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programming-projects\jwt\JWTdemo\History_Migration\src\main\resources\static\"/>
    </mc:Choice>
  </mc:AlternateContent>
  <bookViews>
    <workbookView xWindow="0" yWindow="0" windowWidth="28800" windowHeight="12435" tabRatio="896" activeTab="16"/>
  </bookViews>
  <sheets>
    <sheet name="NE-1" sheetId="2" r:id="rId1"/>
    <sheet name="NE-2" sheetId="3" r:id="rId2"/>
    <sheet name="NE-3" sheetId="4" r:id="rId3"/>
    <sheet name="NE-5" sheetId="5" r:id="rId4"/>
    <sheet name="NE-6" sheetId="6" r:id="rId5"/>
    <sheet name="NE-11" sheetId="7" r:id="rId6"/>
    <sheet name="NE-13" sheetId="8" r:id="rId7"/>
    <sheet name="NE-14" sheetId="9" r:id="rId8"/>
    <sheet name="NE-16" sheetId="10" r:id="rId9"/>
    <sheet name="NE-17" sheetId="11" r:id="rId10"/>
    <sheet name="NE-20" sheetId="12" r:id="rId11"/>
    <sheet name="NE-21" sheetId="13" r:id="rId12"/>
    <sheet name="NE-22" sheetId="14" r:id="rId13"/>
    <sheet name="NE-23" sheetId="15" r:id="rId14"/>
    <sheet name="NE-24" sheetId="16" r:id="rId15"/>
    <sheet name="NE-25" sheetId="17" r:id="rId16"/>
    <sheet name="NE-26" sheetId="18" r:id="rId17"/>
    <sheet name="NE-27" sheetId="19" r:id="rId18"/>
    <sheet name="NE-28" sheetId="20" r:id="rId19"/>
    <sheet name="NE-29" sheetId="21" r:id="rId20"/>
    <sheet name="NE-30" sheetId="22" r:id="rId21"/>
    <sheet name="NE-31" sheetId="23" r:id="rId22"/>
    <sheet name="NE-32" sheetId="24" r:id="rId23"/>
    <sheet name="NE-33" sheetId="25" r:id="rId24"/>
    <sheet name="NE-34" sheetId="26" r:id="rId25"/>
    <sheet name="NE-35" sheetId="27" r:id="rId26"/>
    <sheet name="NE-36" sheetId="28" r:id="rId27"/>
    <sheet name="NE-37" sheetId="29" r:id="rId28"/>
    <sheet name="NE-38" sheetId="30" r:id="rId29"/>
    <sheet name="NE-39" sheetId="31" r:id="rId30"/>
    <sheet name="NE-40" sheetId="32" r:id="rId31"/>
    <sheet name="NE-42" sheetId="33" r:id="rId32"/>
    <sheet name="NE-43" sheetId="34" r:id="rId33"/>
    <sheet name="NE-44" sheetId="35" r:id="rId34"/>
    <sheet name="NE-46" sheetId="36" r:id="rId35"/>
    <sheet name="NE-47" sheetId="58" r:id="rId36"/>
    <sheet name="NE-48" sheetId="37" r:id="rId37"/>
    <sheet name="NE-49" sheetId="38" r:id="rId38"/>
    <sheet name="NE-50" sheetId="39" r:id="rId39"/>
    <sheet name="NE-51" sheetId="41" r:id="rId40"/>
    <sheet name="NE-52" sheetId="51" r:id="rId41"/>
    <sheet name="NE-53" sheetId="43" r:id="rId42"/>
    <sheet name="NE-54" sheetId="45" r:id="rId43"/>
    <sheet name="NE-55" sheetId="53" r:id="rId44"/>
    <sheet name="NE-56" sheetId="44" r:id="rId45"/>
    <sheet name="NE-57" sheetId="40" r:id="rId46"/>
    <sheet name="NE-58" sheetId="46" r:id="rId47"/>
    <sheet name="NE-59" sheetId="42" r:id="rId48"/>
    <sheet name="NE-60" sheetId="47" r:id="rId49"/>
    <sheet name="NE-61" sheetId="49" r:id="rId50"/>
    <sheet name="NE-62" sheetId="50" r:id="rId51"/>
    <sheet name="NE-65" sheetId="72" r:id="rId52"/>
    <sheet name="NE-66" sheetId="52" r:id="rId53"/>
    <sheet name="NE-67" sheetId="68" r:id="rId54"/>
    <sheet name="NE-68" sheetId="55" r:id="rId55"/>
    <sheet name="NE-69" sheetId="57" r:id="rId56"/>
    <sheet name="NE-70" sheetId="54" r:id="rId57"/>
    <sheet name="NE-71" sheetId="59" r:id="rId58"/>
    <sheet name="NE-73" sheetId="67" r:id="rId59"/>
    <sheet name="NE-74" sheetId="60" r:id="rId60"/>
    <sheet name="NE-75" sheetId="61" r:id="rId61"/>
    <sheet name="NE-77" sheetId="66" r:id="rId62"/>
    <sheet name="NE-78" sheetId="62" r:id="rId63"/>
    <sheet name="NE-79" sheetId="65" r:id="rId64"/>
    <sheet name="NE-80" sheetId="69" r:id="rId65"/>
    <sheet name="NE-81" sheetId="73" r:id="rId66"/>
    <sheet name="NE-82" sheetId="70" r:id="rId67"/>
    <sheet name="NE-83" sheetId="75" r:id="rId68"/>
    <sheet name="NE-84" sheetId="74" r:id="rId69"/>
  </sheets>
  <definedNames>
    <definedName name="_xlnm._FilterDatabase" localSheetId="0" hidden="1">'NE-1'!$A$6:$L$11</definedName>
    <definedName name="_xlnm._FilterDatabase" localSheetId="6" hidden="1">'NE-13'!$B$6:$B$170</definedName>
    <definedName name="_xlnm._FilterDatabase" localSheetId="7" hidden="1">'NE-14'!$A$6:$L$156</definedName>
    <definedName name="_xlnm._FilterDatabase" localSheetId="8" hidden="1">'NE-16'!$A$6:$L$91</definedName>
    <definedName name="_xlnm._FilterDatabase" localSheetId="9" hidden="1">'NE-17'!$A$6:$L$120</definedName>
    <definedName name="_xlnm._FilterDatabase" localSheetId="1" hidden="1">'NE-2'!$A$6:$L$9</definedName>
    <definedName name="_xlnm._FilterDatabase" localSheetId="10" hidden="1">'NE-20'!$A$6:$L$7</definedName>
    <definedName name="_xlnm._FilterDatabase" localSheetId="11" hidden="1">'NE-21'!$B$6:$B$160</definedName>
    <definedName name="_xlnm._FilterDatabase" localSheetId="12" hidden="1">'NE-22'!$A$6:$L$150</definedName>
    <definedName name="_xlnm._FilterDatabase" localSheetId="13" hidden="1">'NE-23'!$A$6:$L$9</definedName>
    <definedName name="_xlnm._FilterDatabase" localSheetId="14" hidden="1">'NE-24'!$A$6:$L$122</definedName>
    <definedName name="_xlnm._FilterDatabase" localSheetId="15" hidden="1">'NE-25'!$A$6:$L$176</definedName>
    <definedName name="_xlnm._FilterDatabase" localSheetId="16" hidden="1">'NE-26'!$A$6:$L$156</definedName>
    <definedName name="_xlnm._FilterDatabase" localSheetId="17" hidden="1">'NE-27'!$A$6:$L$9</definedName>
    <definedName name="_xlnm._FilterDatabase" localSheetId="18" hidden="1">'NE-28'!$B$6:$B$162</definedName>
    <definedName name="_xlnm._FilterDatabase" localSheetId="19" hidden="1">'NE-29'!$B$6:$B$156</definedName>
    <definedName name="_xlnm._FilterDatabase" localSheetId="2" hidden="1">'NE-3'!$A$6:$L$8</definedName>
    <definedName name="_xlnm._FilterDatabase" localSheetId="20" hidden="1">'NE-30'!$A$6:$L$10</definedName>
    <definedName name="_xlnm._FilterDatabase" localSheetId="21" hidden="1">'NE-31'!$B$6:$B$174</definedName>
    <definedName name="_xlnm._FilterDatabase" localSheetId="22" hidden="1">'NE-32'!$A$6:$L$121</definedName>
    <definedName name="_xlnm._FilterDatabase" localSheetId="23" hidden="1">'NE-33'!$A$6:$L$147</definedName>
    <definedName name="_xlnm._FilterDatabase" localSheetId="24" hidden="1">'NE-34'!$A$6:$L$105</definedName>
    <definedName name="_xlnm._FilterDatabase" localSheetId="25" hidden="1">'NE-35'!$A$6:$L$126</definedName>
    <definedName name="_xlnm._FilterDatabase" localSheetId="26" hidden="1">'NE-36'!$A$6:$L$156</definedName>
    <definedName name="_xlnm._FilterDatabase" localSheetId="27" hidden="1">'NE-37'!$A$6:$L$7</definedName>
    <definedName name="_xlnm._FilterDatabase" localSheetId="28" hidden="1">'NE-38'!$A$6:$L$146</definedName>
    <definedName name="_xlnm._FilterDatabase" localSheetId="29" hidden="1">'NE-39'!$A$6:$L$150</definedName>
    <definedName name="_xlnm._FilterDatabase" localSheetId="30" hidden="1">'NE-40'!$A$6:$L$176</definedName>
    <definedName name="_xlnm._FilterDatabase" localSheetId="31" hidden="1">'NE-42'!$A$6:$L$7</definedName>
    <definedName name="_xlnm._FilterDatabase" localSheetId="32" hidden="1">'NE-43'!$A$6:$L$126</definedName>
    <definedName name="_xlnm._FilterDatabase" localSheetId="33" hidden="1">'NE-44'!$A$6:$L$7</definedName>
    <definedName name="_xlnm._FilterDatabase" localSheetId="34" hidden="1">'NE-46'!$B$6:$B$92</definedName>
    <definedName name="_xlnm._FilterDatabase" localSheetId="35" hidden="1">'NE-47'!$A$6:$L$8</definedName>
    <definedName name="_xlnm._FilterDatabase" localSheetId="36" hidden="1">'NE-48'!$A$6:$L$7</definedName>
    <definedName name="_xlnm._FilterDatabase" localSheetId="37" hidden="1">'NE-49'!$A$6:$L$112</definedName>
    <definedName name="_xlnm._FilterDatabase" localSheetId="3" hidden="1">'NE-5'!$B$6:$K$6</definedName>
    <definedName name="_xlnm._FilterDatabase" localSheetId="38" hidden="1">'NE-50'!$A$6:$L$7</definedName>
    <definedName name="_xlnm._FilterDatabase" localSheetId="39" hidden="1">'NE-51'!$A$6:$L$84</definedName>
    <definedName name="_xlnm._FilterDatabase" localSheetId="40" hidden="1">'NE-52'!$B$6:$B$12</definedName>
    <definedName name="_xlnm._FilterDatabase" localSheetId="41" hidden="1">'NE-53'!$A$6:$L$83</definedName>
    <definedName name="_xlnm._FilterDatabase" localSheetId="42" hidden="1">'NE-54'!$A$6:$L$57</definedName>
    <definedName name="_xlnm._FilterDatabase" localSheetId="43" hidden="1">'NE-55'!$A$6:$L$80</definedName>
    <definedName name="_xlnm._FilterDatabase" localSheetId="44" hidden="1">'NE-56'!$A$6:$L$7</definedName>
    <definedName name="_xlnm._FilterDatabase" localSheetId="45" hidden="1">'NE-57'!$A$6:$L$100</definedName>
    <definedName name="_xlnm._FilterDatabase" localSheetId="46" hidden="1">'NE-58'!$A$6:$L$7</definedName>
    <definedName name="_xlnm._FilterDatabase" localSheetId="47" hidden="1">'NE-59'!$A$6:$L$86</definedName>
    <definedName name="_xlnm._FilterDatabase" localSheetId="4" hidden="1">'NE-6'!$A$6:$L$7</definedName>
    <definedName name="_xlnm._FilterDatabase" localSheetId="48" hidden="1">'NE-60'!$A$6:$L$94</definedName>
    <definedName name="_xlnm._FilterDatabase" localSheetId="49" hidden="1">'NE-61'!$A$6:$L$7</definedName>
    <definedName name="_xlnm._FilterDatabase" localSheetId="50" hidden="1">'NE-62'!$A$6:$L$7</definedName>
    <definedName name="_xlnm._FilterDatabase" localSheetId="51" hidden="1">'NE-65'!$A$6:$L$7</definedName>
    <definedName name="_xlnm._FilterDatabase" localSheetId="52" hidden="1">'NE-66'!$A$6:$L$80</definedName>
    <definedName name="_xlnm._FilterDatabase" localSheetId="53" hidden="1">'NE-67'!$A$6:$L$7</definedName>
    <definedName name="_xlnm._FilterDatabase" localSheetId="54" hidden="1">'NE-68'!$A$5:$L$6</definedName>
    <definedName name="_xlnm._FilterDatabase" localSheetId="55" hidden="1">'NE-69'!$A$6:$L$48</definedName>
    <definedName name="_xlnm._FilterDatabase" localSheetId="56" hidden="1">'NE-70'!$A$6:$L$7</definedName>
    <definedName name="_xlnm._FilterDatabase" localSheetId="57" hidden="1">'NE-71'!$A$6:$L$7</definedName>
    <definedName name="_xlnm._FilterDatabase" localSheetId="60" hidden="1">'NE-75'!$A$6:$L$7</definedName>
    <definedName name="_xlnm._FilterDatabase" localSheetId="61" hidden="1">'NE-77'!$A$6:$L$7</definedName>
    <definedName name="_xlnm._FilterDatabase" localSheetId="64" hidden="1">'NE-80'!$A$6:$L$49</definedName>
    <definedName name="_xlnm._FilterDatabase" localSheetId="65" hidden="1">'NE-81'!$A$6:$L$39</definedName>
    <definedName name="_xlnm._FilterDatabase" localSheetId="68" hidden="1">'NE-84'!$A$6:$L$6</definedName>
    <definedName name="_xlnm.Print_Area" localSheetId="3">'NE-5'!$A$1:$L$163</definedName>
    <definedName name="Z_4721BBB5_12E6_4B99_8BF2_C39038CD9F6A_.wvu.FilterData" localSheetId="0" hidden="1">'NE-1'!$B$6:$B$136</definedName>
    <definedName name="Z_4721BBB5_12E6_4B99_8BF2_C39038CD9F6A_.wvu.FilterData" localSheetId="6" hidden="1">'NE-13'!$B$6:$B$170</definedName>
    <definedName name="Z_4721BBB5_12E6_4B99_8BF2_C39038CD9F6A_.wvu.FilterData" localSheetId="7" hidden="1">'NE-14'!$B$6:$B$145</definedName>
    <definedName name="Z_4721BBB5_12E6_4B99_8BF2_C39038CD9F6A_.wvu.FilterData" localSheetId="8" hidden="1">'NE-16'!$B$6:$B$132</definedName>
    <definedName name="Z_4721BBB5_12E6_4B99_8BF2_C39038CD9F6A_.wvu.FilterData" localSheetId="9" hidden="1">'NE-17'!$B$6:$B$91</definedName>
    <definedName name="Z_4721BBB5_12E6_4B99_8BF2_C39038CD9F6A_.wvu.FilterData" localSheetId="1" hidden="1">'NE-2'!$B$6:$B$108</definedName>
    <definedName name="Z_4721BBB5_12E6_4B99_8BF2_C39038CD9F6A_.wvu.FilterData" localSheetId="10" hidden="1">'NE-20'!$B$6:$B$142</definedName>
    <definedName name="Z_4721BBB5_12E6_4B99_8BF2_C39038CD9F6A_.wvu.FilterData" localSheetId="11" hidden="1">'NE-21'!$B$6:$B$160</definedName>
    <definedName name="Z_4721BBB5_12E6_4B99_8BF2_C39038CD9F6A_.wvu.FilterData" localSheetId="12" hidden="1">'NE-22'!$B$6:$B$20</definedName>
    <definedName name="Z_4721BBB5_12E6_4B99_8BF2_C39038CD9F6A_.wvu.FilterData" localSheetId="13" hidden="1">'NE-23'!$B$6:$B$72</definedName>
    <definedName name="Z_4721BBB5_12E6_4B99_8BF2_C39038CD9F6A_.wvu.FilterData" localSheetId="14" hidden="1">'NE-24'!$B$6:$B$147</definedName>
    <definedName name="Z_4721BBB5_12E6_4B99_8BF2_C39038CD9F6A_.wvu.FilterData" localSheetId="15" hidden="1">'NE-25'!$B$6:$B$195</definedName>
    <definedName name="Z_4721BBB5_12E6_4B99_8BF2_C39038CD9F6A_.wvu.FilterData" localSheetId="16" hidden="1">'NE-26'!$B$6:$B$162</definedName>
    <definedName name="Z_4721BBB5_12E6_4B99_8BF2_C39038CD9F6A_.wvu.FilterData" localSheetId="17" hidden="1">'NE-27'!$B$6:$B$175</definedName>
    <definedName name="Z_4721BBB5_12E6_4B99_8BF2_C39038CD9F6A_.wvu.FilterData" localSheetId="18" hidden="1">'NE-28'!$B$6:$B$162</definedName>
    <definedName name="Z_4721BBB5_12E6_4B99_8BF2_C39038CD9F6A_.wvu.FilterData" localSheetId="19" hidden="1">'NE-29'!$B$6:$B$156</definedName>
    <definedName name="Z_4721BBB5_12E6_4B99_8BF2_C39038CD9F6A_.wvu.FilterData" localSheetId="2" hidden="1">'NE-3'!$B$6:$B$172</definedName>
    <definedName name="Z_4721BBB5_12E6_4B99_8BF2_C39038CD9F6A_.wvu.FilterData" localSheetId="20" hidden="1">'NE-30'!$B$6:$B$136</definedName>
    <definedName name="Z_4721BBB5_12E6_4B99_8BF2_C39038CD9F6A_.wvu.FilterData" localSheetId="21" hidden="1">'NE-31'!$B$6:$B$174</definedName>
    <definedName name="Z_4721BBB5_12E6_4B99_8BF2_C39038CD9F6A_.wvu.FilterData" localSheetId="22" hidden="1">'NE-32'!$B$6:$B$181</definedName>
    <definedName name="Z_4721BBB5_12E6_4B99_8BF2_C39038CD9F6A_.wvu.FilterData" localSheetId="23" hidden="1">'NE-33'!$B$6:$B$175</definedName>
    <definedName name="Z_4721BBB5_12E6_4B99_8BF2_C39038CD9F6A_.wvu.FilterData" localSheetId="24" hidden="1">'NE-34'!$B$6:$B$172</definedName>
    <definedName name="Z_4721BBB5_12E6_4B99_8BF2_C39038CD9F6A_.wvu.FilterData" localSheetId="25" hidden="1">'NE-35'!$B$6:$B$178</definedName>
    <definedName name="Z_4721BBB5_12E6_4B99_8BF2_C39038CD9F6A_.wvu.FilterData" localSheetId="26" hidden="1">'NE-36'!$B$6:$B$179</definedName>
    <definedName name="Z_4721BBB5_12E6_4B99_8BF2_C39038CD9F6A_.wvu.FilterData" localSheetId="27" hidden="1">'NE-37'!$B$6:$B$106</definedName>
    <definedName name="Z_4721BBB5_12E6_4B99_8BF2_C39038CD9F6A_.wvu.FilterData" localSheetId="28" hidden="1">'NE-38'!$B$6:$B$146</definedName>
    <definedName name="Z_4721BBB5_12E6_4B99_8BF2_C39038CD9F6A_.wvu.FilterData" localSheetId="29" hidden="1">'NE-39'!$B$6:$B$158</definedName>
    <definedName name="Z_4721BBB5_12E6_4B99_8BF2_C39038CD9F6A_.wvu.FilterData" localSheetId="30" hidden="1">'NE-40'!$B$6:$B$177</definedName>
    <definedName name="Z_4721BBB5_12E6_4B99_8BF2_C39038CD9F6A_.wvu.FilterData" localSheetId="31" hidden="1">'NE-42'!$B$6:$B$165</definedName>
    <definedName name="Z_4721BBB5_12E6_4B99_8BF2_C39038CD9F6A_.wvu.FilterData" localSheetId="32" hidden="1">'NE-43'!$B$6:$B$168</definedName>
    <definedName name="Z_4721BBB5_12E6_4B99_8BF2_C39038CD9F6A_.wvu.FilterData" localSheetId="33" hidden="1">'NE-44'!$B$6:$B$142</definedName>
    <definedName name="Z_4721BBB5_12E6_4B99_8BF2_C39038CD9F6A_.wvu.FilterData" localSheetId="34" hidden="1">'NE-46'!$B$6:$B$51</definedName>
    <definedName name="Z_4721BBB5_12E6_4B99_8BF2_C39038CD9F6A_.wvu.FilterData" localSheetId="36" hidden="1">'NE-48'!$B$6:$B$9</definedName>
    <definedName name="Z_4721BBB5_12E6_4B99_8BF2_C39038CD9F6A_.wvu.FilterData" localSheetId="37" hidden="1">'NE-49'!$B$6:$B$89</definedName>
    <definedName name="Z_4721BBB5_12E6_4B99_8BF2_C39038CD9F6A_.wvu.FilterData" localSheetId="3" hidden="1">'NE-5'!$B$6:$B$178</definedName>
    <definedName name="Z_4721BBB5_12E6_4B99_8BF2_C39038CD9F6A_.wvu.FilterData" localSheetId="4" hidden="1">'NE-6'!$B$6:$B$145</definedName>
    <definedName name="Z_FA9FAA88_D028_49CA_97F0_6F4B4A8F7473_.wvu.FilterData" localSheetId="0" hidden="1">'NE-1'!$B$6:$B$136</definedName>
    <definedName name="Z_FA9FAA88_D028_49CA_97F0_6F4B4A8F7473_.wvu.FilterData" localSheetId="6" hidden="1">'NE-13'!$B$6:$B$170</definedName>
    <definedName name="Z_FA9FAA88_D028_49CA_97F0_6F4B4A8F7473_.wvu.FilterData" localSheetId="7" hidden="1">'NE-14'!$B$6:$B$145</definedName>
    <definedName name="Z_FA9FAA88_D028_49CA_97F0_6F4B4A8F7473_.wvu.FilterData" localSheetId="8" hidden="1">'NE-16'!$B$6:$B$132</definedName>
    <definedName name="Z_FA9FAA88_D028_49CA_97F0_6F4B4A8F7473_.wvu.FilterData" localSheetId="9" hidden="1">'NE-17'!$B$6:$B$91</definedName>
    <definedName name="Z_FA9FAA88_D028_49CA_97F0_6F4B4A8F7473_.wvu.FilterData" localSheetId="1" hidden="1">'NE-2'!$B$6:$B$108</definedName>
    <definedName name="Z_FA9FAA88_D028_49CA_97F0_6F4B4A8F7473_.wvu.FilterData" localSheetId="10" hidden="1">'NE-20'!$B$6:$B$142</definedName>
    <definedName name="Z_FA9FAA88_D028_49CA_97F0_6F4B4A8F7473_.wvu.FilterData" localSheetId="11" hidden="1">'NE-21'!$B$6:$B$160</definedName>
    <definedName name="Z_FA9FAA88_D028_49CA_97F0_6F4B4A8F7473_.wvu.FilterData" localSheetId="12" hidden="1">'NE-22'!$B$6:$B$20</definedName>
    <definedName name="Z_FA9FAA88_D028_49CA_97F0_6F4B4A8F7473_.wvu.FilterData" localSheetId="13" hidden="1">'NE-23'!$B$6:$B$72</definedName>
    <definedName name="Z_FA9FAA88_D028_49CA_97F0_6F4B4A8F7473_.wvu.FilterData" localSheetId="14" hidden="1">'NE-24'!$B$6:$B$147</definedName>
    <definedName name="Z_FA9FAA88_D028_49CA_97F0_6F4B4A8F7473_.wvu.FilterData" localSheetId="15" hidden="1">'NE-25'!$B$6:$B$195</definedName>
    <definedName name="Z_FA9FAA88_D028_49CA_97F0_6F4B4A8F7473_.wvu.FilterData" localSheetId="16" hidden="1">'NE-26'!$B$6:$B$162</definedName>
    <definedName name="Z_FA9FAA88_D028_49CA_97F0_6F4B4A8F7473_.wvu.FilterData" localSheetId="17" hidden="1">'NE-27'!$B$6:$B$175</definedName>
    <definedName name="Z_FA9FAA88_D028_49CA_97F0_6F4B4A8F7473_.wvu.FilterData" localSheetId="18" hidden="1">'NE-28'!$B$6:$B$162</definedName>
    <definedName name="Z_FA9FAA88_D028_49CA_97F0_6F4B4A8F7473_.wvu.FilterData" localSheetId="19" hidden="1">'NE-29'!$B$6:$B$156</definedName>
    <definedName name="Z_FA9FAA88_D028_49CA_97F0_6F4B4A8F7473_.wvu.FilterData" localSheetId="2" hidden="1">'NE-3'!$B$6:$B$172</definedName>
    <definedName name="Z_FA9FAA88_D028_49CA_97F0_6F4B4A8F7473_.wvu.FilterData" localSheetId="20" hidden="1">'NE-30'!$B$6:$B$136</definedName>
    <definedName name="Z_FA9FAA88_D028_49CA_97F0_6F4B4A8F7473_.wvu.FilterData" localSheetId="21" hidden="1">'NE-31'!$B$6:$B$174</definedName>
    <definedName name="Z_FA9FAA88_D028_49CA_97F0_6F4B4A8F7473_.wvu.FilterData" localSheetId="22" hidden="1">'NE-32'!$B$6:$B$181</definedName>
    <definedName name="Z_FA9FAA88_D028_49CA_97F0_6F4B4A8F7473_.wvu.FilterData" localSheetId="23" hidden="1">'NE-33'!$B$6:$B$175</definedName>
    <definedName name="Z_FA9FAA88_D028_49CA_97F0_6F4B4A8F7473_.wvu.FilterData" localSheetId="24" hidden="1">'NE-34'!$B$6:$B$172</definedName>
    <definedName name="Z_FA9FAA88_D028_49CA_97F0_6F4B4A8F7473_.wvu.FilterData" localSheetId="25" hidden="1">'NE-35'!$B$6:$B$178</definedName>
    <definedName name="Z_FA9FAA88_D028_49CA_97F0_6F4B4A8F7473_.wvu.FilterData" localSheetId="26" hidden="1">'NE-36'!$B$6:$B$179</definedName>
    <definedName name="Z_FA9FAA88_D028_49CA_97F0_6F4B4A8F7473_.wvu.FilterData" localSheetId="27" hidden="1">'NE-37'!$B$6:$B$106</definedName>
    <definedName name="Z_FA9FAA88_D028_49CA_97F0_6F4B4A8F7473_.wvu.FilterData" localSheetId="28" hidden="1">'NE-38'!$B$6:$B$146</definedName>
    <definedName name="Z_FA9FAA88_D028_49CA_97F0_6F4B4A8F7473_.wvu.FilterData" localSheetId="29" hidden="1">'NE-39'!$B$6:$B$158</definedName>
    <definedName name="Z_FA9FAA88_D028_49CA_97F0_6F4B4A8F7473_.wvu.FilterData" localSheetId="30" hidden="1">'NE-40'!$B$6:$B$177</definedName>
    <definedName name="Z_FA9FAA88_D028_49CA_97F0_6F4B4A8F7473_.wvu.FilterData" localSheetId="31" hidden="1">'NE-42'!$B$6:$B$165</definedName>
    <definedName name="Z_FA9FAA88_D028_49CA_97F0_6F4B4A8F7473_.wvu.FilterData" localSheetId="32" hidden="1">'NE-43'!$B$6:$B$168</definedName>
    <definedName name="Z_FA9FAA88_D028_49CA_97F0_6F4B4A8F7473_.wvu.FilterData" localSheetId="33" hidden="1">'NE-44'!$B$6:$B$142</definedName>
    <definedName name="Z_FA9FAA88_D028_49CA_97F0_6F4B4A8F7473_.wvu.FilterData" localSheetId="34" hidden="1">'NE-46'!$B$6:$B$51</definedName>
    <definedName name="Z_FA9FAA88_D028_49CA_97F0_6F4B4A8F7473_.wvu.FilterData" localSheetId="36" hidden="1">'NE-48'!$B$6:$B$9</definedName>
    <definedName name="Z_FA9FAA88_D028_49CA_97F0_6F4B4A8F7473_.wvu.FilterData" localSheetId="37" hidden="1">'NE-49'!$B$6:$B$89</definedName>
    <definedName name="Z_FA9FAA88_D028_49CA_97F0_6F4B4A8F7473_.wvu.FilterData" localSheetId="3" hidden="1">'NE-5'!$B$6:$B$178</definedName>
    <definedName name="Z_FA9FAA88_D028_49CA_97F0_6F4B4A8F7473_.wvu.FilterData" localSheetId="4" hidden="1">'NE-6'!$B$6:$B$145</definedName>
  </definedNames>
  <calcPr calcId="152511"/>
  <customWorkbookViews>
    <customWorkbookView name="mel34 - Personal View" guid="{4721BBB5-12E6-4B99-8BF2-C39038CD9F6A}" mergeInterval="0" personalView="1" maximized="1" xWindow="-8" yWindow="-8" windowWidth="1616" windowHeight="876" tabRatio="890" activeSheetId="23"/>
    <customWorkbookView name="mel05 - Personal View" guid="{FA9FAA88-D028-49CA-97F0-6F4B4A8F7473}" mergeInterval="0" personalView="1" maximized="1" xWindow="1" yWindow="1" windowWidth="1276" windowHeight="794" tabRatio="866" activeSheetId="17"/>
  </customWorkbookViews>
</workbook>
</file>

<file path=xl/calcChain.xml><?xml version="1.0" encoding="utf-8"?>
<calcChain xmlns="http://schemas.openxmlformats.org/spreadsheetml/2006/main">
  <c r="D60" i="57" l="1"/>
  <c r="D61" i="57"/>
  <c r="D62" i="57"/>
  <c r="D95" i="47" l="1"/>
  <c r="D96" i="47"/>
  <c r="D97" i="47"/>
  <c r="D98" i="47"/>
  <c r="D99" i="47"/>
  <c r="D45" i="61"/>
  <c r="D46" i="61"/>
  <c r="D47" i="61"/>
  <c r="D48" i="61"/>
  <c r="D49" i="61"/>
  <c r="D50" i="61"/>
  <c r="D51" i="61"/>
  <c r="D52" i="61"/>
  <c r="D53" i="61"/>
  <c r="D54" i="61"/>
  <c r="C2" i="61" l="1"/>
  <c r="C2" i="41" l="1"/>
  <c r="C2" i="40" l="1"/>
  <c r="D169" i="22" l="1"/>
  <c r="D170" i="22"/>
  <c r="D171" i="22"/>
  <c r="D172" i="22"/>
  <c r="D173" i="22"/>
  <c r="D174" i="22"/>
  <c r="D175" i="22"/>
  <c r="M84" i="40" l="1"/>
  <c r="M83" i="40"/>
  <c r="M78" i="40"/>
  <c r="C2" i="66" l="1"/>
  <c r="C2" i="46" l="1"/>
  <c r="C2" i="73" l="1"/>
  <c r="D34" i="46" l="1"/>
  <c r="D35" i="46"/>
  <c r="D36" i="46"/>
  <c r="D37" i="46"/>
  <c r="D38" i="46"/>
  <c r="D39" i="46"/>
  <c r="D40" i="46"/>
  <c r="D41" i="46"/>
  <c r="D42" i="46"/>
  <c r="D100" i="43" l="1"/>
  <c r="D101" i="43"/>
  <c r="D102" i="43"/>
  <c r="D103" i="43"/>
  <c r="D104" i="43"/>
  <c r="D56" i="57" l="1"/>
  <c r="D57" i="57"/>
  <c r="D58" i="57"/>
  <c r="D59" i="57"/>
  <c r="C2" i="17" l="1"/>
  <c r="C2" i="24" l="1"/>
  <c r="D85" i="53" l="1"/>
  <c r="D86" i="53"/>
  <c r="D87" i="53"/>
  <c r="D88" i="53"/>
  <c r="D45" i="55" l="1"/>
  <c r="D46" i="55"/>
  <c r="D47" i="55"/>
  <c r="D48" i="55"/>
  <c r="D49" i="55"/>
  <c r="D50" i="55"/>
  <c r="D51" i="55"/>
  <c r="D52" i="55"/>
  <c r="D53" i="55"/>
  <c r="D32" i="72" l="1"/>
  <c r="D33" i="72"/>
  <c r="D34" i="72"/>
  <c r="D35" i="72"/>
  <c r="D36" i="72"/>
  <c r="D125" i="24" l="1"/>
  <c r="C2" i="72"/>
  <c r="D55" i="67" l="1"/>
  <c r="D37" i="69" l="1"/>
  <c r="D97" i="41" l="1"/>
  <c r="D98" i="41"/>
  <c r="D102" i="41"/>
  <c r="D103" i="41"/>
  <c r="C2" i="52" l="1"/>
  <c r="D56" i="67" l="1"/>
  <c r="D57" i="67"/>
  <c r="D58" i="67"/>
  <c r="D59" i="67"/>
  <c r="D60" i="67"/>
  <c r="D61" i="67"/>
  <c r="D62" i="67"/>
  <c r="D63" i="67"/>
  <c r="D64" i="67"/>
  <c r="D65" i="67"/>
  <c r="D66" i="67"/>
  <c r="D67" i="67"/>
  <c r="D68" i="67"/>
  <c r="D36" i="75" l="1"/>
  <c r="D38" i="75"/>
  <c r="D39" i="75"/>
  <c r="D40" i="75"/>
  <c r="D41" i="75"/>
  <c r="D42" i="75"/>
  <c r="C2" i="5" l="1"/>
  <c r="D28" i="72" l="1"/>
  <c r="D31" i="69" l="1"/>
  <c r="D28" i="70" l="1"/>
  <c r="D38" i="73"/>
  <c r="D94" i="43"/>
  <c r="D94" i="41"/>
  <c r="D127" i="24" l="1"/>
  <c r="D128" i="24"/>
  <c r="D129" i="24"/>
  <c r="D130" i="24"/>
  <c r="D131" i="24"/>
  <c r="D132" i="24"/>
  <c r="D133" i="24"/>
  <c r="D134" i="24"/>
  <c r="D135" i="24"/>
  <c r="D136" i="24"/>
  <c r="C2" i="65" l="1"/>
  <c r="D30" i="69" l="1"/>
  <c r="D82" i="53" l="1"/>
  <c r="D84" i="53"/>
  <c r="C2" i="68" l="1"/>
  <c r="D32" i="70" l="1"/>
  <c r="D33" i="70"/>
  <c r="D34" i="70"/>
  <c r="D35" i="70"/>
  <c r="D27" i="70"/>
  <c r="D52" i="50" l="1"/>
  <c r="D53" i="50"/>
  <c r="D54" i="50"/>
  <c r="D55" i="50"/>
  <c r="D49" i="67" l="1"/>
  <c r="D120" i="37" l="1"/>
  <c r="D121" i="37"/>
  <c r="D122" i="37"/>
  <c r="D123" i="37"/>
  <c r="D124" i="37"/>
  <c r="D125" i="37"/>
  <c r="D126" i="37"/>
  <c r="D127" i="37"/>
  <c r="D128" i="37"/>
  <c r="D129" i="37"/>
  <c r="D130" i="37"/>
  <c r="D131" i="37"/>
  <c r="D115" i="37"/>
  <c r="C2" i="53" l="1"/>
  <c r="D47" i="67" l="1"/>
  <c r="D19" i="74" l="1"/>
  <c r="D23" i="74"/>
  <c r="D24" i="74"/>
  <c r="D25" i="74"/>
  <c r="D26" i="74"/>
  <c r="D27" i="74"/>
  <c r="D28" i="74"/>
  <c r="D106" i="40"/>
  <c r="D107" i="40"/>
  <c r="D77" i="39"/>
  <c r="D38" i="55"/>
  <c r="D39" i="55"/>
  <c r="D40" i="55"/>
  <c r="D41" i="55"/>
  <c r="D42" i="55"/>
  <c r="D43" i="55"/>
  <c r="D44" i="55"/>
  <c r="D26" i="70" l="1"/>
  <c r="D27" i="72" l="1"/>
  <c r="D119" i="24" l="1"/>
  <c r="D166" i="17"/>
  <c r="D90" i="41" l="1"/>
  <c r="D34" i="55" l="1"/>
  <c r="D51" i="57" l="1"/>
  <c r="D55" i="57"/>
  <c r="D165" i="22" l="1"/>
  <c r="D166" i="22"/>
  <c r="D167" i="22"/>
  <c r="D168" i="22"/>
  <c r="C2" i="42"/>
  <c r="D31" i="55" l="1"/>
  <c r="D114" i="24"/>
  <c r="D87" i="42"/>
  <c r="D84" i="41"/>
  <c r="D93" i="41" l="1"/>
  <c r="D71" i="53" l="1"/>
  <c r="D44" i="67" l="1"/>
  <c r="D30" i="73" l="1"/>
  <c r="D81" i="41"/>
  <c r="D15" i="74" l="1"/>
  <c r="D90" i="42" l="1"/>
  <c r="D91" i="42"/>
  <c r="D88" i="43" l="1"/>
  <c r="D105" i="5" l="1"/>
  <c r="D89" i="43" l="1"/>
  <c r="D90" i="43"/>
  <c r="D93" i="43"/>
  <c r="D99" i="43"/>
  <c r="D86" i="43"/>
  <c r="D29" i="73" l="1"/>
  <c r="D35" i="73"/>
  <c r="D39" i="73"/>
  <c r="C2" i="11" l="1"/>
  <c r="D22" i="75" l="1"/>
  <c r="D109" i="37"/>
  <c r="D31" i="65"/>
  <c r="D26" i="73"/>
  <c r="D113" i="38"/>
  <c r="D103" i="38" s="1"/>
  <c r="C2" i="27"/>
  <c r="D112" i="37"/>
  <c r="C2" i="62"/>
  <c r="D18" i="75"/>
  <c r="D25" i="75"/>
  <c r="D26" i="75"/>
  <c r="D32" i="75"/>
  <c r="P37" i="51"/>
  <c r="O34" i="51"/>
  <c r="M7" i="51"/>
  <c r="O25" i="51"/>
  <c r="N25" i="51"/>
  <c r="M25" i="51"/>
  <c r="M28" i="51"/>
  <c r="C2" i="18"/>
  <c r="C2" i="43"/>
  <c r="D10" i="75"/>
  <c r="D64" i="53"/>
  <c r="C2" i="60"/>
  <c r="D34" i="67"/>
  <c r="D114" i="32"/>
  <c r="D19" i="72"/>
  <c r="D15" i="70"/>
  <c r="C2" i="23"/>
  <c r="C2" i="75"/>
  <c r="D14" i="75"/>
  <c r="D29" i="62"/>
  <c r="D68" i="52"/>
  <c r="D99" i="5"/>
  <c r="D146" i="22"/>
  <c r="D8" i="74"/>
  <c r="D20" i="69"/>
  <c r="C2" i="74"/>
  <c r="D14" i="74"/>
  <c r="D12" i="74"/>
  <c r="D9" i="74"/>
  <c r="C2" i="28"/>
  <c r="C2" i="38"/>
  <c r="C2" i="67"/>
  <c r="D105" i="24"/>
  <c r="D109" i="24"/>
  <c r="D113" i="24"/>
  <c r="D118" i="24"/>
  <c r="D121" i="24"/>
  <c r="C2" i="70"/>
  <c r="C2" i="9"/>
  <c r="D76" i="43"/>
  <c r="D83" i="43"/>
  <c r="D20" i="70"/>
  <c r="D66" i="41"/>
  <c r="D32" i="57"/>
  <c r="D139" i="28"/>
  <c r="D55" i="14"/>
  <c r="D12" i="67"/>
  <c r="C2" i="50"/>
  <c r="D21" i="73"/>
  <c r="D16" i="73"/>
  <c r="D15" i="73"/>
  <c r="D12" i="73"/>
  <c r="D31" i="72"/>
  <c r="D23" i="72"/>
  <c r="D11" i="72"/>
  <c r="D8" i="72"/>
  <c r="D15" i="62"/>
  <c r="C2" i="49"/>
  <c r="D49" i="49"/>
  <c r="D50" i="49"/>
  <c r="D51" i="49"/>
  <c r="C2" i="69"/>
  <c r="D84" i="27"/>
  <c r="D49" i="69"/>
  <c r="D48" i="69"/>
  <c r="D47" i="69"/>
  <c r="D46" i="69"/>
  <c r="D45" i="69"/>
  <c r="D44" i="69"/>
  <c r="D43" i="69"/>
  <c r="D42" i="69"/>
  <c r="D41" i="69"/>
  <c r="D40" i="69"/>
  <c r="D17" i="69"/>
  <c r="D12" i="69"/>
  <c r="D63" i="52"/>
  <c r="D77" i="52"/>
  <c r="D78" i="52"/>
  <c r="D79" i="52"/>
  <c r="D80" i="52"/>
  <c r="D12" i="68"/>
  <c r="D49" i="68"/>
  <c r="D48" i="68"/>
  <c r="D47" i="68"/>
  <c r="D46" i="68"/>
  <c r="D45" i="68"/>
  <c r="D44" i="68"/>
  <c r="D43" i="68"/>
  <c r="D42" i="68"/>
  <c r="D41" i="68"/>
  <c r="D40" i="68"/>
  <c r="D39" i="68"/>
  <c r="D38" i="68"/>
  <c r="D37" i="68"/>
  <c r="D28" i="68"/>
  <c r="D24" i="68"/>
  <c r="D84" i="40"/>
  <c r="D86" i="40"/>
  <c r="D94" i="40"/>
  <c r="D96" i="40"/>
  <c r="D100" i="40"/>
  <c r="D43" i="67"/>
  <c r="D42" i="67"/>
  <c r="D38" i="67"/>
  <c r="D31" i="67"/>
  <c r="D24" i="67"/>
  <c r="D22" i="67"/>
  <c r="D18" i="67"/>
  <c r="D8" i="67"/>
  <c r="D44" i="66"/>
  <c r="D43" i="66"/>
  <c r="D42" i="66"/>
  <c r="D41" i="66"/>
  <c r="D40" i="66"/>
  <c r="D31" i="66"/>
  <c r="D29" i="66"/>
  <c r="D26" i="66"/>
  <c r="D22" i="66"/>
  <c r="D19" i="66"/>
  <c r="D17" i="66"/>
  <c r="D11" i="66"/>
  <c r="D8" i="66"/>
  <c r="D94" i="27"/>
  <c r="D95" i="27"/>
  <c r="D102" i="27"/>
  <c r="D103" i="27"/>
  <c r="D104" i="27"/>
  <c r="D105" i="27"/>
  <c r="D106" i="27"/>
  <c r="D107" i="27"/>
  <c r="D108" i="27"/>
  <c r="D109" i="27"/>
  <c r="D110" i="27"/>
  <c r="D111" i="27"/>
  <c r="D112" i="27"/>
  <c r="D113" i="27"/>
  <c r="D114" i="27"/>
  <c r="D115" i="27"/>
  <c r="D116" i="27"/>
  <c r="D117" i="27"/>
  <c r="D118" i="27"/>
  <c r="D119" i="27"/>
  <c r="D120" i="27"/>
  <c r="D121" i="27"/>
  <c r="D122" i="27"/>
  <c r="D123" i="27"/>
  <c r="D124" i="27"/>
  <c r="D125" i="27"/>
  <c r="D126" i="27"/>
  <c r="D127" i="22"/>
  <c r="C2" i="33"/>
  <c r="D62" i="43"/>
  <c r="C2" i="32"/>
  <c r="D45" i="65"/>
  <c r="D44" i="65"/>
  <c r="D43" i="65"/>
  <c r="D42" i="65"/>
  <c r="D41" i="65"/>
  <c r="D40" i="65"/>
  <c r="D39" i="65"/>
  <c r="D38" i="65"/>
  <c r="D33" i="65"/>
  <c r="D25" i="65"/>
  <c r="D21" i="65"/>
  <c r="D17" i="65"/>
  <c r="D15" i="65"/>
  <c r="D11" i="65"/>
  <c r="D10" i="65"/>
  <c r="D9" i="65"/>
  <c r="D91" i="33"/>
  <c r="D97" i="33"/>
  <c r="D34" i="57"/>
  <c r="D38" i="57"/>
  <c r="D42" i="57"/>
  <c r="D45" i="57"/>
  <c r="D47" i="57"/>
  <c r="D48" i="57"/>
  <c r="D49" i="14"/>
  <c r="C2" i="21"/>
  <c r="D8" i="62"/>
  <c r="D10" i="62"/>
  <c r="D13" i="62"/>
  <c r="C2" i="47"/>
  <c r="D48" i="62"/>
  <c r="D47" i="62"/>
  <c r="D46" i="62"/>
  <c r="D45" i="62"/>
  <c r="D44" i="62"/>
  <c r="D43" i="62"/>
  <c r="D42" i="62"/>
  <c r="D41" i="62"/>
  <c r="D38" i="62"/>
  <c r="D36" i="62"/>
  <c r="D32" i="62"/>
  <c r="D30" i="62"/>
  <c r="D25" i="62"/>
  <c r="D24" i="62"/>
  <c r="D19" i="62"/>
  <c r="C2" i="35"/>
  <c r="D133" i="28"/>
  <c r="D135" i="28"/>
  <c r="D49" i="52"/>
  <c r="D93" i="38"/>
  <c r="D95" i="38"/>
  <c r="D100" i="38"/>
  <c r="D104" i="38"/>
  <c r="D108" i="38"/>
  <c r="D71" i="40"/>
  <c r="D76" i="40"/>
  <c r="D77" i="40"/>
  <c r="D80" i="53"/>
  <c r="D79" i="53"/>
  <c r="D76" i="53"/>
  <c r="D75" i="53"/>
  <c r="D70" i="53"/>
  <c r="D66" i="53"/>
  <c r="D65" i="53"/>
  <c r="D60" i="53"/>
  <c r="D59" i="53"/>
  <c r="D48" i="53"/>
  <c r="D93" i="37"/>
  <c r="D97" i="37"/>
  <c r="D99" i="37"/>
  <c r="D101" i="37"/>
  <c r="D106" i="37"/>
  <c r="D16" i="61"/>
  <c r="D46" i="45"/>
  <c r="D47" i="45"/>
  <c r="D48" i="45"/>
  <c r="D49" i="45"/>
  <c r="D50" i="45"/>
  <c r="D51" i="45"/>
  <c r="D52" i="45"/>
  <c r="D53" i="45"/>
  <c r="D54" i="45"/>
  <c r="D55" i="45"/>
  <c r="D56" i="45"/>
  <c r="D57" i="45"/>
  <c r="D49" i="50"/>
  <c r="D50" i="50"/>
  <c r="D51" i="50"/>
  <c r="D69" i="15"/>
  <c r="D75" i="15"/>
  <c r="D76" i="15"/>
  <c r="D77" i="15"/>
  <c r="D78" i="15"/>
  <c r="D79" i="15"/>
  <c r="D80" i="15"/>
  <c r="D81"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2" i="61"/>
  <c r="D9" i="61"/>
  <c r="D8" i="61"/>
  <c r="D44" i="53"/>
  <c r="D71" i="35"/>
  <c r="D72" i="35"/>
  <c r="D73" i="35"/>
  <c r="D65" i="35"/>
  <c r="D44" i="61"/>
  <c r="D43" i="61"/>
  <c r="D25" i="61"/>
  <c r="D21" i="61"/>
  <c r="D14" i="61"/>
  <c r="D43" i="60"/>
  <c r="D42" i="60"/>
  <c r="D41" i="60"/>
  <c r="D40" i="60"/>
  <c r="D39" i="60"/>
  <c r="D38" i="60"/>
  <c r="D37" i="60"/>
  <c r="D36" i="60"/>
  <c r="D35" i="60"/>
  <c r="D34" i="60"/>
  <c r="D33" i="60"/>
  <c r="D32" i="60"/>
  <c r="D31" i="60"/>
  <c r="D30" i="60"/>
  <c r="D29" i="60"/>
  <c r="D28" i="60"/>
  <c r="D27" i="60"/>
  <c r="D26" i="60"/>
  <c r="D25" i="60"/>
  <c r="D19" i="60"/>
  <c r="D10" i="60"/>
  <c r="D8" i="60"/>
  <c r="C2" i="59"/>
  <c r="D8" i="59"/>
  <c r="D21" i="59"/>
  <c r="D22" i="59"/>
  <c r="D39" i="59"/>
  <c r="D38" i="59"/>
  <c r="D37" i="59"/>
  <c r="D36" i="59"/>
  <c r="D35" i="59"/>
  <c r="D34" i="59"/>
  <c r="D33" i="59"/>
  <c r="D32" i="59"/>
  <c r="D31" i="59"/>
  <c r="D30" i="59"/>
  <c r="D29" i="59"/>
  <c r="D28" i="59"/>
  <c r="D27" i="59"/>
  <c r="D26" i="59"/>
  <c r="D25" i="59"/>
  <c r="D24" i="59"/>
  <c r="D23" i="59"/>
  <c r="C2" i="58"/>
  <c r="D46" i="42"/>
  <c r="C2" i="57"/>
  <c r="H34" i="44"/>
  <c r="C2" i="54"/>
  <c r="D30" i="58"/>
  <c r="D29" i="58"/>
  <c r="D28" i="58"/>
  <c r="D27" i="58"/>
  <c r="D26" i="58"/>
  <c r="D25" i="58"/>
  <c r="D24" i="58"/>
  <c r="D23" i="58"/>
  <c r="D22" i="58"/>
  <c r="D21" i="58"/>
  <c r="D20" i="58"/>
  <c r="D19" i="58"/>
  <c r="D18" i="58"/>
  <c r="D17" i="58"/>
  <c r="D16" i="58"/>
  <c r="D15" i="58"/>
  <c r="D14" i="58"/>
  <c r="D10" i="58"/>
  <c r="D20" i="54"/>
  <c r="D22" i="54"/>
  <c r="D26" i="54"/>
  <c r="D27" i="54"/>
  <c r="D28" i="54"/>
  <c r="D29" i="54"/>
  <c r="D30" i="54"/>
  <c r="D31" i="54"/>
  <c r="D32" i="54"/>
  <c r="D33" i="54"/>
  <c r="D34" i="54"/>
  <c r="D35" i="54"/>
  <c r="D36" i="54"/>
  <c r="D37" i="54"/>
  <c r="D38" i="54"/>
  <c r="D15" i="57"/>
  <c r="D18" i="57"/>
  <c r="D20" i="57"/>
  <c r="D22" i="57"/>
  <c r="D24" i="57"/>
  <c r="D26" i="57"/>
  <c r="D14" i="57"/>
  <c r="D9" i="57"/>
  <c r="D8" i="57"/>
  <c r="D44" i="52"/>
  <c r="D47" i="52"/>
  <c r="D50" i="52"/>
  <c r="D55" i="52"/>
  <c r="D57" i="52"/>
  <c r="D72" i="23"/>
  <c r="D74" i="23"/>
  <c r="D82" i="23"/>
  <c r="D85" i="23"/>
  <c r="D89" i="23"/>
  <c r="C2" i="39"/>
  <c r="D33" i="44"/>
  <c r="C2" i="31"/>
  <c r="D35" i="50"/>
  <c r="C2" i="10"/>
  <c r="C2" i="37"/>
  <c r="C2" i="29"/>
  <c r="D7" i="55"/>
  <c r="D8" i="55"/>
  <c r="D24" i="55"/>
  <c r="D17" i="55"/>
  <c r="D13" i="55"/>
  <c r="D12" i="55"/>
  <c r="D10" i="55"/>
  <c r="D62" i="47"/>
  <c r="D64" i="47"/>
  <c r="D81" i="47"/>
  <c r="D83" i="47"/>
  <c r="D90" i="47"/>
  <c r="D91" i="47"/>
  <c r="D92" i="47"/>
  <c r="D93" i="47"/>
  <c r="D94" i="47"/>
  <c r="D32" i="51"/>
  <c r="D50" i="41"/>
  <c r="D54" i="41"/>
  <c r="D58" i="41"/>
  <c r="D62" i="41"/>
  <c r="D74" i="41"/>
  <c r="D76" i="41"/>
  <c r="D94" i="32"/>
  <c r="D53" i="47"/>
  <c r="D55" i="47"/>
  <c r="D58" i="47"/>
  <c r="D61" i="47"/>
  <c r="D51" i="42"/>
  <c r="D54" i="42"/>
  <c r="D69" i="42"/>
  <c r="D73" i="42"/>
  <c r="D77" i="42"/>
  <c r="D80" i="42"/>
  <c r="D93" i="16"/>
  <c r="D24" i="44"/>
  <c r="D13" i="54"/>
  <c r="D11" i="54"/>
  <c r="D10" i="54"/>
  <c r="D8" i="54"/>
  <c r="D41" i="52"/>
  <c r="D37" i="52"/>
  <c r="D36" i="52"/>
  <c r="D34" i="52"/>
  <c r="D33" i="52"/>
  <c r="D30" i="52"/>
  <c r="D25" i="52"/>
  <c r="D23" i="52"/>
  <c r="D22" i="52"/>
  <c r="D20" i="52"/>
  <c r="D19" i="52"/>
  <c r="D16" i="52"/>
  <c r="D13" i="52"/>
  <c r="D9" i="52"/>
  <c r="D40" i="50"/>
  <c r="D39" i="50"/>
  <c r="D37" i="50"/>
  <c r="D33" i="50"/>
  <c r="D32" i="50"/>
  <c r="D29" i="50"/>
  <c r="D21" i="50"/>
  <c r="D19" i="50"/>
  <c r="D17" i="50"/>
  <c r="D15" i="50"/>
  <c r="D11" i="50"/>
  <c r="D38" i="49"/>
  <c r="D34" i="49"/>
  <c r="D30" i="49"/>
  <c r="D26" i="49"/>
  <c r="D23" i="49"/>
  <c r="D20" i="49"/>
  <c r="D16" i="49"/>
  <c r="D15" i="49"/>
  <c r="D13" i="49"/>
  <c r="D11" i="49"/>
  <c r="D9" i="49"/>
  <c r="D8" i="49"/>
  <c r="D50" i="47"/>
  <c r="D45" i="47"/>
  <c r="D40" i="47"/>
  <c r="D36" i="47"/>
  <c r="D33" i="47"/>
  <c r="D25" i="47"/>
  <c r="D19" i="47"/>
  <c r="D17" i="47"/>
  <c r="D15" i="47"/>
  <c r="D11" i="47"/>
  <c r="D9" i="47"/>
  <c r="D8" i="47"/>
  <c r="D42" i="42"/>
  <c r="D37" i="42"/>
  <c r="D30" i="42"/>
  <c r="D27" i="42"/>
  <c r="D22" i="42"/>
  <c r="D18" i="42"/>
  <c r="D16" i="42"/>
  <c r="D11" i="42"/>
  <c r="D8" i="42"/>
  <c r="D33" i="46"/>
  <c r="D32" i="46"/>
  <c r="D31" i="46"/>
  <c r="D30" i="46"/>
  <c r="D25" i="46"/>
  <c r="D21" i="46"/>
  <c r="D14" i="46"/>
  <c r="D13" i="46"/>
  <c r="D11" i="46"/>
  <c r="D8" i="46"/>
  <c r="D67" i="40"/>
  <c r="D63" i="40"/>
  <c r="D59" i="40"/>
  <c r="D56" i="40"/>
  <c r="D53" i="40"/>
  <c r="D52" i="40"/>
  <c r="D47" i="40"/>
  <c r="D44" i="40"/>
  <c r="D41" i="40"/>
  <c r="D36" i="40"/>
  <c r="D31" i="40"/>
  <c r="D25" i="40"/>
  <c r="D22" i="40"/>
  <c r="D19" i="40"/>
  <c r="D18" i="40"/>
  <c r="D17" i="40"/>
  <c r="D15" i="40"/>
  <c r="D11" i="40"/>
  <c r="D10" i="40"/>
  <c r="D9" i="40"/>
  <c r="D8" i="40"/>
  <c r="D37" i="44"/>
  <c r="D34" i="44"/>
  <c r="D27" i="44"/>
  <c r="D22" i="44"/>
  <c r="D18" i="44"/>
  <c r="D15" i="44"/>
  <c r="D13" i="44"/>
  <c r="D8" i="44"/>
  <c r="C2" i="44"/>
  <c r="D43" i="53"/>
  <c r="D39" i="53"/>
  <c r="D36" i="53"/>
  <c r="D32" i="53"/>
  <c r="D29" i="53"/>
  <c r="D24" i="53"/>
  <c r="D20" i="53"/>
  <c r="D17" i="53"/>
  <c r="D15" i="53"/>
  <c r="D14" i="53"/>
  <c r="D13" i="53"/>
  <c r="D11" i="53"/>
  <c r="D8" i="53"/>
  <c r="D45" i="45"/>
  <c r="D37" i="45"/>
  <c r="D35" i="45"/>
  <c r="D31" i="45"/>
  <c r="D29" i="45"/>
  <c r="D24" i="45"/>
  <c r="D22" i="45"/>
  <c r="D21" i="45"/>
  <c r="D20" i="45"/>
  <c r="D17" i="45"/>
  <c r="D15" i="45"/>
  <c r="D10" i="45"/>
  <c r="D8" i="45"/>
  <c r="C2" i="45"/>
  <c r="D68" i="43"/>
  <c r="D58" i="43"/>
  <c r="D53" i="43"/>
  <c r="D50" i="43"/>
  <c r="D47" i="43"/>
  <c r="D45" i="43"/>
  <c r="D43" i="43"/>
  <c r="D40" i="43"/>
  <c r="D38" i="43"/>
  <c r="D33" i="43"/>
  <c r="D27" i="43"/>
  <c r="D26" i="43"/>
  <c r="D22" i="43"/>
  <c r="D17" i="43"/>
  <c r="D15" i="43"/>
  <c r="D13" i="43"/>
  <c r="D11" i="43"/>
  <c r="D10" i="43"/>
  <c r="D8" i="43"/>
  <c r="D77" i="51"/>
  <c r="D76" i="51"/>
  <c r="D75" i="51"/>
  <c r="D74" i="51"/>
  <c r="D73" i="51"/>
  <c r="D72" i="51"/>
  <c r="D71" i="51"/>
  <c r="D70" i="51"/>
  <c r="D69" i="51"/>
  <c r="D68" i="51"/>
  <c r="D67" i="51"/>
  <c r="D66" i="51"/>
  <c r="D65" i="51"/>
  <c r="D64" i="51"/>
  <c r="D63" i="51"/>
  <c r="D62" i="51"/>
  <c r="D61" i="51"/>
  <c r="D60" i="51"/>
  <c r="D53" i="51"/>
  <c r="D51" i="51"/>
  <c r="D39" i="51"/>
  <c r="D28" i="51"/>
  <c r="D26" i="51"/>
  <c r="D12" i="51"/>
  <c r="D8" i="51"/>
  <c r="D46" i="41"/>
  <c r="D41" i="41"/>
  <c r="D38" i="41"/>
  <c r="D35" i="41"/>
  <c r="D32" i="41"/>
  <c r="D30" i="41"/>
  <c r="D25" i="41"/>
  <c r="D23" i="41"/>
  <c r="D21" i="41"/>
  <c r="D16" i="41"/>
  <c r="D15" i="41"/>
  <c r="D13" i="41"/>
  <c r="D10" i="41"/>
  <c r="D9" i="41"/>
  <c r="D69" i="39"/>
  <c r="D68" i="39"/>
  <c r="D64" i="39"/>
  <c r="D61" i="39"/>
  <c r="D56" i="39"/>
  <c r="D53" i="39"/>
  <c r="D51" i="39"/>
  <c r="D49" i="39"/>
  <c r="D48" i="39"/>
  <c r="D45" i="39"/>
  <c r="D44" i="39"/>
  <c r="D41" i="39"/>
  <c r="D38" i="39"/>
  <c r="D37" i="39"/>
  <c r="D35" i="39"/>
  <c r="D33" i="39"/>
  <c r="D31" i="39"/>
  <c r="D28" i="39"/>
  <c r="D25" i="39"/>
  <c r="D21" i="39"/>
  <c r="D18" i="39"/>
  <c r="D16" i="39"/>
  <c r="D13" i="39"/>
  <c r="D12" i="39"/>
  <c r="D10" i="39"/>
  <c r="D9" i="39"/>
  <c r="D8" i="39"/>
  <c r="D88" i="38"/>
  <c r="D84" i="38"/>
  <c r="D80" i="38"/>
  <c r="D73" i="38"/>
  <c r="D72" i="38"/>
  <c r="D70" i="38"/>
  <c r="D69" i="38"/>
  <c r="D64" i="38"/>
  <c r="D63" i="38"/>
  <c r="D61" i="38"/>
  <c r="D57" i="38"/>
  <c r="D54" i="38"/>
  <c r="D53" i="38"/>
  <c r="D49" i="38"/>
  <c r="D45" i="38"/>
  <c r="D44" i="38"/>
  <c r="D36" i="38"/>
  <c r="D33" i="38"/>
  <c r="D32" i="38"/>
  <c r="D29" i="38"/>
  <c r="D28" i="38"/>
  <c r="D27" i="38"/>
  <c r="D20" i="38"/>
  <c r="D13" i="38"/>
  <c r="D9" i="38"/>
  <c r="D91" i="37"/>
  <c r="D89" i="37"/>
  <c r="D87" i="37"/>
  <c r="D85" i="37"/>
  <c r="D82" i="37"/>
  <c r="D81" i="37"/>
  <c r="D79" i="37"/>
  <c r="D77" i="37"/>
  <c r="D73" i="37"/>
  <c r="D71" i="37"/>
  <c r="D69" i="37"/>
  <c r="D67" i="37"/>
  <c r="D64" i="37"/>
  <c r="D61" i="37"/>
  <c r="D59" i="37"/>
  <c r="D57" i="37"/>
  <c r="D49" i="37"/>
  <c r="D48" i="37"/>
  <c r="D46" i="37"/>
  <c r="D43" i="37"/>
  <c r="D40" i="37"/>
  <c r="D38" i="37"/>
  <c r="D37" i="37"/>
  <c r="D35" i="37"/>
  <c r="D34" i="37"/>
  <c r="D33" i="37"/>
  <c r="D27" i="37"/>
  <c r="D25" i="37"/>
  <c r="D20" i="37"/>
  <c r="D18" i="37"/>
  <c r="D15" i="37"/>
  <c r="D13" i="37"/>
  <c r="D8" i="37"/>
  <c r="D92" i="36"/>
  <c r="D91" i="36"/>
  <c r="D90" i="36"/>
  <c r="D89" i="36"/>
  <c r="D88" i="36"/>
  <c r="D87" i="36"/>
  <c r="D86" i="36"/>
  <c r="D85" i="36"/>
  <c r="D84" i="36"/>
  <c r="D83" i="36"/>
  <c r="D82" i="36"/>
  <c r="D81" i="36"/>
  <c r="D80" i="36"/>
  <c r="D79" i="36"/>
  <c r="D78" i="36"/>
  <c r="D77" i="36"/>
  <c r="D76" i="36"/>
  <c r="D75" i="36"/>
  <c r="D74" i="36"/>
  <c r="D73" i="36"/>
  <c r="D72" i="36"/>
  <c r="D71" i="36"/>
  <c r="D70" i="36"/>
  <c r="D69" i="36"/>
  <c r="D68" i="36"/>
  <c r="D67" i="36"/>
  <c r="D66" i="36"/>
  <c r="D63" i="36"/>
  <c r="D61" i="36"/>
  <c r="D60" i="36"/>
  <c r="D58" i="36"/>
  <c r="D56" i="36"/>
  <c r="D55" i="36"/>
  <c r="D51" i="36"/>
  <c r="D50" i="36"/>
  <c r="D45" i="36"/>
  <c r="D38" i="36"/>
  <c r="D26" i="36"/>
  <c r="D22" i="36"/>
  <c r="D18" i="36"/>
  <c r="D12" i="36"/>
  <c r="C2" i="36"/>
  <c r="D62" i="35"/>
  <c r="D61" i="35"/>
  <c r="D59" i="35"/>
  <c r="D58" i="35"/>
  <c r="D55" i="35"/>
  <c r="D53" i="35"/>
  <c r="D51" i="35"/>
  <c r="D49" i="35"/>
  <c r="D47" i="35"/>
  <c r="D46" i="35"/>
  <c r="D43" i="35"/>
  <c r="D38" i="35"/>
  <c r="D31" i="35"/>
  <c r="L30" i="35"/>
  <c r="D27" i="35"/>
  <c r="D26" i="35"/>
  <c r="D24" i="35"/>
  <c r="D21" i="35"/>
  <c r="D18" i="35"/>
  <c r="D13" i="35"/>
  <c r="D10" i="35"/>
  <c r="D8" i="35"/>
  <c r="D126" i="34"/>
  <c r="D125" i="34"/>
  <c r="D124" i="34"/>
  <c r="D123" i="34"/>
  <c r="D122" i="34"/>
  <c r="D121" i="34"/>
  <c r="D120" i="34"/>
  <c r="D119" i="34"/>
  <c r="D118" i="34"/>
  <c r="D117" i="34"/>
  <c r="D116" i="34"/>
  <c r="D115" i="34"/>
  <c r="D114" i="34"/>
  <c r="D113" i="34"/>
  <c r="D112" i="34"/>
  <c r="D111" i="34"/>
  <c r="D110" i="34"/>
  <c r="D109" i="34"/>
  <c r="D108" i="34"/>
  <c r="D107" i="34"/>
  <c r="D106" i="34"/>
  <c r="D105" i="34"/>
  <c r="D104" i="34"/>
  <c r="D103" i="34"/>
  <c r="D102" i="34"/>
  <c r="D101" i="34"/>
  <c r="D100" i="34"/>
  <c r="D99" i="34"/>
  <c r="D98" i="34"/>
  <c r="D97" i="34"/>
  <c r="D96" i="34"/>
  <c r="D95" i="34"/>
  <c r="D94" i="34"/>
  <c r="D93" i="34"/>
  <c r="D92" i="34"/>
  <c r="D91" i="34"/>
  <c r="D90" i="34"/>
  <c r="D83" i="34"/>
  <c r="D82" i="34"/>
  <c r="D79" i="34"/>
  <c r="D77" i="34"/>
  <c r="D73" i="34"/>
  <c r="D70" i="34"/>
  <c r="D68" i="34"/>
  <c r="D65" i="34"/>
  <c r="D63" i="34"/>
  <c r="D62" i="34"/>
  <c r="D61" i="34"/>
  <c r="D58" i="34"/>
  <c r="D53" i="34"/>
  <c r="D52" i="34"/>
  <c r="D50" i="34"/>
  <c r="D49" i="34"/>
  <c r="D44" i="34"/>
  <c r="D40" i="34"/>
  <c r="D37" i="34"/>
  <c r="D31" i="34"/>
  <c r="D28" i="34"/>
  <c r="D25" i="34"/>
  <c r="D22" i="34"/>
  <c r="D20" i="34"/>
  <c r="D15" i="34"/>
  <c r="C2" i="34"/>
  <c r="D113" i="33"/>
  <c r="D112" i="33"/>
  <c r="D111" i="33"/>
  <c r="D110" i="33"/>
  <c r="D109" i="33"/>
  <c r="D108" i="33"/>
  <c r="D107" i="33"/>
  <c r="D106" i="33"/>
  <c r="D105" i="33"/>
  <c r="D104" i="33"/>
  <c r="D103" i="33"/>
  <c r="D102" i="33"/>
  <c r="D101" i="33"/>
  <c r="D100" i="33"/>
  <c r="D99" i="33"/>
  <c r="D98" i="33"/>
  <c r="D89" i="33"/>
  <c r="D85" i="33"/>
  <c r="D84" i="33"/>
  <c r="D83" i="33"/>
  <c r="D79" i="33"/>
  <c r="D73" i="33"/>
  <c r="D71" i="33"/>
  <c r="D68" i="33"/>
  <c r="D63" i="33"/>
  <c r="D62" i="33"/>
  <c r="D61" i="33"/>
  <c r="D60" i="33"/>
  <c r="D54" i="33"/>
  <c r="D51" i="33"/>
  <c r="D50" i="33"/>
  <c r="D49" i="33"/>
  <c r="D48" i="33"/>
  <c r="D45" i="33"/>
  <c r="D44" i="33"/>
  <c r="D41" i="33"/>
  <c r="D37" i="33"/>
  <c r="D34" i="33"/>
  <c r="D32" i="33"/>
  <c r="D28" i="33"/>
  <c r="D26" i="33"/>
  <c r="D21" i="33"/>
  <c r="D19" i="33"/>
  <c r="D16" i="33"/>
  <c r="D12" i="33"/>
  <c r="D9" i="33"/>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26" i="32"/>
  <c r="D125" i="32"/>
  <c r="D120" i="32"/>
  <c r="D118" i="32"/>
  <c r="D111" i="32"/>
  <c r="D101" i="32"/>
  <c r="D97" i="32"/>
  <c r="D90" i="32"/>
  <c r="D89" i="32"/>
  <c r="D87" i="32"/>
  <c r="D86" i="32"/>
  <c r="D83" i="32"/>
  <c r="D75" i="32"/>
  <c r="D73" i="32"/>
  <c r="D67" i="32"/>
  <c r="D65" i="32"/>
  <c r="D61" i="32"/>
  <c r="D59" i="32"/>
  <c r="D58" i="32"/>
  <c r="D56" i="32"/>
  <c r="D50" i="32"/>
  <c r="D48" i="32"/>
  <c r="D43" i="32"/>
  <c r="D39" i="32"/>
  <c r="D32" i="32"/>
  <c r="D28" i="32"/>
  <c r="D27" i="32"/>
  <c r="D24" i="32"/>
  <c r="D150" i="31"/>
  <c r="D149" i="31"/>
  <c r="D148" i="31"/>
  <c r="D147" i="31"/>
  <c r="D146" i="31"/>
  <c r="D145" i="31"/>
  <c r="D144" i="31"/>
  <c r="D143" i="31"/>
  <c r="D142" i="31"/>
  <c r="D141" i="31"/>
  <c r="D140" i="31"/>
  <c r="D139" i="31"/>
  <c r="D138" i="31"/>
  <c r="D137" i="31"/>
  <c r="D136" i="31"/>
  <c r="D135" i="31"/>
  <c r="D134" i="31"/>
  <c r="D133" i="31"/>
  <c r="D132" i="31"/>
  <c r="D131" i="31"/>
  <c r="D130" i="31"/>
  <c r="D129" i="31"/>
  <c r="D128" i="31"/>
  <c r="D127" i="31"/>
  <c r="D126" i="31"/>
  <c r="D125" i="31"/>
  <c r="D124" i="31"/>
  <c r="D123" i="31"/>
  <c r="D122" i="31"/>
  <c r="D121" i="31"/>
  <c r="D120" i="31"/>
  <c r="D119" i="31"/>
  <c r="D118" i="31"/>
  <c r="D117" i="31"/>
  <c r="D116" i="31"/>
  <c r="D115" i="31"/>
  <c r="D114" i="31"/>
  <c r="D113" i="31"/>
  <c r="D112" i="31"/>
  <c r="D111" i="31"/>
  <c r="D110" i="31"/>
  <c r="D109" i="31"/>
  <c r="D108" i="31"/>
  <c r="D107" i="31"/>
  <c r="D106" i="31"/>
  <c r="D105" i="31"/>
  <c r="D104" i="31"/>
  <c r="D103" i="31"/>
  <c r="D102" i="31"/>
  <c r="D101" i="31"/>
  <c r="D100" i="31"/>
  <c r="D99" i="31"/>
  <c r="D98" i="31"/>
  <c r="D94" i="31"/>
  <c r="D85" i="31"/>
  <c r="D81" i="31"/>
  <c r="D77" i="31"/>
  <c r="D75" i="31"/>
  <c r="D73" i="31"/>
  <c r="D72" i="31"/>
  <c r="D69" i="31"/>
  <c r="D66" i="31"/>
  <c r="D63" i="31"/>
  <c r="D60" i="31"/>
  <c r="D57" i="31"/>
  <c r="D56" i="31"/>
  <c r="D55" i="31"/>
  <c r="D53" i="31"/>
  <c r="D49" i="31"/>
  <c r="D47" i="31"/>
  <c r="D35" i="31"/>
  <c r="D29" i="31"/>
  <c r="D27" i="31"/>
  <c r="D23" i="31"/>
  <c r="D22" i="31"/>
  <c r="D20" i="31"/>
  <c r="D16" i="31"/>
  <c r="D146" i="30"/>
  <c r="D145" i="30"/>
  <c r="D144" i="30"/>
  <c r="D143" i="30"/>
  <c r="D142" i="30"/>
  <c r="D141" i="30"/>
  <c r="D140" i="30"/>
  <c r="D139" i="30"/>
  <c r="D138" i="30"/>
  <c r="D137" i="30"/>
  <c r="D136" i="30"/>
  <c r="D135" i="30"/>
  <c r="D134" i="30"/>
  <c r="D133" i="30"/>
  <c r="D132" i="30"/>
  <c r="D131" i="30"/>
  <c r="D130" i="30"/>
  <c r="D129" i="30"/>
  <c r="D128" i="30"/>
  <c r="D127" i="30"/>
  <c r="D126" i="30"/>
  <c r="D125" i="30"/>
  <c r="D124" i="30"/>
  <c r="D123" i="30"/>
  <c r="D122" i="30"/>
  <c r="D121" i="30"/>
  <c r="D120" i="30"/>
  <c r="D119" i="30"/>
  <c r="D118" i="30"/>
  <c r="D117" i="30"/>
  <c r="D116" i="30"/>
  <c r="D115" i="30"/>
  <c r="D114" i="30"/>
  <c r="D113" i="30"/>
  <c r="D112" i="30"/>
  <c r="D111" i="30"/>
  <c r="D110" i="30"/>
  <c r="D109" i="30"/>
  <c r="D108" i="30"/>
  <c r="D107" i="30"/>
  <c r="D106" i="30"/>
  <c r="D105" i="30"/>
  <c r="D104" i="30"/>
  <c r="D103" i="30"/>
  <c r="D102" i="30"/>
  <c r="D101" i="30"/>
  <c r="D100" i="30"/>
  <c r="D99" i="30"/>
  <c r="D98" i="30"/>
  <c r="D97" i="30"/>
  <c r="D96" i="30"/>
  <c r="D93" i="30"/>
  <c r="D91" i="30"/>
  <c r="D89" i="30"/>
  <c r="D86" i="30"/>
  <c r="D83" i="30"/>
  <c r="D82" i="30"/>
  <c r="D78" i="30"/>
  <c r="D77" i="30"/>
  <c r="D75" i="30"/>
  <c r="D73" i="30"/>
  <c r="D69" i="30"/>
  <c r="D68" i="30"/>
  <c r="D65" i="30"/>
  <c r="D63" i="30"/>
  <c r="D61" i="30"/>
  <c r="D60" i="30"/>
  <c r="D58" i="30"/>
  <c r="D57" i="30"/>
  <c r="D56" i="30"/>
  <c r="D54" i="30"/>
  <c r="D52" i="30"/>
  <c r="D49" i="30"/>
  <c r="D46" i="30"/>
  <c r="D44" i="30"/>
  <c r="D40" i="30"/>
  <c r="D35" i="30"/>
  <c r="D31" i="30"/>
  <c r="D28" i="30"/>
  <c r="D26" i="30"/>
  <c r="D23" i="30"/>
  <c r="D18" i="30"/>
  <c r="C2" i="30"/>
  <c r="D106" i="29"/>
  <c r="D105" i="29"/>
  <c r="D104" i="29"/>
  <c r="D103" i="29"/>
  <c r="D102" i="29"/>
  <c r="D101" i="29"/>
  <c r="D100" i="29"/>
  <c r="D99" i="29"/>
  <c r="D98" i="29"/>
  <c r="D97" i="29"/>
  <c r="D96" i="29"/>
  <c r="D95" i="29"/>
  <c r="D94" i="29"/>
  <c r="D93" i="29"/>
  <c r="D92" i="29"/>
  <c r="D91" i="29"/>
  <c r="D90" i="29"/>
  <c r="D89" i="29"/>
  <c r="D88" i="29"/>
  <c r="D87" i="29"/>
  <c r="D86" i="29"/>
  <c r="D85" i="29"/>
  <c r="D84" i="29"/>
  <c r="D83" i="29"/>
  <c r="D82" i="29"/>
  <c r="D81" i="29"/>
  <c r="D80" i="29"/>
  <c r="D79" i="29"/>
  <c r="D78" i="29"/>
  <c r="D77" i="29"/>
  <c r="D76" i="29"/>
  <c r="D75" i="29"/>
  <c r="D74" i="29"/>
  <c r="D73" i="29"/>
  <c r="D72" i="29"/>
  <c r="D71" i="29"/>
  <c r="D65" i="29"/>
  <c r="D63" i="29"/>
  <c r="D62" i="29"/>
  <c r="D61" i="29"/>
  <c r="D60" i="29"/>
  <c r="D58" i="29"/>
  <c r="D56" i="29"/>
  <c r="D55" i="29"/>
  <c r="D52" i="29"/>
  <c r="D49" i="29"/>
  <c r="D48" i="29"/>
  <c r="D47" i="29"/>
  <c r="D46" i="29"/>
  <c r="D44" i="29"/>
  <c r="D42" i="29"/>
  <c r="D41" i="29"/>
  <c r="D40" i="29"/>
  <c r="D38" i="29"/>
  <c r="D36" i="29"/>
  <c r="D35" i="29"/>
  <c r="D33" i="29"/>
  <c r="D30" i="29"/>
  <c r="D28" i="29"/>
  <c r="D23" i="29"/>
  <c r="D19" i="29"/>
  <c r="D156" i="28"/>
  <c r="D155" i="28"/>
  <c r="D154" i="28"/>
  <c r="D153" i="28"/>
  <c r="D152" i="28"/>
  <c r="D151" i="28"/>
  <c r="D150" i="28"/>
  <c r="D149" i="28"/>
  <c r="D148" i="28"/>
  <c r="D147" i="28"/>
  <c r="D146" i="28"/>
  <c r="D145" i="28"/>
  <c r="D144" i="28"/>
  <c r="D130" i="28"/>
  <c r="D127" i="28"/>
  <c r="D123" i="28"/>
  <c r="D120" i="28"/>
  <c r="D118" i="28"/>
  <c r="D115" i="28"/>
  <c r="D112" i="28"/>
  <c r="D110" i="28"/>
  <c r="D108" i="28"/>
  <c r="D105" i="28"/>
  <c r="D102" i="28"/>
  <c r="D100" i="28"/>
  <c r="D98" i="28"/>
  <c r="D90" i="28"/>
  <c r="D88" i="28"/>
  <c r="D87" i="28"/>
  <c r="D85" i="28"/>
  <c r="D83" i="28"/>
  <c r="D79" i="28"/>
  <c r="D71" i="28"/>
  <c r="D63" i="28"/>
  <c r="D61" i="28"/>
  <c r="D55" i="28"/>
  <c r="D52" i="28"/>
  <c r="D46" i="28"/>
  <c r="D43" i="28"/>
  <c r="D34" i="28"/>
  <c r="D31" i="28"/>
  <c r="D23" i="28"/>
  <c r="D82" i="27"/>
  <c r="D78" i="27"/>
  <c r="D76" i="27"/>
  <c r="D75" i="27"/>
  <c r="D73" i="27"/>
  <c r="D71" i="27"/>
  <c r="D69" i="27"/>
  <c r="D68" i="27"/>
  <c r="D66" i="27"/>
  <c r="D64" i="27"/>
  <c r="D62" i="27"/>
  <c r="D58" i="27"/>
  <c r="D57" i="27"/>
  <c r="D53" i="27"/>
  <c r="D52" i="27"/>
  <c r="D50" i="27"/>
  <c r="D49" i="27"/>
  <c r="D48" i="27"/>
  <c r="D47" i="27"/>
  <c r="D45" i="27"/>
  <c r="D44" i="27"/>
  <c r="D42" i="27"/>
  <c r="D40" i="27"/>
  <c r="D33" i="27"/>
  <c r="D30" i="27"/>
  <c r="D27" i="27"/>
  <c r="D22" i="27"/>
  <c r="D20" i="27"/>
  <c r="D105" i="26"/>
  <c r="D104" i="26"/>
  <c r="D103" i="26"/>
  <c r="D102" i="26"/>
  <c r="D101" i="26"/>
  <c r="D100" i="26"/>
  <c r="D99" i="26"/>
  <c r="D98" i="26"/>
  <c r="D97" i="26"/>
  <c r="D96" i="26"/>
  <c r="D95" i="26"/>
  <c r="D94" i="26"/>
  <c r="D93" i="26"/>
  <c r="D92" i="26"/>
  <c r="D91" i="26"/>
  <c r="D90" i="26"/>
  <c r="D89" i="26"/>
  <c r="D88" i="26"/>
  <c r="D87" i="26"/>
  <c r="D86" i="26"/>
  <c r="D85" i="26"/>
  <c r="D84" i="26"/>
  <c r="D83" i="26"/>
  <c r="D82" i="26"/>
  <c r="D81" i="26"/>
  <c r="D80" i="26"/>
  <c r="D79" i="26"/>
  <c r="D78" i="26"/>
  <c r="D77" i="26"/>
  <c r="D76" i="26"/>
  <c r="D75" i="26"/>
  <c r="D74" i="26"/>
  <c r="D73" i="26"/>
  <c r="D72" i="26"/>
  <c r="D71" i="26"/>
  <c r="D70" i="26"/>
  <c r="D69" i="26"/>
  <c r="D68" i="26"/>
  <c r="D67" i="26"/>
  <c r="D66" i="26"/>
  <c r="D65" i="26"/>
  <c r="D64" i="26"/>
  <c r="D63" i="26"/>
  <c r="D62" i="26"/>
  <c r="D61" i="26"/>
  <c r="D52" i="26"/>
  <c r="D50" i="26"/>
  <c r="D46" i="26"/>
  <c r="D43" i="26"/>
  <c r="D41" i="26"/>
  <c r="D34" i="26"/>
  <c r="D33" i="26"/>
  <c r="D28" i="26"/>
  <c r="D24" i="26"/>
  <c r="D22" i="26"/>
  <c r="D147" i="25"/>
  <c r="D146" i="25"/>
  <c r="D145" i="25"/>
  <c r="D144" i="25"/>
  <c r="D143" i="25"/>
  <c r="D142" i="25"/>
  <c r="D141" i="25"/>
  <c r="D140" i="25"/>
  <c r="D139" i="25"/>
  <c r="D138" i="25"/>
  <c r="D137" i="25"/>
  <c r="D136" i="25"/>
  <c r="D135" i="25"/>
  <c r="D134" i="25"/>
  <c r="D133" i="25"/>
  <c r="D132" i="25"/>
  <c r="D131" i="25"/>
  <c r="D130" i="25"/>
  <c r="D129" i="25"/>
  <c r="D128" i="25"/>
  <c r="D127" i="25"/>
  <c r="D126" i="25"/>
  <c r="D125" i="25"/>
  <c r="D124" i="25"/>
  <c r="D123" i="25"/>
  <c r="D122" i="25"/>
  <c r="D121" i="25"/>
  <c r="D120" i="25"/>
  <c r="D119" i="25"/>
  <c r="D118" i="25"/>
  <c r="D117" i="25"/>
  <c r="D116" i="25"/>
  <c r="D115" i="25"/>
  <c r="D114" i="25"/>
  <c r="D113" i="25"/>
  <c r="D112" i="25"/>
  <c r="D111" i="25"/>
  <c r="D110" i="25"/>
  <c r="D109" i="25"/>
  <c r="D108" i="25"/>
  <c r="D107" i="25"/>
  <c r="D106" i="25"/>
  <c r="D105" i="25"/>
  <c r="D104" i="25"/>
  <c r="D103" i="25"/>
  <c r="D102" i="25"/>
  <c r="D101" i="25"/>
  <c r="D100" i="25"/>
  <c r="D99" i="25"/>
  <c r="D98" i="25"/>
  <c r="D97" i="25"/>
  <c r="D96" i="25"/>
  <c r="D95" i="25"/>
  <c r="D94" i="25"/>
  <c r="D93" i="25"/>
  <c r="D92" i="25"/>
  <c r="D91" i="25"/>
  <c r="D90" i="25"/>
  <c r="D89" i="25"/>
  <c r="D88" i="25"/>
  <c r="D87" i="25"/>
  <c r="D86" i="25"/>
  <c r="D85" i="25"/>
  <c r="D84" i="25"/>
  <c r="D83" i="25"/>
  <c r="D78" i="25"/>
  <c r="D72" i="25"/>
  <c r="D70" i="25"/>
  <c r="D66" i="25"/>
  <c r="D63" i="25"/>
  <c r="D61" i="25"/>
  <c r="D55" i="25"/>
  <c r="D53" i="25"/>
  <c r="D46" i="25"/>
  <c r="D45" i="25"/>
  <c r="D43" i="25"/>
  <c r="D41" i="25"/>
  <c r="D40" i="25"/>
  <c r="D39" i="25"/>
  <c r="D37" i="25"/>
  <c r="D36" i="25"/>
  <c r="D34" i="25"/>
  <c r="D32" i="25"/>
  <c r="D28" i="25"/>
  <c r="D26" i="25"/>
  <c r="D22" i="25"/>
  <c r="D21" i="25"/>
  <c r="D20" i="25"/>
  <c r="D17" i="25"/>
  <c r="D13" i="25"/>
  <c r="C2" i="25"/>
  <c r="D92" i="24"/>
  <c r="D91" i="24"/>
  <c r="D86" i="24"/>
  <c r="D85" i="24"/>
  <c r="D84" i="24"/>
  <c r="D82" i="24"/>
  <c r="D81" i="24"/>
  <c r="D79" i="24"/>
  <c r="D77" i="24"/>
  <c r="D75" i="24"/>
  <c r="D72" i="24"/>
  <c r="D70" i="24"/>
  <c r="D69" i="24"/>
  <c r="D68" i="24"/>
  <c r="D64" i="24"/>
  <c r="D62" i="24"/>
  <c r="D61" i="24"/>
  <c r="D59" i="24"/>
  <c r="D58" i="24"/>
  <c r="D56" i="24"/>
  <c r="D53" i="24"/>
  <c r="D50" i="24"/>
  <c r="D48" i="24"/>
  <c r="D46" i="24"/>
  <c r="D43" i="24"/>
  <c r="D40" i="24"/>
  <c r="D37" i="24"/>
  <c r="D34" i="24"/>
  <c r="D31" i="24"/>
  <c r="D29" i="24"/>
  <c r="D23" i="24"/>
  <c r="D19" i="24"/>
  <c r="F14" i="24"/>
  <c r="D70" i="23"/>
  <c r="D68" i="23"/>
  <c r="D67" i="23"/>
  <c r="D65" i="23"/>
  <c r="D63" i="23"/>
  <c r="D62" i="23"/>
  <c r="D60" i="23"/>
  <c r="D52" i="23"/>
  <c r="D50" i="23"/>
  <c r="D46" i="23"/>
  <c r="D44" i="23"/>
  <c r="D43" i="23"/>
  <c r="D42" i="23"/>
  <c r="D40" i="23"/>
  <c r="D39" i="23"/>
  <c r="D37" i="23"/>
  <c r="D36" i="23"/>
  <c r="D32" i="23"/>
  <c r="D30" i="23"/>
  <c r="D28" i="23"/>
  <c r="D25" i="23"/>
  <c r="D24" i="23"/>
  <c r="D21" i="23"/>
  <c r="D18" i="23"/>
  <c r="D13" i="23"/>
  <c r="D161" i="22"/>
  <c r="D151" i="22"/>
  <c r="D144" i="22"/>
  <c r="D142" i="22"/>
  <c r="D136" i="22"/>
  <c r="D133" i="22"/>
  <c r="D129" i="22"/>
  <c r="D128" i="22"/>
  <c r="D125" i="22"/>
  <c r="D118" i="22"/>
  <c r="D117" i="22"/>
  <c r="D116" i="22"/>
  <c r="D111" i="22"/>
  <c r="D109" i="22"/>
  <c r="D106" i="22"/>
  <c r="D103" i="22"/>
  <c r="D102" i="22"/>
  <c r="D100" i="22"/>
  <c r="D96" i="22"/>
  <c r="D90" i="22"/>
  <c r="D87" i="22"/>
  <c r="D86" i="22"/>
  <c r="D83" i="22"/>
  <c r="D78" i="22"/>
  <c r="D77" i="22"/>
  <c r="D73" i="22"/>
  <c r="D71" i="22"/>
  <c r="D69" i="22"/>
  <c r="D68" i="22"/>
  <c r="D66" i="22"/>
  <c r="D62" i="22"/>
  <c r="D61" i="22"/>
  <c r="D60" i="22"/>
  <c r="D59" i="22"/>
  <c r="D51" i="22"/>
  <c r="D49" i="22"/>
  <c r="D46" i="22"/>
  <c r="D45" i="22"/>
  <c r="D39" i="22"/>
  <c r="D36" i="22"/>
  <c r="D29" i="22"/>
  <c r="D26" i="22"/>
  <c r="D21" i="22"/>
  <c r="D15" i="22"/>
  <c r="D119" i="21"/>
  <c r="D118" i="21"/>
  <c r="D117" i="21"/>
  <c r="D116" i="21"/>
  <c r="D115" i="21"/>
  <c r="D114" i="21"/>
  <c r="D113" i="21"/>
  <c r="D112" i="21"/>
  <c r="D111" i="21"/>
  <c r="D110" i="21"/>
  <c r="D109" i="21"/>
  <c r="D108" i="21"/>
  <c r="D107" i="21"/>
  <c r="D106" i="21"/>
  <c r="D105" i="21"/>
  <c r="D104" i="21"/>
  <c r="D103" i="21"/>
  <c r="D102" i="21"/>
  <c r="D101" i="21"/>
  <c r="D100" i="21"/>
  <c r="D99" i="21"/>
  <c r="D98" i="21"/>
  <c r="D97" i="21"/>
  <c r="D96" i="21"/>
  <c r="D95" i="21"/>
  <c r="D94" i="21"/>
  <c r="D93" i="21"/>
  <c r="D92" i="21"/>
  <c r="D91" i="21"/>
  <c r="D90" i="21"/>
  <c r="D89" i="21"/>
  <c r="D88" i="21"/>
  <c r="D82" i="21"/>
  <c r="D80" i="21"/>
  <c r="D77" i="21"/>
  <c r="D72" i="21"/>
  <c r="D70" i="21"/>
  <c r="D67" i="21"/>
  <c r="D66" i="21"/>
  <c r="D63" i="21"/>
  <c r="D58" i="21"/>
  <c r="D56" i="21"/>
  <c r="D54" i="21"/>
  <c r="D53" i="21"/>
  <c r="D48" i="21"/>
  <c r="D47" i="21"/>
  <c r="D43" i="21"/>
  <c r="D41" i="21"/>
  <c r="D39" i="21"/>
  <c r="D38" i="21"/>
  <c r="D36" i="21"/>
  <c r="D35" i="21"/>
  <c r="D33" i="21"/>
  <c r="D31" i="21"/>
  <c r="D30" i="21"/>
  <c r="D27" i="21"/>
  <c r="D26" i="21"/>
  <c r="D24" i="21"/>
  <c r="D21" i="21"/>
  <c r="D20" i="21"/>
  <c r="D17" i="21"/>
  <c r="D16" i="21"/>
  <c r="D15" i="21"/>
  <c r="D14" i="21"/>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5" i="20"/>
  <c r="D214" i="20"/>
  <c r="D213" i="20"/>
  <c r="D212" i="20"/>
  <c r="D211" i="20"/>
  <c r="D210" i="20"/>
  <c r="D209" i="20"/>
  <c r="D208" i="20"/>
  <c r="D207" i="20"/>
  <c r="D206" i="20"/>
  <c r="D205" i="20"/>
  <c r="D204"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4" i="20"/>
  <c r="D163" i="20"/>
  <c r="D162"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69" i="20"/>
  <c r="D66" i="20"/>
  <c r="D64" i="20"/>
  <c r="D59" i="20"/>
  <c r="D58" i="20"/>
  <c r="D54" i="20"/>
  <c r="D51" i="20"/>
  <c r="D49" i="20"/>
  <c r="D48" i="20"/>
  <c r="D44" i="20"/>
  <c r="D42" i="20"/>
  <c r="D37" i="20"/>
  <c r="D34" i="20"/>
  <c r="D31" i="20"/>
  <c r="D115" i="19"/>
  <c r="D114" i="19"/>
  <c r="D113" i="19"/>
  <c r="D112" i="19"/>
  <c r="D111" i="19"/>
  <c r="D110" i="19"/>
  <c r="D109" i="19"/>
  <c r="D108" i="19"/>
  <c r="D107" i="19"/>
  <c r="D106" i="19"/>
  <c r="D105" i="19"/>
  <c r="D104" i="19"/>
  <c r="D103" i="19"/>
  <c r="D102" i="19"/>
  <c r="D101" i="19"/>
  <c r="D100" i="19"/>
  <c r="D99" i="19"/>
  <c r="D98" i="19"/>
  <c r="D97" i="19"/>
  <c r="D96" i="19"/>
  <c r="D95" i="19"/>
  <c r="D94" i="19"/>
  <c r="D93" i="19"/>
  <c r="D86" i="19"/>
  <c r="D84" i="19"/>
  <c r="D83" i="19"/>
  <c r="D80" i="19"/>
  <c r="D77" i="19"/>
  <c r="D73" i="19"/>
  <c r="D72" i="19"/>
  <c r="D71" i="19"/>
  <c r="D70" i="19"/>
  <c r="D68" i="19"/>
  <c r="D56" i="19"/>
  <c r="D52" i="19"/>
  <c r="D51" i="19"/>
  <c r="D46" i="19"/>
  <c r="D43" i="19"/>
  <c r="D40" i="19"/>
  <c r="D28" i="19"/>
  <c r="D26" i="19"/>
  <c r="D156" i="18"/>
  <c r="D155" i="18"/>
  <c r="D154" i="18"/>
  <c r="D153" i="18"/>
  <c r="D152" i="18"/>
  <c r="D151" i="18"/>
  <c r="D150" i="18"/>
  <c r="D149" i="18"/>
  <c r="D148" i="18"/>
  <c r="D130" i="18"/>
  <c r="D125" i="18"/>
  <c r="D124" i="18"/>
  <c r="D122" i="18"/>
  <c r="D115" i="18"/>
  <c r="D113" i="18"/>
  <c r="D108" i="18"/>
  <c r="D105" i="18"/>
  <c r="D102" i="18"/>
  <c r="D95" i="18"/>
  <c r="D92" i="18"/>
  <c r="D90" i="18"/>
  <c r="D87" i="18"/>
  <c r="D86" i="18"/>
  <c r="D85" i="18"/>
  <c r="D83" i="18"/>
  <c r="D82" i="18"/>
  <c r="D79" i="18"/>
  <c r="D72" i="18"/>
  <c r="D71" i="18"/>
  <c r="D70" i="18"/>
  <c r="D68" i="18"/>
  <c r="D67" i="18"/>
  <c r="D66" i="18"/>
  <c r="D65" i="18"/>
  <c r="D62" i="18"/>
  <c r="D61" i="18"/>
  <c r="D60" i="18"/>
  <c r="D59" i="18"/>
  <c r="D56" i="18"/>
  <c r="D49" i="18"/>
  <c r="D47" i="18"/>
  <c r="D46" i="18"/>
  <c r="D44" i="18"/>
  <c r="D39" i="18"/>
  <c r="D34" i="18"/>
  <c r="D27" i="18"/>
  <c r="D25" i="18"/>
  <c r="D23" i="18"/>
  <c r="D21" i="18"/>
  <c r="D176" i="17"/>
  <c r="D175" i="17"/>
  <c r="D173" i="17"/>
  <c r="D172" i="17"/>
  <c r="D169" i="17"/>
  <c r="D168" i="17"/>
  <c r="D162" i="17"/>
  <c r="D160" i="17"/>
  <c r="D155" i="17"/>
  <c r="D150" i="17"/>
  <c r="D145" i="17"/>
  <c r="D141" i="17"/>
  <c r="D138" i="17"/>
  <c r="D136" i="17"/>
  <c r="D134" i="17"/>
  <c r="D133" i="17"/>
  <c r="D131" i="17"/>
  <c r="D130" i="17"/>
  <c r="D126" i="17"/>
  <c r="D123" i="17"/>
  <c r="D121" i="17"/>
  <c r="D119" i="17"/>
  <c r="D117" i="17"/>
  <c r="D110" i="17"/>
  <c r="D91" i="17"/>
  <c r="D90" i="17"/>
  <c r="D88" i="17"/>
  <c r="D82" i="17"/>
  <c r="D78" i="17"/>
  <c r="D75" i="17"/>
  <c r="D70" i="17"/>
  <c r="D67" i="17"/>
  <c r="D63" i="17"/>
  <c r="D62" i="17"/>
  <c r="D58" i="17"/>
  <c r="D52" i="17"/>
  <c r="D48" i="17"/>
  <c r="D46" i="17"/>
  <c r="D41" i="17"/>
  <c r="D38" i="17"/>
  <c r="D36" i="17"/>
  <c r="D34" i="17"/>
  <c r="D33" i="17"/>
  <c r="D29" i="17"/>
  <c r="D27" i="17"/>
  <c r="D20" i="17"/>
  <c r="D122" i="16"/>
  <c r="D121" i="16"/>
  <c r="D120" i="16"/>
  <c r="D119" i="16"/>
  <c r="D118" i="16"/>
  <c r="D117" i="16"/>
  <c r="D116" i="16"/>
  <c r="D115" i="16"/>
  <c r="D114" i="16"/>
  <c r="D113" i="16"/>
  <c r="D112" i="16"/>
  <c r="D111" i="16"/>
  <c r="D110" i="16"/>
  <c r="D109" i="16"/>
  <c r="D108" i="16"/>
  <c r="D107" i="16"/>
  <c r="D106" i="16"/>
  <c r="D105" i="16"/>
  <c r="D104" i="16"/>
  <c r="D103" i="16"/>
  <c r="D102" i="16"/>
  <c r="D101" i="16"/>
  <c r="D100" i="16"/>
  <c r="D99" i="16"/>
  <c r="D98" i="16"/>
  <c r="D97" i="16"/>
  <c r="D96" i="16"/>
  <c r="D76" i="16"/>
  <c r="D66" i="16"/>
  <c r="D65" i="16"/>
  <c r="D62" i="16"/>
  <c r="D60" i="16"/>
  <c r="D56" i="16"/>
  <c r="D49" i="16"/>
  <c r="D47" i="16"/>
  <c r="D45" i="16"/>
  <c r="D43" i="16"/>
  <c r="D40" i="16"/>
  <c r="D35" i="16"/>
  <c r="D33" i="16"/>
  <c r="D29" i="16"/>
  <c r="D25" i="16"/>
  <c r="D24" i="16"/>
  <c r="D22" i="16"/>
  <c r="D18" i="16"/>
  <c r="D17" i="16"/>
  <c r="D65" i="15"/>
  <c r="D64" i="15"/>
  <c r="D63" i="15"/>
  <c r="D62" i="15"/>
  <c r="D61" i="15"/>
  <c r="D59" i="15"/>
  <c r="D58" i="15"/>
  <c r="D57" i="15"/>
  <c r="D56" i="15"/>
  <c r="D55" i="15"/>
  <c r="D47" i="15"/>
  <c r="D46" i="15"/>
  <c r="D45" i="15"/>
  <c r="D44" i="15"/>
  <c r="D43" i="15"/>
  <c r="D42" i="15"/>
  <c r="D41" i="15"/>
  <c r="D40" i="15"/>
  <c r="D37" i="15"/>
  <c r="D35" i="15"/>
  <c r="D34" i="15"/>
  <c r="D32" i="15"/>
  <c r="D30" i="15"/>
  <c r="D28" i="15"/>
  <c r="D27" i="15"/>
  <c r="D24" i="15"/>
  <c r="D22" i="15"/>
  <c r="D20" i="15"/>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6" i="14"/>
  <c r="D125" i="14"/>
  <c r="D124" i="14"/>
  <c r="D123" i="14"/>
  <c r="D122" i="14"/>
  <c r="D121" i="14"/>
  <c r="D120" i="14"/>
  <c r="D119" i="14"/>
  <c r="D118" i="14"/>
  <c r="D117" i="14"/>
  <c r="D116" i="14"/>
  <c r="D115"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D77" i="14"/>
  <c r="D76" i="14"/>
  <c r="D75" i="14"/>
  <c r="D70" i="14"/>
  <c r="D67" i="14"/>
  <c r="D60" i="14"/>
  <c r="D51" i="14"/>
  <c r="D47" i="14"/>
  <c r="D46" i="14"/>
  <c r="D45" i="14"/>
  <c r="D44" i="14"/>
  <c r="D42" i="14"/>
  <c r="D40" i="14"/>
  <c r="D37" i="14"/>
  <c r="D34" i="14"/>
  <c r="D33" i="14"/>
  <c r="D31" i="14"/>
  <c r="D30" i="14"/>
  <c r="D26" i="14"/>
  <c r="D25" i="14"/>
  <c r="D19" i="14"/>
  <c r="D17" i="14"/>
  <c r="D14" i="14"/>
  <c r="D12" i="14"/>
  <c r="D11" i="14"/>
  <c r="D10" i="14"/>
  <c r="D8" i="14"/>
  <c r="C2" i="14"/>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18" i="13"/>
  <c r="D17" i="13"/>
  <c r="D14" i="13"/>
  <c r="D10" i="13"/>
  <c r="C2" i="13"/>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40" i="12"/>
  <c r="D36" i="12"/>
  <c r="D34" i="12"/>
  <c r="D31" i="12"/>
  <c r="D27" i="12"/>
  <c r="C2" i="12"/>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1" i="11"/>
  <c r="D53" i="11"/>
  <c r="D49" i="11"/>
  <c r="D47" i="11"/>
  <c r="D46" i="11"/>
  <c r="D43" i="11"/>
  <c r="D42" i="11"/>
  <c r="D40" i="11"/>
  <c r="D39" i="11"/>
  <c r="D38" i="11"/>
  <c r="D33" i="11"/>
  <c r="D32" i="11"/>
  <c r="D26" i="11"/>
  <c r="D24" i="11"/>
  <c r="D21" i="11"/>
  <c r="D19" i="11"/>
  <c r="D18" i="11"/>
  <c r="D10" i="11"/>
  <c r="D9" i="11"/>
  <c r="D91" i="10"/>
  <c r="D90" i="10"/>
  <c r="D89" i="10"/>
  <c r="D88" i="10"/>
  <c r="D82" i="10"/>
  <c r="D81" i="10"/>
  <c r="D79" i="10"/>
  <c r="D77" i="10"/>
  <c r="D75" i="10"/>
  <c r="D73" i="10"/>
  <c r="D67" i="10"/>
  <c r="D66" i="10"/>
  <c r="D63" i="10"/>
  <c r="D61" i="10"/>
  <c r="D57" i="10"/>
  <c r="D56" i="10"/>
  <c r="D55" i="10"/>
  <c r="D54" i="10"/>
  <c r="D53" i="10"/>
  <c r="D51" i="10"/>
  <c r="D49" i="10"/>
  <c r="D46" i="10"/>
  <c r="D45" i="10"/>
  <c r="D43" i="10"/>
  <c r="D39" i="10"/>
  <c r="D36" i="10"/>
  <c r="D32" i="10"/>
  <c r="D31" i="10"/>
  <c r="D28" i="10"/>
  <c r="D22" i="10"/>
  <c r="D19" i="10"/>
  <c r="D14" i="10"/>
  <c r="D13" i="10"/>
  <c r="D11" i="10"/>
  <c r="D156" i="9"/>
  <c r="D155" i="9"/>
  <c r="D154" i="9"/>
  <c r="D153" i="9"/>
  <c r="D152" i="9"/>
  <c r="D151" i="9"/>
  <c r="D150" i="9"/>
  <c r="D149" i="9"/>
  <c r="D148" i="9"/>
  <c r="D147" i="9"/>
  <c r="D146" i="9"/>
  <c r="D145" i="9"/>
  <c r="D144" i="9"/>
  <c r="D143" i="9"/>
  <c r="D142" i="9"/>
  <c r="D141" i="9"/>
  <c r="D140" i="9"/>
  <c r="D139" i="9"/>
  <c r="D138" i="9"/>
  <c r="D135" i="9"/>
  <c r="D129" i="9"/>
  <c r="D127" i="9"/>
  <c r="D126" i="9"/>
  <c r="D124" i="9"/>
  <c r="D118" i="9"/>
  <c r="D116" i="9"/>
  <c r="D115" i="9"/>
  <c r="D111" i="9"/>
  <c r="D110" i="9"/>
  <c r="D107" i="9"/>
  <c r="D104" i="9"/>
  <c r="D103" i="9"/>
  <c r="D102" i="9"/>
  <c r="D100" i="9"/>
  <c r="D94" i="9"/>
  <c r="D93" i="9"/>
  <c r="D91" i="9"/>
  <c r="D88" i="9"/>
  <c r="D84" i="9"/>
  <c r="D83" i="9"/>
  <c r="L80" i="9"/>
  <c r="D71" i="9"/>
  <c r="D64" i="9"/>
  <c r="D62" i="9"/>
  <c r="D59" i="9"/>
  <c r="D55" i="9"/>
  <c r="D54" i="9"/>
  <c r="D52" i="9"/>
  <c r="D44" i="9"/>
  <c r="D41" i="9"/>
  <c r="D33" i="9"/>
  <c r="D29" i="9"/>
  <c r="D27" i="9"/>
  <c r="D25" i="9"/>
  <c r="D24" i="9"/>
  <c r="D23" i="9"/>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97" i="6"/>
  <c r="D96" i="6"/>
  <c r="D93" i="6"/>
  <c r="D92" i="6"/>
  <c r="D86" i="6"/>
  <c r="D84" i="6"/>
  <c r="D82" i="6"/>
  <c r="D73" i="6"/>
  <c r="D71" i="6"/>
  <c r="D70" i="6"/>
  <c r="D68" i="6"/>
  <c r="D65" i="6"/>
  <c r="D64" i="6"/>
  <c r="D63" i="6"/>
  <c r="D61" i="6"/>
  <c r="D55" i="6"/>
  <c r="D53" i="6"/>
  <c r="D51" i="6"/>
  <c r="D48" i="6"/>
  <c r="D46" i="6"/>
  <c r="D41" i="6"/>
  <c r="D39" i="6"/>
  <c r="D34" i="6"/>
  <c r="D32" i="6"/>
  <c r="D28" i="6"/>
  <c r="D24" i="6"/>
  <c r="D20" i="6"/>
  <c r="C2" i="6"/>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6" i="5"/>
  <c r="D112" i="5"/>
  <c r="D110" i="5"/>
  <c r="D106" i="5"/>
  <c r="D103" i="5"/>
  <c r="D98" i="5"/>
  <c r="D87" i="5"/>
  <c r="D83" i="5"/>
  <c r="D81" i="5"/>
  <c r="D77" i="5"/>
  <c r="D76" i="5"/>
  <c r="D73" i="5"/>
  <c r="D68" i="5"/>
  <c r="D67" i="5"/>
  <c r="D63" i="5"/>
  <c r="D59" i="5"/>
  <c r="D57" i="5"/>
  <c r="D56" i="5"/>
  <c r="D51" i="5"/>
  <c r="D50" i="5"/>
  <c r="D47" i="5"/>
  <c r="D46" i="5"/>
  <c r="D45" i="5"/>
  <c r="D43" i="5"/>
  <c r="D42" i="5"/>
  <c r="D37" i="5"/>
  <c r="D35" i="5"/>
  <c r="D34" i="5"/>
  <c r="D30" i="5"/>
  <c r="D27" i="5"/>
  <c r="D23" i="5"/>
  <c r="D22" i="5"/>
  <c r="D18" i="5"/>
  <c r="D17" i="5"/>
  <c r="D15" i="5"/>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76" i="4"/>
  <c r="D74" i="4"/>
  <c r="D71" i="4"/>
  <c r="D68" i="4"/>
  <c r="D62" i="4"/>
  <c r="D61" i="4"/>
  <c r="D60" i="4"/>
  <c r="D57" i="4"/>
  <c r="D56" i="4"/>
  <c r="D54" i="4"/>
  <c r="D52" i="4"/>
  <c r="D50" i="4"/>
  <c r="D48" i="4"/>
  <c r="D43" i="4"/>
  <c r="D38" i="4"/>
  <c r="D34" i="4"/>
  <c r="D31" i="4"/>
  <c r="D26" i="4"/>
  <c r="D23" i="4"/>
  <c r="C2" i="4"/>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87" i="3"/>
  <c r="D84" i="3"/>
  <c r="D82" i="3"/>
  <c r="D81" i="3"/>
  <c r="D75" i="3"/>
  <c r="D74" i="3"/>
  <c r="D71" i="3"/>
  <c r="D66" i="3"/>
  <c r="L61" i="3"/>
  <c r="D58" i="3"/>
  <c r="D53" i="3"/>
  <c r="D40" i="3"/>
  <c r="D36" i="3"/>
  <c r="D31" i="3"/>
  <c r="D28" i="3"/>
  <c r="D27" i="3"/>
  <c r="C2" i="3"/>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56" i="2"/>
  <c r="D52" i="2"/>
  <c r="D49" i="2"/>
  <c r="D48" i="2"/>
  <c r="D47" i="2"/>
  <c r="D45" i="2"/>
  <c r="D42" i="2"/>
  <c r="D40" i="2"/>
  <c r="D35" i="2"/>
  <c r="D32" i="2"/>
  <c r="D30" i="2"/>
  <c r="D23" i="2"/>
  <c r="D22" i="2"/>
  <c r="D20" i="2"/>
  <c r="C2" i="2"/>
</calcChain>
</file>

<file path=xl/sharedStrings.xml><?xml version="1.0" encoding="utf-8"?>
<sst xmlns="http://schemas.openxmlformats.org/spreadsheetml/2006/main" count="11705" uniqueCount="3542">
  <si>
    <t>DATE</t>
  </si>
  <si>
    <t>KEY</t>
  </si>
  <si>
    <t>Gross</t>
  </si>
  <si>
    <t>Net</t>
  </si>
  <si>
    <t>W.C</t>
  </si>
  <si>
    <t>GOR</t>
  </si>
  <si>
    <t>Sep.P</t>
  </si>
  <si>
    <t>D.F.L</t>
  </si>
  <si>
    <t>Liq %</t>
  </si>
  <si>
    <t>S.F.L.</t>
  </si>
  <si>
    <t>Remarks</t>
  </si>
  <si>
    <t>ROD</t>
  </si>
  <si>
    <t>ROD NO 30X1" PARTED , FISHED , REPLACED 3X1" RODS, ON STREAM</t>
  </si>
  <si>
    <t>PUMP</t>
  </si>
  <si>
    <t>NO PUMP ACTION , R.TRIP , ON STREAM</t>
  </si>
  <si>
    <t>NO PUMP ACTION , R.TRIP , NOT PRODUCE , R.TRIP WITH 1.75" ANCHOR PUMP , RETRIVED 20X1" RODS , ON STREAM</t>
  </si>
  <si>
    <t>ROD NO 53X1" PARTED , FISHED , REPLACED 3X1" RODS, ON STREAM</t>
  </si>
  <si>
    <t>NO PUMP ACTION , R.TRIP WITH 2.25" ANCHOR PUMP , RETRIVED 12X1" RODS , ON STREAM</t>
  </si>
  <si>
    <t>TEST</t>
  </si>
  <si>
    <t>W/L</t>
  </si>
  <si>
    <t xml:space="preserve">AL.AHLIA , AFTER W/O </t>
  </si>
  <si>
    <t>AL.AHLIA</t>
  </si>
  <si>
    <t>AL.AHILA</t>
  </si>
  <si>
    <t xml:space="preserve">VALVE ROD PARTED , FAILED TO FISH , AND FAILED TO START WITH ANCHOR PUMP , WAITING FOR W/O </t>
  </si>
  <si>
    <t>W/O</t>
  </si>
  <si>
    <t>NO PUMP ACTION , R.TRIP, ON STREAM</t>
  </si>
  <si>
    <t>S/U</t>
  </si>
  <si>
    <t xml:space="preserve">REPLACED 912 M-II S/U BY ANTHER ONE 640 M-II ( SH.S. 8", S.L. 144" ) </t>
  </si>
  <si>
    <t xml:space="preserve">NO PUMP ACTION , PRODUCE 100% WATER .  </t>
  </si>
  <si>
    <t xml:space="preserve">FAILED TO RETRIVED FWG PLUG WAITING FOR W/O </t>
  </si>
  <si>
    <t>AGIBA</t>
  </si>
  <si>
    <t>NORMAL CARD.</t>
  </si>
  <si>
    <t xml:space="preserve">NO PUMP ACTION , R.TRIP, NOT PRODUCE , TEST TBG AGAINST 2.78" FB-2 PLUG , HOLD , R.TRIP , NOT PRODUCE , FAILED TO START WITH ANCHOR PUMP , WAITING FOR W/O </t>
  </si>
  <si>
    <t>TAGGED T.D. BY W/L @ 6010 ' RKB , S.F.L. @ 2960 ' .</t>
  </si>
  <si>
    <t xml:space="preserve">VALVE ROD PARTED , FISHED , R.TRIP WITH 1.75" DHP , ON STREAM , </t>
  </si>
  <si>
    <t>NO PUMP ACTION , R.TRIP WITH 2" ANCHOR PUMP , RETRIVED 2X1" RODS , ON STREAM</t>
  </si>
  <si>
    <t>BAKER</t>
  </si>
  <si>
    <t xml:space="preserve">NO PUMP ACTION , R.TRIP , ON STREAM </t>
  </si>
  <si>
    <t xml:space="preserve">NO PUMP ACTION , R.TRIP , NOT PRODUCE , TESTED TBG AGAINST DHP , TBG LEAK , RIH WITH 1.75" ANCHOR PUMP , RETRIVED 10X1" RODS , ON STREAM  </t>
  </si>
  <si>
    <t xml:space="preserve">AL.AHLIA, LOW PUMP EFF. </t>
  </si>
  <si>
    <t>SEVERE F. POUND , P.FILLAFE= 50%</t>
  </si>
  <si>
    <t>SEVERE F. POUND  P.FILLAGE= 50%</t>
  </si>
  <si>
    <t>NORMAL CARD</t>
  </si>
  <si>
    <t>F. POUND , FILLAGE= 73 %</t>
  </si>
  <si>
    <t xml:space="preserve"> F. POUND , P.FILLAFE= 66 %</t>
  </si>
  <si>
    <t xml:space="preserve">ROD NO 76X7/8" SLIPT OUT , FISHED , REPLACED 3X7/8" RODS &amp; 10X1.5" SINKER BAR , R.TRIP , ON STREAM </t>
  </si>
  <si>
    <t>NO PUMP ACTION , RESET , ON STREAM</t>
  </si>
  <si>
    <t xml:space="preserve">NO PUMP ACTION , FAILED TO START WITH ANCHOR PUMP , WAITING FOR W/O </t>
  </si>
  <si>
    <t>NO PUMP ACTION , R.TRIP  , ON STREAM</t>
  </si>
  <si>
    <t>NORMAL CARD , TBG NOVMENT</t>
  </si>
  <si>
    <t>PKR</t>
  </si>
  <si>
    <t>SLIGHT F.POUND , FILLAGE= 85 %</t>
  </si>
  <si>
    <t>PKR.</t>
  </si>
  <si>
    <t xml:space="preserve">F.POUND , FILLAGE= 65 % </t>
  </si>
  <si>
    <t>SLIGHT GAS INTERF.  , FILLAGE= 88 %</t>
  </si>
  <si>
    <t>SEVERE F. POUND , FILLAGE= 30 %</t>
  </si>
  <si>
    <t>SLIGHT F. POUND , FILLAGE= 85 %</t>
  </si>
  <si>
    <t>SEVERE F. POUND , FILLAGE= 47 %</t>
  </si>
  <si>
    <t>SEVERE F. POUND , FILLAGE= 54%</t>
  </si>
  <si>
    <t>SLIGHT F. POUND , FILLAGE= 90 %</t>
  </si>
  <si>
    <t xml:space="preserve">SLIGHT F. POUND , FILLAGE= 92 % , 
 T.V. LEAK </t>
  </si>
  <si>
    <t xml:space="preserve">S.V. LEAK </t>
  </si>
  <si>
    <t>SLIGHT F. POUND , FILLAGE= 91 %</t>
  </si>
  <si>
    <t>SEVERE F. POUND  P.FILLAGE= 48%</t>
  </si>
  <si>
    <t>SEVERE F. POUND , FILLAGE = 25 %</t>
  </si>
  <si>
    <t xml:space="preserve">NO PUMP ACTION , R.TRIP , RETRIVED 1X1" ROD , ON STREAM </t>
  </si>
  <si>
    <t>OTHER</t>
  </si>
  <si>
    <t xml:space="preserve">NO PUMP ACTION , R.TRIP ( ANCHOR PUMP )  ,  ON STREAM </t>
  </si>
  <si>
    <t xml:space="preserve">T.V. LEAK </t>
  </si>
  <si>
    <t xml:space="preserve">OPENED SSD AGAINST B-I </t>
  </si>
  <si>
    <t xml:space="preserve">ALA.HLIA , AFTER W/O </t>
  </si>
  <si>
    <t xml:space="preserve">AL. AHLIA , AFTER W/O </t>
  </si>
  <si>
    <t xml:space="preserve">NO PUMP ACTION , RESET , ON STREAM </t>
  </si>
  <si>
    <t>STOP</t>
  </si>
  <si>
    <t>LOW PUMP EFF. , R.TRIP , ON STREAM</t>
  </si>
  <si>
    <t xml:space="preserve">AL.AHLIA , B-V </t>
  </si>
  <si>
    <t xml:space="preserve">ISOLATED B-V BY FWG PLUG , OPENED SSD AGAINST B-I,III ,IV. </t>
  </si>
  <si>
    <t xml:space="preserve">NO PUMP ACTION , R.TRIP WITH 1.75" ANCHOR PUMP , RETRIVED 5X1' RODS , THEN ROD NO 73X7/8" UNSCREW , FISHED , R.TRIP,  REPLACED 50X7/8" RODS BY NEW N-97 S/R  ( 20+115+80 ), ON STREAM  </t>
  </si>
  <si>
    <t>START</t>
  </si>
  <si>
    <t xml:space="preserve">NO PUMP ACTION , FAILED TO START THE WELL WITH ANCHOR PUMP , WAITING FOR W/O. </t>
  </si>
  <si>
    <t>W.C +/- 1 %</t>
  </si>
  <si>
    <t xml:space="preserve">NORMAL CARD. </t>
  </si>
  <si>
    <t>BAKER , B-I, III, IV</t>
  </si>
  <si>
    <t xml:space="preserve">NO PUMP ACTION , RESET, ON STREAM </t>
  </si>
  <si>
    <t xml:space="preserve">VALVE ROD PARTED , FISHED , R.TRIP , ON STREAM </t>
  </si>
  <si>
    <t xml:space="preserve">S.F.L. @ PUMP DEPTH. </t>
  </si>
  <si>
    <t xml:space="preserve">DHP PONY ROD UNSECREW , FISHED , R.TRIP, ON STREAM </t>
  </si>
  <si>
    <t>SLIGHT F.POUND, FAILLAGE= 92 % , 
PPRL = 21388 LB</t>
  </si>
  <si>
    <t>SEVERE F. POUND , FILLAGE= 54 %</t>
  </si>
  <si>
    <t xml:space="preserve">MOVED 640 MAX-II S/U TO A-SW-2 </t>
  </si>
  <si>
    <t xml:space="preserve">F.POUND , FILLAGE= 73 % </t>
  </si>
  <si>
    <t xml:space="preserve">S.F.L. </t>
  </si>
  <si>
    <t>SLIGHT F. POUND , FILLAGE= 94 %</t>
  </si>
  <si>
    <t>F.POUND , FILLAGE= 76 %</t>
  </si>
  <si>
    <t xml:space="preserve">WORN PLUNGER </t>
  </si>
  <si>
    <t>N/A</t>
  </si>
  <si>
    <t>INCREASED SH.S F/8" TO 10"</t>
  </si>
  <si>
    <t xml:space="preserve">W/O </t>
  </si>
  <si>
    <t>NORMAL CARD , P.FILLAGE = 98 %</t>
  </si>
  <si>
    <t>INCREASED SH.S F/8" T/12"</t>
  </si>
  <si>
    <t>W.C = NIL</t>
  </si>
  <si>
    <t xml:space="preserve">NO PUMP ACTION , R.TRIP , NOT PRODUCE , TRY TO FILL TBG WITH WATER , WITHOUT SUCESSED , RIH WITH 1.75" ANCHOR PUMP , RETRIVED 10X1" RODS , 
ON STREAM </t>
  </si>
  <si>
    <t>UNDER W/O TO REPIRE TBG LEAK ( FOUND CRACK IN JT DIRECT ABOVE PSN ) TAGGED T.D @ 5986' , RIH WITH 1.75" DHP WITH SAME S/R ( 25+118+88 ) , 
ON STREAM</t>
  </si>
  <si>
    <t xml:space="preserve">AL-AHLIA , ANCHOR PUMP </t>
  </si>
  <si>
    <t>SIGMA</t>
  </si>
  <si>
    <t>NORMAL PUMP</t>
  </si>
  <si>
    <t>SIGMA , SH.S =10"</t>
  </si>
  <si>
    <t>F.POUND , FILLAGE= 67 %</t>
  </si>
  <si>
    <t xml:space="preserve">NORMAL CARD </t>
  </si>
  <si>
    <t>SIGMA , SH.S = 12"</t>
  </si>
  <si>
    <t>INCREASED SH.S F/10" T/12"</t>
  </si>
  <si>
    <t xml:space="preserve">NO PUMP ACTION , R.TRIP WITH ANCHOR PUMP , NOT PRODUCE , FAILED TO START THE WELL WITH ANCHOR PUMP , WAITING FOR W/O </t>
  </si>
  <si>
    <t>BAKER , SH.S = 12"</t>
  </si>
  <si>
    <t>TAGGED TD @ 5930 FT , END OF PERFORATION  @ 5922 FT</t>
  </si>
  <si>
    <t>AT SURFACE</t>
  </si>
  <si>
    <t>LOW PUMP EFF.</t>
  </si>
  <si>
    <t>INCREASED SH.S F/12" T/14"</t>
  </si>
  <si>
    <t xml:space="preserve">NO PUMP ACTION , R.TRIP, ON STREAM </t>
  </si>
  <si>
    <t>BAKER , LOW PUMP EFF.</t>
  </si>
  <si>
    <t>WREST PIN BEARING PROBLEM , REPLACED IT , ON STREAM</t>
  </si>
  <si>
    <t>NO PUMP ACTION , RESET FOR DHP , ON STREAM</t>
  </si>
  <si>
    <t>DECREASED SH.S F/12" TO 8"</t>
  </si>
  <si>
    <t>NO PUMP ACTION ,  R.TRIP , ON STREAM</t>
  </si>
  <si>
    <t>RELACED REDUCER SHEAVE BY NEW ONE</t>
  </si>
  <si>
    <t>T.V. LEAK, PLAN FOR R/T</t>
  </si>
  <si>
    <t>SURVAY</t>
  </si>
  <si>
    <t>W.C = +/- 60 %</t>
  </si>
  <si>
    <t>F.L</t>
  </si>
  <si>
    <t>SLIGHT F. POUND, P. FILLAGE = 75%.</t>
  </si>
  <si>
    <t>CHECKED SSD , FOUND IT OPEN , S.F.L BY W/L @ 5150 FT</t>
  </si>
  <si>
    <t>SCADA</t>
  </si>
  <si>
    <t>CONNECTED THE WELL TO TELEMETRY SYSTEM</t>
  </si>
  <si>
    <t xml:space="preserve">BAKER </t>
  </si>
  <si>
    <t>VALVE ROD SLIPT OUT , FISHED OK , R.TRIP , ON STREAM</t>
  </si>
  <si>
    <t>NO PUMP ACTION  , R.TRIP , ON STREAM</t>
  </si>
  <si>
    <t>NO PUMP ACTION, RESET DHP, ON STREAM.</t>
  </si>
  <si>
    <t>D.F.L. IS NOT CLEAR</t>
  </si>
  <si>
    <t>CARD NOT CLEAR , PLAN TO REPEAT.</t>
  </si>
  <si>
    <t>DECREASED SH.S F/10" T/8" .</t>
  </si>
  <si>
    <t>DECREASED SH.S. F/ 12"  TO/ 8", DUE TO SEVERE F. POUND.</t>
  </si>
  <si>
    <t>ALOMOST @ P.DEPTH
 5475</t>
  </si>
  <si>
    <t xml:space="preserve">STOPPED THE WELL DUE TO F.L @ PUMP DEPTH &amp; TO MONITOR S.F.L </t>
  </si>
  <si>
    <t>NO PUMP ACTION , R.TRIP, ON STREAM.</t>
  </si>
  <si>
    <t>DECREASED SH.S F/ 9 " TO 8"</t>
  </si>
  <si>
    <t>NO PUMP ACTION , PERFORMED R.TRIP , ON STREAM</t>
  </si>
  <si>
    <t>PLUNGER STUCK, R.TRIP , FOUND ACTION &amp; SUCTION , MANY TRAILES TO START THE WELL WITH ANCHOR PUMP WITHOUT SUCSSES , TOTAL RETRIEVED ( 20X1" ) , WAITING FOR W/O.</t>
  </si>
  <si>
    <t>AL.AHLIA , GAS RATE = 580 SCF/D</t>
  </si>
  <si>
    <t>W/0</t>
  </si>
  <si>
    <t xml:space="preserve">OTHER </t>
  </si>
  <si>
    <t>CONNECTED THE WELL TO TELEMETRY SYSTEM .</t>
  </si>
  <si>
    <t>CONNECTED THE WELL TO TELEMTRY SYSTEM .</t>
  </si>
  <si>
    <t>LOW PUMP EFF. , R.TRIP  , ON STREAM .</t>
  </si>
  <si>
    <t>ALAHLIA , GAS RATE +/- 530 SCF/D</t>
  </si>
  <si>
    <t xml:space="preserve">AL.AHLIA , GAS RATE +/- 520 SCF/D </t>
  </si>
  <si>
    <t>ALAHLIA , GAS RATE +/- 520 SCF/D</t>
  </si>
  <si>
    <t>EGY . OTS</t>
  </si>
  <si>
    <t>PLUNGER STUCK ,  R.TRIP , ON STREAM</t>
  </si>
  <si>
    <t>F. POUND , FILLAGE= 80 %</t>
  </si>
  <si>
    <t>BAKER , AFTER W/O</t>
  </si>
  <si>
    <t>POOH WITH S/R &amp; DHP &amp; L/D THE SAME</t>
  </si>
  <si>
    <t>NO PUMP ACTION  , R.TRIP  , ON STREAM</t>
  </si>
  <si>
    <t>NO PUMP ACTION , R.TRIP  , ON STREAM.</t>
  </si>
  <si>
    <t xml:space="preserve">DECREASED SH.S F/11" TO 8" </t>
  </si>
  <si>
    <t>NO PUMP ACTION, R.TRIP, ON STREAM.</t>
  </si>
  <si>
    <t>P.FILLAGE +/- 94 %</t>
  </si>
  <si>
    <t>NO PUMP ACTION ,  R.TRIP  , ON STREAM .</t>
  </si>
  <si>
    <t>VALVE ROD SPLIT OUT , FISHED OK , R.TRIP, ON STREAM.</t>
  </si>
  <si>
    <t>EXPECTED TBG LEAK</t>
  </si>
  <si>
    <t>TAGGED TD @6225 FT , DETECTED S.F.L @ 4850 FT.</t>
  </si>
  <si>
    <t>VALVE ROD PARTED , FISHED OK , R.TRIP , ON STREAM</t>
  </si>
  <si>
    <t>T.V. LEAK</t>
  </si>
  <si>
    <t>SLIGHT F. POUND , FILLAGE= 93 %</t>
  </si>
  <si>
    <t>LOW PUMP EFF., R.TRP, ON STREAM.</t>
  </si>
  <si>
    <t>CELLAR FILLED WITH OIL</t>
  </si>
  <si>
    <t>NO PUMP ACTION</t>
  </si>
  <si>
    <t>NO PUMP ACTION, R. TRIP, ON STREAM.</t>
  </si>
  <si>
    <t>CAN'T RUN DYAN DUE TO ELEC. PANEL PROBLEM</t>
  </si>
  <si>
    <t xml:space="preserve">PUMP DEPTH             </t>
  </si>
  <si>
    <t xml:space="preserve"> SH.S</t>
  </si>
  <si>
    <t xml:space="preserve">S/U TYPE                 </t>
  </si>
  <si>
    <t xml:space="preserve"> S.L. </t>
  </si>
  <si>
    <t xml:space="preserve">S/R TYPE                    </t>
  </si>
  <si>
    <t xml:space="preserve">   PUMP SIZE</t>
  </si>
  <si>
    <t xml:space="preserve">S/R CONFIG             </t>
  </si>
  <si>
    <t>LS UNIT</t>
  </si>
  <si>
    <t>8"</t>
  </si>
  <si>
    <t>912 M-II</t>
  </si>
  <si>
    <t>10 "</t>
  </si>
  <si>
    <t>112 "</t>
  </si>
  <si>
    <t>640 M-II</t>
  </si>
  <si>
    <t>8 "</t>
  </si>
  <si>
    <t>144 "</t>
  </si>
  <si>
    <t>119 "</t>
  </si>
  <si>
    <t>640 MAX-II</t>
  </si>
  <si>
    <t>128 "</t>
  </si>
  <si>
    <t>S-88</t>
  </si>
  <si>
    <t xml:space="preserve">8 " </t>
  </si>
  <si>
    <t>D-78</t>
  </si>
  <si>
    <t>122X1" + 85X7/8" + 20X1" S.BR</t>
  </si>
  <si>
    <t>912 MAX-II</t>
  </si>
  <si>
    <t>LS. UNIT</t>
  </si>
  <si>
    <t>N-97</t>
  </si>
  <si>
    <t>102 "</t>
  </si>
  <si>
    <t>96 "</t>
  </si>
  <si>
    <t>REPLACED WRIST PIN BY ANOTHER ONE</t>
  </si>
  <si>
    <t>S.V. LEAK</t>
  </si>
  <si>
    <t>1.5 "</t>
  </si>
  <si>
    <t xml:space="preserve">PUMP DEPTH ( FT )             </t>
  </si>
  <si>
    <t>ROD  UNSCREW , SCREW IN , R.TRIP , ON STREAM</t>
  </si>
  <si>
    <t>CELLAR FILLD WITH SAND</t>
  </si>
  <si>
    <t>SIGNAL NOT CLEAR</t>
  </si>
  <si>
    <t>NO THREAD</t>
  </si>
  <si>
    <t>POLISHED ROD PARTED, FISHED OK, REPLACED ,  ON STREAM.</t>
  </si>
  <si>
    <t>EXPRO.</t>
  </si>
  <si>
    <t>EXPRO</t>
  </si>
  <si>
    <t>POLISHED ROD PARTED , FISHED , REPLACED , ON STREAM</t>
  </si>
  <si>
    <t>EXPRO , ANCHOR PUMP</t>
  </si>
  <si>
    <t xml:space="preserve">EXPRO </t>
  </si>
  <si>
    <t>CELLAR FILLED WITH SAND</t>
  </si>
  <si>
    <t xml:space="preserve">S.V LEAK </t>
  </si>
  <si>
    <t>S.V LEAK</t>
  </si>
  <si>
    <t>CAN'T RUN DYNA DUE TO WEAK BREAK</t>
  </si>
  <si>
    <t>SEVER S.V LEAK</t>
  </si>
  <si>
    <t>NO PUMP ACTION , TBG LEAK , WAITING FOR W/O</t>
  </si>
  <si>
    <t>NO PUMP ACTION , R.TRIP W/1.75 " DHP , NOT PROD. , HYDRO TEST , PRESS. NOT HOLD , R.TRIP W/1.75 " ANCHOR PUMP , (RETRIEVED 10 ROD X 1") , SET ANCHOR PUMP @ 5625 FT , ON STREAM.</t>
  </si>
  <si>
    <t>EXPRO , LOW PUMP EFF.</t>
  </si>
  <si>
    <t>EXPRO , AFTER R.TRIP</t>
  </si>
  <si>
    <t>NO PUMP ACTION,  RESET, ON STREAM.</t>
  </si>
  <si>
    <t>NO PUMP ACTION , R.TRIP WITH  ANCHOR PUMP , RETRIEVED ( 9X1" ) RODS , FILLED TBG WITH WATER , DIN'T HOLD , WAITING FOR W/O</t>
  </si>
  <si>
    <t>PLUNGER STUCK, R.TRIP , ON STREAM</t>
  </si>
  <si>
    <t>BAKER , AFTER OPENING SSD AGAINST B-I , 
(B-I,IV ON PROD )</t>
  </si>
  <si>
    <t>SLIGHT T.V LEAK</t>
  </si>
  <si>
    <t>DECREASED SH.S F/14" TO 12"</t>
  </si>
  <si>
    <t>FLUMPING</t>
  </si>
  <si>
    <t>DECREASED SH.S. F/10" T/ 8"</t>
  </si>
  <si>
    <t>BAKER., AFTER W/O</t>
  </si>
  <si>
    <t>BAKER , ANCHOR PUMP</t>
  </si>
  <si>
    <t>POLISHED ROD PARTED, FISHED OK , REPLACED , ONSTREAM</t>
  </si>
  <si>
    <t>POLISHED ROD PARTED , FISHED OK , REPLACED , ON STREAM</t>
  </si>
  <si>
    <t>( B-I OIL PRODUCER ) , ( B-III &amp; B-IV RECEIVE WATER ) , ( B-V WATER SOURCE )</t>
  </si>
  <si>
    <t>REPLACED TWO CRANK BENZ BENZ BY NEW ONE</t>
  </si>
  <si>
    <t>W.C =30  %  , SALINITY = 64000 MLG/L</t>
  </si>
  <si>
    <t>DECREASED SH.S. F/ 10" T/ 8"</t>
  </si>
  <si>
    <t>WING VALVE STUCKED</t>
  </si>
  <si>
    <t>STATIC F.L. FOR B-I,II, T.V. LEAK</t>
  </si>
  <si>
    <t xml:space="preserve">F.POUND , P.FILLAGE = 76 % </t>
  </si>
  <si>
    <t>CELLAR NOT CLEAN</t>
  </si>
  <si>
    <t xml:space="preserve"> SLIGHT T.V. LEAK</t>
  </si>
  <si>
    <t>AT PUMP DEPTH</t>
  </si>
  <si>
    <t>SEVERE T.V. LEAK</t>
  </si>
  <si>
    <t>POLISHED ROD PARTED, FISHED OK, REPLACED , ON STREAM</t>
  </si>
  <si>
    <t>SIGNAL NOT OBVIOUS</t>
  </si>
  <si>
    <t>LOW PUMP EFF. , R.TRIP WITH 1.5" DHP , ON STREAM</t>
  </si>
  <si>
    <t>NO PUMP ACTION , R.TRIP WITH 1.75" DHP , ON STREAM 13/10/13</t>
  </si>
  <si>
    <t xml:space="preserve"> L.P.E.</t>
  </si>
  <si>
    <t>DECREASED S.L. F/ 144" T/ 112"</t>
  </si>
  <si>
    <t>WHT = 130 F</t>
  </si>
  <si>
    <t xml:space="preserve">WHT = 118 F , EXPECTED LOW PUMP EFF. </t>
  </si>
  <si>
    <t>WHT = 138 F</t>
  </si>
  <si>
    <t>WHT = 140 F ( NORMAL )</t>
  </si>
  <si>
    <t xml:space="preserve">WHT = 142 F </t>
  </si>
  <si>
    <t xml:space="preserve">WHT = 92.5 F </t>
  </si>
  <si>
    <t>BAKER ( L.P.E. )</t>
  </si>
  <si>
    <t>W.H.T. = 116 F</t>
  </si>
  <si>
    <t>W.H.T. = 112 F</t>
  </si>
  <si>
    <t>SEVERE F.POUND , P.FILLAGE = +/- 56 %</t>
  </si>
  <si>
    <t>S.F.L. AFTER 24 HRs</t>
  </si>
  <si>
    <t>EXPRO , RES. DECLINE</t>
  </si>
  <si>
    <t>WHT</t>
  </si>
  <si>
    <t>STOPPED THE WELL DUE TO HIGH W.C +/- 50%</t>
  </si>
  <si>
    <t>SWITCHED THE WELL TO TIMER MODE  , RUN  2   HR ,  OFF  2 HR</t>
  </si>
  <si>
    <t>NORMAL WHT = 108 F</t>
  </si>
  <si>
    <t>WELL NOT. PROD. ( MEASURED F.L. AT PUMP DEPTH ), 
STARTED WITH TIMER MODE , ON STREAM</t>
  </si>
  <si>
    <t>DECREASED S.L F/128" T/112" .</t>
  </si>
  <si>
    <t xml:space="preserve">WHT = 102 F </t>
  </si>
  <si>
    <t>AVG WHT = 114 F</t>
  </si>
  <si>
    <t>AVG WHT = 112 F</t>
  </si>
  <si>
    <t xml:space="preserve">AVG. WHT = 97.5 F </t>
  </si>
  <si>
    <t xml:space="preserve">WHT = 121 F , AFTER ANCHOR PUMP </t>
  </si>
  <si>
    <t xml:space="preserve">AVG WHT = 133 F </t>
  </si>
  <si>
    <t xml:space="preserve">SIGMA , WRONG TEST </t>
  </si>
  <si>
    <t>WHT = 87 F</t>
  </si>
  <si>
    <t>WHT = 84 F</t>
  </si>
  <si>
    <t xml:space="preserve">EXPRO  , RES DECLINE </t>
  </si>
  <si>
    <t xml:space="preserve">WHT INCREASED FROM  130 F TO 135 F </t>
  </si>
  <si>
    <t>WHT = 127 F</t>
  </si>
  <si>
    <t>NO PUMP ACTION , R.TRIP W/ ANCHOR PUMP ( RETRIEVED 1X1" RODS ), SET ANCHOR PUMP @ 5050 FT, ON STREAM</t>
  </si>
  <si>
    <t xml:space="preserve"> T.V LEAK </t>
  </si>
  <si>
    <t xml:space="preserve">NO PUMP ACTION ,R.TRIP, ON STREAM </t>
  </si>
  <si>
    <t xml:space="preserve">RUN THE WELL ON CONTINUOUS MODE </t>
  </si>
  <si>
    <t>T.V  LEAK</t>
  </si>
  <si>
    <t>CASING LEAK  , ISOLATED BY  PKR</t>
  </si>
  <si>
    <t>REPLACED PLOISHED ROD BY ANOTHER ONE</t>
  </si>
  <si>
    <t>RESTARTED THEWELL</t>
  </si>
  <si>
    <t xml:space="preserve">WHT = 138F  </t>
  </si>
  <si>
    <t>1" IS N-97 , 7/8" IS S-88 "</t>
  </si>
  <si>
    <t>D-WF</t>
  </si>
  <si>
    <t>INTERVALS</t>
  </si>
  <si>
    <t>B-I , ( 5779 - 5802 )</t>
  </si>
  <si>
    <t>TAGGED TD @ 5774 FT ,  PERF. (5779 -5802) , PERF. COVERED BY 5 FT , HAD PROPPANT SAMPLE</t>
  </si>
  <si>
    <t>DECREASED SH.S F/10" TO 8"</t>
  </si>
  <si>
    <t xml:space="preserve">WHT = 97 F </t>
  </si>
  <si>
    <t xml:space="preserve">WHT = 128 F </t>
  </si>
  <si>
    <t>WHT = 77 F</t>
  </si>
  <si>
    <t>WHT = 85 F</t>
  </si>
  <si>
    <t>STUCK CSG WING VALVE</t>
  </si>
  <si>
    <t>SLIGHT T.V. LEAK</t>
  </si>
  <si>
    <t>NOT CLEAR</t>
  </si>
  <si>
    <t>WING VALVES STUCKED</t>
  </si>
  <si>
    <t>CELLER FILLED W/ OIL</t>
  </si>
  <si>
    <t>EXPRO ( WRONG TEST )</t>
  </si>
  <si>
    <t>NORMAL WHT = 99 F</t>
  </si>
  <si>
    <t>NORMAL WHT = 100 F</t>
  </si>
  <si>
    <t>POLISHED ROD PARTED, FISHED OK , REPLACED , ON STREAM</t>
  </si>
  <si>
    <t>REPLACED SAMSON POST BY ANOTHER ONE DUE TO CRACK IN OLD ONE</t>
  </si>
  <si>
    <t xml:space="preserve">DECREASED S.L F / 128"  TO / 112" </t>
  </si>
  <si>
    <t>EXPRO .2</t>
  </si>
  <si>
    <t>EXPRO.2</t>
  </si>
  <si>
    <t>EXPRO.2 , AFTER R.TRIP</t>
  </si>
  <si>
    <t>TAGGED TD @ 5936 FT , END OF PERFORATION  @ 5922 FT</t>
  </si>
  <si>
    <t>BAKER ,EXPECTED RES. IMPROVEMENT</t>
  </si>
  <si>
    <t>EXPRO-2</t>
  </si>
  <si>
    <t>LAN STAR</t>
  </si>
  <si>
    <t>123"</t>
  </si>
  <si>
    <t>FLUID POUND , P.FILLAGE+/- 64 %</t>
  </si>
  <si>
    <t xml:space="preserve">WHT = 133 F </t>
  </si>
  <si>
    <t>F.POUND , P.FILLAGE = +/- 86 %</t>
  </si>
  <si>
    <t>NO PUMP ACTION , R.T W/ 1.5" ANCHOR PUMP ( TOTAL RET. 4 X 1" ROD ), SET PUMP @ 5500', ON STREAM</t>
  </si>
  <si>
    <t>L.P.E</t>
  </si>
  <si>
    <t>STATIC F.L FOR B-I , III</t>
  </si>
  <si>
    <t>T.V LEAK</t>
  </si>
  <si>
    <t>NOT CELAR</t>
  </si>
  <si>
    <t xml:space="preserve">FLUMPING </t>
  </si>
  <si>
    <t xml:space="preserve">CAN'T RUN DYNA. DUE TO WEAK BRAKE </t>
  </si>
  <si>
    <t>LOW PUMP EFF. , R.TRIP  , ON STREAM</t>
  </si>
  <si>
    <t>NO PUMP ACTION , R.TRIPR. W/1.5" ANCHOR PUMP , TOTAL RETRIEVED ( 6X1" ) ROD , SET ANCHOR PUMP @5175 FT , NOT PRODUCE , WAITING FOR W/O</t>
  </si>
  <si>
    <t xml:space="preserve">BAKER , AFTER W/O </t>
  </si>
  <si>
    <t>PLUNGER STUCK, , R.TRIP,  ON STREAM.</t>
  </si>
  <si>
    <t>POLISHED ROD PARTED, FISHED, REPLACED,  ON STREAM.</t>
  </si>
  <si>
    <t>POLISHED ROD PARTED , FISHED OK , REPLACED, ON STREAM</t>
  </si>
  <si>
    <t>SCHL.</t>
  </si>
  <si>
    <t>SCHL. AFTER W/O , B-I,II,III,IV</t>
  </si>
  <si>
    <t>SCHL. , AFTER R.TRIP</t>
  </si>
  <si>
    <t>SCHLUM.</t>
  </si>
  <si>
    <t>SCHLUM</t>
  </si>
  <si>
    <t>POLISHED ROD PARTED , FISHED OK , ON STREAM</t>
  </si>
  <si>
    <t>SCHL. (WRONG TEST)</t>
  </si>
  <si>
    <t>BRAKE PROBLEM</t>
  </si>
  <si>
    <t>BAKER , P.S = 1.5"</t>
  </si>
  <si>
    <t>CAN'T RUN L.L DUE TO WING VALVE STUCKED</t>
  </si>
  <si>
    <t>EXPRO (RES. DECLINE)</t>
  </si>
  <si>
    <t>P.ROD</t>
  </si>
  <si>
    <t>NO PUMP ACTION , R.TRIP , ON STREAM.</t>
  </si>
  <si>
    <t xml:space="preserve">EXPRO , AFTER W/O </t>
  </si>
  <si>
    <t>STATIC F.L</t>
  </si>
  <si>
    <t>TBG MOVMENT</t>
  </si>
  <si>
    <t>NORMAL CARD , ANCHOR PUMP</t>
  </si>
  <si>
    <t>NO PUMP ACTION ,R.TRIP ,  ON STREAM</t>
  </si>
  <si>
    <t>POOH S/R &amp; DHP .</t>
  </si>
  <si>
    <t xml:space="preserve">NO PUMP ACTION , R.TRIP WITH ANCHOR PUMP , RETRIEVED ( 1X1" ) , SET ANCHOR PUMP @ 5475 FT , ON STREAM </t>
  </si>
  <si>
    <t xml:space="preserve"> WHT = 97 F</t>
  </si>
  <si>
    <t>NORMAL WHT = 145 F</t>
  </si>
  <si>
    <t>WHT DROPPED TO 105 F (LOW PUMP EFF. )</t>
  </si>
  <si>
    <t>EXPRO , P.S =1.75"</t>
  </si>
  <si>
    <t xml:space="preserve">EXPRO , H2S = 2 PPM , CO2 = 4 % </t>
  </si>
  <si>
    <t>NO PUMP ACTION , RESET DHP , ON STREAM</t>
  </si>
  <si>
    <t xml:space="preserve">WHT = 111F </t>
  </si>
  <si>
    <t xml:space="preserve"> CAN'T RUN DYNA DUE TO S/U BRAKE PROBLEM</t>
  </si>
  <si>
    <t>NO PUMP ACTION , NO F.L , WAITING FOR W/O</t>
  </si>
  <si>
    <r>
      <t xml:space="preserve">FINISHED DRILLING , COMPLEATED THE WELL AS OIL PRODUCER FROM </t>
    </r>
    <r>
      <rPr>
        <b/>
        <sz val="12"/>
        <color indexed="10"/>
        <rFont val="Calibri"/>
        <family val="2"/>
      </rPr>
      <t>B-II</t>
    </r>
    <r>
      <rPr>
        <b/>
        <sz val="12"/>
        <color indexed="48"/>
        <rFont val="Calibri"/>
        <family val="2"/>
      </rPr>
      <t xml:space="preserve">
 ( </t>
    </r>
    <r>
      <rPr>
        <b/>
        <sz val="12"/>
        <color indexed="10"/>
        <rFont val="Calibri"/>
        <family val="2"/>
      </rPr>
      <t>2313 PSI</t>
    </r>
    <r>
      <rPr>
        <b/>
        <sz val="12"/>
        <color indexed="48"/>
        <rFont val="Calibri"/>
        <family val="2"/>
      </rPr>
      <t xml:space="preserve"> ) , </t>
    </r>
    <r>
      <rPr>
        <b/>
        <sz val="12"/>
        <color indexed="10"/>
        <rFont val="Calibri"/>
        <family val="2"/>
      </rPr>
      <t>B-III</t>
    </r>
    <r>
      <rPr>
        <b/>
        <sz val="12"/>
        <color indexed="48"/>
        <rFont val="Calibri"/>
        <family val="2"/>
      </rPr>
      <t xml:space="preserve"> ( </t>
    </r>
    <r>
      <rPr>
        <b/>
        <sz val="12"/>
        <color indexed="10"/>
        <rFont val="Calibri"/>
        <family val="2"/>
      </rPr>
      <t>1939 PSI</t>
    </r>
    <r>
      <rPr>
        <b/>
        <sz val="12"/>
        <color indexed="48"/>
        <rFont val="Calibri"/>
        <family val="2"/>
      </rPr>
      <t xml:space="preserve">) , </t>
    </r>
    <r>
      <rPr>
        <b/>
        <sz val="12"/>
        <color indexed="10"/>
        <rFont val="Calibri"/>
        <family val="2"/>
      </rPr>
      <t>B-IV</t>
    </r>
    <r>
      <rPr>
        <b/>
        <sz val="12"/>
        <color indexed="48"/>
        <rFont val="Calibri"/>
        <family val="2"/>
      </rPr>
      <t xml:space="preserve"> ( </t>
    </r>
    <r>
      <rPr>
        <b/>
        <sz val="12"/>
        <color indexed="10"/>
        <rFont val="Calibri"/>
        <family val="2"/>
      </rPr>
      <t>1570 PSI</t>
    </r>
    <r>
      <rPr>
        <b/>
        <sz val="12"/>
        <color indexed="48"/>
        <rFont val="Calibri"/>
        <family val="2"/>
      </rPr>
      <t xml:space="preserve"> )  USING S/R SYSTEM ,</t>
    </r>
    <r>
      <rPr>
        <b/>
        <sz val="12"/>
        <color indexed="10"/>
        <rFont val="Calibri"/>
        <family val="2"/>
      </rPr>
      <t xml:space="preserve"> TAGGED T.D. 
@ 6158 FT</t>
    </r>
    <r>
      <rPr>
        <b/>
        <sz val="12"/>
        <color indexed="48"/>
        <rFont val="Calibri"/>
        <family val="2"/>
      </rPr>
      <t xml:space="preserve"> ,  RIH WITH </t>
    </r>
    <r>
      <rPr>
        <b/>
        <sz val="12"/>
        <color indexed="10"/>
        <rFont val="Calibri"/>
        <family val="2"/>
      </rPr>
      <t>2"</t>
    </r>
    <r>
      <rPr>
        <b/>
        <sz val="12"/>
        <color indexed="48"/>
        <rFont val="Calibri"/>
        <family val="2"/>
      </rPr>
      <t xml:space="preserve"> DHP WITH </t>
    </r>
    <r>
      <rPr>
        <b/>
        <sz val="12"/>
        <color indexed="10"/>
        <rFont val="Calibri"/>
        <family val="2"/>
      </rPr>
      <t xml:space="preserve">NEW H CHINSE S/R </t>
    </r>
    <r>
      <rPr>
        <b/>
        <sz val="12"/>
        <color indexed="48"/>
        <rFont val="Calibri"/>
        <family val="2"/>
      </rPr>
      <t xml:space="preserve">( 30X1"+113X7/8"+86X1" ), R/U FOR </t>
    </r>
    <r>
      <rPr>
        <b/>
        <sz val="12"/>
        <color indexed="10"/>
        <rFont val="Calibri"/>
        <family val="2"/>
      </rPr>
      <t xml:space="preserve">NEW 912 M-II S/U </t>
    </r>
    <r>
      <rPr>
        <b/>
        <sz val="12"/>
        <color indexed="48"/>
        <rFont val="Calibri"/>
        <family val="2"/>
      </rPr>
      <t>( SH.S= 10", S.L=128") , ON STREAM</t>
    </r>
  </si>
  <si>
    <r>
      <t xml:space="preserve">BAKER , SH.S = 10" , </t>
    </r>
    <r>
      <rPr>
        <b/>
        <sz val="12"/>
        <color indexed="17"/>
        <rFont val="Calibri"/>
        <family val="2"/>
      </rPr>
      <t>B-II,III,IV</t>
    </r>
  </si>
  <si>
    <r>
      <t xml:space="preserve">BAKER , </t>
    </r>
    <r>
      <rPr>
        <b/>
        <sz val="12"/>
        <color indexed="10"/>
        <rFont val="Calibri"/>
        <family val="2"/>
      </rPr>
      <t>SH.S = 14"</t>
    </r>
  </si>
  <si>
    <r>
      <t xml:space="preserve">NORMAL CARD , </t>
    </r>
    <r>
      <rPr>
        <b/>
        <sz val="12"/>
        <color indexed="10"/>
        <rFont val="Calibri"/>
        <family val="2"/>
      </rPr>
      <t>TBG MOVMENT</t>
    </r>
  </si>
  <si>
    <r>
      <t xml:space="preserve">SLIGHT F.POUND , </t>
    </r>
    <r>
      <rPr>
        <b/>
        <sz val="12"/>
        <color indexed="10"/>
        <rFont val="Calibri"/>
        <family val="2"/>
      </rPr>
      <t>P.FILLAGE = 90 %</t>
    </r>
  </si>
  <si>
    <r>
      <t xml:space="preserve">AL.AHLIA , </t>
    </r>
    <r>
      <rPr>
        <b/>
        <sz val="12"/>
        <color indexed="10"/>
        <rFont val="Calibri"/>
        <family val="2"/>
      </rPr>
      <t>GAS RATE +/- 451 SCF/D</t>
    </r>
  </si>
  <si>
    <r>
      <t xml:space="preserve">SLIGHT F.POUND , </t>
    </r>
    <r>
      <rPr>
        <b/>
        <sz val="12"/>
        <color indexed="10"/>
        <rFont val="Calibri"/>
        <family val="2"/>
      </rPr>
      <t>P.FILLAGE = +/- 88 %</t>
    </r>
  </si>
  <si>
    <r>
      <t xml:space="preserve"> F.POUND , </t>
    </r>
    <r>
      <rPr>
        <b/>
        <sz val="12"/>
        <color indexed="10"/>
        <rFont val="Calibri"/>
        <family val="2"/>
      </rPr>
      <t>P.FILLAGE = +/- 74 %</t>
    </r>
  </si>
  <si>
    <r>
      <t>ROD NO (</t>
    </r>
    <r>
      <rPr>
        <b/>
        <sz val="12"/>
        <color indexed="10"/>
        <rFont val="Calibri"/>
        <family val="2"/>
      </rPr>
      <t>20X1"</t>
    </r>
    <r>
      <rPr>
        <b/>
        <sz val="12"/>
        <color indexed="12"/>
        <rFont val="Calibri"/>
        <family val="2"/>
      </rPr>
      <t xml:space="preserve">) PARTED, FISHED OK, REPLACED (6X1") RODS ,  </t>
    </r>
    <r>
      <rPr>
        <b/>
        <sz val="12"/>
        <color indexed="10"/>
        <rFont val="Calibri"/>
        <family val="2"/>
      </rPr>
      <t>R.TRIP</t>
    </r>
    <r>
      <rPr>
        <b/>
        <sz val="12"/>
        <color indexed="12"/>
        <rFont val="Calibri"/>
        <family val="2"/>
      </rPr>
      <t>, ON STREAM</t>
    </r>
  </si>
  <si>
    <r>
      <t>ROD NO (</t>
    </r>
    <r>
      <rPr>
        <b/>
        <sz val="12"/>
        <color indexed="10"/>
        <rFont val="Calibri"/>
        <family val="2"/>
      </rPr>
      <t>8X1"</t>
    </r>
    <r>
      <rPr>
        <b/>
        <sz val="12"/>
        <color indexed="12"/>
        <rFont val="Calibri"/>
        <family val="2"/>
      </rPr>
      <t>) PARTED, FISHED OK, REPLACED , ON STREAM</t>
    </r>
  </si>
  <si>
    <r>
      <t>ROD NO (</t>
    </r>
    <r>
      <rPr>
        <b/>
        <sz val="12"/>
        <color indexed="10"/>
        <rFont val="Calibri"/>
        <family val="2"/>
      </rPr>
      <t>6X1"</t>
    </r>
    <r>
      <rPr>
        <b/>
        <sz val="12"/>
        <color indexed="12"/>
        <rFont val="Calibri"/>
        <family val="2"/>
      </rPr>
      <t>) PARTED, FISHED OK, REPLACED (</t>
    </r>
    <r>
      <rPr>
        <b/>
        <sz val="12"/>
        <color indexed="10"/>
        <rFont val="Calibri"/>
        <family val="2"/>
      </rPr>
      <t>3X1"</t>
    </r>
    <r>
      <rPr>
        <b/>
        <sz val="12"/>
        <color indexed="12"/>
        <rFont val="Calibri"/>
        <family val="2"/>
      </rPr>
      <t>) RODS , ON STREAM</t>
    </r>
  </si>
  <si>
    <r>
      <t>ROD NO (</t>
    </r>
    <r>
      <rPr>
        <b/>
        <sz val="12"/>
        <color indexed="10"/>
        <rFont val="Calibri"/>
        <family val="2"/>
      </rPr>
      <t>5X1"</t>
    </r>
    <r>
      <rPr>
        <b/>
        <sz val="12"/>
        <color indexed="12"/>
        <rFont val="Calibri"/>
        <family val="2"/>
      </rPr>
      <t>) PARTED, FISHED OK &amp; REPLACED  , ON STREAM</t>
    </r>
  </si>
  <si>
    <r>
      <t>ROD NO (</t>
    </r>
    <r>
      <rPr>
        <b/>
        <sz val="12"/>
        <color indexed="10"/>
        <rFont val="Calibri"/>
        <family val="2"/>
      </rPr>
      <t>20X1"</t>
    </r>
    <r>
      <rPr>
        <b/>
        <sz val="12"/>
        <color indexed="12"/>
        <rFont val="Calibri"/>
        <family val="2"/>
      </rPr>
      <t>) PARTED, FISHED OK &amp; REPLACED  , ON STREAM</t>
    </r>
  </si>
  <si>
    <r>
      <t>ROD NO (</t>
    </r>
    <r>
      <rPr>
        <b/>
        <sz val="12"/>
        <color indexed="10"/>
        <rFont val="Calibri"/>
        <family val="2"/>
      </rPr>
      <t>6X1"</t>
    </r>
    <r>
      <rPr>
        <b/>
        <sz val="12"/>
        <color indexed="12"/>
        <rFont val="Calibri"/>
        <family val="2"/>
      </rPr>
      <t>) PARTED, FISHED OK &amp; REPLACED (</t>
    </r>
    <r>
      <rPr>
        <b/>
        <sz val="12"/>
        <color indexed="10"/>
        <rFont val="Calibri"/>
        <family val="2"/>
      </rPr>
      <t xml:space="preserve"> 30X1"</t>
    </r>
    <r>
      <rPr>
        <b/>
        <sz val="12"/>
        <color indexed="12"/>
        <rFont val="Calibri"/>
        <family val="2"/>
      </rPr>
      <t xml:space="preserve"> ) </t>
    </r>
    <r>
      <rPr>
        <b/>
        <u/>
        <sz val="12"/>
        <color indexed="10"/>
        <rFont val="Calibri"/>
        <family val="2"/>
      </rPr>
      <t>NEW N-97</t>
    </r>
    <r>
      <rPr>
        <b/>
        <sz val="12"/>
        <color indexed="12"/>
        <rFont val="Calibri"/>
        <family val="2"/>
      </rPr>
      <t xml:space="preserve">  , ON STREAM</t>
    </r>
  </si>
  <si>
    <r>
      <t>BAKER, (</t>
    </r>
    <r>
      <rPr>
        <b/>
        <sz val="12"/>
        <color indexed="10"/>
        <rFont val="Calibri"/>
        <family val="2"/>
      </rPr>
      <t xml:space="preserve">LOW PUMP EFF. </t>
    </r>
    <r>
      <rPr>
        <b/>
        <sz val="12"/>
        <color indexed="12"/>
        <rFont val="Calibri"/>
        <family val="2"/>
      </rPr>
      <t>)</t>
    </r>
  </si>
  <si>
    <r>
      <t>SLIGHT F.POUND ,</t>
    </r>
    <r>
      <rPr>
        <b/>
        <sz val="12"/>
        <color indexed="10"/>
        <rFont val="Calibri"/>
        <family val="2"/>
      </rPr>
      <t xml:space="preserve"> P.FILLAGE = +/- 85 %</t>
    </r>
  </si>
  <si>
    <r>
      <t xml:space="preserve">BAKER , AFTER R.TRIP , </t>
    </r>
    <r>
      <rPr>
        <b/>
        <sz val="12"/>
        <color indexed="10"/>
        <rFont val="Calibri"/>
        <family val="2"/>
      </rPr>
      <t>SH.S = 12"</t>
    </r>
  </si>
  <si>
    <r>
      <t xml:space="preserve">DECREASED SH.S </t>
    </r>
    <r>
      <rPr>
        <b/>
        <sz val="12"/>
        <color indexed="10"/>
        <rFont val="Calibri"/>
        <family val="2"/>
      </rPr>
      <t>F/12" TO 10"</t>
    </r>
    <r>
      <rPr>
        <b/>
        <sz val="12"/>
        <color indexed="12"/>
        <rFont val="Calibri"/>
        <family val="2"/>
      </rPr>
      <t xml:space="preserve"> DUE TO W.C INCREASED TO 45 %</t>
    </r>
  </si>
  <si>
    <r>
      <t xml:space="preserve">NORMAL CARD , </t>
    </r>
    <r>
      <rPr>
        <b/>
        <sz val="12"/>
        <color indexed="10"/>
        <rFont val="Calibri"/>
        <family val="2"/>
      </rPr>
      <t>SH.S =10"</t>
    </r>
  </si>
  <si>
    <r>
      <t xml:space="preserve">BAKER , </t>
    </r>
    <r>
      <rPr>
        <b/>
        <sz val="12"/>
        <color indexed="10"/>
        <rFont val="Calibri"/>
        <family val="2"/>
      </rPr>
      <t>SH.S = 10" , B-II,III,IV</t>
    </r>
  </si>
  <si>
    <r>
      <t xml:space="preserve">NO PUMP ACTION , R.TRIP,  NOT PROD., TRIED TO FILL TBG W/ WATER W/O SUCCESS, </t>
    </r>
    <r>
      <rPr>
        <b/>
        <sz val="12"/>
        <color indexed="10"/>
        <rFont val="Calibri"/>
        <family val="2"/>
      </rPr>
      <t>2</t>
    </r>
    <r>
      <rPr>
        <b/>
        <sz val="12"/>
        <color indexed="12"/>
        <rFont val="Calibri"/>
        <family val="2"/>
      </rPr>
      <t xml:space="preserve"> R.TRIP W/ 2" ANCHOR PUMP ( </t>
    </r>
    <r>
      <rPr>
        <b/>
        <sz val="12"/>
        <color indexed="10"/>
        <rFont val="Calibri"/>
        <family val="2"/>
      </rPr>
      <t>TOTAL RET. 20 ROD X 1"</t>
    </r>
    <r>
      <rPr>
        <b/>
        <sz val="12"/>
        <color indexed="12"/>
        <rFont val="Calibri"/>
        <family val="2"/>
      </rPr>
      <t xml:space="preserve"> ), </t>
    </r>
    <r>
      <rPr>
        <b/>
        <sz val="12"/>
        <color indexed="10"/>
        <rFont val="Calibri"/>
        <family val="2"/>
      </rPr>
      <t>SET ANCHOR PUMP @ 5225'</t>
    </r>
    <r>
      <rPr>
        <b/>
        <sz val="12"/>
        <color indexed="12"/>
        <rFont val="Calibri"/>
        <family val="2"/>
      </rPr>
      <t>, ON STREAM</t>
    </r>
  </si>
  <si>
    <r>
      <t xml:space="preserve">EXPRO.2  ,  </t>
    </r>
    <r>
      <rPr>
        <b/>
        <sz val="12"/>
        <color indexed="10"/>
        <rFont val="Calibri"/>
        <family val="2"/>
      </rPr>
      <t>ANCHOR PUMP</t>
    </r>
  </si>
  <si>
    <r>
      <t>NO PUMP ACTION ,</t>
    </r>
    <r>
      <rPr>
        <b/>
        <sz val="12"/>
        <color indexed="12"/>
        <rFont val="Calibri"/>
        <family val="2"/>
      </rPr>
      <t xml:space="preserve"> R.TRIP W/ 2" ANCHOR PUMP ( </t>
    </r>
    <r>
      <rPr>
        <b/>
        <sz val="12"/>
        <color indexed="10"/>
        <rFont val="Calibri"/>
        <family val="2"/>
      </rPr>
      <t>TOTAL RET. 6 ROD X 1"</t>
    </r>
    <r>
      <rPr>
        <b/>
        <sz val="12"/>
        <color indexed="12"/>
        <rFont val="Calibri"/>
        <family val="2"/>
      </rPr>
      <t xml:space="preserve"> ), </t>
    </r>
    <r>
      <rPr>
        <b/>
        <sz val="12"/>
        <color indexed="10"/>
        <rFont val="Calibri"/>
        <family val="2"/>
      </rPr>
      <t>SET ANCHOR PUMP @ 5075'</t>
    </r>
    <r>
      <rPr>
        <b/>
        <sz val="12"/>
        <color indexed="12"/>
        <rFont val="Calibri"/>
        <family val="2"/>
      </rPr>
      <t>, ON STREAM</t>
    </r>
  </si>
  <si>
    <r>
      <t>NO PUMP ACTION ,</t>
    </r>
    <r>
      <rPr>
        <b/>
        <sz val="12"/>
        <color indexed="12"/>
        <rFont val="Calibri"/>
        <family val="2"/>
      </rPr>
      <t xml:space="preserve"> R.TRIP W/ 2" ANCHOR PUMP ( </t>
    </r>
    <r>
      <rPr>
        <b/>
        <sz val="12"/>
        <color indexed="10"/>
        <rFont val="Calibri"/>
        <family val="2"/>
      </rPr>
      <t>TOTAL RET. 6 ROD X 1"</t>
    </r>
    <r>
      <rPr>
        <b/>
        <sz val="12"/>
        <color indexed="12"/>
        <rFont val="Calibri"/>
        <family val="2"/>
      </rPr>
      <t xml:space="preserve"> ), </t>
    </r>
    <r>
      <rPr>
        <b/>
        <sz val="12"/>
        <color indexed="10"/>
        <rFont val="Calibri"/>
        <family val="2"/>
      </rPr>
      <t>SET ANCHOR PUMP @ 4925'</t>
    </r>
    <r>
      <rPr>
        <b/>
        <sz val="12"/>
        <color indexed="12"/>
        <rFont val="Calibri"/>
        <family val="2"/>
      </rPr>
      <t>, ON STREAM</t>
    </r>
  </si>
  <si>
    <r>
      <t xml:space="preserve">AFTER W/O , ADD PERF. B-I , ( </t>
    </r>
    <r>
      <rPr>
        <b/>
        <sz val="12"/>
        <color indexed="17"/>
        <rFont val="Calibri"/>
        <family val="2"/>
      </rPr>
      <t>B-I,II,III,IV ON PROD.</t>
    </r>
    <r>
      <rPr>
        <b/>
        <sz val="12"/>
        <color indexed="12"/>
        <rFont val="Calibri"/>
        <family val="2"/>
      </rPr>
      <t xml:space="preserve"> ) , </t>
    </r>
    <r>
      <rPr>
        <b/>
        <sz val="12"/>
        <color indexed="10"/>
        <rFont val="Calibri"/>
        <family val="2"/>
      </rPr>
      <t>SLIGHT T.V LEAK</t>
    </r>
    <r>
      <rPr>
        <b/>
        <sz val="12"/>
        <color indexed="12"/>
        <rFont val="Calibri"/>
        <family val="2"/>
      </rPr>
      <t xml:space="preserve"> , TBG MOVMENT</t>
    </r>
  </si>
  <si>
    <r>
      <t>SLIGHT F.POUND ,</t>
    </r>
    <r>
      <rPr>
        <b/>
        <sz val="12"/>
        <color indexed="10"/>
        <rFont val="Calibri"/>
        <family val="2"/>
      </rPr>
      <t xml:space="preserve"> TBG MOVMENT</t>
    </r>
  </si>
  <si>
    <r>
      <t xml:space="preserve">BAKER, </t>
    </r>
    <r>
      <rPr>
        <b/>
        <sz val="12"/>
        <color indexed="17"/>
        <rFont val="Calibri"/>
        <family val="2"/>
      </rPr>
      <t>B-I,II,III,IV</t>
    </r>
  </si>
  <si>
    <r>
      <t xml:space="preserve">NO PUMP ACTION , R.TRIP , NOT PRODUCE , PERFORMED HYDRO TEST , NOT HOLD , </t>
    </r>
    <r>
      <rPr>
        <b/>
        <sz val="12"/>
        <color indexed="10"/>
        <rFont val="Calibri"/>
        <family val="2"/>
      </rPr>
      <t>2</t>
    </r>
    <r>
      <rPr>
        <b/>
        <sz val="12"/>
        <color indexed="12"/>
        <rFont val="Calibri"/>
        <family val="2"/>
      </rPr>
      <t xml:space="preserve"> R.TRIP WITH</t>
    </r>
    <r>
      <rPr>
        <b/>
        <sz val="12"/>
        <color indexed="10"/>
        <rFont val="Calibri"/>
        <family val="2"/>
      </rPr>
      <t xml:space="preserve"> 2 " ANCHOR PUMP</t>
    </r>
    <r>
      <rPr>
        <b/>
        <sz val="12"/>
        <color indexed="12"/>
        <rFont val="Calibri"/>
        <family val="2"/>
      </rPr>
      <t xml:space="preserve"> , RET.  (10 + 5+ 5 +10 X 1" RODS) , FOUND , TOTAL RET.  ( </t>
    </r>
    <r>
      <rPr>
        <b/>
        <sz val="12"/>
        <color indexed="10"/>
        <rFont val="Calibri"/>
        <family val="2"/>
      </rPr>
      <t>30 X1"</t>
    </r>
    <r>
      <rPr>
        <b/>
        <sz val="12"/>
        <color indexed="12"/>
        <rFont val="Calibri"/>
        <family val="2"/>
      </rPr>
      <t xml:space="preserve"> ROD) , SET ANCHOR @ </t>
    </r>
    <r>
      <rPr>
        <b/>
        <sz val="12"/>
        <color indexed="10"/>
        <rFont val="Calibri"/>
        <family val="2"/>
      </rPr>
      <t>5125</t>
    </r>
    <r>
      <rPr>
        <b/>
        <sz val="12"/>
        <color indexed="12"/>
        <rFont val="Calibri"/>
        <family val="2"/>
      </rPr>
      <t xml:space="preserve"> FT , NOT PRODUCE ,  </t>
    </r>
    <r>
      <rPr>
        <b/>
        <sz val="12"/>
        <color indexed="10"/>
        <rFont val="Calibri"/>
        <family val="2"/>
      </rPr>
      <t>WAITING W/O</t>
    </r>
    <r>
      <rPr>
        <b/>
        <sz val="12"/>
        <color indexed="12"/>
        <rFont val="Calibri"/>
        <family val="2"/>
      </rPr>
      <t>.</t>
    </r>
  </si>
  <si>
    <t>WELL ( S/R ) :    NE-40</t>
  </si>
  <si>
    <r>
      <t>UNDER W/O DUE TO TBG LEAK , (  FOUND CRACKS IN JT'S N0 165,183 / TOTAL JT'S 186</t>
    </r>
    <r>
      <rPr>
        <b/>
        <sz val="12"/>
        <color indexed="12"/>
        <rFont val="Calibri"/>
        <family val="2"/>
      </rPr>
      <t xml:space="preserve"> ) , (  </t>
    </r>
    <r>
      <rPr>
        <b/>
        <sz val="12"/>
        <color indexed="17"/>
        <rFont val="Calibri"/>
        <family val="2"/>
      </rPr>
      <t>Add NEW perforation B-I (5787-5796) 502 PSI &amp; (5900-5908) 758 PSI</t>
    </r>
    <r>
      <rPr>
        <b/>
        <sz val="12"/>
        <color indexed="12"/>
        <rFont val="Calibri"/>
        <family val="2"/>
      </rPr>
      <t>) , (</t>
    </r>
    <r>
      <rPr>
        <b/>
        <sz val="12"/>
        <color indexed="17"/>
        <rFont val="Calibri"/>
        <family val="2"/>
      </rPr>
      <t>NEW B-I,II,III,IV ON PRODUCTION</t>
    </r>
    <r>
      <rPr>
        <b/>
        <sz val="12"/>
        <color indexed="12"/>
        <rFont val="Calibri"/>
        <family val="2"/>
      </rPr>
      <t xml:space="preserve"> ), RIH WITH 2" DHP WITH </t>
    </r>
    <r>
      <rPr>
        <b/>
        <sz val="12"/>
        <color indexed="17"/>
        <rFont val="Calibri"/>
        <family val="2"/>
      </rPr>
      <t>NEW S-88</t>
    </r>
    <r>
      <rPr>
        <b/>
        <sz val="12"/>
        <color indexed="12"/>
        <rFont val="Calibri"/>
        <family val="2"/>
      </rPr>
      <t xml:space="preserve"> S/R ( 30X1"+110X7/8"+95X1" ), ON STREAM </t>
    </r>
    <r>
      <rPr>
        <b/>
        <sz val="12"/>
        <color indexed="10"/>
        <rFont val="Calibri"/>
        <family val="2"/>
      </rPr>
      <t>12/7/14</t>
    </r>
  </si>
  <si>
    <t>WELL ( S/R ) :    NE-1</t>
  </si>
  <si>
    <t>WELL ( S/R ) :    NE-49</t>
  </si>
  <si>
    <t>WELL ( S/R ) :    NE-48</t>
  </si>
  <si>
    <t>WELL ( S/R ) :    NE-46</t>
  </si>
  <si>
    <t>WELL ( S/R ) :    NE-44</t>
  </si>
  <si>
    <t>WELL ( S/R ) :    NE-43</t>
  </si>
  <si>
    <t>WELL ( S/R ) :    NE-42</t>
  </si>
  <si>
    <t>WELL ( S/R ) :    NE-39</t>
  </si>
  <si>
    <t>WELL ( S/R ) :    NE-38</t>
  </si>
  <si>
    <t>WELL ( S/R ) :    NE-37</t>
  </si>
  <si>
    <t>WELL ( S/R ) :    NE-36</t>
  </si>
  <si>
    <t>WELL ( S/R ) :    NE-35</t>
  </si>
  <si>
    <t>WELL ( S/R ) :    NE-33</t>
  </si>
  <si>
    <t>WELL ( S/R ) :    NE-32</t>
  </si>
  <si>
    <t>WELL ( S/R ) :    NE-31</t>
  </si>
  <si>
    <t>WELL ( S/R ) :    NE-30</t>
  </si>
  <si>
    <t>WELL ( S/R ) :    NE-29</t>
  </si>
  <si>
    <t>WELL ( S/R ) :    NE-28</t>
  </si>
  <si>
    <t>WELL ( S/R ) :    NE-27</t>
  </si>
  <si>
    <t>WELL ( S/R ) :    NE-26</t>
  </si>
  <si>
    <t>WELL ( S/R ) :    NE-25</t>
  </si>
  <si>
    <t>WELL ( S/R ) :    NE-24</t>
  </si>
  <si>
    <t>WELL ( S/R ) :    NE-23</t>
  </si>
  <si>
    <t>WELL ( S/R ) :    NE-21</t>
  </si>
  <si>
    <t>WELL ( S/R ) :    NE-20</t>
  </si>
  <si>
    <t>WELL ( S/R ) :    NE-16</t>
  </si>
  <si>
    <t>WELL ( S/R ) :    NE-14</t>
  </si>
  <si>
    <t>WELL ( S/R ) :    NE-13</t>
  </si>
  <si>
    <t>WELL ( S/R ) :    NE-11</t>
  </si>
  <si>
    <t>WELL ( S/R ) :    NE-6</t>
  </si>
  <si>
    <t>WELL ( S/R ) :    NE-5</t>
  </si>
  <si>
    <t>WELL ( S/R ) :    NE-3</t>
  </si>
  <si>
    <t>WELL ( S/R ) :    NE-2</t>
  </si>
  <si>
    <r>
      <t xml:space="preserve">AL.AHLIA  , </t>
    </r>
    <r>
      <rPr>
        <b/>
        <sz val="12"/>
        <color indexed="10"/>
        <rFont val="Calibri"/>
        <family val="2"/>
      </rPr>
      <t>B-I,II,III,IV</t>
    </r>
  </si>
  <si>
    <r>
      <t xml:space="preserve">ROD NO 43X1" PARTED , FISHED , REPLACED </t>
    </r>
    <r>
      <rPr>
        <b/>
        <sz val="12"/>
        <color indexed="10"/>
        <rFont val="Calibri"/>
        <family val="2"/>
      </rPr>
      <t>60X1" RODS H-CHINESS COND-II</t>
    </r>
    <r>
      <rPr>
        <b/>
        <sz val="12"/>
        <color indexed="12"/>
        <rFont val="Calibri"/>
        <family val="2"/>
      </rPr>
      <t xml:space="preserve"> , R.TRIP , ON STREAM</t>
    </r>
  </si>
  <si>
    <r>
      <t xml:space="preserve">NO PUMP ACTION , R.TRIP , NOT PRODUCED , FILL TBG OF WATER , </t>
    </r>
    <r>
      <rPr>
        <b/>
        <sz val="12"/>
        <color indexed="10"/>
        <rFont val="Calibri"/>
        <family val="2"/>
      </rPr>
      <t xml:space="preserve">FOUND TBG LEAK </t>
    </r>
    <r>
      <rPr>
        <b/>
        <sz val="12"/>
        <color indexed="12"/>
        <rFont val="Calibri"/>
        <family val="2"/>
      </rPr>
      <t xml:space="preserve">, RIH WITH 1.75" ANCHOR PUMP , RETRIVED 10X1' RODS , ON STREAM  </t>
    </r>
  </si>
  <si>
    <r>
      <t xml:space="preserve">BAKER , </t>
    </r>
    <r>
      <rPr>
        <b/>
        <sz val="12"/>
        <color indexed="10"/>
        <rFont val="Calibri"/>
        <family val="2"/>
      </rPr>
      <t xml:space="preserve">ANCHOR PUMP. </t>
    </r>
  </si>
  <si>
    <r>
      <t xml:space="preserve">UNDER W/O TO REPIR TBG LEAK ( </t>
    </r>
    <r>
      <rPr>
        <b/>
        <sz val="12"/>
        <color indexed="10"/>
        <rFont val="Calibri"/>
        <family val="2"/>
      </rPr>
      <t>FOUND CRACK IN JT 183, AND DAMAGED THREAD IN JTS 178,179,185,186,187,189</t>
    </r>
    <r>
      <rPr>
        <b/>
        <sz val="12"/>
        <color indexed="12"/>
        <rFont val="Calibri"/>
        <family val="2"/>
      </rPr>
      <t xml:space="preserve"> ) , PSN BELOW ANCHOR ,  RIH WITH </t>
    </r>
    <r>
      <rPr>
        <b/>
        <u/>
        <sz val="12"/>
        <color indexed="12"/>
        <rFont val="Calibri"/>
        <family val="2"/>
      </rPr>
      <t xml:space="preserve">1.75" DHP </t>
    </r>
    <r>
      <rPr>
        <b/>
        <sz val="12"/>
        <color indexed="12"/>
        <rFont val="Calibri"/>
        <family val="2"/>
      </rPr>
      <t xml:space="preserve">WITH </t>
    </r>
    <r>
      <rPr>
        <b/>
        <sz val="12"/>
        <color indexed="10"/>
        <rFont val="Calibri"/>
        <family val="2"/>
      </rPr>
      <t>NEW H CHINSE S/R</t>
    </r>
    <r>
      <rPr>
        <b/>
        <sz val="12"/>
        <color indexed="12"/>
        <rFont val="Calibri"/>
        <family val="2"/>
      </rPr>
      <t xml:space="preserve"> ( 18+115+101 ), ON STREAM . </t>
    </r>
  </si>
  <si>
    <r>
      <t xml:space="preserve">NORMAL CARD , </t>
    </r>
    <r>
      <rPr>
        <b/>
        <sz val="12"/>
        <color indexed="10"/>
        <rFont val="Calibri"/>
        <family val="2"/>
      </rPr>
      <t xml:space="preserve">T.V. LEAK </t>
    </r>
  </si>
  <si>
    <r>
      <t xml:space="preserve">BAKER , </t>
    </r>
    <r>
      <rPr>
        <b/>
        <sz val="12"/>
        <color indexed="10"/>
        <rFont val="Calibri"/>
        <family val="2"/>
      </rPr>
      <t xml:space="preserve">AFTER W/O </t>
    </r>
  </si>
  <si>
    <r>
      <t xml:space="preserve">F. POUND, </t>
    </r>
    <r>
      <rPr>
        <b/>
        <sz val="12"/>
        <color indexed="10"/>
        <rFont val="Calibri"/>
        <family val="2"/>
      </rPr>
      <t>P. FILLAGE +/- 90%.</t>
    </r>
  </si>
  <si>
    <r>
      <t xml:space="preserve">ROD NO ( </t>
    </r>
    <r>
      <rPr>
        <b/>
        <sz val="12"/>
        <color indexed="10"/>
        <rFont val="Calibri"/>
        <family val="2"/>
      </rPr>
      <t>53X1"</t>
    </r>
    <r>
      <rPr>
        <b/>
        <sz val="12"/>
        <color indexed="12"/>
        <rFont val="Calibri"/>
        <family val="2"/>
      </rPr>
      <t xml:space="preserve"> ) PARTED, FISHED, </t>
    </r>
    <r>
      <rPr>
        <b/>
        <sz val="12"/>
        <color indexed="10"/>
        <rFont val="Calibri"/>
        <family val="2"/>
      </rPr>
      <t>REPLACED (3X1" )</t>
    </r>
    <r>
      <rPr>
        <b/>
        <sz val="12"/>
        <color indexed="12"/>
        <rFont val="Calibri"/>
        <family val="2"/>
      </rPr>
      <t>, ON STREAM.</t>
    </r>
  </si>
  <si>
    <r>
      <t xml:space="preserve">ROD NO ( </t>
    </r>
    <r>
      <rPr>
        <b/>
        <sz val="12"/>
        <color indexed="10"/>
        <rFont val="Calibri"/>
        <family val="2"/>
      </rPr>
      <t>57X1"</t>
    </r>
    <r>
      <rPr>
        <b/>
        <sz val="12"/>
        <color indexed="12"/>
        <rFont val="Calibri"/>
        <family val="2"/>
      </rPr>
      <t xml:space="preserve"> ) PARTED, FISHED, </t>
    </r>
    <r>
      <rPr>
        <b/>
        <sz val="12"/>
        <color indexed="10"/>
        <rFont val="Calibri"/>
        <family val="2"/>
      </rPr>
      <t>REPLACED (3X1" )</t>
    </r>
    <r>
      <rPr>
        <b/>
        <sz val="12"/>
        <color indexed="12"/>
        <rFont val="Calibri"/>
        <family val="2"/>
      </rPr>
      <t>, ON STREAM.</t>
    </r>
  </si>
  <si>
    <r>
      <t xml:space="preserve">SLIGHT F. POUND , </t>
    </r>
    <r>
      <rPr>
        <b/>
        <sz val="12"/>
        <color indexed="10"/>
        <rFont val="Calibri"/>
        <family val="2"/>
      </rPr>
      <t xml:space="preserve">P.FILLAGE=82 % </t>
    </r>
  </si>
  <si>
    <r>
      <t xml:space="preserve">ROD NO ( </t>
    </r>
    <r>
      <rPr>
        <b/>
        <sz val="12"/>
        <color indexed="10"/>
        <rFont val="Calibri"/>
        <family val="2"/>
      </rPr>
      <t>48X1"</t>
    </r>
    <r>
      <rPr>
        <b/>
        <sz val="12"/>
        <color indexed="12"/>
        <rFont val="Calibri"/>
        <family val="2"/>
      </rPr>
      <t xml:space="preserve"> ) PARTED, FISHED, </t>
    </r>
    <r>
      <rPr>
        <b/>
        <sz val="12"/>
        <color indexed="10"/>
        <rFont val="Calibri"/>
        <family val="2"/>
      </rPr>
      <t>REPLACED (3X1" )</t>
    </r>
    <r>
      <rPr>
        <b/>
        <sz val="12"/>
        <color indexed="12"/>
        <rFont val="Calibri"/>
        <family val="2"/>
      </rPr>
      <t>, ON STREAM.</t>
    </r>
  </si>
  <si>
    <r>
      <t xml:space="preserve">SLIGHT F. POUND , </t>
    </r>
    <r>
      <rPr>
        <b/>
        <sz val="12"/>
        <color indexed="10"/>
        <rFont val="Calibri"/>
        <family val="2"/>
      </rPr>
      <t xml:space="preserve">P.FILLAGE=89 % </t>
    </r>
  </si>
  <si>
    <r>
      <t xml:space="preserve">ROD NO ( </t>
    </r>
    <r>
      <rPr>
        <b/>
        <sz val="12"/>
        <color indexed="10"/>
        <rFont val="Calibri"/>
        <family val="2"/>
      </rPr>
      <t>54X1"</t>
    </r>
    <r>
      <rPr>
        <b/>
        <sz val="12"/>
        <color indexed="12"/>
        <rFont val="Calibri"/>
        <family val="2"/>
      </rPr>
      <t xml:space="preserve"> ) PARTED, FISHED, </t>
    </r>
    <r>
      <rPr>
        <b/>
        <sz val="12"/>
        <color indexed="10"/>
        <rFont val="Calibri"/>
        <family val="2"/>
      </rPr>
      <t>REPLACED,</t>
    </r>
    <r>
      <rPr>
        <b/>
        <u/>
        <sz val="12"/>
        <color indexed="10"/>
        <rFont val="Calibri"/>
        <family val="2"/>
      </rPr>
      <t xml:space="preserve"> R.TRIP</t>
    </r>
    <r>
      <rPr>
        <b/>
        <sz val="12"/>
        <color indexed="10"/>
        <rFont val="Calibri"/>
        <family val="2"/>
      </rPr>
      <t xml:space="preserve"> </t>
    </r>
    <r>
      <rPr>
        <b/>
        <sz val="12"/>
        <color indexed="12"/>
        <rFont val="Calibri"/>
        <family val="2"/>
      </rPr>
      <t>, ON STREAM.</t>
    </r>
  </si>
  <si>
    <r>
      <t xml:space="preserve">BAKER , </t>
    </r>
    <r>
      <rPr>
        <b/>
        <sz val="12"/>
        <color indexed="10"/>
        <rFont val="Calibri"/>
        <family val="2"/>
      </rPr>
      <t>AFTER R.TRIP</t>
    </r>
  </si>
  <si>
    <r>
      <t xml:space="preserve">F. POUND, </t>
    </r>
    <r>
      <rPr>
        <b/>
        <sz val="12"/>
        <color indexed="10"/>
        <rFont val="Calibri"/>
        <family val="2"/>
      </rPr>
      <t>P. FILLAGE +/- 80%.</t>
    </r>
  </si>
  <si>
    <r>
      <t xml:space="preserve">ROD NO ( </t>
    </r>
    <r>
      <rPr>
        <b/>
        <sz val="12"/>
        <color indexed="10"/>
        <rFont val="Calibri"/>
        <family val="2"/>
      </rPr>
      <t>57X1"</t>
    </r>
    <r>
      <rPr>
        <b/>
        <sz val="12"/>
        <color indexed="12"/>
        <rFont val="Calibri"/>
        <family val="2"/>
      </rPr>
      <t xml:space="preserve"> ) PARTED, FISHED, REPLACED 20X1" RODS F/ 40 T/ 60, </t>
    </r>
    <r>
      <rPr>
        <b/>
        <u/>
        <sz val="12"/>
        <color indexed="10"/>
        <rFont val="Calibri"/>
        <family val="2"/>
      </rPr>
      <t>R.TRIP</t>
    </r>
    <r>
      <rPr>
        <b/>
        <sz val="12"/>
        <color indexed="12"/>
        <rFont val="Calibri"/>
        <family val="2"/>
      </rPr>
      <t xml:space="preserve">
 , ON STREAM.</t>
    </r>
  </si>
  <si>
    <r>
      <t xml:space="preserve">NO PUMP ACTION , R.TRIP W/ </t>
    </r>
    <r>
      <rPr>
        <b/>
        <sz val="12"/>
        <color indexed="10"/>
        <rFont val="Calibri"/>
        <family val="2"/>
      </rPr>
      <t>1.5" DHP</t>
    </r>
    <r>
      <rPr>
        <b/>
        <sz val="12"/>
        <color indexed="12"/>
        <rFont val="Calibri"/>
        <family val="2"/>
      </rPr>
      <t xml:space="preserve"> , ON STREAM</t>
    </r>
  </si>
  <si>
    <r>
      <t xml:space="preserve">NO PUMP ACTION , HYD. TEST, NOT HOLD,  R.TRIP W/ 1.5" ANCHOR PUMP ( </t>
    </r>
    <r>
      <rPr>
        <b/>
        <sz val="12"/>
        <color indexed="10"/>
        <rFont val="Calibri"/>
        <family val="2"/>
      </rPr>
      <t>RET. 2 X 1" ROD</t>
    </r>
    <r>
      <rPr>
        <b/>
        <sz val="12"/>
        <color indexed="12"/>
        <rFont val="Calibri"/>
        <family val="2"/>
      </rPr>
      <t xml:space="preserve"> ) , NOT PROD.,</t>
    </r>
    <r>
      <rPr>
        <b/>
        <sz val="12"/>
        <color indexed="10"/>
        <rFont val="Calibri"/>
        <family val="2"/>
      </rPr>
      <t xml:space="preserve"> WAITING W/O</t>
    </r>
  </si>
  <si>
    <r>
      <t xml:space="preserve">UNDER W/O TO REPIR TBG LEAK ( ****************** ) , RIH WITH </t>
    </r>
    <r>
      <rPr>
        <b/>
        <sz val="12"/>
        <color indexed="10"/>
        <rFont val="Calibri"/>
        <family val="2"/>
      </rPr>
      <t>1.5" DHP</t>
    </r>
    <r>
      <rPr>
        <b/>
        <sz val="12"/>
        <color indexed="12"/>
        <rFont val="Calibri"/>
        <family val="2"/>
      </rPr>
      <t xml:space="preserve"> </t>
    </r>
    <r>
      <rPr>
        <b/>
        <sz val="12"/>
        <color indexed="10"/>
        <rFont val="Calibri"/>
        <family val="2"/>
      </rPr>
      <t>WITH NEW  S/R</t>
    </r>
    <r>
      <rPr>
        <b/>
        <sz val="12"/>
        <color indexed="12"/>
        <rFont val="Calibri"/>
        <family val="2"/>
      </rPr>
      <t xml:space="preserve"> </t>
    </r>
    <r>
      <rPr>
        <b/>
        <sz val="12"/>
        <color indexed="17"/>
        <rFont val="Calibri"/>
        <family val="2"/>
      </rPr>
      <t>( 1" IS N-97 , 7/8" IS S-88 )</t>
    </r>
    <r>
      <rPr>
        <b/>
        <sz val="12"/>
        <color indexed="12"/>
        <rFont val="Calibri"/>
        <family val="2"/>
      </rPr>
      <t xml:space="preserve">,  ( 20+120+95), ON STREAM </t>
    </r>
    <r>
      <rPr>
        <b/>
        <sz val="12"/>
        <color indexed="10"/>
        <rFont val="Calibri"/>
        <family val="2"/>
      </rPr>
      <t>31-1-2014</t>
    </r>
  </si>
  <si>
    <r>
      <t xml:space="preserve">SLIGHT F. POUND, </t>
    </r>
    <r>
      <rPr>
        <b/>
        <sz val="12"/>
        <color indexed="10"/>
        <rFont val="Calibri"/>
        <family val="2"/>
      </rPr>
      <t>P. FILLAGE= 90%.</t>
    </r>
  </si>
  <si>
    <r>
      <t xml:space="preserve">SLIGHT F. POUND, </t>
    </r>
    <r>
      <rPr>
        <b/>
        <sz val="12"/>
        <color indexed="10"/>
        <rFont val="Calibri"/>
        <family val="2"/>
      </rPr>
      <t>P. FILLAGE= 80%</t>
    </r>
  </si>
  <si>
    <r>
      <t xml:space="preserve">SLIGHT F. POUND, </t>
    </r>
    <r>
      <rPr>
        <b/>
        <sz val="12"/>
        <color indexed="10"/>
        <rFont val="Calibri"/>
        <family val="2"/>
      </rPr>
      <t>P. FILLAGE= 77%</t>
    </r>
  </si>
  <si>
    <r>
      <t>NO PUMP ACTION , R.TRIP</t>
    </r>
    <r>
      <rPr>
        <b/>
        <sz val="12"/>
        <color indexed="12"/>
        <rFont val="Calibri"/>
        <family val="2"/>
      </rPr>
      <t xml:space="preserve"> W/ </t>
    </r>
    <r>
      <rPr>
        <b/>
        <sz val="12"/>
        <color indexed="10"/>
        <rFont val="Calibri"/>
        <family val="2"/>
      </rPr>
      <t>1.5" DHP</t>
    </r>
    <r>
      <rPr>
        <b/>
        <sz val="12"/>
        <color indexed="12"/>
        <rFont val="Calibri"/>
        <family val="2"/>
      </rPr>
      <t xml:space="preserve"> , ON STREAM</t>
    </r>
  </si>
  <si>
    <r>
      <t>EXPRO (</t>
    </r>
    <r>
      <rPr>
        <b/>
        <sz val="12"/>
        <color indexed="10"/>
        <rFont val="Calibri"/>
        <family val="2"/>
      </rPr>
      <t>Tested 10 hrs</t>
    </r>
    <r>
      <rPr>
        <b/>
        <sz val="12"/>
        <color indexed="12"/>
        <rFont val="Calibri"/>
        <family val="2"/>
      </rPr>
      <t xml:space="preserve"> ) </t>
    </r>
  </si>
  <si>
    <r>
      <rPr>
        <b/>
        <sz val="12"/>
        <color indexed="12"/>
        <rFont val="Calibri"/>
        <family val="2"/>
      </rPr>
      <t xml:space="preserve">FINISHED DRILLING , COMPLETED THE WELL AS OIL PRODUCER , FROM </t>
    </r>
    <r>
      <rPr>
        <b/>
        <sz val="12"/>
        <color indexed="48"/>
        <rFont val="Calibri"/>
        <family val="2"/>
      </rPr>
      <t xml:space="preserve">
(</t>
    </r>
    <r>
      <rPr>
        <b/>
        <sz val="12"/>
        <color indexed="17"/>
        <rFont val="Calibri"/>
        <family val="2"/>
      </rPr>
      <t xml:space="preserve"> B-I (5,771' – 5,776') &amp; B-III (5,909' – 5,917'), PRES=515 PSI &amp; B-IV (5,925' – 5,945')</t>
    </r>
    <r>
      <rPr>
        <b/>
        <sz val="12"/>
        <color indexed="12"/>
        <rFont val="Calibri"/>
        <family val="2"/>
      </rPr>
      <t xml:space="preserve">  )  USING</t>
    </r>
    <r>
      <rPr>
        <b/>
        <sz val="12"/>
        <color indexed="48"/>
        <rFont val="Calibri"/>
        <family val="2"/>
      </rPr>
      <t xml:space="preserve"> </t>
    </r>
    <r>
      <rPr>
        <b/>
        <sz val="12"/>
        <color indexed="10"/>
        <rFont val="Calibri"/>
        <family val="2"/>
      </rPr>
      <t>S/R</t>
    </r>
    <r>
      <rPr>
        <b/>
        <sz val="12"/>
        <color indexed="12"/>
        <rFont val="Calibri"/>
        <family val="2"/>
      </rPr>
      <t xml:space="preserve"> SYSTEM ,</t>
    </r>
    <r>
      <rPr>
        <b/>
        <sz val="12"/>
        <color indexed="48"/>
        <rFont val="Calibri"/>
        <family val="2"/>
      </rPr>
      <t xml:space="preserve"> </t>
    </r>
    <r>
      <rPr>
        <b/>
        <sz val="12"/>
        <color indexed="10"/>
        <rFont val="Calibri"/>
        <family val="2"/>
      </rPr>
      <t xml:space="preserve">R/U FOR S/U LAN STAR FROM A-38  </t>
    </r>
    <r>
      <rPr>
        <b/>
        <sz val="12"/>
        <color indexed="12"/>
        <rFont val="Calibri"/>
        <family val="2"/>
      </rPr>
      <t xml:space="preserve">(SH.S = 8 " , S.L. = 123 '' ), RIH WITH </t>
    </r>
    <r>
      <rPr>
        <b/>
        <sz val="12"/>
        <color indexed="10"/>
        <rFont val="Calibri"/>
        <family val="2"/>
      </rPr>
      <t xml:space="preserve"> 1.75 " DHP</t>
    </r>
    <r>
      <rPr>
        <b/>
        <sz val="12"/>
        <color indexed="48"/>
        <rFont val="Calibri"/>
        <family val="2"/>
      </rPr>
      <t xml:space="preserve"> , </t>
    </r>
    <r>
      <rPr>
        <b/>
        <sz val="12"/>
        <color indexed="12"/>
        <rFont val="Calibri"/>
        <family val="2"/>
      </rPr>
      <t xml:space="preserve">WITH </t>
    </r>
    <r>
      <rPr>
        <b/>
        <sz val="12"/>
        <color indexed="10"/>
        <rFont val="Calibri"/>
        <family val="2"/>
      </rPr>
      <t xml:space="preserve">NEW S-88 S/R </t>
    </r>
    <r>
      <rPr>
        <b/>
        <sz val="12"/>
        <color indexed="12"/>
        <rFont val="Calibri"/>
        <family val="2"/>
      </rPr>
      <t>( 91X1" + 114X7/8" + 25X1" ) , ON STREAM.</t>
    </r>
  </si>
  <si>
    <r>
      <rPr>
        <b/>
        <sz val="12"/>
        <color indexed="12"/>
        <rFont val="Calibri"/>
        <family val="2"/>
      </rPr>
      <t xml:space="preserve">FINISHED DRILLING , COMPLETED THE WELL AS OIL PRODUCER , FROM </t>
    </r>
    <r>
      <rPr>
        <b/>
        <sz val="12"/>
        <color indexed="48"/>
        <rFont val="Calibri"/>
        <family val="2"/>
      </rPr>
      <t xml:space="preserve">
(</t>
    </r>
    <r>
      <rPr>
        <b/>
        <sz val="12"/>
        <color indexed="17"/>
        <rFont val="Calibri"/>
        <family val="2"/>
      </rPr>
      <t xml:space="preserve"> B-II (5932-5948) Formation Press. = 2289 psi</t>
    </r>
    <r>
      <rPr>
        <b/>
        <sz val="12"/>
        <color indexed="12"/>
        <rFont val="Calibri"/>
        <family val="2"/>
      </rPr>
      <t xml:space="preserve">  )  USING</t>
    </r>
    <r>
      <rPr>
        <b/>
        <sz val="12"/>
        <color indexed="48"/>
        <rFont val="Calibri"/>
        <family val="2"/>
      </rPr>
      <t xml:space="preserve"> </t>
    </r>
    <r>
      <rPr>
        <b/>
        <sz val="12"/>
        <color indexed="10"/>
        <rFont val="Calibri"/>
        <family val="2"/>
      </rPr>
      <t>S/R</t>
    </r>
    <r>
      <rPr>
        <b/>
        <sz val="12"/>
        <color indexed="12"/>
        <rFont val="Calibri"/>
        <family val="2"/>
      </rPr>
      <t xml:space="preserve"> SYSTEM  ,</t>
    </r>
    <r>
      <rPr>
        <b/>
        <sz val="12"/>
        <color indexed="48"/>
        <rFont val="Calibri"/>
        <family val="2"/>
      </rPr>
      <t xml:space="preserve"> </t>
    </r>
    <r>
      <rPr>
        <b/>
        <sz val="12"/>
        <color indexed="10"/>
        <rFont val="Calibri"/>
        <family val="2"/>
      </rPr>
      <t xml:space="preserve">R/U FOR NEW  640 M-II S/U  </t>
    </r>
    <r>
      <rPr>
        <b/>
        <sz val="12"/>
        <color indexed="12"/>
        <rFont val="Calibri"/>
        <family val="2"/>
      </rPr>
      <t xml:space="preserve">(SH.S = 8 " , S.L. = 128 '' ), RIH WITH </t>
    </r>
    <r>
      <rPr>
        <b/>
        <sz val="12"/>
        <color indexed="10"/>
        <rFont val="Calibri"/>
        <family val="2"/>
      </rPr>
      <t xml:space="preserve"> 1.75 " DHP</t>
    </r>
    <r>
      <rPr>
        <b/>
        <sz val="12"/>
        <color indexed="48"/>
        <rFont val="Calibri"/>
        <family val="2"/>
      </rPr>
      <t xml:space="preserve"> , </t>
    </r>
    <r>
      <rPr>
        <b/>
        <sz val="12"/>
        <color indexed="12"/>
        <rFont val="Calibri"/>
        <family val="2"/>
      </rPr>
      <t xml:space="preserve">WITH </t>
    </r>
    <r>
      <rPr>
        <b/>
        <sz val="12"/>
        <color indexed="10"/>
        <rFont val="Calibri"/>
        <family val="2"/>
      </rPr>
      <t xml:space="preserve">NEW S-88 S/R </t>
    </r>
    <r>
      <rPr>
        <b/>
        <sz val="12"/>
        <color indexed="12"/>
        <rFont val="Calibri"/>
        <family val="2"/>
      </rPr>
      <t>( 20X1"+110X7/8"+98 X1" ) , ON STREAM.</t>
    </r>
  </si>
  <si>
    <r>
      <t xml:space="preserve">BAKER , </t>
    </r>
    <r>
      <rPr>
        <b/>
        <sz val="12"/>
        <color indexed="10"/>
        <rFont val="Calibri"/>
        <family val="2"/>
      </rPr>
      <t>SH.S = 8"</t>
    </r>
  </si>
  <si>
    <r>
      <t xml:space="preserve">BAKER , </t>
    </r>
    <r>
      <rPr>
        <b/>
        <sz val="12"/>
        <color indexed="10"/>
        <rFont val="Calibri"/>
        <family val="2"/>
      </rPr>
      <t>SH.S = 10"</t>
    </r>
  </si>
  <si>
    <r>
      <t xml:space="preserve">EXPRO , </t>
    </r>
    <r>
      <rPr>
        <b/>
        <sz val="12"/>
        <color indexed="10"/>
        <rFont val="Calibri"/>
        <family val="2"/>
      </rPr>
      <t>P.S =1.75"</t>
    </r>
  </si>
  <si>
    <r>
      <t>LOW PUMP EFF.  , R.TRIP</t>
    </r>
    <r>
      <rPr>
        <b/>
        <u/>
        <sz val="12"/>
        <color indexed="10"/>
        <rFont val="Calibri"/>
        <family val="2"/>
      </rPr>
      <t xml:space="preserve"> W/ 2"</t>
    </r>
    <r>
      <rPr>
        <b/>
        <u/>
        <sz val="12"/>
        <color indexed="12"/>
        <rFont val="Calibri"/>
        <family val="2"/>
      </rPr>
      <t xml:space="preserve"> </t>
    </r>
    <r>
      <rPr>
        <b/>
        <u/>
        <sz val="12"/>
        <color indexed="10"/>
        <rFont val="Calibri"/>
        <family val="2"/>
      </rPr>
      <t>DHP</t>
    </r>
    <r>
      <rPr>
        <b/>
        <sz val="12"/>
        <color indexed="12"/>
        <rFont val="Calibri"/>
        <family val="2"/>
      </rPr>
      <t xml:space="preserve"> ,  ON STREAM</t>
    </r>
  </si>
  <si>
    <r>
      <t>BAKER ,</t>
    </r>
    <r>
      <rPr>
        <b/>
        <sz val="12"/>
        <color indexed="10"/>
        <rFont val="Calibri"/>
        <family val="2"/>
      </rPr>
      <t xml:space="preserve"> AFTER R.TREIP  WITH P.S =2"</t>
    </r>
  </si>
  <si>
    <r>
      <t>LOW PUMP EFF.  , R.TRIP W/</t>
    </r>
    <r>
      <rPr>
        <b/>
        <sz val="12"/>
        <color indexed="10"/>
        <rFont val="Calibri"/>
        <family val="2"/>
      </rPr>
      <t xml:space="preserve"> 2.25" DHP</t>
    </r>
    <r>
      <rPr>
        <b/>
        <sz val="12"/>
        <color indexed="12"/>
        <rFont val="Calibri"/>
        <family val="2"/>
      </rPr>
      <t xml:space="preserve"> ,  ON STREAM</t>
    </r>
  </si>
  <si>
    <r>
      <t xml:space="preserve">BAKER , </t>
    </r>
    <r>
      <rPr>
        <b/>
        <sz val="12"/>
        <color indexed="10"/>
        <rFont val="Calibri"/>
        <family val="2"/>
      </rPr>
      <t xml:space="preserve"> AFTER R.TREIP  WITH P.S =2.25"</t>
    </r>
  </si>
  <si>
    <r>
      <t>NORMAL CARD ,</t>
    </r>
    <r>
      <rPr>
        <b/>
        <sz val="12"/>
        <color indexed="10"/>
        <rFont val="Calibri"/>
        <family val="2"/>
      </rPr>
      <t>AFTER R.TREIP  WITH P.S =2.25"</t>
    </r>
  </si>
  <si>
    <r>
      <rPr>
        <b/>
        <sz val="12"/>
        <color indexed="12"/>
        <rFont val="Calibri"/>
        <family val="2"/>
      </rPr>
      <t>FINISHED DRILLING , COMPLETED THE WELL AS OIL PRODUCER , FROM</t>
    </r>
    <r>
      <rPr>
        <b/>
        <sz val="12"/>
        <color indexed="48"/>
        <rFont val="Calibri"/>
        <family val="2"/>
      </rPr>
      <t xml:space="preserve"> 
(</t>
    </r>
    <r>
      <rPr>
        <b/>
        <sz val="12"/>
        <color indexed="17"/>
        <rFont val="Calibri"/>
        <family val="2"/>
      </rPr>
      <t xml:space="preserve"> B-I [5779 - 5802] 23 ft , Pr = 840 PSI BHT =175 deg F ) , ( </t>
    </r>
    <r>
      <rPr>
        <b/>
        <sz val="12"/>
        <color indexed="10"/>
        <rFont val="Calibri"/>
        <family val="2"/>
      </rPr>
      <t xml:space="preserve">FRACTURED INTERVALS ,  HALF LENTH = 444.7 FT , HIGHT  = 175 FT  ,  WIDTH = 0.097 FT , NET PRESSURE = 1512 PSI , FLUID EFFICIENCY = 0.397 , EFFECTIVE CONDUCTIVITY =4077 MD.FT , EFFECTIVE FCD = 1.9 )  , </t>
    </r>
    <r>
      <rPr>
        <b/>
        <sz val="12"/>
        <rFont val="Calibri"/>
        <family val="2"/>
      </rPr>
      <t xml:space="preserve">DURING LIFTING THE WELL BY N₂ , AFTER FRAC THE WELL HAS +/- 102 FT FLOW BACK , T.D. BEFOR LIFTING +/- @ 6030 FT , T.D. AFTER LIFTING +/- 5928 FT </t>
    </r>
    <r>
      <rPr>
        <b/>
        <sz val="12"/>
        <color indexed="17"/>
        <rFont val="Calibri"/>
        <family val="2"/>
      </rPr>
      <t xml:space="preserve">) , </t>
    </r>
    <r>
      <rPr>
        <b/>
        <sz val="12"/>
        <color indexed="12"/>
        <rFont val="Calibri"/>
        <family val="2"/>
      </rPr>
      <t>USING</t>
    </r>
    <r>
      <rPr>
        <b/>
        <sz val="12"/>
        <color indexed="48"/>
        <rFont val="Calibri"/>
        <family val="2"/>
      </rPr>
      <t xml:space="preserve"> </t>
    </r>
    <r>
      <rPr>
        <b/>
        <sz val="12"/>
        <color indexed="12"/>
        <rFont val="Calibri"/>
        <family val="2"/>
      </rPr>
      <t>S/R</t>
    </r>
    <r>
      <rPr>
        <b/>
        <sz val="12"/>
        <color indexed="48"/>
        <rFont val="Calibri"/>
        <family val="2"/>
      </rPr>
      <t xml:space="preserve"> </t>
    </r>
    <r>
      <rPr>
        <b/>
        <sz val="12"/>
        <color indexed="12"/>
        <rFont val="Calibri"/>
        <family val="2"/>
      </rPr>
      <t>SYSTEM</t>
    </r>
    <r>
      <rPr>
        <b/>
        <sz val="12"/>
        <color indexed="48"/>
        <rFont val="Calibri"/>
        <family val="2"/>
      </rPr>
      <t xml:space="preserve">  ,</t>
    </r>
    <r>
      <rPr>
        <b/>
        <sz val="12"/>
        <color indexed="12"/>
        <rFont val="Calibri"/>
        <family val="2"/>
      </rPr>
      <t xml:space="preserve"> R/U FOR  640 M-II S/U FROM SE-19 EXCEPT  GEAR BOX FROM F-38 </t>
    </r>
    <r>
      <rPr>
        <b/>
        <sz val="12"/>
        <color indexed="10"/>
        <rFont val="Calibri"/>
        <family val="2"/>
      </rPr>
      <t xml:space="preserve"> ) </t>
    </r>
    <r>
      <rPr>
        <b/>
        <sz val="12"/>
        <color indexed="12"/>
        <rFont val="Calibri"/>
        <family val="2"/>
      </rPr>
      <t xml:space="preserve"> (SH.S = 10 " , S.L. = 128 '' ), RIH WITH</t>
    </r>
    <r>
      <rPr>
        <b/>
        <sz val="12"/>
        <color indexed="10"/>
        <rFont val="Calibri"/>
        <family val="2"/>
      </rPr>
      <t xml:space="preserve">  2" DHP</t>
    </r>
    <r>
      <rPr>
        <b/>
        <sz val="12"/>
        <color indexed="48"/>
        <rFont val="Calibri"/>
        <family val="2"/>
      </rPr>
      <t xml:space="preserve"> , </t>
    </r>
    <r>
      <rPr>
        <b/>
        <sz val="12"/>
        <color indexed="12"/>
        <rFont val="Calibri"/>
        <family val="2"/>
      </rPr>
      <t xml:space="preserve">WITH </t>
    </r>
    <r>
      <rPr>
        <b/>
        <sz val="12"/>
        <color indexed="10"/>
        <rFont val="Calibri"/>
        <family val="2"/>
      </rPr>
      <t xml:space="preserve">NEW S/R D-WF </t>
    </r>
    <r>
      <rPr>
        <b/>
        <sz val="12"/>
        <color indexed="48"/>
        <rFont val="Calibri"/>
        <family val="2"/>
      </rPr>
      <t xml:space="preserve">( </t>
    </r>
    <r>
      <rPr>
        <b/>
        <sz val="12"/>
        <color indexed="12"/>
        <rFont val="Calibri"/>
        <family val="2"/>
      </rPr>
      <t>23X 1" + 120  X 7/8" + 82  X 1" ) , ON STREAM.</t>
    </r>
  </si>
  <si>
    <r>
      <t xml:space="preserve">PLUNGER STUCK ,  </t>
    </r>
    <r>
      <rPr>
        <b/>
        <sz val="12"/>
        <color indexed="10"/>
        <rFont val="Calibri"/>
        <family val="2"/>
      </rPr>
      <t>2</t>
    </r>
    <r>
      <rPr>
        <b/>
        <sz val="12"/>
        <color indexed="12"/>
        <rFont val="Calibri"/>
        <family val="2"/>
      </rPr>
      <t xml:space="preserve"> R.TRIP , FOUND PLUNGER STUCK IN BOTH TIME ( </t>
    </r>
    <r>
      <rPr>
        <b/>
        <u/>
        <sz val="12"/>
        <color indexed="8"/>
        <rFont val="Calibri"/>
        <family val="2"/>
      </rPr>
      <t xml:space="preserve">RETRIEVED DHP FULL OF PROPPANT </t>
    </r>
    <r>
      <rPr>
        <b/>
        <sz val="12"/>
        <color indexed="12"/>
        <rFont val="Calibri"/>
        <family val="2"/>
      </rPr>
      <t xml:space="preserve"> )   , W/L   , FOUND PERF. COVERED BY 5 FT , </t>
    </r>
    <r>
      <rPr>
        <b/>
        <sz val="12"/>
        <color indexed="10"/>
        <rFont val="Calibri"/>
        <family val="2"/>
      </rPr>
      <t>RIH  WITH S/R WITHOUT DHP . , WAITING FOR W/O</t>
    </r>
  </si>
  <si>
    <r>
      <t xml:space="preserve">UNDER W/O TO CLEAN PROPPANT &amp; INSTALL PKR INSTADE OF ANCHOR CATCHER , ( </t>
    </r>
    <r>
      <rPr>
        <b/>
        <sz val="12"/>
        <color indexed="10"/>
        <rFont val="Calibri"/>
        <family val="2"/>
      </rPr>
      <t xml:space="preserve">HAD SOME SCALES &amp; DEPRIS&amp; LITTLE PROPPANT INSIDE ANCHOR CATCHER </t>
    </r>
    <r>
      <rPr>
        <b/>
        <sz val="12"/>
        <color indexed="12"/>
        <rFont val="Calibri"/>
        <family val="2"/>
      </rPr>
      <t xml:space="preserve">) , ( RIH WITH COILED TBG. DRY TAG  , TOP OF FILL@ 5790' (PERF. 5779'-5802') , ( CLEAN OUT PROPPANT ,  LAST TAGGED TD @ 6203 FT ) , ( </t>
    </r>
    <r>
      <rPr>
        <b/>
        <sz val="12"/>
        <color indexed="10"/>
        <rFont val="Calibri"/>
        <family val="2"/>
      </rPr>
      <t>OPENED KILLING SSD</t>
    </r>
    <r>
      <rPr>
        <b/>
        <sz val="12"/>
        <color indexed="12"/>
        <rFont val="Calibri"/>
        <family val="2"/>
      </rPr>
      <t xml:space="preserve"> ) ,  RIH WITH  2" DHP , WITH SAME  S/R  ( 23X 1" + 120  X 7/8" + 80  X 1" ) , ON STREAM </t>
    </r>
    <r>
      <rPr>
        <b/>
        <sz val="12"/>
        <color indexed="10"/>
        <rFont val="Calibri"/>
        <family val="2"/>
      </rPr>
      <t>6/3/14</t>
    </r>
  </si>
  <si>
    <r>
      <t xml:space="preserve">BAKER, </t>
    </r>
    <r>
      <rPr>
        <b/>
        <sz val="12"/>
        <color indexed="10"/>
        <rFont val="Calibri"/>
        <family val="2"/>
      </rPr>
      <t>FOR B-I</t>
    </r>
  </si>
  <si>
    <r>
      <t>F.POUND</t>
    </r>
    <r>
      <rPr>
        <b/>
        <sz val="12"/>
        <color indexed="10"/>
        <rFont val="Calibri"/>
        <family val="2"/>
      </rPr>
      <t>, P.FILLAGE=80%,</t>
    </r>
    <r>
      <rPr>
        <b/>
        <sz val="12"/>
        <color indexed="12"/>
        <rFont val="Calibri"/>
        <family val="2"/>
      </rPr>
      <t xml:space="preserve">  B-I</t>
    </r>
  </si>
  <si>
    <r>
      <t>SEVERE F.POUND,</t>
    </r>
    <r>
      <rPr>
        <b/>
        <sz val="12"/>
        <color indexed="10"/>
        <rFont val="Calibri"/>
        <family val="2"/>
      </rPr>
      <t xml:space="preserve"> P.FILLAGE=22%</t>
    </r>
  </si>
  <si>
    <r>
      <t xml:space="preserve"> F.POUND,</t>
    </r>
    <r>
      <rPr>
        <b/>
        <sz val="12"/>
        <color indexed="10"/>
        <rFont val="Calibri"/>
        <family val="2"/>
      </rPr>
      <t xml:space="preserve"> P.FILLAGE=65%</t>
    </r>
  </si>
  <si>
    <r>
      <t xml:space="preserve">NO PUMP ACTION , </t>
    </r>
    <r>
      <rPr>
        <b/>
        <u/>
        <sz val="12"/>
        <color indexed="10"/>
        <rFont val="Calibri"/>
        <family val="2"/>
      </rPr>
      <t xml:space="preserve"> R.TRIP WITH 1.5" DHP</t>
    </r>
    <r>
      <rPr>
        <b/>
        <sz val="12"/>
        <color indexed="12"/>
        <rFont val="Calibri"/>
        <family val="2"/>
      </rPr>
      <t xml:space="preserve"> , ON STREAM</t>
    </r>
  </si>
  <si>
    <r>
      <t xml:space="preserve"> F.POUND,</t>
    </r>
    <r>
      <rPr>
        <b/>
        <sz val="12"/>
        <color indexed="10"/>
        <rFont val="Calibri"/>
        <family val="2"/>
      </rPr>
      <t xml:space="preserve"> P.FILLAGE=67%</t>
    </r>
  </si>
  <si>
    <r>
      <t xml:space="preserve">NO PUMP ACTION , R.TRIP , NOT PRODUCE , PERFORMED HYDRO TEST , NOT HOLD , R.TRIP WITH 1.5 " ANCHOR PUMP , RET. ( 4  X1" ) RODS , </t>
    </r>
    <r>
      <rPr>
        <b/>
        <sz val="12"/>
        <color indexed="10"/>
        <rFont val="Calibri"/>
        <family val="2"/>
      </rPr>
      <t xml:space="preserve">SET ANCHOR PUMP @ 5475 FT </t>
    </r>
    <r>
      <rPr>
        <b/>
        <sz val="12"/>
        <color indexed="12"/>
        <rFont val="Calibri"/>
        <family val="2"/>
      </rPr>
      <t xml:space="preserve">, ON STREAM </t>
    </r>
    <r>
      <rPr>
        <b/>
        <sz val="12"/>
        <color indexed="10"/>
        <rFont val="Calibri"/>
        <family val="2"/>
      </rPr>
      <t xml:space="preserve">18/2/2015 </t>
    </r>
  </si>
  <si>
    <r>
      <t xml:space="preserve">FLUID POUND , </t>
    </r>
    <r>
      <rPr>
        <b/>
        <sz val="12"/>
        <color indexed="10"/>
        <rFont val="Calibri"/>
        <family val="2"/>
      </rPr>
      <t>P.FILLAGE+/- 84 %</t>
    </r>
  </si>
  <si>
    <r>
      <t xml:space="preserve">VLAVE ROD SLIPT OUT , FISHED OK AFTER MANY TRAILS , </t>
    </r>
    <r>
      <rPr>
        <b/>
        <u/>
        <sz val="12"/>
        <color indexed="10"/>
        <rFont val="Calibri"/>
        <family val="2"/>
      </rPr>
      <t>R.TRIP</t>
    </r>
    <r>
      <rPr>
        <b/>
        <sz val="12"/>
        <color indexed="12"/>
        <rFont val="Calibri"/>
        <family val="2"/>
      </rPr>
      <t xml:space="preserve"> , ON STREAM  (WHT= 95 F)</t>
    </r>
  </si>
  <si>
    <r>
      <t>SEVER FLUID POUND ,</t>
    </r>
    <r>
      <rPr>
        <b/>
        <sz val="12"/>
        <color indexed="10"/>
        <rFont val="Calibri"/>
        <family val="2"/>
      </rPr>
      <t xml:space="preserve"> P.FILLAGE+/- 20 %</t>
    </r>
  </si>
  <si>
    <r>
      <t>POLISHED ROD &amp; ROD NO. (</t>
    </r>
    <r>
      <rPr>
        <b/>
        <sz val="12"/>
        <color indexed="10"/>
        <rFont val="Calibri"/>
        <family val="2"/>
      </rPr>
      <t xml:space="preserve">66X1" </t>
    </r>
    <r>
      <rPr>
        <b/>
        <sz val="12"/>
        <color indexed="12"/>
        <rFont val="Calibri"/>
        <family val="2"/>
      </rPr>
      <t xml:space="preserve">ROD) PARTED , FISHED , </t>
    </r>
    <r>
      <rPr>
        <b/>
        <sz val="12"/>
        <color indexed="10"/>
        <rFont val="Calibri"/>
        <family val="2"/>
      </rPr>
      <t>R.TRIP W/ 1.5"</t>
    </r>
    <r>
      <rPr>
        <b/>
        <sz val="12"/>
        <color indexed="12"/>
        <rFont val="Calibri"/>
        <family val="2"/>
      </rPr>
      <t xml:space="preserve"> DHP  , ON STREAM.</t>
    </r>
  </si>
  <si>
    <r>
      <t xml:space="preserve">FINISHED DRILLING , COMPLETED THE WELL AS OIL PRODUCER , FROM 
( </t>
    </r>
    <r>
      <rPr>
        <b/>
        <sz val="12"/>
        <color indexed="51"/>
        <rFont val="Calibri"/>
        <family val="2"/>
      </rPr>
      <t>B-I , 5 FT , PRESS= 2193 PSI</t>
    </r>
    <r>
      <rPr>
        <b/>
        <sz val="12"/>
        <color indexed="48"/>
        <rFont val="Calibri"/>
        <family val="2"/>
      </rPr>
      <t xml:space="preserve">  &amp; </t>
    </r>
    <r>
      <rPr>
        <b/>
        <sz val="12"/>
        <color indexed="57"/>
        <rFont val="Calibri"/>
        <family val="2"/>
      </rPr>
      <t>B-II , 7 FT , PRESS. = 2345 PSI</t>
    </r>
    <r>
      <rPr>
        <b/>
        <sz val="12"/>
        <color indexed="48"/>
        <rFont val="Calibri"/>
        <family val="2"/>
      </rPr>
      <t xml:space="preserve"> ,  )  USING </t>
    </r>
    <r>
      <rPr>
        <b/>
        <sz val="12"/>
        <color indexed="10"/>
        <rFont val="Calibri"/>
        <family val="2"/>
      </rPr>
      <t>S/R</t>
    </r>
    <r>
      <rPr>
        <b/>
        <sz val="12"/>
        <color indexed="48"/>
        <rFont val="Calibri"/>
        <family val="2"/>
      </rPr>
      <t xml:space="preserve"> SYSTEM , TAGGED TD @ </t>
    </r>
    <r>
      <rPr>
        <b/>
        <sz val="12"/>
        <color indexed="10"/>
        <rFont val="Calibri"/>
        <family val="2"/>
      </rPr>
      <t>6225</t>
    </r>
    <r>
      <rPr>
        <b/>
        <sz val="12"/>
        <color indexed="48"/>
        <rFont val="Calibri"/>
        <family val="2"/>
      </rPr>
      <t xml:space="preserve"> FT , </t>
    </r>
    <r>
      <rPr>
        <b/>
        <sz val="12"/>
        <color indexed="10"/>
        <rFont val="Calibri"/>
        <family val="2"/>
      </rPr>
      <t xml:space="preserve">R/U FOR  NEW 640 M-II S/U </t>
    </r>
    <r>
      <rPr>
        <b/>
        <sz val="12"/>
        <color indexed="48"/>
        <rFont val="Calibri"/>
        <family val="2"/>
      </rPr>
      <t>(SH.S = 9 " , S.L. = 128 '' ), RIH WITH</t>
    </r>
    <r>
      <rPr>
        <b/>
        <sz val="12"/>
        <color indexed="10"/>
        <rFont val="Calibri"/>
        <family val="2"/>
      </rPr>
      <t xml:space="preserve">   2 " DHP</t>
    </r>
    <r>
      <rPr>
        <b/>
        <sz val="12"/>
        <color indexed="48"/>
        <rFont val="Calibri"/>
        <family val="2"/>
      </rPr>
      <t xml:space="preserve"> , WITH </t>
    </r>
    <r>
      <rPr>
        <b/>
        <sz val="12"/>
        <color indexed="10"/>
        <rFont val="Calibri"/>
        <family val="2"/>
      </rPr>
      <t xml:space="preserve">NEW H-CH S/R </t>
    </r>
    <r>
      <rPr>
        <b/>
        <sz val="12"/>
        <color indexed="48"/>
        <rFont val="Calibri"/>
        <family val="2"/>
      </rPr>
      <t>( 30X1"+80X7/8"+109 X1" ) , ON STREAM.</t>
    </r>
  </si>
  <si>
    <r>
      <t xml:space="preserve">SEVER FLUID POUND , </t>
    </r>
    <r>
      <rPr>
        <b/>
        <sz val="12"/>
        <color indexed="10"/>
        <rFont val="Calibri"/>
        <family val="2"/>
      </rPr>
      <t>P.FILLAGE = 30 %</t>
    </r>
  </si>
  <si>
    <r>
      <t xml:space="preserve">STATIC LEVEL AFTER </t>
    </r>
    <r>
      <rPr>
        <b/>
        <sz val="12"/>
        <color indexed="10"/>
        <rFont val="Calibri"/>
        <family val="2"/>
      </rPr>
      <t xml:space="preserve">24 Hrs </t>
    </r>
    <r>
      <rPr>
        <b/>
        <sz val="12"/>
        <color indexed="12"/>
        <rFont val="Calibri"/>
        <family val="2"/>
      </rPr>
      <t>SHUT-IN</t>
    </r>
  </si>
  <si>
    <r>
      <t xml:space="preserve">STATIC LEVEL AFTER </t>
    </r>
    <r>
      <rPr>
        <b/>
        <sz val="12"/>
        <color indexed="10"/>
        <rFont val="Calibri"/>
        <family val="2"/>
      </rPr>
      <t xml:space="preserve">48 Hrs </t>
    </r>
    <r>
      <rPr>
        <b/>
        <sz val="12"/>
        <color indexed="12"/>
        <rFont val="Calibri"/>
        <family val="2"/>
      </rPr>
      <t>SHUT-IN</t>
    </r>
  </si>
  <si>
    <r>
      <t>PUT THE WELL ON PRODUCTION , RUNNING WITH TIMER</t>
    </r>
    <r>
      <rPr>
        <b/>
        <sz val="12"/>
        <color indexed="10"/>
        <rFont val="Calibri"/>
        <family val="2"/>
      </rPr>
      <t xml:space="preserve"> 30 / 30</t>
    </r>
    <r>
      <rPr>
        <b/>
        <sz val="12"/>
        <color indexed="12"/>
        <rFont val="Calibri"/>
        <family val="2"/>
      </rPr>
      <t xml:space="preserve"> OFF, ON STREAM.</t>
    </r>
  </si>
  <si>
    <r>
      <t xml:space="preserve">BAKER , </t>
    </r>
    <r>
      <rPr>
        <b/>
        <sz val="12"/>
        <color indexed="10"/>
        <rFont val="Calibri"/>
        <family val="2"/>
      </rPr>
      <t>B-II ONLY</t>
    </r>
  </si>
  <si>
    <r>
      <t xml:space="preserve"> THE WELL RUNNING WITH TIMER MODE 
SEVERE GAS INTERFERENCE , </t>
    </r>
    <r>
      <rPr>
        <b/>
        <sz val="12"/>
        <color indexed="10"/>
        <rFont val="Calibri"/>
        <family val="2"/>
      </rPr>
      <t>P.FILLAGE = 30 %</t>
    </r>
  </si>
  <si>
    <r>
      <t xml:space="preserve">PERFORMED PERFORATION JOB FOR THE FOLLOWING INTERVALS : </t>
    </r>
    <r>
      <rPr>
        <b/>
        <sz val="12"/>
        <color indexed="10"/>
        <rFont val="Calibri"/>
        <family val="2"/>
      </rPr>
      <t xml:space="preserve"> B-III (5958'-5970')</t>
    </r>
    <r>
      <rPr>
        <b/>
        <sz val="12"/>
        <color indexed="12"/>
        <rFont val="Calibri"/>
        <family val="2"/>
      </rPr>
      <t xml:space="preserve"> P=756 PSI  , </t>
    </r>
    <r>
      <rPr>
        <b/>
        <sz val="12"/>
        <color indexed="10"/>
        <rFont val="Calibri"/>
        <family val="2"/>
      </rPr>
      <t>B-I (5800'-5822')</t>
    </r>
    <r>
      <rPr>
        <b/>
        <sz val="12"/>
        <color indexed="12"/>
        <rFont val="Calibri"/>
        <family val="2"/>
      </rPr>
      <t xml:space="preserve"> P=697-895 PSI  &amp; </t>
    </r>
    <r>
      <rPr>
        <b/>
        <sz val="12"/>
        <color indexed="10"/>
        <rFont val="Calibri"/>
        <family val="2"/>
      </rPr>
      <t>B-I (5790'-5794')</t>
    </r>
    <r>
      <rPr>
        <b/>
        <sz val="12"/>
        <color indexed="12"/>
        <rFont val="Calibri"/>
        <family val="2"/>
      </rPr>
      <t xml:space="preserve"> P=696 PSI  , </t>
    </r>
    <r>
      <rPr>
        <b/>
        <u/>
        <sz val="12"/>
        <color indexed="10"/>
        <rFont val="Calibri"/>
        <family val="2"/>
      </rPr>
      <t>RIH WITH 2" DHP WITH SAME S/R</t>
    </r>
    <r>
      <rPr>
        <b/>
        <sz val="12"/>
        <color indexed="12"/>
        <rFont val="Calibri"/>
        <family val="2"/>
      </rPr>
      <t xml:space="preserve"> , ON STREAM , </t>
    </r>
    <r>
      <rPr>
        <b/>
        <u/>
        <sz val="12"/>
        <color indexed="10"/>
        <rFont val="Calibri"/>
        <family val="2"/>
      </rPr>
      <t>THE WELL RUNNING WITH NORMAL MODE 24HRS</t>
    </r>
  </si>
  <si>
    <r>
      <t xml:space="preserve">BAKER , </t>
    </r>
    <r>
      <rPr>
        <b/>
        <sz val="12"/>
        <color indexed="10"/>
        <rFont val="Calibri"/>
        <family val="2"/>
      </rPr>
      <t xml:space="preserve">AFTER ADD PERF. B-I,III </t>
    </r>
    <r>
      <rPr>
        <b/>
        <sz val="12"/>
        <color indexed="12"/>
        <rFont val="Calibri"/>
        <family val="2"/>
      </rPr>
      <t xml:space="preserve">
( </t>
    </r>
    <r>
      <rPr>
        <b/>
        <sz val="12"/>
        <color indexed="10"/>
        <rFont val="Calibri"/>
        <family val="2"/>
      </rPr>
      <t>B-I,II,III ON PROD.</t>
    </r>
    <r>
      <rPr>
        <b/>
        <sz val="12"/>
        <color indexed="12"/>
        <rFont val="Calibri"/>
        <family val="2"/>
      </rPr>
      <t>)</t>
    </r>
  </si>
  <si>
    <r>
      <t xml:space="preserve">FLUID POUND , </t>
    </r>
    <r>
      <rPr>
        <b/>
        <sz val="12"/>
        <color indexed="10"/>
        <rFont val="Calibri"/>
        <family val="2"/>
      </rPr>
      <t xml:space="preserve">P.FILLAGE +/-75% </t>
    </r>
    <r>
      <rPr>
        <b/>
        <sz val="12"/>
        <color indexed="12"/>
        <rFont val="Calibri"/>
        <family val="2"/>
      </rPr>
      <t xml:space="preserve">
</t>
    </r>
    <r>
      <rPr>
        <b/>
        <sz val="12"/>
        <color indexed="10"/>
        <rFont val="Calibri"/>
        <family val="2"/>
      </rPr>
      <t>AFTER ADD PERF. B-I,III ( B-I,II,III ON PROD.)</t>
    </r>
  </si>
  <si>
    <r>
      <t xml:space="preserve">UNDER W/O DUE TO TBG LEAK ( </t>
    </r>
    <r>
      <rPr>
        <b/>
        <sz val="12"/>
        <color indexed="10"/>
        <rFont val="Calibri"/>
        <family val="2"/>
      </rPr>
      <t>FOUND THREAD OF JT NO 43 ,44,76,77 IN BAD CONDITION</t>
    </r>
    <r>
      <rPr>
        <b/>
        <sz val="12"/>
        <color indexed="12"/>
        <rFont val="Calibri"/>
        <family val="2"/>
      </rPr>
      <t xml:space="preserve"> ),RIH WITH 2" DHP WITH THE SAME S/R ( 30X1"79X7/8"+110X1" ) ON STREAM</t>
    </r>
    <r>
      <rPr>
        <b/>
        <sz val="12"/>
        <color indexed="10"/>
        <rFont val="Calibri"/>
        <family val="2"/>
      </rPr>
      <t xml:space="preserve"> 8/8/12</t>
    </r>
  </si>
  <si>
    <r>
      <t>BAKER ,</t>
    </r>
    <r>
      <rPr>
        <b/>
        <sz val="12"/>
        <color indexed="10"/>
        <rFont val="Calibri"/>
        <family val="2"/>
      </rPr>
      <t xml:space="preserve"> AFTER W/O</t>
    </r>
  </si>
  <si>
    <r>
      <t>NO PUMP ACTION, R.TRIP WITH</t>
    </r>
    <r>
      <rPr>
        <b/>
        <u/>
        <sz val="12"/>
        <color indexed="10"/>
        <rFont val="Calibri"/>
        <family val="2"/>
      </rPr>
      <t xml:space="preserve"> 1.75 " DHP</t>
    </r>
    <r>
      <rPr>
        <b/>
        <sz val="12"/>
        <color indexed="12"/>
        <rFont val="Calibri"/>
        <family val="2"/>
      </rPr>
      <t>, ON STREAM.</t>
    </r>
  </si>
  <si>
    <r>
      <t xml:space="preserve">F. POUND , </t>
    </r>
    <r>
      <rPr>
        <b/>
        <sz val="12"/>
        <color indexed="10"/>
        <rFont val="Calibri"/>
        <family val="2"/>
      </rPr>
      <t>P. FILLAGE= 75 %</t>
    </r>
  </si>
  <si>
    <r>
      <t xml:space="preserve"> F. POUND , </t>
    </r>
    <r>
      <rPr>
        <b/>
        <sz val="12"/>
        <color indexed="10"/>
        <rFont val="Calibri"/>
        <family val="2"/>
      </rPr>
      <t>P. FILLAGE= 74 %</t>
    </r>
  </si>
  <si>
    <r>
      <t xml:space="preserve">NO PUMP ACTION , PERFORMED HYDR. TEST, PRESS. NOT HOLD,  </t>
    </r>
    <r>
      <rPr>
        <b/>
        <sz val="12"/>
        <color indexed="10"/>
        <rFont val="Calibri"/>
        <family val="2"/>
      </rPr>
      <t xml:space="preserve">2 </t>
    </r>
    <r>
      <rPr>
        <b/>
        <sz val="12"/>
        <color indexed="12"/>
        <rFont val="Calibri"/>
        <family val="2"/>
      </rPr>
      <t>R.TRIP WITH  
1.75 "ANCHOR PUMP, , TOT. RODS RETRIVED (</t>
    </r>
    <r>
      <rPr>
        <b/>
        <sz val="12"/>
        <color indexed="10"/>
        <rFont val="Calibri"/>
        <family val="2"/>
      </rPr>
      <t>8X1"</t>
    </r>
    <r>
      <rPr>
        <b/>
        <sz val="12"/>
        <color indexed="12"/>
        <rFont val="Calibri"/>
        <family val="2"/>
      </rPr>
      <t xml:space="preserve">) RODS ,  SET ANCHOR PUMP @ 5275 FT , </t>
    </r>
    <r>
      <rPr>
        <b/>
        <sz val="12"/>
        <color indexed="10"/>
        <rFont val="Calibri"/>
        <family val="2"/>
      </rPr>
      <t xml:space="preserve">ON STREAM </t>
    </r>
  </si>
  <si>
    <r>
      <t xml:space="preserve">LOW PUMP EFF., R.TRIP WITH </t>
    </r>
    <r>
      <rPr>
        <b/>
        <sz val="12"/>
        <color indexed="10"/>
        <rFont val="Calibri"/>
        <family val="2"/>
      </rPr>
      <t>1.5"</t>
    </r>
    <r>
      <rPr>
        <b/>
        <sz val="12"/>
        <color indexed="12"/>
        <rFont val="Calibri"/>
        <family val="2"/>
      </rPr>
      <t xml:space="preserve"> ANCHOR PUMP ( CHANGED 9 ROD X 1" ) ,  </t>
    </r>
    <r>
      <rPr>
        <b/>
        <sz val="12"/>
        <color indexed="10"/>
        <rFont val="Calibri"/>
        <family val="2"/>
      </rPr>
      <t xml:space="preserve">SET ANCHOR PUMP @ 5275 FT , </t>
    </r>
    <r>
      <rPr>
        <b/>
        <sz val="12"/>
        <color indexed="12"/>
        <rFont val="Calibri"/>
        <family val="2"/>
      </rPr>
      <t>ON STREAM</t>
    </r>
  </si>
  <si>
    <r>
      <t xml:space="preserve">EXPRO. , </t>
    </r>
    <r>
      <rPr>
        <b/>
        <sz val="12"/>
        <color indexed="10"/>
        <rFont val="Calibri"/>
        <family val="2"/>
      </rPr>
      <t>ANCHOR PUMP</t>
    </r>
  </si>
  <si>
    <r>
      <t xml:space="preserve">NO PUMP ACTION , R.TRIP WITH 1.5" ANCHOR PUMP RETIEVED ( </t>
    </r>
    <r>
      <rPr>
        <b/>
        <sz val="12"/>
        <color indexed="10"/>
        <rFont val="Calibri"/>
        <family val="2"/>
      </rPr>
      <t>1 X 1"</t>
    </r>
    <r>
      <rPr>
        <b/>
        <sz val="12"/>
        <color indexed="12"/>
        <rFont val="Calibri"/>
        <family val="2"/>
      </rPr>
      <t xml:space="preserve"> ) ,  SET ANCHOR PUMP @ 5250 FT , ON STREAM</t>
    </r>
  </si>
  <si>
    <r>
      <t xml:space="preserve">EXPRO-2 , </t>
    </r>
    <r>
      <rPr>
        <b/>
        <sz val="12"/>
        <color indexed="10"/>
        <rFont val="Calibri"/>
        <family val="2"/>
      </rPr>
      <t>ANCHOR PUMP</t>
    </r>
  </si>
  <si>
    <r>
      <t>NO PUMP ACTION , R.TRIP WITH 1.75" ANCHOR PUMP,</t>
    </r>
    <r>
      <rPr>
        <b/>
        <sz val="12"/>
        <color indexed="12"/>
        <rFont val="Calibri"/>
        <family val="2"/>
      </rPr>
      <t xml:space="preserve">  RET. (10X1" )RODS </t>
    </r>
    <r>
      <rPr>
        <b/>
        <sz val="12"/>
        <color indexed="10"/>
        <rFont val="Calibri"/>
        <family val="2"/>
      </rPr>
      <t>SET ANCHOR PUMP @ 5000 FT</t>
    </r>
    <r>
      <rPr>
        <b/>
        <sz val="12"/>
        <color indexed="12"/>
        <rFont val="Calibri"/>
        <family val="2"/>
      </rPr>
      <t xml:space="preserve"> , ON STREAM</t>
    </r>
  </si>
  <si>
    <r>
      <t>UNDER W/O DUE TO TBG LEAK ( FOUND CRACK IN JOINT NO 178 ( JT NO 2 ABOVE PSN</t>
    </r>
    <r>
      <rPr>
        <b/>
        <sz val="12"/>
        <color indexed="12"/>
        <rFont val="Calibri"/>
        <family val="2"/>
      </rPr>
      <t xml:space="preserve"> ) ,RIH WITH 1.5" DHP &amp; SAME S/R EXCEPT </t>
    </r>
    <r>
      <rPr>
        <b/>
        <sz val="12"/>
        <color indexed="10"/>
        <rFont val="Calibri"/>
        <family val="2"/>
      </rPr>
      <t>45X7/8" NEW S-88</t>
    </r>
    <r>
      <rPr>
        <b/>
        <sz val="12"/>
        <color indexed="12"/>
        <rFont val="Calibri"/>
        <family val="2"/>
      </rPr>
      <t xml:space="preserve"> , ( 25X1"+120X7/8"+90X1" ) , ON STREAM </t>
    </r>
    <r>
      <rPr>
        <b/>
        <sz val="12"/>
        <color indexed="10"/>
        <rFont val="Calibri"/>
        <family val="2"/>
      </rPr>
      <t xml:space="preserve">11/7/14 </t>
    </r>
  </si>
  <si>
    <r>
      <t xml:space="preserve">SLIGHT F.POUND , </t>
    </r>
    <r>
      <rPr>
        <b/>
        <sz val="12"/>
        <color indexed="10"/>
        <rFont val="Calibri"/>
        <family val="2"/>
      </rPr>
      <t>P.FILLAGE = 90%</t>
    </r>
  </si>
  <si>
    <r>
      <t xml:space="preserve">FINISHED DRILLING , COMPLETED THE WELL AS OIL PRODUCER , FROM ( </t>
    </r>
    <r>
      <rPr>
        <b/>
        <sz val="12"/>
        <color indexed="10"/>
        <rFont val="Calibri"/>
        <family val="2"/>
      </rPr>
      <t xml:space="preserve">B-I , 29 FT, AVG. PRESS. = 800 PSI )  </t>
    </r>
    <r>
      <rPr>
        <b/>
        <sz val="12"/>
        <color indexed="48"/>
        <rFont val="Calibri"/>
        <family val="2"/>
      </rPr>
      <t xml:space="preserve"> , AND DUMP INJECTION FROM</t>
    </r>
    <r>
      <rPr>
        <b/>
        <sz val="12"/>
        <color indexed="10"/>
        <rFont val="Calibri"/>
        <family val="2"/>
      </rPr>
      <t xml:space="preserve"> ( B-V  , 25 FT , PRSS. = 2275 PSI</t>
    </r>
    <r>
      <rPr>
        <b/>
        <sz val="12"/>
        <color indexed="48"/>
        <rFont val="Calibri"/>
        <family val="2"/>
      </rPr>
      <t xml:space="preserve"> , 
 </t>
    </r>
    <r>
      <rPr>
        <b/>
        <sz val="12"/>
        <color indexed="10"/>
        <rFont val="Calibri"/>
        <family val="2"/>
      </rPr>
      <t>WATER SOURCE</t>
    </r>
    <r>
      <rPr>
        <b/>
        <sz val="12"/>
        <color indexed="48"/>
        <rFont val="Calibri"/>
        <family val="2"/>
      </rPr>
      <t xml:space="preserve"> ), TO INJECT INTO (( </t>
    </r>
    <r>
      <rPr>
        <b/>
        <sz val="12"/>
        <color indexed="10"/>
        <rFont val="Calibri"/>
        <family val="2"/>
      </rPr>
      <t xml:space="preserve">B-III  , 18 FT )&amp; ( B-IV , 19 FT , 1063 FT )), </t>
    </r>
    <r>
      <rPr>
        <b/>
        <u/>
        <sz val="12"/>
        <color indexed="8"/>
        <rFont val="Calibri"/>
        <family val="2"/>
      </rPr>
      <t xml:space="preserve"> </t>
    </r>
    <r>
      <rPr>
        <b/>
        <sz val="12"/>
        <color indexed="48"/>
        <rFont val="Calibri"/>
        <family val="2"/>
      </rPr>
      <t xml:space="preserve"> , USING </t>
    </r>
    <r>
      <rPr>
        <b/>
        <sz val="12"/>
        <color indexed="10"/>
        <rFont val="Calibri"/>
        <family val="2"/>
      </rPr>
      <t>S/R</t>
    </r>
    <r>
      <rPr>
        <b/>
        <sz val="12"/>
        <color indexed="48"/>
        <rFont val="Calibri"/>
        <family val="2"/>
      </rPr>
      <t xml:space="preserve"> SYSTEAM ,</t>
    </r>
    <r>
      <rPr>
        <b/>
        <u/>
        <sz val="12"/>
        <color indexed="8"/>
        <rFont val="Calibri"/>
        <family val="2"/>
      </rPr>
      <t xml:space="preserve">  PERFORMED ACID JOB FOR B-III,IV,V</t>
    </r>
    <r>
      <rPr>
        <b/>
        <sz val="12"/>
        <color indexed="48"/>
        <rFont val="Calibri"/>
        <family val="2"/>
      </rPr>
      <t xml:space="preserve"> ,</t>
    </r>
    <r>
      <rPr>
        <b/>
        <u/>
        <sz val="12"/>
        <color indexed="8"/>
        <rFont val="Calibri"/>
        <family val="2"/>
      </rPr>
      <t xml:space="preserve"> ISOLATED B-III,IV,V BY FWG PLUG</t>
    </r>
    <r>
      <rPr>
        <b/>
        <sz val="12"/>
        <color indexed="48"/>
        <rFont val="Calibri"/>
        <family val="2"/>
      </rPr>
      <t xml:space="preserve">  ,</t>
    </r>
    <r>
      <rPr>
        <b/>
        <sz val="12"/>
        <color indexed="8"/>
        <rFont val="Calibri"/>
        <family val="2"/>
      </rPr>
      <t xml:space="preserve">PERFORMED PLT JOB , INTERNAL INJECTION RATE = </t>
    </r>
    <r>
      <rPr>
        <b/>
        <u/>
        <sz val="12"/>
        <color indexed="8"/>
        <rFont val="Calibri"/>
        <family val="2"/>
      </rPr>
      <t>XXX</t>
    </r>
    <r>
      <rPr>
        <b/>
        <sz val="12"/>
        <color indexed="8"/>
        <rFont val="Calibri"/>
        <family val="2"/>
      </rPr>
      <t xml:space="preserve"> BBLS/D , PRESS. =</t>
    </r>
    <r>
      <rPr>
        <b/>
        <u/>
        <sz val="12"/>
        <color indexed="8"/>
        <rFont val="Calibri"/>
        <family val="2"/>
      </rPr>
      <t xml:space="preserve"> XXX </t>
    </r>
    <r>
      <rPr>
        <b/>
        <sz val="12"/>
        <color indexed="8"/>
        <rFont val="Calibri"/>
        <family val="2"/>
      </rPr>
      <t xml:space="preserve">PSI @ </t>
    </r>
    <r>
      <rPr>
        <b/>
        <u/>
        <sz val="12"/>
        <color indexed="8"/>
        <rFont val="Calibri"/>
        <family val="2"/>
      </rPr>
      <t>XXX</t>
    </r>
    <r>
      <rPr>
        <b/>
        <sz val="12"/>
        <color indexed="8"/>
        <rFont val="Calibri"/>
        <family val="2"/>
      </rPr>
      <t xml:space="preserve"> FT</t>
    </r>
    <r>
      <rPr>
        <b/>
        <sz val="12"/>
        <color indexed="48"/>
        <rFont val="Calibri"/>
        <family val="2"/>
      </rPr>
      <t xml:space="preserve"> ,  </t>
    </r>
    <r>
      <rPr>
        <b/>
        <sz val="12"/>
        <color indexed="10"/>
        <rFont val="Calibri"/>
        <family val="2"/>
      </rPr>
      <t xml:space="preserve">R/U FOR S/U M-II 912 FROM F-1.  </t>
    </r>
    <r>
      <rPr>
        <b/>
        <sz val="12"/>
        <color indexed="48"/>
        <rFont val="Calibri"/>
        <family val="2"/>
      </rPr>
      <t>(SH.S = 10 " , S.L. = 112 '' ), RIH WITH</t>
    </r>
    <r>
      <rPr>
        <b/>
        <sz val="12"/>
        <color indexed="10"/>
        <rFont val="Calibri"/>
        <family val="2"/>
      </rPr>
      <t xml:space="preserve">   
 1.75" DHP</t>
    </r>
    <r>
      <rPr>
        <b/>
        <sz val="12"/>
        <color indexed="48"/>
        <rFont val="Calibri"/>
        <family val="2"/>
      </rPr>
      <t xml:space="preserve"> , WITH </t>
    </r>
    <r>
      <rPr>
        <b/>
        <sz val="12"/>
        <color indexed="10"/>
        <rFont val="Calibri"/>
        <family val="2"/>
      </rPr>
      <t xml:space="preserve">NEW H-CH S/R </t>
    </r>
    <r>
      <rPr>
        <b/>
        <sz val="12"/>
        <color indexed="48"/>
        <rFont val="Calibri"/>
        <family val="2"/>
      </rPr>
      <t>( 30X1"+ 79 X7/8"+ 118 X1" ) , ON STREAM.</t>
    </r>
  </si>
  <si>
    <r>
      <t>NORMAL CARD ,</t>
    </r>
    <r>
      <rPr>
        <b/>
        <sz val="12"/>
        <color indexed="10"/>
        <rFont val="Calibri"/>
        <family val="2"/>
      </rPr>
      <t xml:space="preserve"> B-I</t>
    </r>
  </si>
  <si>
    <r>
      <t xml:space="preserve">NO PUMP ACTION, R.TRIP, </t>
    </r>
    <r>
      <rPr>
        <b/>
        <sz val="12"/>
        <color indexed="12"/>
        <rFont val="Calibri"/>
        <family val="2"/>
      </rPr>
      <t xml:space="preserve"> ON STREAM</t>
    </r>
  </si>
  <si>
    <r>
      <t xml:space="preserve">NO PUMP ACTION, R.TRIP,  FOUND ACTION &amp; SUCTION , </t>
    </r>
    <r>
      <rPr>
        <b/>
        <sz val="12"/>
        <color indexed="10"/>
        <rFont val="Calibri"/>
        <family val="2"/>
      </rPr>
      <t>CLOSED SSD AGAINST B-I , PERFORMED TBG TEST AGINST 2.56 " FWG</t>
    </r>
    <r>
      <rPr>
        <b/>
        <sz val="12"/>
        <color indexed="12"/>
        <rFont val="Calibri"/>
        <family val="2"/>
      </rPr>
      <t xml:space="preserve"> ,  PRESS. NOT HOLD , RIH WITH 1.75" ANCHOR PUMP , RETRIEVED (</t>
    </r>
    <r>
      <rPr>
        <b/>
        <sz val="12"/>
        <color indexed="10"/>
        <rFont val="Calibri"/>
        <family val="2"/>
      </rPr>
      <t xml:space="preserve"> 10X1"</t>
    </r>
    <r>
      <rPr>
        <b/>
        <sz val="12"/>
        <color indexed="12"/>
        <rFont val="Calibri"/>
        <family val="2"/>
      </rPr>
      <t xml:space="preserve"> ) RODS , </t>
    </r>
    <r>
      <rPr>
        <b/>
        <sz val="12"/>
        <color indexed="10"/>
        <rFont val="Calibri"/>
        <family val="2"/>
      </rPr>
      <t>SET ANCHOR PUMP @ 5400 FT</t>
    </r>
    <r>
      <rPr>
        <b/>
        <sz val="12"/>
        <color indexed="12"/>
        <rFont val="Calibri"/>
        <family val="2"/>
      </rPr>
      <t xml:space="preserve"> , ON STREAM. </t>
    </r>
  </si>
  <si>
    <r>
      <t>BAKER, (</t>
    </r>
    <r>
      <rPr>
        <b/>
        <sz val="12"/>
        <color indexed="10"/>
        <rFont val="Calibri"/>
        <family val="2"/>
      </rPr>
      <t>ANCHOR PUMP</t>
    </r>
    <r>
      <rPr>
        <b/>
        <sz val="12"/>
        <color indexed="12"/>
        <rFont val="Calibri"/>
        <family val="2"/>
      </rPr>
      <t>)</t>
    </r>
  </si>
  <si>
    <r>
      <t xml:space="preserve">UNDER W/O DUE TO TBG LEAK , ( </t>
    </r>
    <r>
      <rPr>
        <b/>
        <sz val="12"/>
        <color indexed="10"/>
        <rFont val="Calibri"/>
        <family val="2"/>
      </rPr>
      <t>FOUND COLLAPS IN JT NO. 181 &amp;  CRACK IN JT NO.182</t>
    </r>
    <r>
      <rPr>
        <b/>
        <sz val="12"/>
        <color indexed="12"/>
        <rFont val="Calibri"/>
        <family val="2"/>
      </rPr>
      <t xml:space="preserve"> ) , PERFORMED </t>
    </r>
    <r>
      <rPr>
        <b/>
        <u/>
        <sz val="12"/>
        <color indexed="12"/>
        <rFont val="Calibri"/>
        <family val="2"/>
      </rPr>
      <t>PLT</t>
    </r>
    <r>
      <rPr>
        <b/>
        <sz val="12"/>
        <color indexed="12"/>
        <rFont val="Calibri"/>
        <family val="2"/>
      </rPr>
      <t xml:space="preserve"> JOB , </t>
    </r>
    <r>
      <rPr>
        <b/>
        <u/>
        <sz val="12"/>
        <color indexed="10"/>
        <rFont val="Calibri"/>
        <family val="2"/>
      </rPr>
      <t>ISOLATED B-III,IV,V BY FWG PLUG  ( DUMP INJECTION )</t>
    </r>
    <r>
      <rPr>
        <b/>
        <sz val="12"/>
        <color indexed="12"/>
        <rFont val="Calibri"/>
        <family val="2"/>
      </rPr>
      <t xml:space="preserve"> , RIH WITH 1.75" DHP WITH THE SAME S/R EXCEPT </t>
    </r>
    <r>
      <rPr>
        <b/>
        <sz val="12"/>
        <color indexed="10"/>
        <rFont val="Calibri"/>
        <family val="2"/>
      </rPr>
      <t>43X7/8" NEW H-CHINESS</t>
    </r>
    <r>
      <rPr>
        <b/>
        <sz val="12"/>
        <color indexed="12"/>
        <rFont val="Calibri"/>
        <family val="2"/>
      </rPr>
      <t xml:space="preserve">, CONFIG. ( 30X1"+ 110 X7/8"+ 87 X1" ) , ON STREAM @ </t>
    </r>
    <r>
      <rPr>
        <b/>
        <sz val="12"/>
        <color indexed="10"/>
        <rFont val="Calibri"/>
        <family val="2"/>
      </rPr>
      <t>12/8/2013.</t>
    </r>
  </si>
  <si>
    <r>
      <t xml:space="preserve">SLIGHT F.POUND , </t>
    </r>
    <r>
      <rPr>
        <b/>
        <sz val="12"/>
        <color indexed="10"/>
        <rFont val="Calibri"/>
        <family val="2"/>
      </rPr>
      <t>P.FILLAGE = 82%</t>
    </r>
  </si>
  <si>
    <r>
      <t>EXPRO-2 ,</t>
    </r>
    <r>
      <rPr>
        <b/>
        <sz val="12"/>
        <color indexed="10"/>
        <rFont val="Calibri"/>
        <family val="2"/>
      </rPr>
      <t xml:space="preserve"> LOW PUMP EFF.</t>
    </r>
  </si>
  <si>
    <r>
      <t xml:space="preserve">NO PUMP ACTION , R.TRIP WITH </t>
    </r>
    <r>
      <rPr>
        <b/>
        <u/>
        <sz val="12"/>
        <color indexed="10"/>
        <rFont val="Calibri"/>
        <family val="2"/>
      </rPr>
      <t>1.5" DHP</t>
    </r>
    <r>
      <rPr>
        <b/>
        <sz val="12"/>
        <color indexed="12"/>
        <rFont val="Calibri"/>
        <family val="2"/>
      </rPr>
      <t xml:space="preserve"> ,  NOT PRODUCE , RESET DHP, NOT PRODUCE, R/T W/1.5" ANCHOR PUMP, RET.(10X1") RODS, SET PUMP 5425 FT, ON STREAM</t>
    </r>
  </si>
  <si>
    <r>
      <t xml:space="preserve">FINISHED DRILLING , COMPLEATED THE WELL AS OIL PRODUCER FROM </t>
    </r>
    <r>
      <rPr>
        <b/>
        <sz val="12"/>
        <color indexed="10"/>
        <rFont val="Calibri"/>
        <family val="2"/>
      </rPr>
      <t>B-III</t>
    </r>
    <r>
      <rPr>
        <b/>
        <sz val="12"/>
        <color indexed="48"/>
        <rFont val="Calibri"/>
        <family val="2"/>
      </rPr>
      <t xml:space="preserve">
 ( </t>
    </r>
    <r>
      <rPr>
        <b/>
        <sz val="12"/>
        <color indexed="10"/>
        <rFont val="Calibri"/>
        <family val="2"/>
      </rPr>
      <t>1942 PSI</t>
    </r>
    <r>
      <rPr>
        <b/>
        <sz val="12"/>
        <color indexed="48"/>
        <rFont val="Calibri"/>
        <family val="2"/>
      </rPr>
      <t xml:space="preserve"> )  USING S/R SYSTEM ,</t>
    </r>
    <r>
      <rPr>
        <b/>
        <sz val="12"/>
        <color indexed="10"/>
        <rFont val="Calibri"/>
        <family val="2"/>
      </rPr>
      <t xml:space="preserve"> TAGGED T.D. @ 6500 FT</t>
    </r>
    <r>
      <rPr>
        <b/>
        <sz val="12"/>
        <color indexed="48"/>
        <rFont val="Calibri"/>
        <family val="2"/>
      </rPr>
      <t xml:space="preserve"> ,  RIH WITH</t>
    </r>
    <r>
      <rPr>
        <b/>
        <u/>
        <sz val="12"/>
        <color indexed="48"/>
        <rFont val="Calibri"/>
        <family val="2"/>
      </rPr>
      <t xml:space="preserve"> 1.75" DHP</t>
    </r>
    <r>
      <rPr>
        <b/>
        <sz val="12"/>
        <color indexed="48"/>
        <rFont val="Calibri"/>
        <family val="2"/>
      </rPr>
      <t xml:space="preserve"> WITH </t>
    </r>
    <r>
      <rPr>
        <b/>
        <sz val="12"/>
        <color indexed="10"/>
        <rFont val="Calibri"/>
        <family val="2"/>
      </rPr>
      <t xml:space="preserve">NEW H CHINSE S/R </t>
    </r>
    <r>
      <rPr>
        <b/>
        <sz val="12"/>
        <color indexed="48"/>
        <rFont val="Calibri"/>
        <family val="2"/>
      </rPr>
      <t xml:space="preserve">( 25X1"+115X7/8"+93X1" ), R/U FOR </t>
    </r>
    <r>
      <rPr>
        <b/>
        <sz val="12"/>
        <color indexed="10"/>
        <rFont val="Calibri"/>
        <family val="2"/>
      </rPr>
      <t>NEW</t>
    </r>
    <r>
      <rPr>
        <b/>
        <sz val="12"/>
        <color indexed="48"/>
        <rFont val="Calibri"/>
        <family val="2"/>
      </rPr>
      <t xml:space="preserve"> </t>
    </r>
    <r>
      <rPr>
        <b/>
        <sz val="12"/>
        <color indexed="10"/>
        <rFont val="Calibri"/>
        <family val="2"/>
      </rPr>
      <t xml:space="preserve">640 M-II S/U </t>
    </r>
    <r>
      <rPr>
        <b/>
        <sz val="12"/>
        <color indexed="48"/>
        <rFont val="Calibri"/>
        <family val="2"/>
      </rPr>
      <t xml:space="preserve">
( SH.S= 8", S.L=128") , ON STREAM</t>
    </r>
  </si>
  <si>
    <r>
      <t xml:space="preserve">BAKER , </t>
    </r>
    <r>
      <rPr>
        <b/>
        <sz val="12"/>
        <color indexed="10"/>
        <rFont val="Calibri"/>
        <family val="2"/>
      </rPr>
      <t>@ SH.S = 8"</t>
    </r>
  </si>
  <si>
    <r>
      <t xml:space="preserve">SIGMA , </t>
    </r>
    <r>
      <rPr>
        <b/>
        <sz val="12"/>
        <color indexed="10"/>
        <rFont val="Calibri"/>
        <family val="2"/>
      </rPr>
      <t>@ SH.S = 12"</t>
    </r>
  </si>
  <si>
    <r>
      <t xml:space="preserve">BAKER , </t>
    </r>
    <r>
      <rPr>
        <b/>
        <sz val="12"/>
        <color indexed="10"/>
        <rFont val="Calibri"/>
        <family val="2"/>
      </rPr>
      <t>@ SH.S = 12"</t>
    </r>
  </si>
  <si>
    <r>
      <t xml:space="preserve">SEVER FLUID POUND , </t>
    </r>
    <r>
      <rPr>
        <b/>
        <sz val="12"/>
        <color indexed="10"/>
        <rFont val="Calibri"/>
        <family val="2"/>
      </rPr>
      <t>P.FILLAGE +/- 15 %</t>
    </r>
  </si>
  <si>
    <r>
      <t xml:space="preserve">FLUID POUND , </t>
    </r>
    <r>
      <rPr>
        <b/>
        <sz val="12"/>
        <color indexed="10"/>
        <rFont val="Calibri"/>
        <family val="2"/>
      </rPr>
      <t>P.FILLAGE +/- 65  , 
AFTER DECREASING SH.S F/12" TO 8"</t>
    </r>
  </si>
  <si>
    <r>
      <t xml:space="preserve">BAKER  , </t>
    </r>
    <r>
      <rPr>
        <b/>
        <sz val="12"/>
        <color indexed="10"/>
        <rFont val="Calibri"/>
        <family val="2"/>
      </rPr>
      <t>RES. DECLINE</t>
    </r>
  </si>
  <si>
    <r>
      <t xml:space="preserve">FLUID POUND , </t>
    </r>
    <r>
      <rPr>
        <b/>
        <sz val="12"/>
        <color indexed="10"/>
        <rFont val="Calibri"/>
        <family val="2"/>
      </rPr>
      <t xml:space="preserve">P.FILLAGE +/- 65  </t>
    </r>
  </si>
  <si>
    <r>
      <t xml:space="preserve">SEVERE F.POUND , </t>
    </r>
    <r>
      <rPr>
        <b/>
        <sz val="12"/>
        <color indexed="10"/>
        <rFont val="Calibri"/>
        <family val="2"/>
      </rPr>
      <t>P.FILLAGE = +/- 50 %</t>
    </r>
  </si>
  <si>
    <r>
      <t xml:space="preserve">ROD NO ( </t>
    </r>
    <r>
      <rPr>
        <b/>
        <sz val="12"/>
        <color indexed="10"/>
        <rFont val="Calibri"/>
        <family val="2"/>
      </rPr>
      <t>20X7/8"</t>
    </r>
    <r>
      <rPr>
        <b/>
        <sz val="12"/>
        <color indexed="12"/>
        <rFont val="Calibri"/>
        <family val="2"/>
      </rPr>
      <t xml:space="preserve"> ) PARTED , FISHED OK , </t>
    </r>
    <r>
      <rPr>
        <b/>
        <sz val="12"/>
        <color indexed="10"/>
        <rFont val="Calibri"/>
        <family val="2"/>
      </rPr>
      <t>REPLACED</t>
    </r>
    <r>
      <rPr>
        <b/>
        <sz val="12"/>
        <color indexed="12"/>
        <rFont val="Calibri"/>
        <family val="2"/>
      </rPr>
      <t xml:space="preserve"> , </t>
    </r>
    <r>
      <rPr>
        <b/>
        <u/>
        <sz val="12"/>
        <color indexed="10"/>
        <rFont val="Calibri"/>
        <family val="2"/>
      </rPr>
      <t>R.TRIP</t>
    </r>
    <r>
      <rPr>
        <b/>
        <sz val="12"/>
        <color indexed="12"/>
        <rFont val="Calibri"/>
        <family val="2"/>
      </rPr>
      <t xml:space="preserve"> , ON STREAM</t>
    </r>
  </si>
  <si>
    <r>
      <t xml:space="preserve">SEVERE F.POUND , </t>
    </r>
    <r>
      <rPr>
        <b/>
        <sz val="12"/>
        <color indexed="10"/>
        <rFont val="Calibri"/>
        <family val="2"/>
      </rPr>
      <t>P.FILLAGE +/-57</t>
    </r>
  </si>
  <si>
    <r>
      <t>ROD NO (22X1" )PARTED, FISHED OK, REPLACED ,</t>
    </r>
    <r>
      <rPr>
        <b/>
        <u/>
        <sz val="12"/>
        <color indexed="12"/>
        <rFont val="Calibri"/>
        <family val="2"/>
      </rPr>
      <t xml:space="preserve"> </t>
    </r>
    <r>
      <rPr>
        <b/>
        <u/>
        <sz val="12"/>
        <color indexed="10"/>
        <rFont val="Calibri"/>
        <family val="2"/>
      </rPr>
      <t>R.TRIP</t>
    </r>
    <r>
      <rPr>
        <b/>
        <sz val="12"/>
        <color indexed="12"/>
        <rFont val="Calibri"/>
        <family val="2"/>
      </rPr>
      <t>,  ON STREAM</t>
    </r>
  </si>
  <si>
    <r>
      <t xml:space="preserve">BAKER , AFTER R.TRIP , </t>
    </r>
    <r>
      <rPr>
        <b/>
        <sz val="12"/>
        <color indexed="10"/>
        <rFont val="Calibri"/>
        <family val="2"/>
      </rPr>
      <t>P.S = 1.75" , S.L = 128"</t>
    </r>
  </si>
  <si>
    <r>
      <t>ROD NO (</t>
    </r>
    <r>
      <rPr>
        <b/>
        <sz val="12"/>
        <color indexed="10"/>
        <rFont val="Calibri"/>
        <family val="2"/>
      </rPr>
      <t xml:space="preserve"> 9X7/8"</t>
    </r>
    <r>
      <rPr>
        <b/>
        <sz val="12"/>
        <color indexed="12"/>
        <rFont val="Calibri"/>
        <family val="2"/>
      </rPr>
      <t xml:space="preserve"> ) PARTED , FISHED OK , R/T W/ </t>
    </r>
    <r>
      <rPr>
        <b/>
        <u/>
        <sz val="12"/>
        <color indexed="10"/>
        <rFont val="Calibri"/>
        <family val="2"/>
      </rPr>
      <t>1.5" DHP</t>
    </r>
    <r>
      <rPr>
        <b/>
        <sz val="12"/>
        <color indexed="12"/>
        <rFont val="Calibri"/>
        <family val="2"/>
      </rPr>
      <t>, REPLACED (</t>
    </r>
    <r>
      <rPr>
        <b/>
        <sz val="12"/>
        <color indexed="10"/>
        <rFont val="Calibri"/>
        <family val="2"/>
      </rPr>
      <t>3X1"</t>
    </r>
    <r>
      <rPr>
        <b/>
        <sz val="12"/>
        <color indexed="12"/>
        <rFont val="Calibri"/>
        <family val="2"/>
      </rPr>
      <t>) , 
ON STREAM</t>
    </r>
  </si>
  <si>
    <r>
      <t xml:space="preserve">SEVERE F.POUND , </t>
    </r>
    <r>
      <rPr>
        <b/>
        <sz val="12"/>
        <color indexed="10"/>
        <rFont val="Calibri"/>
        <family val="2"/>
      </rPr>
      <t>P.FILLAGE = +/- 26 %</t>
    </r>
  </si>
  <si>
    <r>
      <t xml:space="preserve">BAKER , </t>
    </r>
    <r>
      <rPr>
        <b/>
        <sz val="12"/>
        <color indexed="10"/>
        <rFont val="Calibri"/>
        <family val="2"/>
      </rPr>
      <t>P.S = 1.5" , S.L = 112"</t>
    </r>
  </si>
  <si>
    <r>
      <t xml:space="preserve">SEVERE F.POUND , </t>
    </r>
    <r>
      <rPr>
        <b/>
        <sz val="12"/>
        <color indexed="10"/>
        <rFont val="Calibri"/>
        <family val="2"/>
      </rPr>
      <t>P.FILLAGE = +/- 25 %</t>
    </r>
  </si>
  <si>
    <r>
      <t xml:space="preserve">SEVERE F.POUND , </t>
    </r>
    <r>
      <rPr>
        <b/>
        <sz val="12"/>
        <color indexed="10"/>
        <rFont val="Calibri"/>
        <family val="2"/>
      </rPr>
      <t>P.FILLAGE = +/- 27%</t>
    </r>
  </si>
  <si>
    <r>
      <t xml:space="preserve">SEVERE F.POUND , </t>
    </r>
    <r>
      <rPr>
        <b/>
        <sz val="12"/>
        <color indexed="10"/>
        <rFont val="Calibri"/>
        <family val="2"/>
      </rPr>
      <t>P.FILLAGE = +/- 27 %</t>
    </r>
  </si>
  <si>
    <r>
      <t xml:space="preserve">FINISHED DRILLING , COMPLAT THE WELL AS OIL PRODUCER FROM </t>
    </r>
    <r>
      <rPr>
        <b/>
        <sz val="12"/>
        <color indexed="10"/>
        <rFont val="Calibri"/>
        <family val="2"/>
      </rPr>
      <t xml:space="preserve">B-I , IV </t>
    </r>
    <r>
      <rPr>
        <b/>
        <sz val="12"/>
        <color indexed="12"/>
        <rFont val="Calibri"/>
        <family val="2"/>
      </rPr>
      <t xml:space="preserve">, USING S/R SYSTEM , RIH WITH 2" DHP WITH S/R FROM Z-16 + 45X1" H-CHINSE ( 20+88+127 ), R/U FOR 640 MAX-II S/U FROM M-59  ( SH.S. 8" , S.L. 96 ") , ON STREAM </t>
    </r>
  </si>
  <si>
    <r>
      <t xml:space="preserve">FLUID POUND , </t>
    </r>
    <r>
      <rPr>
        <b/>
        <sz val="12"/>
        <color indexed="10"/>
        <rFont val="Calibri"/>
        <family val="2"/>
      </rPr>
      <t>P.FILLAGE = +/- 92 %</t>
    </r>
  </si>
  <si>
    <r>
      <t xml:space="preserve">ALAHLIA  , </t>
    </r>
    <r>
      <rPr>
        <b/>
        <sz val="12"/>
        <color indexed="10"/>
        <rFont val="Calibri"/>
        <family val="2"/>
      </rPr>
      <t xml:space="preserve">RES. DECLINE , </t>
    </r>
    <r>
      <rPr>
        <b/>
        <sz val="12"/>
        <color indexed="12"/>
        <rFont val="Calibri"/>
        <family val="2"/>
      </rPr>
      <t xml:space="preserve">
</t>
    </r>
    <r>
      <rPr>
        <b/>
        <sz val="12"/>
        <color indexed="10"/>
        <rFont val="Calibri"/>
        <family val="2"/>
      </rPr>
      <t xml:space="preserve"> GAS RATE +/- 665 SCF/D</t>
    </r>
  </si>
  <si>
    <r>
      <t xml:space="preserve">SLIGHT F.POUND , </t>
    </r>
    <r>
      <rPr>
        <b/>
        <sz val="12"/>
        <color indexed="10"/>
        <rFont val="Calibri"/>
        <family val="2"/>
      </rPr>
      <t>P.FILLAGE = +/- 92 %</t>
    </r>
  </si>
  <si>
    <r>
      <t xml:space="preserve">SLIGHT F.POUND , </t>
    </r>
    <r>
      <rPr>
        <b/>
        <sz val="12"/>
        <color indexed="10"/>
        <rFont val="Calibri"/>
        <family val="2"/>
      </rPr>
      <t>P.FILLAGE = +/- 95 %</t>
    </r>
  </si>
  <si>
    <r>
      <t xml:space="preserve">EXPRO , </t>
    </r>
    <r>
      <rPr>
        <b/>
        <sz val="12"/>
        <color indexed="10"/>
        <rFont val="Calibri"/>
        <family val="2"/>
      </rPr>
      <t>ANCHOR PUMP</t>
    </r>
  </si>
  <si>
    <r>
      <t xml:space="preserve">UNDER W/O DUE TO TBG LEAK ,( </t>
    </r>
    <r>
      <rPr>
        <b/>
        <sz val="12"/>
        <color indexed="10"/>
        <rFont val="Calibri"/>
        <family val="2"/>
      </rPr>
      <t>FOUND LONGITUDINAL CRACK  IN JT NO. 176 (ABOVE P.S.N W/17 JT'S) &amp; LONGITUDINAL CRACK  IN JNT NO. 193 ( RIGHT ABOVE THE P.S.N</t>
    </r>
    <r>
      <rPr>
        <b/>
        <sz val="12"/>
        <color indexed="12"/>
        <rFont val="Calibri"/>
        <family val="2"/>
      </rPr>
      <t xml:space="preserve"> ) , INSTALLED SELECTIVE COMPLETION , ( </t>
    </r>
    <r>
      <rPr>
        <b/>
        <sz val="12"/>
        <color indexed="10"/>
        <rFont val="Calibri"/>
        <family val="2"/>
      </rPr>
      <t>KEPT SSD CLOSED AGINST B-I</t>
    </r>
    <r>
      <rPr>
        <b/>
        <sz val="12"/>
        <color indexed="12"/>
        <rFont val="Calibri"/>
        <family val="2"/>
      </rPr>
      <t xml:space="preserve"> , </t>
    </r>
    <r>
      <rPr>
        <b/>
        <sz val="12"/>
        <color indexed="17"/>
        <rFont val="Calibri"/>
        <family val="2"/>
      </rPr>
      <t xml:space="preserve">PRODUCE FROM B-IV </t>
    </r>
    <r>
      <rPr>
        <b/>
        <sz val="12"/>
        <color indexed="12"/>
        <rFont val="Calibri"/>
        <family val="2"/>
      </rPr>
      <t xml:space="preserve">) , RIH W/ </t>
    </r>
    <r>
      <rPr>
        <b/>
        <sz val="12"/>
        <color indexed="10"/>
        <rFont val="Calibri"/>
        <family val="2"/>
      </rPr>
      <t>1.75"</t>
    </r>
    <r>
      <rPr>
        <b/>
        <sz val="12"/>
        <color indexed="12"/>
        <rFont val="Calibri"/>
        <family val="2"/>
      </rPr>
      <t xml:space="preserve"> DHP &amp; SAME S/R ( 20X1" + 80X7/8" + 133X1" ) , ON STREAM </t>
    </r>
    <r>
      <rPr>
        <b/>
        <sz val="12"/>
        <color indexed="10"/>
        <rFont val="Calibri"/>
        <family val="2"/>
      </rPr>
      <t>8/4/2013</t>
    </r>
  </si>
  <si>
    <r>
      <rPr>
        <b/>
        <sz val="12"/>
        <color indexed="10"/>
        <rFont val="Calibri"/>
        <family val="2"/>
      </rPr>
      <t>W.C +/- 40 %</t>
    </r>
    <r>
      <rPr>
        <b/>
        <sz val="12"/>
        <color indexed="12"/>
        <rFont val="Calibri"/>
        <family val="2"/>
      </rPr>
      <t xml:space="preserve"> FOR</t>
    </r>
    <r>
      <rPr>
        <b/>
        <sz val="12"/>
        <color indexed="17"/>
        <rFont val="Calibri"/>
        <family val="2"/>
      </rPr>
      <t xml:space="preserve"> B-IV ONLY</t>
    </r>
  </si>
  <si>
    <r>
      <t xml:space="preserve">OPNED SSD AGAINST B-I ,( </t>
    </r>
    <r>
      <rPr>
        <b/>
        <sz val="12"/>
        <color indexed="10"/>
        <rFont val="Calibri"/>
        <family val="2"/>
      </rPr>
      <t>B-I&amp;IV ON PROD.</t>
    </r>
    <r>
      <rPr>
        <b/>
        <sz val="12"/>
        <color indexed="12"/>
        <rFont val="Calibri"/>
        <family val="2"/>
      </rPr>
      <t xml:space="preserve"> ) , </t>
    </r>
    <r>
      <rPr>
        <b/>
        <sz val="12"/>
        <color indexed="10"/>
        <rFont val="Calibri"/>
        <family val="2"/>
      </rPr>
      <t xml:space="preserve"> </t>
    </r>
    <r>
      <rPr>
        <b/>
        <u/>
        <sz val="12"/>
        <color indexed="10"/>
        <rFont val="Calibri"/>
        <family val="2"/>
      </rPr>
      <t>R.TRIP</t>
    </r>
    <r>
      <rPr>
        <b/>
        <sz val="12"/>
        <color indexed="12"/>
        <rFont val="Calibri"/>
        <family val="2"/>
      </rPr>
      <t xml:space="preserve"> , ON STREAM</t>
    </r>
  </si>
  <si>
    <r>
      <t xml:space="preserve">FLUID POUND , </t>
    </r>
    <r>
      <rPr>
        <b/>
        <sz val="12"/>
        <color indexed="10"/>
        <rFont val="Calibri"/>
        <family val="2"/>
      </rPr>
      <t>P.FILLAGE = +/- 86 %</t>
    </r>
    <r>
      <rPr>
        <b/>
        <sz val="12"/>
        <color indexed="12"/>
        <rFont val="Calibri"/>
        <family val="2"/>
      </rPr>
      <t xml:space="preserve"> , AFTER OPENING SSD AGINST B-I , ( B-I,IV ON PROD)</t>
    </r>
  </si>
  <si>
    <r>
      <rPr>
        <b/>
        <sz val="12"/>
        <color indexed="10"/>
        <rFont val="Calibri"/>
        <family val="2"/>
      </rPr>
      <t>W.C +/- 20 %</t>
    </r>
    <r>
      <rPr>
        <b/>
        <sz val="12"/>
        <color indexed="12"/>
        <rFont val="Calibri"/>
        <family val="2"/>
      </rPr>
      <t xml:space="preserve"> FOR </t>
    </r>
    <r>
      <rPr>
        <b/>
        <sz val="12"/>
        <color indexed="17"/>
        <rFont val="Calibri"/>
        <family val="2"/>
      </rPr>
      <t>B-I ,IV</t>
    </r>
  </si>
  <si>
    <r>
      <t xml:space="preserve">SLIGHT FLUID POUND , </t>
    </r>
    <r>
      <rPr>
        <b/>
        <sz val="12"/>
        <color indexed="10"/>
        <rFont val="Calibri"/>
        <family val="2"/>
      </rPr>
      <t>P.FILLAGE = +/- 86 %</t>
    </r>
  </si>
  <si>
    <r>
      <t xml:space="preserve">NO PUMP ACTION , RESET, PERFORMED HYDRO TEST , NOT HOLD , R.TRIP WITH </t>
    </r>
    <r>
      <rPr>
        <b/>
        <sz val="12"/>
        <color indexed="10"/>
        <rFont val="Calibri"/>
        <family val="2"/>
      </rPr>
      <t>1.5" ANCHOR PUMP</t>
    </r>
    <r>
      <rPr>
        <b/>
        <sz val="12"/>
        <color indexed="12"/>
        <rFont val="Calibri"/>
        <family val="2"/>
      </rPr>
      <t xml:space="preserve"> , RETRIEVED ( 5X1" ) RODS , </t>
    </r>
    <r>
      <rPr>
        <b/>
        <sz val="12"/>
        <color indexed="10"/>
        <rFont val="Calibri"/>
        <family val="2"/>
      </rPr>
      <t>SET ANCHOR PUMP @ 5725 FT</t>
    </r>
    <r>
      <rPr>
        <b/>
        <sz val="12"/>
        <color indexed="12"/>
        <rFont val="Calibri"/>
        <family val="2"/>
      </rPr>
      <t xml:space="preserve"> , ON STREAM</t>
    </r>
  </si>
  <si>
    <r>
      <t xml:space="preserve">BAKER , </t>
    </r>
    <r>
      <rPr>
        <b/>
        <sz val="12"/>
        <color indexed="10"/>
        <rFont val="Calibri"/>
        <family val="2"/>
      </rPr>
      <t>AFTER INSTALLING ANCHOR PUMP</t>
    </r>
  </si>
  <si>
    <r>
      <t xml:space="preserve">NO PIMP ACTION, , R/T W/1.5" ANCHOR PUMP, RET.(1X1"), </t>
    </r>
    <r>
      <rPr>
        <b/>
        <sz val="12"/>
        <color indexed="10"/>
        <rFont val="Calibri"/>
        <family val="2"/>
      </rPr>
      <t>PUMP SET @ 5700 FT</t>
    </r>
    <r>
      <rPr>
        <b/>
        <sz val="12"/>
        <color indexed="12"/>
        <rFont val="Calibri"/>
        <family val="2"/>
      </rPr>
      <t>, ON STREAM.</t>
    </r>
  </si>
  <si>
    <r>
      <t xml:space="preserve">T.V LEAK </t>
    </r>
    <r>
      <rPr>
        <b/>
        <sz val="12"/>
        <color indexed="10"/>
        <rFont val="Calibri"/>
        <family val="2"/>
      </rPr>
      <t>, EGY OTS</t>
    </r>
  </si>
  <si>
    <r>
      <t>EXPRO (</t>
    </r>
    <r>
      <rPr>
        <b/>
        <sz val="12"/>
        <color indexed="10"/>
        <rFont val="Calibri"/>
        <family val="2"/>
      </rPr>
      <t>Tested 12 hrs</t>
    </r>
    <r>
      <rPr>
        <b/>
        <sz val="12"/>
        <color indexed="12"/>
        <rFont val="Calibri"/>
        <family val="2"/>
      </rPr>
      <t xml:space="preserve"> ) </t>
    </r>
  </si>
  <si>
    <r>
      <t xml:space="preserve">SLIGHT  F.POUND, </t>
    </r>
    <r>
      <rPr>
        <b/>
        <sz val="12"/>
        <color indexed="10"/>
        <rFont val="Calibri"/>
        <family val="2"/>
      </rPr>
      <t>P.FILLAGE +/- 86 %</t>
    </r>
  </si>
  <si>
    <r>
      <t xml:space="preserve">FINISHED DRILLING , COMPLAT THE WELL AS OIL PRODUCER FROM B-I ( </t>
    </r>
    <r>
      <rPr>
        <b/>
        <sz val="12"/>
        <color indexed="10"/>
        <rFont val="Calibri"/>
        <family val="2"/>
      </rPr>
      <t xml:space="preserve">585 PSI </t>
    </r>
    <r>
      <rPr>
        <b/>
        <sz val="12"/>
        <color indexed="12"/>
        <rFont val="Calibri"/>
        <family val="2"/>
      </rPr>
      <t xml:space="preserve">) , III ( </t>
    </r>
    <r>
      <rPr>
        <b/>
        <sz val="12"/>
        <color indexed="10"/>
        <rFont val="Calibri"/>
        <family val="2"/>
      </rPr>
      <t>693, 423 PSI</t>
    </r>
    <r>
      <rPr>
        <b/>
        <sz val="12"/>
        <color indexed="12"/>
        <rFont val="Calibri"/>
        <family val="2"/>
      </rPr>
      <t xml:space="preserve"> )  , IV  ( </t>
    </r>
    <r>
      <rPr>
        <b/>
        <sz val="12"/>
        <color indexed="10"/>
        <rFont val="Calibri"/>
        <family val="2"/>
      </rPr>
      <t xml:space="preserve">530 PSI </t>
    </r>
    <r>
      <rPr>
        <b/>
        <sz val="12"/>
        <color indexed="12"/>
        <rFont val="Calibri"/>
        <family val="2"/>
      </rPr>
      <t xml:space="preserve">) , USING S/R SYSTEM , RIH WITH 2" DHP WITH S/R FROM FALAK-21 ( 25+107+99 ), R/U FOR 640 MAX-II S/U FROM 
G-N-3  ( SH.S. 8" , S.L. 96 ") , ON STREAM </t>
    </r>
  </si>
  <si>
    <r>
      <t xml:space="preserve">PLUNGER STUCK , </t>
    </r>
    <r>
      <rPr>
        <b/>
        <sz val="12"/>
        <color indexed="10"/>
        <rFont val="Calibri"/>
        <family val="2"/>
      </rPr>
      <t xml:space="preserve">2 </t>
    </r>
    <r>
      <rPr>
        <b/>
        <sz val="12"/>
        <color indexed="12"/>
        <rFont val="Calibri"/>
        <family val="2"/>
      </rPr>
      <t xml:space="preserve">R.TRIP , NOT PRODUCE DUE TO NO FLUID LEVEL. </t>
    </r>
  </si>
  <si>
    <r>
      <t xml:space="preserve">S.F.L. ( </t>
    </r>
    <r>
      <rPr>
        <b/>
        <sz val="12"/>
        <color indexed="10"/>
        <rFont val="Calibri"/>
        <family val="2"/>
      </rPr>
      <t>AFTER ONE DAY</t>
    </r>
    <r>
      <rPr>
        <b/>
        <sz val="12"/>
        <color indexed="12"/>
        <rFont val="Calibri"/>
        <family val="2"/>
      </rPr>
      <t xml:space="preserve"> )</t>
    </r>
  </si>
  <si>
    <r>
      <t xml:space="preserve">UNDER W/O TO </t>
    </r>
    <r>
      <rPr>
        <b/>
        <sz val="12"/>
        <color indexed="10"/>
        <rFont val="Calibri"/>
        <family val="2"/>
      </rPr>
      <t>REPERF. THE ALL INTERVALS ( B-I, III, IV )</t>
    </r>
    <r>
      <rPr>
        <b/>
        <sz val="12"/>
        <color indexed="12"/>
        <rFont val="Calibri"/>
        <family val="2"/>
      </rPr>
      <t xml:space="preserve"> , RIH WITH 1.75" DHP ON THE SAME S/R ( 25X1"+106X7/8"+100X1" ) , R/U FOR NEW M-II 640 S/U ( SH.S = 8" , S.L = 128" ) ,  ON STREAM ON </t>
    </r>
    <r>
      <rPr>
        <b/>
        <sz val="12"/>
        <color indexed="10"/>
        <rFont val="Calibri"/>
        <family val="2"/>
      </rPr>
      <t>26/7/11</t>
    </r>
  </si>
  <si>
    <r>
      <t xml:space="preserve">F.POUND , FILLAGE= 62 %, </t>
    </r>
    <r>
      <rPr>
        <b/>
        <sz val="12"/>
        <color indexed="10"/>
        <rFont val="Calibri"/>
        <family val="2"/>
      </rPr>
      <t xml:space="preserve">T.V. LEAK </t>
    </r>
  </si>
  <si>
    <r>
      <t xml:space="preserve">BAKER , </t>
    </r>
    <r>
      <rPr>
        <b/>
        <sz val="12"/>
        <color indexed="10"/>
        <rFont val="Calibri"/>
        <family val="2"/>
      </rPr>
      <t>B-I,III, IV</t>
    </r>
  </si>
  <si>
    <r>
      <t>SEVERE F. POUND, P. FILLAGE +/-</t>
    </r>
    <r>
      <rPr>
        <b/>
        <sz val="12"/>
        <color indexed="10"/>
        <rFont val="Calibri"/>
        <family val="2"/>
      </rPr>
      <t xml:space="preserve"> 35</t>
    </r>
    <r>
      <rPr>
        <b/>
        <sz val="12"/>
        <color indexed="12"/>
        <rFont val="Calibri"/>
        <family val="2"/>
      </rPr>
      <t xml:space="preserve"> %.</t>
    </r>
  </si>
  <si>
    <r>
      <t xml:space="preserve">AL.AHLIA , </t>
    </r>
    <r>
      <rPr>
        <b/>
        <sz val="12"/>
        <color indexed="10"/>
        <rFont val="Calibri"/>
        <family val="2"/>
      </rPr>
      <t>GAS RATE +/- 605 SCF/D</t>
    </r>
  </si>
  <si>
    <r>
      <t xml:space="preserve">SEVERE F. POUND, </t>
    </r>
    <r>
      <rPr>
        <b/>
        <sz val="12"/>
        <color indexed="10"/>
        <rFont val="Calibri"/>
        <family val="2"/>
      </rPr>
      <t>P. FILLAGE +/- 74 %</t>
    </r>
  </si>
  <si>
    <r>
      <t>SEVERE F. POUND ,</t>
    </r>
    <r>
      <rPr>
        <b/>
        <sz val="12"/>
        <color indexed="10"/>
        <rFont val="Calibri"/>
        <family val="2"/>
      </rPr>
      <t xml:space="preserve"> P.FILLAGE=36 % </t>
    </r>
  </si>
  <si>
    <r>
      <t xml:space="preserve">SEVERE F. POUND, </t>
    </r>
    <r>
      <rPr>
        <b/>
        <sz val="12"/>
        <color indexed="10"/>
        <rFont val="Calibri"/>
        <family val="2"/>
      </rPr>
      <t>P. FILLAGE +/- 40 %</t>
    </r>
  </si>
  <si>
    <r>
      <t>NO PUMP ACTION , R.TRIP W/NEW</t>
    </r>
    <r>
      <rPr>
        <b/>
        <u/>
        <sz val="12"/>
        <color indexed="10"/>
        <rFont val="Calibri"/>
        <family val="2"/>
      </rPr>
      <t xml:space="preserve"> 1.5"</t>
    </r>
    <r>
      <rPr>
        <b/>
        <sz val="12"/>
        <color indexed="12"/>
        <rFont val="Calibri"/>
        <family val="2"/>
      </rPr>
      <t xml:space="preserve"> DHP , ON STREAM</t>
    </r>
  </si>
  <si>
    <r>
      <t xml:space="preserve">NO PUMP ACTION , R.TRIP </t>
    </r>
    <r>
      <rPr>
        <b/>
        <sz val="12"/>
        <color indexed="12"/>
        <rFont val="Calibri"/>
        <family val="2"/>
      </rPr>
      <t xml:space="preserve"> , ON STREAM</t>
    </r>
  </si>
  <si>
    <r>
      <t>ROD NO. (</t>
    </r>
    <r>
      <rPr>
        <b/>
        <sz val="12"/>
        <color indexed="10"/>
        <rFont val="Calibri"/>
        <family val="2"/>
      </rPr>
      <t>72X1"</t>
    </r>
    <r>
      <rPr>
        <b/>
        <sz val="12"/>
        <color indexed="12"/>
        <rFont val="Calibri"/>
        <family val="2"/>
      </rPr>
      <t>) PARTED, FISHED, REPLACED, ON STREAM.</t>
    </r>
  </si>
  <si>
    <r>
      <t xml:space="preserve">SEVERE F. POUND, </t>
    </r>
    <r>
      <rPr>
        <b/>
        <sz val="12"/>
        <color indexed="10"/>
        <rFont val="Calibri"/>
        <family val="2"/>
      </rPr>
      <t>P. FILLAGE +/- 27 %</t>
    </r>
  </si>
  <si>
    <r>
      <t xml:space="preserve">EXPRO , </t>
    </r>
    <r>
      <rPr>
        <b/>
        <sz val="12"/>
        <color indexed="10"/>
        <rFont val="Calibri"/>
        <family val="2"/>
      </rPr>
      <t>P. FILLAGE +/- 80 %</t>
    </r>
  </si>
  <si>
    <r>
      <t xml:space="preserve">SEVERE F. POUND, </t>
    </r>
    <r>
      <rPr>
        <b/>
        <sz val="12"/>
        <color indexed="10"/>
        <rFont val="Calibri"/>
        <family val="2"/>
      </rPr>
      <t>P. FILLAGE +/- 30%</t>
    </r>
  </si>
  <si>
    <r>
      <t>ROD NO. (</t>
    </r>
    <r>
      <rPr>
        <b/>
        <sz val="12"/>
        <color indexed="10"/>
        <rFont val="Calibri"/>
        <family val="2"/>
      </rPr>
      <t>80X1"</t>
    </r>
    <r>
      <rPr>
        <b/>
        <sz val="12"/>
        <color indexed="12"/>
        <rFont val="Calibri"/>
        <family val="2"/>
      </rPr>
      <t xml:space="preserve">) PARTED, FISHED, REPLACED, </t>
    </r>
    <r>
      <rPr>
        <b/>
        <sz val="12"/>
        <color indexed="10"/>
        <rFont val="Calibri"/>
        <family val="2"/>
      </rPr>
      <t>PERFORMED R.TRIP</t>
    </r>
    <r>
      <rPr>
        <b/>
        <sz val="12"/>
        <color indexed="12"/>
        <rFont val="Calibri"/>
        <family val="2"/>
      </rPr>
      <t>, ON STREAM.</t>
    </r>
  </si>
  <si>
    <r>
      <t xml:space="preserve">SLIGHT F. POUND, </t>
    </r>
    <r>
      <rPr>
        <b/>
        <sz val="12"/>
        <color indexed="10"/>
        <rFont val="Calibri"/>
        <family val="2"/>
      </rPr>
      <t>P. FILLAGE +/- 90%</t>
    </r>
  </si>
  <si>
    <r>
      <t xml:space="preserve">NO PUMP ACTION , R.TRIP , NOT PRODUCE , TESTED TBG AGAINST PUMP , </t>
    </r>
    <r>
      <rPr>
        <b/>
        <sz val="12"/>
        <color indexed="10"/>
        <rFont val="Calibri"/>
        <family val="2"/>
      </rPr>
      <t>FOUND LEAK</t>
    </r>
    <r>
      <rPr>
        <b/>
        <sz val="12"/>
        <color indexed="12"/>
        <rFont val="Calibri"/>
        <family val="2"/>
      </rPr>
      <t xml:space="preserve"> , RIH WITH 2" ANCHOR PUMP , RETRIVED 10X1" RODS , ON STREAM </t>
    </r>
  </si>
  <si>
    <r>
      <t xml:space="preserve">AL.AHLIA ( </t>
    </r>
    <r>
      <rPr>
        <b/>
        <sz val="12"/>
        <color indexed="10"/>
        <rFont val="Calibri"/>
        <family val="2"/>
      </rPr>
      <t>ANCHOR</t>
    </r>
    <r>
      <rPr>
        <b/>
        <sz val="12"/>
        <color indexed="12"/>
        <rFont val="Calibri"/>
        <family val="2"/>
      </rPr>
      <t xml:space="preserve"> ) </t>
    </r>
  </si>
  <si>
    <r>
      <t xml:space="preserve">UNDER W/O TO REPIR TBG LEAK , ( </t>
    </r>
    <r>
      <rPr>
        <b/>
        <sz val="12"/>
        <color indexed="10"/>
        <rFont val="Calibri"/>
        <family val="2"/>
      </rPr>
      <t xml:space="preserve">FOUND CRACK IN JT ABOVE PSN </t>
    </r>
    <r>
      <rPr>
        <b/>
        <sz val="12"/>
        <color indexed="12"/>
        <rFont val="Calibri"/>
        <family val="2"/>
      </rPr>
      <t>) TAGGED T.D @6283 FT, PSN ABOVE ANCHOR CATCHER, RIH WITH 2" DHP WITH SAME S/R ( EXPET 15X1@ ON TOP) 25X1"+119X7/8"+87X1" , ON STREAM</t>
    </r>
  </si>
  <si>
    <r>
      <t xml:space="preserve">SLIGHT F. POUND , </t>
    </r>
    <r>
      <rPr>
        <b/>
        <sz val="12"/>
        <color indexed="10"/>
        <rFont val="Calibri"/>
        <family val="2"/>
      </rPr>
      <t xml:space="preserve">P.FILLAGE = 95 % 
T.V. LEAK </t>
    </r>
  </si>
  <si>
    <r>
      <t>BAKER ,</t>
    </r>
    <r>
      <rPr>
        <b/>
        <sz val="12"/>
        <color indexed="10"/>
        <rFont val="Calibri"/>
        <family val="2"/>
      </rPr>
      <t xml:space="preserve">  AFTER W/O</t>
    </r>
  </si>
  <si>
    <r>
      <t xml:space="preserve">FLUID POUND , </t>
    </r>
    <r>
      <rPr>
        <b/>
        <sz val="12"/>
        <color indexed="10"/>
        <rFont val="Calibri"/>
        <family val="2"/>
      </rPr>
      <t>P.FILLAGE = 90 %</t>
    </r>
  </si>
  <si>
    <r>
      <t xml:space="preserve">NO PUMP ACTION ,  </t>
    </r>
    <r>
      <rPr>
        <b/>
        <u/>
        <sz val="12"/>
        <color indexed="10"/>
        <rFont val="Calibri"/>
        <family val="2"/>
      </rPr>
      <t>2</t>
    </r>
    <r>
      <rPr>
        <b/>
        <sz val="12"/>
        <color indexed="12"/>
        <rFont val="Calibri"/>
        <family val="2"/>
      </rPr>
      <t xml:space="preserve"> R.TRIP , NOT PRODUCE , TESTED TBG AGAINST PUMP , </t>
    </r>
    <r>
      <rPr>
        <b/>
        <sz val="12"/>
        <color indexed="10"/>
        <rFont val="Calibri"/>
        <family val="2"/>
      </rPr>
      <t>FOUND LEAK</t>
    </r>
    <r>
      <rPr>
        <b/>
        <sz val="12"/>
        <color indexed="12"/>
        <rFont val="Calibri"/>
        <family val="2"/>
      </rPr>
      <t xml:space="preserve"> , RIH WITH 2" ANCHOR PUMP , TOTAL RETRIVED (</t>
    </r>
    <r>
      <rPr>
        <b/>
        <sz val="12"/>
        <color indexed="10"/>
        <rFont val="Calibri"/>
        <family val="2"/>
      </rPr>
      <t>27X1"</t>
    </r>
    <r>
      <rPr>
        <b/>
        <sz val="12"/>
        <color indexed="12"/>
        <rFont val="Calibri"/>
        <family val="2"/>
      </rPr>
      <t>) RODS , NOT PRODUCE ,  WAITING FOR W/O</t>
    </r>
  </si>
  <si>
    <r>
      <t>UNDER W/O TO REPIR TBG LEAK , MANY TRIALS TO POOH WITH EXIST COMPLETION FOUND OBSTRUCTION @ 4525 FT, RIH WITH CHEMICAL CUTTER, CUT TBG , POOH WITH COMPELATION OK , (</t>
    </r>
    <r>
      <rPr>
        <b/>
        <sz val="12"/>
        <color indexed="10"/>
        <rFont val="Calibri"/>
        <family val="2"/>
      </rPr>
      <t>FOUND TWO CRACKS IN JT NO 189 , ABOVE P.S.N DIRECTLY</t>
    </r>
    <r>
      <rPr>
        <b/>
        <sz val="12"/>
        <color indexed="12"/>
        <rFont val="Calibri"/>
        <family val="2"/>
      </rPr>
      <t xml:space="preserve">) , ( </t>
    </r>
    <r>
      <rPr>
        <b/>
        <u/>
        <sz val="12"/>
        <color indexed="10"/>
        <rFont val="Calibri"/>
        <family val="2"/>
      </rPr>
      <t>INSTALLED PHL PKR INSTAED OFF ANCHOR CATCHER , KEEP IT UNSET</t>
    </r>
    <r>
      <rPr>
        <b/>
        <sz val="12"/>
        <color indexed="12"/>
        <rFont val="Calibri"/>
        <family val="2"/>
      </rPr>
      <t xml:space="preserve"> ) , RIH WITH 2" DHP WITH SAME S/R ( 25X1"+146X7/8"+59X1") , ON STREAM </t>
    </r>
    <r>
      <rPr>
        <b/>
        <sz val="12"/>
        <color indexed="10"/>
        <rFont val="Calibri"/>
        <family val="2"/>
      </rPr>
      <t>19/5/12</t>
    </r>
  </si>
  <si>
    <r>
      <t xml:space="preserve">BAKER ,  </t>
    </r>
    <r>
      <rPr>
        <b/>
        <sz val="12"/>
        <color indexed="10"/>
        <rFont val="Calibri"/>
        <family val="2"/>
      </rPr>
      <t xml:space="preserve">LOW PUMP EFF. </t>
    </r>
  </si>
  <si>
    <r>
      <t xml:space="preserve">NO PUMP ACTION , R.TRIP , NOT PRODUCE , TESTED TBG AGAINST PUMP , FOUND LEAK , RIH WITH 2" </t>
    </r>
    <r>
      <rPr>
        <b/>
        <sz val="12"/>
        <color indexed="10"/>
        <rFont val="Calibri"/>
        <family val="2"/>
      </rPr>
      <t>ANCHOR PUMP</t>
    </r>
    <r>
      <rPr>
        <b/>
        <sz val="12"/>
        <color indexed="12"/>
        <rFont val="Calibri"/>
        <family val="2"/>
      </rPr>
      <t xml:space="preserve"> , RETRIEVED </t>
    </r>
    <r>
      <rPr>
        <b/>
        <sz val="12"/>
        <color indexed="10"/>
        <rFont val="Calibri"/>
        <family val="2"/>
      </rPr>
      <t>5 X1"</t>
    </r>
    <r>
      <rPr>
        <b/>
        <sz val="12"/>
        <color indexed="12"/>
        <rFont val="Calibri"/>
        <family val="2"/>
      </rPr>
      <t xml:space="preserve"> RODS , </t>
    </r>
    <r>
      <rPr>
        <b/>
        <sz val="12"/>
        <color indexed="10"/>
        <rFont val="Calibri"/>
        <family val="2"/>
      </rPr>
      <t xml:space="preserve">SET ANCHOR PUMP @ 5625 FT </t>
    </r>
    <r>
      <rPr>
        <b/>
        <sz val="12"/>
        <color indexed="12"/>
        <rFont val="Calibri"/>
        <family val="2"/>
      </rPr>
      <t xml:space="preserve">,  ON STREAM </t>
    </r>
  </si>
  <si>
    <r>
      <t xml:space="preserve">NO PUMP ACTION , R.TRIP WITH ANCHOR PUMP,    RETRIEVED </t>
    </r>
    <r>
      <rPr>
        <b/>
        <sz val="12"/>
        <color indexed="10"/>
        <rFont val="Calibri"/>
        <family val="2"/>
      </rPr>
      <t>20 X1"</t>
    </r>
    <r>
      <rPr>
        <b/>
        <sz val="12"/>
        <color indexed="12"/>
        <rFont val="Calibri"/>
        <family val="2"/>
      </rPr>
      <t xml:space="preserve"> RODS , </t>
    </r>
    <r>
      <rPr>
        <b/>
        <sz val="12"/>
        <color indexed="10"/>
        <rFont val="Calibri"/>
        <family val="2"/>
      </rPr>
      <t>SET ANCHOR PUMP @ 5125 FT</t>
    </r>
    <r>
      <rPr>
        <b/>
        <sz val="12"/>
        <color indexed="12"/>
        <rFont val="Calibri"/>
        <family val="2"/>
      </rPr>
      <t xml:space="preserve"> ,  ON STREAM </t>
    </r>
  </si>
  <si>
    <r>
      <t xml:space="preserve">SLIGHT F.POUND , </t>
    </r>
    <r>
      <rPr>
        <b/>
        <sz val="12"/>
        <color indexed="10"/>
        <rFont val="Calibri"/>
        <family val="2"/>
      </rPr>
      <t>P.FILLAGE = 93 %</t>
    </r>
  </si>
  <si>
    <r>
      <t xml:space="preserve">UNDER W/O DUE TO TBG LEAK ,  </t>
    </r>
    <r>
      <rPr>
        <b/>
        <sz val="12"/>
        <color indexed="10"/>
        <rFont val="Calibri"/>
        <family val="2"/>
      </rPr>
      <t>MANY TRIALS TO POOH WITH EXIST COMPLETION FOUND OBSTRUCTION AT +/- 4508 FT</t>
    </r>
    <r>
      <rPr>
        <b/>
        <sz val="12"/>
        <color indexed="12"/>
        <rFont val="Calibri"/>
        <family val="2"/>
      </rPr>
      <t xml:space="preserve"> , RIH WITH CHEMICAL CUTTER, CUT TBG , ( </t>
    </r>
    <r>
      <rPr>
        <b/>
        <sz val="12"/>
        <color indexed="10"/>
        <rFont val="Calibri"/>
        <family val="2"/>
      </rPr>
      <t>FOUND CRACK IN JT ABOVE P.S.N</t>
    </r>
    <r>
      <rPr>
        <b/>
        <sz val="12"/>
        <color indexed="12"/>
        <rFont val="Calibri"/>
        <family val="2"/>
      </rPr>
      <t xml:space="preserve">  ) , ( INSTALLED </t>
    </r>
    <r>
      <rPr>
        <b/>
        <sz val="12"/>
        <color indexed="10"/>
        <rFont val="Calibri"/>
        <family val="2"/>
      </rPr>
      <t xml:space="preserve"> ANCHOR CATCHER</t>
    </r>
    <r>
      <rPr>
        <b/>
        <sz val="12"/>
        <color indexed="12"/>
        <rFont val="Calibri"/>
        <family val="2"/>
      </rPr>
      <t xml:space="preserve">  INSTADE OF PHL PKR) , RIH WITH </t>
    </r>
    <r>
      <rPr>
        <b/>
        <u/>
        <sz val="12"/>
        <color indexed="10"/>
        <rFont val="Calibri"/>
        <family val="2"/>
      </rPr>
      <t>2" DHP</t>
    </r>
    <r>
      <rPr>
        <b/>
        <sz val="12"/>
        <color indexed="12"/>
        <rFont val="Calibri"/>
        <family val="2"/>
      </rPr>
      <t xml:space="preserve"> WITH SAME S/R ( 30X1"+115X7/8"+78X1") EXCEPT (51X1") ROD NEW H-CH , ON STREAM</t>
    </r>
    <r>
      <rPr>
        <b/>
        <sz val="12"/>
        <color indexed="10"/>
        <rFont val="Calibri"/>
        <family val="2"/>
      </rPr>
      <t xml:space="preserve"> 25/2/13</t>
    </r>
  </si>
  <si>
    <r>
      <t xml:space="preserve">FLUID POUND , </t>
    </r>
    <r>
      <rPr>
        <b/>
        <sz val="12"/>
        <color indexed="10"/>
        <rFont val="Calibri"/>
        <family val="2"/>
      </rPr>
      <t>P.FILLAGE = 84 %</t>
    </r>
  </si>
  <si>
    <r>
      <t xml:space="preserve">FLUID POUND , </t>
    </r>
    <r>
      <rPr>
        <b/>
        <sz val="12"/>
        <color indexed="10"/>
        <rFont val="Calibri"/>
        <family val="2"/>
      </rPr>
      <t>P.FILLAGE = 80 %</t>
    </r>
  </si>
  <si>
    <r>
      <t>ROD NO. (</t>
    </r>
    <r>
      <rPr>
        <b/>
        <sz val="12"/>
        <color indexed="10"/>
        <rFont val="Calibri"/>
        <family val="2"/>
      </rPr>
      <t xml:space="preserve"> 7X7/8"</t>
    </r>
    <r>
      <rPr>
        <b/>
        <sz val="12"/>
        <color indexed="12"/>
        <rFont val="Calibri"/>
        <family val="2"/>
      </rPr>
      <t xml:space="preserve"> ) PARTED, FISHED OK , REPLACED , R.TRIP W/ </t>
    </r>
    <r>
      <rPr>
        <b/>
        <u/>
        <sz val="12"/>
        <color indexed="10"/>
        <rFont val="Calibri"/>
        <family val="2"/>
      </rPr>
      <t>1.75" DHP</t>
    </r>
    <r>
      <rPr>
        <b/>
        <sz val="12"/>
        <color indexed="10"/>
        <rFont val="Calibri"/>
        <family val="2"/>
      </rPr>
      <t xml:space="preserve">, </t>
    </r>
    <r>
      <rPr>
        <b/>
        <sz val="12"/>
        <color indexed="12"/>
        <rFont val="Calibri"/>
        <family val="2"/>
      </rPr>
      <t>ON STREAM</t>
    </r>
  </si>
  <si>
    <r>
      <t xml:space="preserve">NO PUMP ACTION , R.TRIP , ON STREAM ON </t>
    </r>
    <r>
      <rPr>
        <b/>
        <sz val="12"/>
        <color indexed="10"/>
        <rFont val="Calibri"/>
        <family val="2"/>
      </rPr>
      <t>9/1/14</t>
    </r>
  </si>
  <si>
    <r>
      <t>NO PUMP ACTION ,PERFORMED HYROD TEST , HOLD OK , POOH WITH DHP ( FOUND IN GOOD CONDITION ) ,  RIH WITH 1.75" ANCHOR PUMP , RETIEVED ( 10X1" ) RODS , NOT PRODUCE , POOH WITH ANCHOR PUMP  (</t>
    </r>
    <r>
      <rPr>
        <b/>
        <sz val="12"/>
        <color indexed="8"/>
        <rFont val="Calibri"/>
        <family val="2"/>
      </rPr>
      <t xml:space="preserve"> FOUND RETRIEVE ANCHPR PUMP HAD  RUBBER DAMAGE &amp; ONE SLIP LOST IN WELL </t>
    </r>
    <r>
      <rPr>
        <b/>
        <sz val="12"/>
        <color indexed="12"/>
        <rFont val="Calibri"/>
        <family val="2"/>
      </rPr>
      <t>) RIH WITH ANCHOR PUMP , RETIEVED ( 20X1" ) RODS IN STEPS , NOT PRODUCE , WAITING FOR W/O</t>
    </r>
  </si>
  <si>
    <r>
      <t xml:space="preserve">UNDER W/O DUE TO TBG LEAK ,  , ( </t>
    </r>
    <r>
      <rPr>
        <b/>
        <sz val="12"/>
        <color indexed="10"/>
        <rFont val="Calibri"/>
        <family val="2"/>
      </rPr>
      <t xml:space="preserve">FOUND TBG IN GOOD CONDITION , ( </t>
    </r>
    <r>
      <rPr>
        <b/>
        <sz val="12"/>
        <rFont val="Calibri"/>
        <family val="2"/>
      </rPr>
      <t xml:space="preserve">FOUND DAMAGE IN THREAD BY INSPICTION </t>
    </r>
    <r>
      <rPr>
        <b/>
        <sz val="12"/>
        <color indexed="10"/>
        <rFont val="Calibri"/>
        <family val="2"/>
      </rPr>
      <t>)</t>
    </r>
    <r>
      <rPr>
        <b/>
        <sz val="12"/>
        <color indexed="12"/>
        <rFont val="Calibri"/>
        <family val="2"/>
      </rPr>
      <t xml:space="preserve">  ) , RIH WITH </t>
    </r>
    <r>
      <rPr>
        <b/>
        <u/>
        <sz val="12"/>
        <color indexed="12"/>
        <rFont val="Calibri"/>
        <family val="2"/>
      </rPr>
      <t>1.75" DHP</t>
    </r>
    <r>
      <rPr>
        <b/>
        <sz val="12"/>
        <color indexed="12"/>
        <rFont val="Calibri"/>
        <family val="2"/>
      </rPr>
      <t xml:space="preserve"> WITH SAME S/R EXCEPT ( </t>
    </r>
    <r>
      <rPr>
        <b/>
        <sz val="12"/>
        <color indexed="10"/>
        <rFont val="Calibri"/>
        <family val="2"/>
      </rPr>
      <t>40X1" NEW N-97</t>
    </r>
    <r>
      <rPr>
        <b/>
        <sz val="12"/>
        <color indexed="12"/>
        <rFont val="Calibri"/>
        <family val="2"/>
      </rPr>
      <t xml:space="preserve"> ) IN TOP SECTION  ( 29X1"+114X7/8"+92X1")  , ON STREAM </t>
    </r>
    <r>
      <rPr>
        <b/>
        <sz val="12"/>
        <color indexed="10"/>
        <rFont val="Calibri"/>
        <family val="2"/>
      </rPr>
      <t>24-1-2014</t>
    </r>
  </si>
  <si>
    <r>
      <t xml:space="preserve">NO PUMP ACTION , R.TRIP W/ </t>
    </r>
    <r>
      <rPr>
        <b/>
        <sz val="12"/>
        <color indexed="10"/>
        <rFont val="Calibri"/>
        <family val="2"/>
      </rPr>
      <t>2"</t>
    </r>
    <r>
      <rPr>
        <b/>
        <sz val="12"/>
        <color indexed="12"/>
        <rFont val="Calibri"/>
        <family val="2"/>
      </rPr>
      <t xml:space="preserve"> DHP  , TBG TEST W/ TREATED WATER , PESS. NOT HOLD ,</t>
    </r>
    <r>
      <rPr>
        <b/>
        <sz val="12"/>
        <color indexed="10"/>
        <rFont val="Calibri"/>
        <family val="2"/>
      </rPr>
      <t xml:space="preserve"> 2</t>
    </r>
    <r>
      <rPr>
        <b/>
        <sz val="12"/>
        <color indexed="12"/>
        <rFont val="Calibri"/>
        <family val="2"/>
      </rPr>
      <t xml:space="preserve"> R.TRIP WITH </t>
    </r>
    <r>
      <rPr>
        <b/>
        <sz val="12"/>
        <color indexed="10"/>
        <rFont val="Calibri"/>
        <family val="2"/>
      </rPr>
      <t>2" ANCHOR PUMP</t>
    </r>
    <r>
      <rPr>
        <b/>
        <sz val="12"/>
        <color indexed="12"/>
        <rFont val="Calibri"/>
        <family val="2"/>
      </rPr>
      <t xml:space="preserve"> , TOTAL RETRIEVED (10 + 10+7 ) X 1"RODS , TOTAL 27X1" ,  </t>
    </r>
    <r>
      <rPr>
        <b/>
        <sz val="12"/>
        <color indexed="10"/>
        <rFont val="Calibri"/>
        <family val="2"/>
      </rPr>
      <t>SET ANCHOR PUMP @ DEPTH 5200 FT</t>
    </r>
    <r>
      <rPr>
        <b/>
        <sz val="12"/>
        <color indexed="12"/>
        <rFont val="Calibri"/>
        <family val="2"/>
      </rPr>
      <t xml:space="preserve"> , PERFORMD HYDRO TEST , NOT HOLD , WAITING FOR W/O</t>
    </r>
  </si>
  <si>
    <r>
      <t xml:space="preserve">UNDER W/O DUE TO TBG LEAK , </t>
    </r>
    <r>
      <rPr>
        <b/>
        <u/>
        <sz val="12"/>
        <color indexed="12"/>
        <rFont val="Calibri"/>
        <family val="2"/>
      </rPr>
      <t>(</t>
    </r>
    <r>
      <rPr>
        <b/>
        <u/>
        <sz val="12"/>
        <color indexed="10"/>
        <rFont val="Calibri"/>
        <family val="2"/>
      </rPr>
      <t xml:space="preserve"> NO CRACK OR HOLE FOUND IN TBG</t>
    </r>
    <r>
      <rPr>
        <b/>
        <u/>
        <sz val="12"/>
        <color indexed="12"/>
        <rFont val="Calibri"/>
        <family val="2"/>
      </rPr>
      <t>)</t>
    </r>
    <r>
      <rPr>
        <b/>
        <sz val="12"/>
        <color indexed="10"/>
        <rFont val="Calibri"/>
        <family val="2"/>
      </rPr>
      <t xml:space="preserve"> , </t>
    </r>
    <r>
      <rPr>
        <b/>
        <sz val="12"/>
        <rFont val="Calibri"/>
        <family val="2"/>
      </rPr>
      <t>FOUND CSG OBSTRUCTIONS (F/5524 FT T/5532 FT) , (F/5869 FT T/5873 FT) &amp; (F/6057FT T/6061FT , MILL OUT OBSTRUCTION TILL FREE, OK.</t>
    </r>
    <r>
      <rPr>
        <b/>
        <sz val="12"/>
        <color indexed="10"/>
        <rFont val="Calibri"/>
        <family val="2"/>
      </rPr>
      <t xml:space="preserve">). </t>
    </r>
    <r>
      <rPr>
        <b/>
        <sz val="12"/>
        <color indexed="12"/>
        <rFont val="Calibri"/>
        <family val="2"/>
      </rPr>
      <t>TAGGED BTM @ 6190 FT , RIH WITH</t>
    </r>
    <r>
      <rPr>
        <b/>
        <u/>
        <sz val="12"/>
        <color indexed="10"/>
        <rFont val="Calibri"/>
        <family val="2"/>
      </rPr>
      <t xml:space="preserve"> 1.5 " DHP </t>
    </r>
    <r>
      <rPr>
        <b/>
        <sz val="12"/>
        <color indexed="12"/>
        <rFont val="Calibri"/>
        <family val="2"/>
      </rPr>
      <t xml:space="preserve">WITH SAME S/R ( 29X1"+114X7/8"+87X1") </t>
    </r>
    <r>
      <rPr>
        <b/>
        <sz val="12"/>
        <color indexed="10"/>
        <rFont val="Calibri"/>
        <family val="2"/>
      </rPr>
      <t xml:space="preserve">EXCEPT  25 RODS  X1" N-97 COND-II </t>
    </r>
    <r>
      <rPr>
        <b/>
        <sz val="12"/>
        <color indexed="12"/>
        <rFont val="Calibri"/>
        <family val="2"/>
      </rPr>
      <t xml:space="preserve"> , ON STREAM </t>
    </r>
    <r>
      <rPr>
        <b/>
        <sz val="12"/>
        <color indexed="10"/>
        <rFont val="Calibri"/>
        <family val="2"/>
      </rPr>
      <t>16/12/2014</t>
    </r>
  </si>
  <si>
    <r>
      <t>BAKER ,</t>
    </r>
    <r>
      <rPr>
        <b/>
        <sz val="12"/>
        <color indexed="10"/>
        <rFont val="Calibri"/>
        <family val="2"/>
      </rPr>
      <t xml:space="preserve">  P.S = 1.5 " , LOW PUMP EFF. , AFTER W/O</t>
    </r>
  </si>
  <si>
    <r>
      <t xml:space="preserve">EXPRO , </t>
    </r>
    <r>
      <rPr>
        <b/>
        <sz val="12"/>
        <color indexed="10"/>
        <rFont val="Calibri"/>
        <family val="2"/>
      </rPr>
      <t>AFTER R.TRIP</t>
    </r>
  </si>
  <si>
    <r>
      <t xml:space="preserve">NO PUMP ACTION ,R.TRIP </t>
    </r>
    <r>
      <rPr>
        <b/>
        <u/>
        <sz val="12"/>
        <color indexed="10"/>
        <rFont val="Calibri"/>
        <family val="2"/>
      </rPr>
      <t>W/ 2" DHP</t>
    </r>
    <r>
      <rPr>
        <b/>
        <sz val="12"/>
        <color indexed="10"/>
        <rFont val="Calibri"/>
        <family val="2"/>
      </rPr>
      <t xml:space="preserve"> </t>
    </r>
    <r>
      <rPr>
        <b/>
        <sz val="12"/>
        <color indexed="12"/>
        <rFont val="Calibri"/>
        <family val="2"/>
      </rPr>
      <t>, ON STREAM</t>
    </r>
  </si>
  <si>
    <r>
      <t xml:space="preserve">SEVER FLUID POUND , </t>
    </r>
    <r>
      <rPr>
        <b/>
        <sz val="12"/>
        <color indexed="10"/>
        <rFont val="Calibri"/>
        <family val="2"/>
      </rPr>
      <t>P.FILLAGE = 56 %</t>
    </r>
  </si>
  <si>
    <r>
      <t xml:space="preserve">SLIGHT F. POUND , </t>
    </r>
    <r>
      <rPr>
        <b/>
        <sz val="12"/>
        <color indexed="10"/>
        <rFont val="Calibri"/>
        <family val="2"/>
      </rPr>
      <t>FILLAGE= 91 %</t>
    </r>
  </si>
  <si>
    <r>
      <t xml:space="preserve">BAKER , </t>
    </r>
    <r>
      <rPr>
        <b/>
        <sz val="12"/>
        <color indexed="10"/>
        <rFont val="Calibri"/>
        <family val="2"/>
      </rPr>
      <t>AFTER R.TRIP , SH.S = 8"</t>
    </r>
  </si>
  <si>
    <r>
      <t xml:space="preserve">DECREASED S.L F / 144"  TO / 128" ( </t>
    </r>
    <r>
      <rPr>
        <b/>
        <sz val="12"/>
        <color indexed="10"/>
        <rFont val="Calibri"/>
        <family val="2"/>
      </rPr>
      <t>CHANGED CRANK PIN BEARING )</t>
    </r>
  </si>
  <si>
    <r>
      <t xml:space="preserve">AL.AHLIA , </t>
    </r>
    <r>
      <rPr>
        <b/>
        <sz val="12"/>
        <color indexed="10"/>
        <rFont val="Calibri"/>
        <family val="2"/>
      </rPr>
      <t>GAS RATE = 640 SCF/D</t>
    </r>
  </si>
  <si>
    <r>
      <t xml:space="preserve">SEVERE F. POUND, </t>
    </r>
    <r>
      <rPr>
        <b/>
        <sz val="12"/>
        <color indexed="10"/>
        <rFont val="Calibri"/>
        <family val="2"/>
      </rPr>
      <t>P. FILLAGE = 54 %</t>
    </r>
  </si>
  <si>
    <r>
      <t xml:space="preserve">SEVERE F. POUND, </t>
    </r>
    <r>
      <rPr>
        <b/>
        <sz val="12"/>
        <color indexed="10"/>
        <rFont val="Calibri"/>
        <family val="2"/>
      </rPr>
      <t>P. FILLAGE = 58 %</t>
    </r>
  </si>
  <si>
    <r>
      <t xml:space="preserve">SEVERE F. POUND , </t>
    </r>
    <r>
      <rPr>
        <b/>
        <sz val="12"/>
        <color indexed="10"/>
        <rFont val="Calibri"/>
        <family val="2"/>
      </rPr>
      <t xml:space="preserve">P.FILLAGE=63 % </t>
    </r>
  </si>
  <si>
    <r>
      <t xml:space="preserve">SEVERE F. POUND , </t>
    </r>
    <r>
      <rPr>
        <b/>
        <sz val="12"/>
        <color indexed="10"/>
        <rFont val="Calibri"/>
        <family val="2"/>
      </rPr>
      <t>P.FILLAGE= 75 %.</t>
    </r>
  </si>
  <si>
    <r>
      <t>POLISHED ROD PARTED, FISHED OK,</t>
    </r>
    <r>
      <rPr>
        <b/>
        <sz val="12"/>
        <color indexed="10"/>
        <rFont val="Calibri"/>
        <family val="2"/>
      </rPr>
      <t xml:space="preserve"> REPLACED , </t>
    </r>
    <r>
      <rPr>
        <b/>
        <u/>
        <sz val="12"/>
        <color indexed="10"/>
        <rFont val="Calibri"/>
        <family val="2"/>
      </rPr>
      <t>R.TRIP</t>
    </r>
    <r>
      <rPr>
        <b/>
        <sz val="12"/>
        <color indexed="10"/>
        <rFont val="Calibri"/>
        <family val="2"/>
      </rPr>
      <t xml:space="preserve"> </t>
    </r>
    <r>
      <rPr>
        <b/>
        <sz val="12"/>
        <color indexed="12"/>
        <rFont val="Calibri"/>
        <family val="2"/>
      </rPr>
      <t>, ON STREAM.</t>
    </r>
  </si>
  <si>
    <r>
      <t xml:space="preserve">EXPRO , </t>
    </r>
    <r>
      <rPr>
        <b/>
        <sz val="12"/>
        <color indexed="10"/>
        <rFont val="Calibri"/>
        <family val="2"/>
      </rPr>
      <t>RES. DECLINE</t>
    </r>
  </si>
  <si>
    <r>
      <t xml:space="preserve">SEVERE F.POUND , </t>
    </r>
    <r>
      <rPr>
        <b/>
        <sz val="12"/>
        <color indexed="10"/>
        <rFont val="Calibri"/>
        <family val="2"/>
      </rPr>
      <t>P.FILLAGE= 37 %.</t>
    </r>
  </si>
  <si>
    <r>
      <t>NO PUMP ACTION , R.TRIP WITH</t>
    </r>
    <r>
      <rPr>
        <b/>
        <u/>
        <sz val="12"/>
        <color indexed="10"/>
        <rFont val="Calibri"/>
        <family val="2"/>
      </rPr>
      <t xml:space="preserve"> 1.5" DHP </t>
    </r>
    <r>
      <rPr>
        <b/>
        <sz val="12"/>
        <color indexed="12"/>
        <rFont val="Calibri"/>
        <family val="2"/>
      </rPr>
      <t>, ON STREAM</t>
    </r>
  </si>
  <si>
    <r>
      <t xml:space="preserve">NO PUMP ACTION, R.TRIP ( </t>
    </r>
    <r>
      <rPr>
        <b/>
        <sz val="12"/>
        <color indexed="10"/>
        <rFont val="Calibri"/>
        <family val="2"/>
      </rPr>
      <t>POOH WITH 2" DHP , RIH WITH 1.75" DHP</t>
    </r>
    <r>
      <rPr>
        <b/>
        <sz val="12"/>
        <color indexed="12"/>
        <rFont val="Calibri"/>
        <family val="2"/>
      </rPr>
      <t xml:space="preserve"> ) , NOT PRODUCED , TESTED TBG AGAINST FB-2 PLUG , FOUND TBG. LEAK , ( S.F.L. BY W/L BEFORE TEST = 4600 FT ) , RIH WITH 1.75" ANCHOR PUMP , RETRIVED 10X1" RODS , ON STREAM </t>
    </r>
  </si>
  <si>
    <r>
      <t xml:space="preserve">UNDER W/O TO REPIR TBG LEAK , ( </t>
    </r>
    <r>
      <rPr>
        <b/>
        <sz val="12"/>
        <color indexed="10"/>
        <rFont val="Calibri"/>
        <family val="2"/>
      </rPr>
      <t>FOUND CRACK ABOVE PSN BY 2 JT</t>
    </r>
    <r>
      <rPr>
        <b/>
        <sz val="12"/>
        <color indexed="12"/>
        <rFont val="Calibri"/>
        <family val="2"/>
      </rPr>
      <t xml:space="preserve"> ) INSTALL KTH WITH ANCHOR CATCHER , PSN ABOVE ANCHOR , TENSTION 20 KIB , RIH 1.75" DHP WITH SAME S/R ( EXPCT 20X1" ON TOP D-78 NEW ),
( 20X1.5"+ 96X7/8" +115 X1" ) , ON STREAM </t>
    </r>
  </si>
  <si>
    <r>
      <t xml:space="preserve">FLUID POUND, </t>
    </r>
    <r>
      <rPr>
        <b/>
        <sz val="12"/>
        <color indexed="10"/>
        <rFont val="Calibri"/>
        <family val="2"/>
      </rPr>
      <t xml:space="preserve">FILLAGE= 80 % </t>
    </r>
  </si>
  <si>
    <r>
      <t xml:space="preserve"> FLUID POUND,</t>
    </r>
    <r>
      <rPr>
        <b/>
        <sz val="12"/>
        <color indexed="10"/>
        <rFont val="Calibri"/>
        <family val="2"/>
      </rPr>
      <t xml:space="preserve"> FILLAGE= 78 % </t>
    </r>
  </si>
  <si>
    <r>
      <t xml:space="preserve">REPLACED S/U BY </t>
    </r>
    <r>
      <rPr>
        <b/>
        <sz val="12"/>
        <color indexed="10"/>
        <rFont val="Calibri"/>
        <family val="2"/>
      </rPr>
      <t>912 M-II</t>
    </r>
    <r>
      <rPr>
        <b/>
        <sz val="12"/>
        <color indexed="12"/>
        <rFont val="Calibri"/>
        <family val="2"/>
      </rPr>
      <t xml:space="preserve"> FROM JASMINE-E-1X ( </t>
    </r>
    <r>
      <rPr>
        <b/>
        <sz val="12"/>
        <color indexed="10"/>
        <rFont val="Calibri"/>
        <family val="2"/>
      </rPr>
      <t>S.L.=128" , SH.S=10"</t>
    </r>
    <r>
      <rPr>
        <b/>
        <sz val="12"/>
        <color indexed="12"/>
        <rFont val="Calibri"/>
        <family val="2"/>
      </rPr>
      <t xml:space="preserve"> ), MOVED 912 MAX-II  TO JASMINE-E-1X  </t>
    </r>
  </si>
  <si>
    <r>
      <t xml:space="preserve">SEVERE F. POUND , </t>
    </r>
    <r>
      <rPr>
        <b/>
        <sz val="12"/>
        <color indexed="10"/>
        <rFont val="Calibri"/>
        <family val="2"/>
      </rPr>
      <t>P.FILLAGE= 73%</t>
    </r>
  </si>
  <si>
    <r>
      <t xml:space="preserve">SEVER F.POUND , </t>
    </r>
    <r>
      <rPr>
        <b/>
        <sz val="12"/>
        <color indexed="10"/>
        <rFont val="Calibri"/>
        <family val="2"/>
      </rPr>
      <t>P.FILLAGE +/- 30 %</t>
    </r>
  </si>
  <si>
    <r>
      <t xml:space="preserve">NO PUMP ACTION, R.TRIP W/ </t>
    </r>
    <r>
      <rPr>
        <b/>
        <sz val="12"/>
        <color indexed="10"/>
        <rFont val="Calibri"/>
        <family val="2"/>
      </rPr>
      <t>1.5"</t>
    </r>
    <r>
      <rPr>
        <b/>
        <sz val="12"/>
        <color indexed="12"/>
        <rFont val="Calibri"/>
        <family val="2"/>
      </rPr>
      <t xml:space="preserve"> DHP,  NO PRODUCTION, FILL TBG WITH 150 BBL, PRESS. NOT HOLD, RIH WITH </t>
    </r>
    <r>
      <rPr>
        <b/>
        <sz val="12"/>
        <color indexed="10"/>
        <rFont val="Calibri"/>
        <family val="2"/>
      </rPr>
      <t>1.5"</t>
    </r>
    <r>
      <rPr>
        <b/>
        <sz val="12"/>
        <color indexed="12"/>
        <rFont val="Calibri"/>
        <family val="2"/>
      </rPr>
      <t xml:space="preserve"> ANCHOR PUMP, </t>
    </r>
    <r>
      <rPr>
        <b/>
        <sz val="12"/>
        <color indexed="10"/>
        <rFont val="Calibri"/>
        <family val="2"/>
      </rPr>
      <t xml:space="preserve">RETRIEVED 1X1" </t>
    </r>
    <r>
      <rPr>
        <b/>
        <sz val="12"/>
        <color indexed="12"/>
        <rFont val="Calibri"/>
        <family val="2"/>
      </rPr>
      <t xml:space="preserve">, ANCHOR PUMP DEPTH @ </t>
    </r>
    <r>
      <rPr>
        <b/>
        <sz val="12"/>
        <color indexed="10"/>
        <rFont val="Calibri"/>
        <family val="2"/>
      </rPr>
      <t>5775 FT</t>
    </r>
    <r>
      <rPr>
        <b/>
        <sz val="12"/>
        <color indexed="12"/>
        <rFont val="Calibri"/>
        <family val="2"/>
      </rPr>
      <t xml:space="preserve"> , ON STREAM.</t>
    </r>
  </si>
  <si>
    <r>
      <t xml:space="preserve"> FLUID POUND,</t>
    </r>
    <r>
      <rPr>
        <b/>
        <sz val="12"/>
        <color indexed="10"/>
        <rFont val="Calibri"/>
        <family val="2"/>
      </rPr>
      <t xml:space="preserve"> FILLAGE= 82 % , </t>
    </r>
    <r>
      <rPr>
        <b/>
        <u/>
        <sz val="12"/>
        <color indexed="10"/>
        <rFont val="Calibri"/>
        <family val="2"/>
      </rPr>
      <t>1.5" DHP</t>
    </r>
  </si>
  <si>
    <r>
      <t>ROD NO</t>
    </r>
    <r>
      <rPr>
        <b/>
        <sz val="12"/>
        <color indexed="10"/>
        <rFont val="Calibri"/>
        <family val="2"/>
      </rPr>
      <t xml:space="preserve"> (94X1 " )</t>
    </r>
    <r>
      <rPr>
        <b/>
        <sz val="12"/>
        <color indexed="12"/>
        <rFont val="Calibri"/>
        <family val="2"/>
      </rPr>
      <t xml:space="preserve"> PARTED, FISHED OK, REPLACED   , </t>
    </r>
    <r>
      <rPr>
        <b/>
        <sz val="12"/>
        <color indexed="10"/>
        <rFont val="Calibri"/>
        <family val="2"/>
      </rPr>
      <t xml:space="preserve">R.TRIP WITH ANCHOR PUMP , </t>
    </r>
    <r>
      <rPr>
        <b/>
        <sz val="12"/>
        <color indexed="12"/>
        <rFont val="Calibri"/>
        <family val="2"/>
      </rPr>
      <t xml:space="preserve">RETRIEVED ( 1X1" ) , </t>
    </r>
    <r>
      <rPr>
        <b/>
        <sz val="12"/>
        <color indexed="10"/>
        <rFont val="Calibri"/>
        <family val="2"/>
      </rPr>
      <t>ANCHOR PUMP DEPTH @ 5750 FT</t>
    </r>
    <r>
      <rPr>
        <b/>
        <sz val="12"/>
        <color indexed="12"/>
        <rFont val="Calibri"/>
        <family val="2"/>
      </rPr>
      <t xml:space="preserve"> , ON STREAM.</t>
    </r>
  </si>
  <si>
    <r>
      <t xml:space="preserve">NO PUMP ACTION ,  R.TRIP WITH ANCHOR PUMP , RETRIEVED ( 2X1" ) , </t>
    </r>
    <r>
      <rPr>
        <b/>
        <sz val="12"/>
        <color indexed="10"/>
        <rFont val="Calibri"/>
        <family val="2"/>
      </rPr>
      <t>ANCHOR PUMP DEPTH @ 5700 FT</t>
    </r>
    <r>
      <rPr>
        <b/>
        <sz val="12"/>
        <color indexed="12"/>
        <rFont val="Calibri"/>
        <family val="2"/>
      </rPr>
      <t xml:space="preserve"> , ON STREAM.</t>
    </r>
  </si>
  <si>
    <r>
      <t xml:space="preserve">NO PUMP ACTION ,  R.TRIP WITH ANCHOR PUMP , RETRIEVED ( </t>
    </r>
    <r>
      <rPr>
        <b/>
        <sz val="12"/>
        <color indexed="10"/>
        <rFont val="Calibri"/>
        <family val="2"/>
      </rPr>
      <t>1X1"</t>
    </r>
    <r>
      <rPr>
        <b/>
        <sz val="12"/>
        <color indexed="12"/>
        <rFont val="Calibri"/>
        <family val="2"/>
      </rPr>
      <t xml:space="preserve"> ) , ANCHOR NOT PROD., WAITING W/O</t>
    </r>
  </si>
  <si>
    <r>
      <t>UNDER W/O TO REPIR TBG LEAK , (</t>
    </r>
    <r>
      <rPr>
        <b/>
        <sz val="12"/>
        <color indexed="10"/>
        <rFont val="Calibri"/>
        <family val="2"/>
      </rPr>
      <t>VISUALLY HAD NO CRACKS</t>
    </r>
    <r>
      <rPr>
        <b/>
        <sz val="12"/>
        <color indexed="12"/>
        <rFont val="Calibri"/>
        <family val="2"/>
      </rPr>
      <t xml:space="preserve">), RIH 1.5" DHP WITH SAME S/R ( </t>
    </r>
    <r>
      <rPr>
        <b/>
        <sz val="12"/>
        <color indexed="10"/>
        <rFont val="Calibri"/>
        <family val="2"/>
      </rPr>
      <t xml:space="preserve">18X1.5"+ 81X7/8" +132 X1" </t>
    </r>
    <r>
      <rPr>
        <b/>
        <sz val="12"/>
        <color indexed="12"/>
        <rFont val="Calibri"/>
        <family val="2"/>
      </rPr>
      <t xml:space="preserve">) , ON STREAM </t>
    </r>
    <r>
      <rPr>
        <b/>
        <sz val="12"/>
        <color indexed="10"/>
        <rFont val="Calibri"/>
        <family val="2"/>
      </rPr>
      <t>17-7-2013.</t>
    </r>
  </si>
  <si>
    <r>
      <t xml:space="preserve">BAKER , </t>
    </r>
    <r>
      <rPr>
        <b/>
        <u/>
        <sz val="12"/>
        <color indexed="10"/>
        <rFont val="Calibri"/>
        <family val="2"/>
      </rPr>
      <t>AFTER W/O</t>
    </r>
  </si>
  <si>
    <r>
      <t xml:space="preserve">SEVER F.POUND , </t>
    </r>
    <r>
      <rPr>
        <b/>
        <sz val="12"/>
        <color indexed="10"/>
        <rFont val="Calibri"/>
        <family val="2"/>
      </rPr>
      <t>P.FILLAGE +/- 25 %</t>
    </r>
  </si>
  <si>
    <r>
      <rPr>
        <b/>
        <sz val="12"/>
        <color indexed="10"/>
        <rFont val="Calibri"/>
        <family val="2"/>
      </rPr>
      <t xml:space="preserve"> F.L @ PUMP DEPTH</t>
    </r>
    <r>
      <rPr>
        <b/>
        <sz val="12"/>
        <color indexed="12"/>
        <rFont val="Calibri"/>
        <family val="2"/>
      </rPr>
      <t xml:space="preserve"> , SEVER F.POUND , </t>
    </r>
    <r>
      <rPr>
        <b/>
        <sz val="12"/>
        <color indexed="10"/>
        <rFont val="Calibri"/>
        <family val="2"/>
      </rPr>
      <t>P.FILLAGE +/- 48 %</t>
    </r>
  </si>
  <si>
    <r>
      <t xml:space="preserve">BAKER , </t>
    </r>
    <r>
      <rPr>
        <b/>
        <sz val="12"/>
        <color indexed="10"/>
        <rFont val="Calibri"/>
        <family val="2"/>
      </rPr>
      <t>TIMER MODE</t>
    </r>
  </si>
  <si>
    <r>
      <t xml:space="preserve">NO PUMP ACTION , </t>
    </r>
    <r>
      <rPr>
        <b/>
        <sz val="12"/>
        <color indexed="10"/>
        <rFont val="Calibri"/>
        <family val="2"/>
      </rPr>
      <t>2</t>
    </r>
    <r>
      <rPr>
        <b/>
        <sz val="12"/>
        <color indexed="12"/>
        <rFont val="Calibri"/>
        <family val="2"/>
      </rPr>
      <t xml:space="preserve"> R.TRIP, ON STREAM </t>
    </r>
    <r>
      <rPr>
        <b/>
        <sz val="12"/>
        <color indexed="10"/>
        <rFont val="Calibri"/>
        <family val="2"/>
      </rPr>
      <t>26/4/14</t>
    </r>
  </si>
  <si>
    <r>
      <t xml:space="preserve">SEVER F.POUND , </t>
    </r>
    <r>
      <rPr>
        <b/>
        <sz val="12"/>
        <color indexed="10"/>
        <rFont val="Calibri"/>
        <family val="2"/>
      </rPr>
      <t>P.FILLAGE +/- 17 %</t>
    </r>
  </si>
  <si>
    <r>
      <t xml:space="preserve"> FLUID POUND,</t>
    </r>
    <r>
      <rPr>
        <b/>
        <sz val="12"/>
        <color indexed="10"/>
        <rFont val="Calibri"/>
        <family val="2"/>
      </rPr>
      <t xml:space="preserve"> FILLAGE= 74 % </t>
    </r>
  </si>
  <si>
    <r>
      <t xml:space="preserve">F. POUND , </t>
    </r>
    <r>
      <rPr>
        <b/>
        <sz val="12"/>
        <color indexed="10"/>
        <rFont val="Calibri"/>
        <family val="2"/>
      </rPr>
      <t>FILLAGE= 73 %</t>
    </r>
  </si>
  <si>
    <r>
      <t xml:space="preserve">F. POUND , </t>
    </r>
    <r>
      <rPr>
        <b/>
        <sz val="12"/>
        <color indexed="10"/>
        <rFont val="Calibri"/>
        <family val="2"/>
      </rPr>
      <t>FILLAGE= 68 %</t>
    </r>
  </si>
  <si>
    <r>
      <t>F. POUND ,</t>
    </r>
    <r>
      <rPr>
        <b/>
        <sz val="12"/>
        <color indexed="10"/>
        <rFont val="Calibri"/>
        <family val="2"/>
      </rPr>
      <t xml:space="preserve"> FILLAGE= 75 %</t>
    </r>
  </si>
  <si>
    <r>
      <t xml:space="preserve">SLIGHT F. POUND, </t>
    </r>
    <r>
      <rPr>
        <b/>
        <sz val="12"/>
        <color indexed="10"/>
        <rFont val="Calibri"/>
        <family val="2"/>
      </rPr>
      <t>P. FILLAGE +/- 85</t>
    </r>
    <r>
      <rPr>
        <b/>
        <sz val="12"/>
        <color indexed="12"/>
        <rFont val="Calibri"/>
        <family val="2"/>
      </rPr>
      <t xml:space="preserve"> </t>
    </r>
    <r>
      <rPr>
        <b/>
        <sz val="12"/>
        <color indexed="10"/>
        <rFont val="Calibri"/>
        <family val="2"/>
      </rPr>
      <t>%.</t>
    </r>
  </si>
  <si>
    <r>
      <t xml:space="preserve">PLUNGER STUCKED, R.TRIP, ON STREAM </t>
    </r>
    <r>
      <rPr>
        <b/>
        <u/>
        <sz val="12"/>
        <color indexed="10"/>
        <rFont val="Calibri"/>
        <family val="2"/>
      </rPr>
      <t>25/3/12</t>
    </r>
  </si>
  <si>
    <r>
      <t xml:space="preserve">AL.AHILA , </t>
    </r>
    <r>
      <rPr>
        <b/>
        <sz val="12"/>
        <color indexed="10"/>
        <rFont val="Calibri"/>
        <family val="2"/>
      </rPr>
      <t>GAS RATE = 607 SCF / D</t>
    </r>
  </si>
  <si>
    <r>
      <t xml:space="preserve">SEVERE F. POUND, </t>
    </r>
    <r>
      <rPr>
        <b/>
        <sz val="12"/>
        <color indexed="10"/>
        <rFont val="Calibri"/>
        <family val="2"/>
      </rPr>
      <t>P. FILLAGE = 64 %</t>
    </r>
  </si>
  <si>
    <r>
      <t xml:space="preserve">SEVERE F. POUND , </t>
    </r>
    <r>
      <rPr>
        <b/>
        <sz val="12"/>
        <color indexed="10"/>
        <rFont val="Calibri"/>
        <family val="2"/>
      </rPr>
      <t>P. FILLAGE= 69 %.</t>
    </r>
  </si>
  <si>
    <r>
      <t xml:space="preserve">F. POUND , </t>
    </r>
    <r>
      <rPr>
        <b/>
        <sz val="12"/>
        <color indexed="10"/>
        <rFont val="Calibri"/>
        <family val="2"/>
      </rPr>
      <t>P</t>
    </r>
    <r>
      <rPr>
        <b/>
        <sz val="12"/>
        <color indexed="12"/>
        <rFont val="Calibri"/>
        <family val="2"/>
      </rPr>
      <t>.</t>
    </r>
    <r>
      <rPr>
        <b/>
        <sz val="12"/>
        <color indexed="10"/>
        <rFont val="Calibri"/>
        <family val="2"/>
      </rPr>
      <t>FILLAGE= 73 %</t>
    </r>
  </si>
  <si>
    <r>
      <t xml:space="preserve">NO PUMP ACTION , R.TRIP , UNABLE TO PASS WITH POLISHED ROD , R.TRIP WITH </t>
    </r>
    <r>
      <rPr>
        <b/>
        <u/>
        <sz val="12"/>
        <color indexed="10"/>
        <rFont val="Calibri"/>
        <family val="2"/>
      </rPr>
      <t>2"</t>
    </r>
    <r>
      <rPr>
        <b/>
        <u/>
        <sz val="12"/>
        <color indexed="12"/>
        <rFont val="Calibri"/>
        <family val="2"/>
      </rPr>
      <t xml:space="preserve"> ANCHOR PUMP</t>
    </r>
    <r>
      <rPr>
        <b/>
        <sz val="12"/>
        <color indexed="12"/>
        <rFont val="Calibri"/>
        <family val="2"/>
      </rPr>
      <t xml:space="preserve"> , RETRIEVED ( </t>
    </r>
    <r>
      <rPr>
        <b/>
        <sz val="12"/>
        <color indexed="10"/>
        <rFont val="Calibri"/>
        <family val="2"/>
      </rPr>
      <t>8X1"</t>
    </r>
    <r>
      <rPr>
        <b/>
        <sz val="12"/>
        <color indexed="12"/>
        <rFont val="Calibri"/>
        <family val="2"/>
      </rPr>
      <t xml:space="preserve">)  RODS , </t>
    </r>
    <r>
      <rPr>
        <b/>
        <sz val="12"/>
        <color indexed="10"/>
        <rFont val="Calibri"/>
        <family val="2"/>
      </rPr>
      <t>SET ANCHOR PUMP @ DEPTH 5600 FT</t>
    </r>
    <r>
      <rPr>
        <b/>
        <sz val="12"/>
        <color indexed="12"/>
        <rFont val="Calibri"/>
        <family val="2"/>
      </rPr>
      <t xml:space="preserve"> , ON STREAM</t>
    </r>
  </si>
  <si>
    <r>
      <t xml:space="preserve">BAKER , </t>
    </r>
    <r>
      <rPr>
        <b/>
        <sz val="12"/>
        <color indexed="10"/>
        <rFont val="Calibri"/>
        <family val="2"/>
      </rPr>
      <t>WHT = 85 F , AFTER INSTALLING ANCHOR PUMP</t>
    </r>
  </si>
  <si>
    <r>
      <t xml:space="preserve">F. POUND , </t>
    </r>
    <r>
      <rPr>
        <b/>
        <sz val="12"/>
        <color indexed="10"/>
        <rFont val="Calibri"/>
        <family val="2"/>
      </rPr>
      <t>P</t>
    </r>
    <r>
      <rPr>
        <b/>
        <sz val="12"/>
        <color indexed="12"/>
        <rFont val="Calibri"/>
        <family val="2"/>
      </rPr>
      <t>.</t>
    </r>
    <r>
      <rPr>
        <b/>
        <sz val="12"/>
        <color indexed="10"/>
        <rFont val="Calibri"/>
        <family val="2"/>
      </rPr>
      <t>FILLAGE= 70 %</t>
    </r>
  </si>
  <si>
    <r>
      <t xml:space="preserve">F. POUND , </t>
    </r>
    <r>
      <rPr>
        <b/>
        <sz val="12"/>
        <color indexed="10"/>
        <rFont val="Calibri"/>
        <family val="2"/>
      </rPr>
      <t>P.FILLAGE= 67 %</t>
    </r>
  </si>
  <si>
    <r>
      <t xml:space="preserve">UNDER W/O DUE TO TBG LEAK , (  </t>
    </r>
    <r>
      <rPr>
        <b/>
        <sz val="12"/>
        <color indexed="10"/>
        <rFont val="Calibri"/>
        <family val="2"/>
      </rPr>
      <t xml:space="preserve">NO VISUAL HOLES OR CRACKS FOUND </t>
    </r>
    <r>
      <rPr>
        <b/>
        <sz val="12"/>
        <color indexed="12"/>
        <rFont val="Calibri"/>
        <family val="2"/>
      </rPr>
      <t xml:space="preserve">) , RIH WITH 1.5" DHP &amp; </t>
    </r>
    <r>
      <rPr>
        <b/>
        <sz val="12"/>
        <color indexed="10"/>
        <rFont val="Calibri"/>
        <family val="2"/>
      </rPr>
      <t>NEW S-88 S/R</t>
    </r>
    <r>
      <rPr>
        <b/>
        <sz val="12"/>
        <color indexed="12"/>
        <rFont val="Calibri"/>
        <family val="2"/>
      </rPr>
      <t xml:space="preserve"> ( 25X1" +116X7/8"+93X1" ), ON STREAM </t>
    </r>
    <r>
      <rPr>
        <b/>
        <sz val="12"/>
        <color indexed="10"/>
        <rFont val="Calibri"/>
        <family val="2"/>
      </rPr>
      <t>6/7/2014</t>
    </r>
  </si>
  <si>
    <r>
      <t xml:space="preserve">BAKER , </t>
    </r>
    <r>
      <rPr>
        <b/>
        <sz val="12"/>
        <color indexed="10"/>
        <rFont val="Calibri"/>
        <family val="2"/>
      </rPr>
      <t>P.S = 1.5"</t>
    </r>
  </si>
  <si>
    <r>
      <t xml:space="preserve">SLIGHT F. POUND , </t>
    </r>
    <r>
      <rPr>
        <b/>
        <sz val="12"/>
        <color indexed="10"/>
        <rFont val="Calibri"/>
        <family val="2"/>
      </rPr>
      <t>P.FILLAGE= 96 %</t>
    </r>
  </si>
  <si>
    <r>
      <t xml:space="preserve">SLIGHT F. POUND , FILLAGE= 88 %, </t>
    </r>
    <r>
      <rPr>
        <b/>
        <sz val="12"/>
        <color indexed="10"/>
        <rFont val="Calibri"/>
        <family val="2"/>
      </rPr>
      <t>T.V. LEAK</t>
    </r>
    <r>
      <rPr>
        <b/>
        <sz val="12"/>
        <color indexed="12"/>
        <rFont val="Calibri"/>
        <family val="2"/>
      </rPr>
      <t xml:space="preserve"> </t>
    </r>
  </si>
  <si>
    <r>
      <t xml:space="preserve">AL.AHLIA , </t>
    </r>
    <r>
      <rPr>
        <b/>
        <sz val="12"/>
        <color indexed="10"/>
        <rFont val="Calibri"/>
        <family val="2"/>
      </rPr>
      <t xml:space="preserve">ANCHOR PUMP </t>
    </r>
  </si>
  <si>
    <r>
      <t xml:space="preserve">UNDER W/O TO REPIER TBG LEAK ( </t>
    </r>
    <r>
      <rPr>
        <b/>
        <sz val="12"/>
        <color indexed="10"/>
        <rFont val="Calibri"/>
        <family val="2"/>
      </rPr>
      <t>FOUND HOLE ABOVE PSN BY 1 , 3 JT , AND CRACK ABOVE PSN BY 4 JT</t>
    </r>
    <r>
      <rPr>
        <b/>
        <sz val="12"/>
        <color indexed="12"/>
        <rFont val="Calibri"/>
        <family val="2"/>
      </rPr>
      <t xml:space="preserve"> ) , INSTALL SELECTIVE COMPLATION , KEEP SSD CLOSED AGAINST B-I , III , IV , AND </t>
    </r>
    <r>
      <rPr>
        <b/>
        <sz val="12"/>
        <color indexed="17"/>
        <rFont val="Calibri"/>
        <family val="2"/>
      </rPr>
      <t>PRODUCE FROM B-V ONLY</t>
    </r>
    <r>
      <rPr>
        <b/>
        <sz val="12"/>
        <color indexed="12"/>
        <rFont val="Calibri"/>
        <family val="2"/>
      </rPr>
      <t xml:space="preserve"> ,  RIH WITH 1.75" DHP , WITH SAME S/R ( 20+97+118 ) , ON STREAM </t>
    </r>
  </si>
  <si>
    <r>
      <t xml:space="preserve">SLIGHT F.POUND, </t>
    </r>
    <r>
      <rPr>
        <b/>
        <sz val="12"/>
        <color indexed="10"/>
        <rFont val="Calibri"/>
        <family val="2"/>
      </rPr>
      <t xml:space="preserve">FAILLAGE= 91 % </t>
    </r>
  </si>
  <si>
    <r>
      <t>ROD NO (</t>
    </r>
    <r>
      <rPr>
        <b/>
        <sz val="12"/>
        <color indexed="10"/>
        <rFont val="Calibri"/>
        <family val="2"/>
      </rPr>
      <t xml:space="preserve"> 29X1" </t>
    </r>
    <r>
      <rPr>
        <b/>
        <sz val="12"/>
        <color indexed="12"/>
        <rFont val="Calibri"/>
        <family val="2"/>
      </rPr>
      <t xml:space="preserve">) PARTED, FISHED OK, </t>
    </r>
    <r>
      <rPr>
        <b/>
        <sz val="12"/>
        <color indexed="10"/>
        <rFont val="Calibri"/>
        <family val="2"/>
      </rPr>
      <t xml:space="preserve"> REPLACED </t>
    </r>
    <r>
      <rPr>
        <b/>
        <sz val="12"/>
        <color indexed="12"/>
        <rFont val="Calibri"/>
        <family val="2"/>
      </rPr>
      <t>, ON STREAM.</t>
    </r>
  </si>
  <si>
    <r>
      <t xml:space="preserve">SLIGHT F. POUND , </t>
    </r>
    <r>
      <rPr>
        <b/>
        <sz val="12"/>
        <color indexed="10"/>
        <rFont val="Calibri"/>
        <family val="2"/>
      </rPr>
      <t>P. FILLAGE= 85 %.</t>
    </r>
  </si>
  <si>
    <r>
      <t xml:space="preserve">ROD NO ( </t>
    </r>
    <r>
      <rPr>
        <b/>
        <sz val="12"/>
        <color indexed="10"/>
        <rFont val="Calibri"/>
        <family val="2"/>
      </rPr>
      <t xml:space="preserve">21X1" </t>
    </r>
    <r>
      <rPr>
        <b/>
        <sz val="12"/>
        <color indexed="12"/>
        <rFont val="Calibri"/>
        <family val="2"/>
      </rPr>
      <t xml:space="preserve">) PARTED, FISHED, </t>
    </r>
    <r>
      <rPr>
        <b/>
        <sz val="12"/>
        <color indexed="10"/>
        <rFont val="Calibri"/>
        <family val="2"/>
      </rPr>
      <t>REPLACED</t>
    </r>
    <r>
      <rPr>
        <b/>
        <sz val="12"/>
        <color indexed="12"/>
        <rFont val="Calibri"/>
        <family val="2"/>
      </rPr>
      <t xml:space="preserve"> , R.TRIP WITH ANCHOR PUMP , RETRIEVED (</t>
    </r>
    <r>
      <rPr>
        <b/>
        <sz val="12"/>
        <color indexed="10"/>
        <rFont val="Calibri"/>
        <family val="2"/>
      </rPr>
      <t>1X1"</t>
    </r>
    <r>
      <rPr>
        <b/>
        <sz val="12"/>
        <color indexed="12"/>
        <rFont val="Calibri"/>
        <family val="2"/>
      </rPr>
      <t xml:space="preserve"> ) RODS , </t>
    </r>
    <r>
      <rPr>
        <b/>
        <sz val="12"/>
        <color indexed="10"/>
        <rFont val="Calibri"/>
        <family val="2"/>
      </rPr>
      <t>SET ANCHOR PUMP @ 5725 FT</t>
    </r>
    <r>
      <rPr>
        <b/>
        <sz val="12"/>
        <color indexed="12"/>
        <rFont val="Calibri"/>
        <family val="2"/>
      </rPr>
      <t xml:space="preserve"> , ON STREAM</t>
    </r>
  </si>
  <si>
    <r>
      <t>NO PUMP ACTION , 2 R.TRIP WITH ANCHOR PUMP , RETRIEVED (</t>
    </r>
    <r>
      <rPr>
        <b/>
        <sz val="12"/>
        <color indexed="10"/>
        <rFont val="Calibri"/>
        <family val="2"/>
      </rPr>
      <t xml:space="preserve"> 9X1"</t>
    </r>
    <r>
      <rPr>
        <b/>
        <sz val="12"/>
        <color indexed="12"/>
        <rFont val="Calibri"/>
        <family val="2"/>
      </rPr>
      <t xml:space="preserve"> ) RODS ,</t>
    </r>
    <r>
      <rPr>
        <b/>
        <sz val="12"/>
        <color indexed="10"/>
        <rFont val="Calibri"/>
        <family val="2"/>
      </rPr>
      <t xml:space="preserve"> SET ANCHOR PUMP @ 5500 FT</t>
    </r>
    <r>
      <rPr>
        <b/>
        <sz val="12"/>
        <color indexed="12"/>
        <rFont val="Calibri"/>
        <family val="2"/>
      </rPr>
      <t xml:space="preserve"> , ON STREAM </t>
    </r>
  </si>
  <si>
    <r>
      <t>BAKER ,</t>
    </r>
    <r>
      <rPr>
        <b/>
        <sz val="12"/>
        <color indexed="10"/>
        <rFont val="Calibri"/>
        <family val="2"/>
      </rPr>
      <t xml:space="preserve"> AFTER INSTALLING ANCHOR PUMP</t>
    </r>
  </si>
  <si>
    <r>
      <t xml:space="preserve">SLIGHT F. POUND , </t>
    </r>
    <r>
      <rPr>
        <b/>
        <sz val="12"/>
        <color indexed="10"/>
        <rFont val="Calibri"/>
        <family val="2"/>
      </rPr>
      <t>P. FILLAGE= 90 %.</t>
    </r>
  </si>
  <si>
    <r>
      <t xml:space="preserve">NO PUMP ACTION ,  </t>
    </r>
    <r>
      <rPr>
        <b/>
        <sz val="12"/>
        <color indexed="10"/>
        <rFont val="Calibri"/>
        <family val="2"/>
      </rPr>
      <t>2</t>
    </r>
    <r>
      <rPr>
        <b/>
        <sz val="12"/>
        <color indexed="12"/>
        <rFont val="Calibri"/>
        <family val="2"/>
      </rPr>
      <t xml:space="preserve"> R.TRIP WITH ANCHOR PUMP , RETRIEVED (</t>
    </r>
    <r>
      <rPr>
        <b/>
        <sz val="12"/>
        <color indexed="10"/>
        <rFont val="Calibri"/>
        <family val="2"/>
      </rPr>
      <t>6  X1"</t>
    </r>
    <r>
      <rPr>
        <b/>
        <sz val="12"/>
        <color indexed="12"/>
        <rFont val="Calibri"/>
        <family val="2"/>
      </rPr>
      <t xml:space="preserve"> ) RODS ,</t>
    </r>
    <r>
      <rPr>
        <b/>
        <sz val="12"/>
        <color indexed="10"/>
        <rFont val="Calibri"/>
        <family val="2"/>
      </rPr>
      <t xml:space="preserve"> NOT PRODUCE , WAITING FOR W/O.</t>
    </r>
  </si>
  <si>
    <r>
      <t xml:space="preserve">UNDER W/O TO REPIER TBG LEAK ( </t>
    </r>
    <r>
      <rPr>
        <b/>
        <sz val="12"/>
        <color indexed="10"/>
        <rFont val="Calibri"/>
        <family val="2"/>
      </rPr>
      <t>FOUND CRAKE IN JT NO 192</t>
    </r>
    <r>
      <rPr>
        <b/>
        <sz val="12"/>
        <color indexed="12"/>
        <rFont val="Calibri"/>
        <family val="2"/>
      </rPr>
      <t xml:space="preserve"> ) , INSTALL SELECTIVE COMPLETION , ( </t>
    </r>
    <r>
      <rPr>
        <b/>
        <sz val="12"/>
        <color indexed="10"/>
        <rFont val="Calibri"/>
        <family val="2"/>
      </rPr>
      <t>KEPT SSD CLOSED AGAINST B-I , III , IV</t>
    </r>
    <r>
      <rPr>
        <b/>
        <sz val="12"/>
        <color indexed="12"/>
        <rFont val="Calibri"/>
        <family val="2"/>
      </rPr>
      <t xml:space="preserve"> ) , ( </t>
    </r>
    <r>
      <rPr>
        <b/>
        <sz val="12"/>
        <color indexed="17"/>
        <rFont val="Calibri"/>
        <family val="2"/>
      </rPr>
      <t>AND PRODUCE FROM B-V</t>
    </r>
    <r>
      <rPr>
        <b/>
        <sz val="12"/>
        <color indexed="12"/>
        <rFont val="Calibri"/>
        <family val="2"/>
      </rPr>
      <t xml:space="preserve"> </t>
    </r>
    <r>
      <rPr>
        <b/>
        <sz val="12"/>
        <color indexed="17"/>
        <rFont val="Calibri"/>
        <family val="2"/>
      </rPr>
      <t>ONLY</t>
    </r>
    <r>
      <rPr>
        <b/>
        <sz val="12"/>
        <color indexed="12"/>
        <rFont val="Calibri"/>
        <family val="2"/>
      </rPr>
      <t xml:space="preserve"> ),  RIH WITH 1.75" DHP AND </t>
    </r>
    <r>
      <rPr>
        <b/>
        <u/>
        <sz val="12"/>
        <color indexed="10"/>
        <rFont val="Calibri"/>
        <family val="2"/>
      </rPr>
      <t>NEW - D</t>
    </r>
    <r>
      <rPr>
        <b/>
        <u/>
        <sz val="12"/>
        <color indexed="12"/>
        <rFont val="Calibri"/>
        <family val="2"/>
      </rPr>
      <t xml:space="preserve"> S/R</t>
    </r>
    <r>
      <rPr>
        <b/>
        <sz val="12"/>
        <color indexed="12"/>
        <rFont val="Calibri"/>
        <family val="2"/>
      </rPr>
      <t xml:space="preserve"> ( 25 + 110 + 100 ) , ON STREAM ON </t>
    </r>
    <r>
      <rPr>
        <b/>
        <sz val="12"/>
        <color indexed="10"/>
        <rFont val="Calibri"/>
        <family val="2"/>
      </rPr>
      <t>14/3/2013</t>
    </r>
  </si>
  <si>
    <r>
      <t xml:space="preserve">BAKER , </t>
    </r>
    <r>
      <rPr>
        <b/>
        <sz val="12"/>
        <color indexed="10"/>
        <rFont val="Calibri"/>
        <family val="2"/>
      </rPr>
      <t>B-V ONLY</t>
    </r>
  </si>
  <si>
    <r>
      <t>ISOLATED B-V BY FWG PLUG , OPENED SSD AGAINST B-I,III ,IV ,</t>
    </r>
    <r>
      <rPr>
        <b/>
        <sz val="12"/>
        <color indexed="10"/>
        <rFont val="Calibri"/>
        <family val="2"/>
      </rPr>
      <t xml:space="preserve"> </t>
    </r>
    <r>
      <rPr>
        <b/>
        <u/>
        <sz val="12"/>
        <color indexed="10"/>
        <rFont val="Calibri"/>
        <family val="2"/>
      </rPr>
      <t>R.TRIP W/  1.75"</t>
    </r>
    <r>
      <rPr>
        <b/>
        <u/>
        <sz val="12"/>
        <color indexed="12"/>
        <rFont val="Calibri"/>
        <family val="2"/>
      </rPr>
      <t xml:space="preserve"> </t>
    </r>
    <r>
      <rPr>
        <b/>
        <sz val="12"/>
        <color indexed="12"/>
        <rFont val="Calibri"/>
        <family val="2"/>
      </rPr>
      <t>DHP , ON STREAM</t>
    </r>
  </si>
  <si>
    <r>
      <t xml:space="preserve">F.POUND , </t>
    </r>
    <r>
      <rPr>
        <b/>
        <sz val="12"/>
        <color indexed="10"/>
        <rFont val="Calibri"/>
        <family val="2"/>
      </rPr>
      <t>P.FILLAGE +/- 73 % , ISOLATED B-V BY FWG PLUG , OPENED SSD AGAINST B-I,III ,IV</t>
    </r>
  </si>
  <si>
    <r>
      <t xml:space="preserve">BAKER , </t>
    </r>
    <r>
      <rPr>
        <b/>
        <sz val="12"/>
        <color indexed="10"/>
        <rFont val="Calibri"/>
        <family val="2"/>
      </rPr>
      <t>B-I,III ,IV</t>
    </r>
    <r>
      <rPr>
        <b/>
        <sz val="12"/>
        <color indexed="12"/>
        <rFont val="Calibri"/>
        <family val="2"/>
      </rPr>
      <t xml:space="preserve">  , </t>
    </r>
    <r>
      <rPr>
        <b/>
        <sz val="12"/>
        <color indexed="10"/>
        <rFont val="Calibri"/>
        <family val="2"/>
      </rPr>
      <t xml:space="preserve">ISOLATED B-V BY FWG PLUG </t>
    </r>
  </si>
  <si>
    <r>
      <t xml:space="preserve">ROD NO. </t>
    </r>
    <r>
      <rPr>
        <b/>
        <sz val="12"/>
        <color indexed="10"/>
        <rFont val="Calibri"/>
        <family val="2"/>
      </rPr>
      <t>59X1</t>
    </r>
    <r>
      <rPr>
        <b/>
        <sz val="12"/>
        <color indexed="12"/>
        <rFont val="Calibri"/>
        <family val="2"/>
      </rPr>
      <t xml:space="preserve">" PARTED, FISHED, REPLACED, </t>
    </r>
    <r>
      <rPr>
        <b/>
        <u/>
        <sz val="12"/>
        <color indexed="10"/>
        <rFont val="Calibri"/>
        <family val="2"/>
      </rPr>
      <t xml:space="preserve">R.TRIP </t>
    </r>
    <r>
      <rPr>
        <b/>
        <sz val="12"/>
        <color indexed="12"/>
        <rFont val="Calibri"/>
        <family val="2"/>
      </rPr>
      <t>, ON STREAM.</t>
    </r>
  </si>
  <si>
    <r>
      <t xml:space="preserve">ROD NO. ( </t>
    </r>
    <r>
      <rPr>
        <b/>
        <sz val="12"/>
        <color indexed="10"/>
        <rFont val="Calibri"/>
        <family val="2"/>
      </rPr>
      <t>94X1</t>
    </r>
    <r>
      <rPr>
        <b/>
        <sz val="12"/>
        <color indexed="12"/>
        <rFont val="Calibri"/>
        <family val="2"/>
      </rPr>
      <t xml:space="preserve">" )  PARTED, FISHED, REPLACED, </t>
    </r>
    <r>
      <rPr>
        <b/>
        <u/>
        <sz val="12"/>
        <color indexed="10"/>
        <rFont val="Calibri"/>
        <family val="2"/>
      </rPr>
      <t xml:space="preserve">R.TRIP </t>
    </r>
    <r>
      <rPr>
        <b/>
        <sz val="12"/>
        <color indexed="12"/>
        <rFont val="Calibri"/>
        <family val="2"/>
      </rPr>
      <t>, ON STREAM.</t>
    </r>
  </si>
  <si>
    <r>
      <t xml:space="preserve">ROD NO. ( </t>
    </r>
    <r>
      <rPr>
        <b/>
        <sz val="12"/>
        <color indexed="10"/>
        <rFont val="Calibri"/>
        <family val="2"/>
      </rPr>
      <t>64X1</t>
    </r>
    <r>
      <rPr>
        <b/>
        <sz val="12"/>
        <color indexed="12"/>
        <rFont val="Calibri"/>
        <family val="2"/>
      </rPr>
      <t xml:space="preserve">" )  PARTED, FISHED, </t>
    </r>
    <r>
      <rPr>
        <b/>
        <sz val="12"/>
        <color indexed="8"/>
        <rFont val="Calibri"/>
        <family val="2"/>
      </rPr>
      <t xml:space="preserve">REPLACED ALL S/R BY </t>
    </r>
    <r>
      <rPr>
        <b/>
        <u/>
        <sz val="12"/>
        <color indexed="10"/>
        <rFont val="Calibri"/>
        <family val="2"/>
      </rPr>
      <t xml:space="preserve">NEW N-97 </t>
    </r>
    <r>
      <rPr>
        <b/>
        <sz val="12"/>
        <color indexed="8"/>
        <rFont val="Calibri"/>
        <family val="2"/>
      </rPr>
      <t xml:space="preserve">
( 25X1"+120X7/8"+90X1" </t>
    </r>
    <r>
      <rPr>
        <b/>
        <sz val="12"/>
        <color indexed="12"/>
        <rFont val="Calibri"/>
        <family val="2"/>
      </rPr>
      <t xml:space="preserve">), </t>
    </r>
    <r>
      <rPr>
        <b/>
        <u/>
        <sz val="12"/>
        <color indexed="10"/>
        <rFont val="Calibri"/>
        <family val="2"/>
      </rPr>
      <t xml:space="preserve">R.TRIP </t>
    </r>
    <r>
      <rPr>
        <b/>
        <sz val="12"/>
        <color indexed="12"/>
        <rFont val="Calibri"/>
        <family val="2"/>
      </rPr>
      <t>, ON STREAM.</t>
    </r>
  </si>
  <si>
    <r>
      <t xml:space="preserve">SLIGHT F. POUND , </t>
    </r>
    <r>
      <rPr>
        <b/>
        <sz val="12"/>
        <color indexed="10"/>
        <rFont val="Calibri"/>
        <family val="2"/>
      </rPr>
      <t>P. FILLAGE= 83 %.</t>
    </r>
  </si>
  <si>
    <r>
      <t>EXPRO.2 ,</t>
    </r>
    <r>
      <rPr>
        <b/>
        <sz val="12"/>
        <color indexed="10"/>
        <rFont val="Calibri"/>
        <family val="2"/>
      </rPr>
      <t xml:space="preserve"> LOW PUMP EFF.</t>
    </r>
  </si>
  <si>
    <r>
      <t xml:space="preserve"> F. POUND , </t>
    </r>
    <r>
      <rPr>
        <b/>
        <sz val="12"/>
        <color indexed="10"/>
        <rFont val="Calibri"/>
        <family val="2"/>
      </rPr>
      <t>P. FILLAGE= 80 %</t>
    </r>
  </si>
  <si>
    <r>
      <t xml:space="preserve"> F. POUND , </t>
    </r>
    <r>
      <rPr>
        <b/>
        <sz val="12"/>
        <color indexed="10"/>
        <rFont val="Calibri"/>
        <family val="2"/>
      </rPr>
      <t>P. FILLAGE= 78 %</t>
    </r>
  </si>
  <si>
    <r>
      <t>BAKER (</t>
    </r>
    <r>
      <rPr>
        <b/>
        <sz val="12"/>
        <color indexed="10"/>
        <rFont val="Calibri"/>
        <family val="2"/>
      </rPr>
      <t>RES. DECLINE</t>
    </r>
    <r>
      <rPr>
        <b/>
        <sz val="12"/>
        <color indexed="12"/>
        <rFont val="Calibri"/>
        <family val="2"/>
      </rPr>
      <t>)</t>
    </r>
  </si>
  <si>
    <r>
      <t xml:space="preserve"> F. POUND , </t>
    </r>
    <r>
      <rPr>
        <b/>
        <sz val="12"/>
        <color indexed="10"/>
        <rFont val="Calibri"/>
        <family val="2"/>
      </rPr>
      <t>P. FILLAGE= 77 %</t>
    </r>
  </si>
  <si>
    <r>
      <t xml:space="preserve">NO PUMP ACTION ,  </t>
    </r>
    <r>
      <rPr>
        <b/>
        <sz val="12"/>
        <color indexed="10"/>
        <rFont val="Calibri"/>
        <family val="2"/>
      </rPr>
      <t>2</t>
    </r>
    <r>
      <rPr>
        <b/>
        <sz val="12"/>
        <color indexed="12"/>
        <rFont val="Calibri"/>
        <family val="2"/>
      </rPr>
      <t xml:space="preserve"> R.TRIP , ON STREAM</t>
    </r>
  </si>
  <si>
    <r>
      <t xml:space="preserve">AL.AHLIA , </t>
    </r>
    <r>
      <rPr>
        <b/>
        <sz val="12"/>
        <color indexed="10"/>
        <rFont val="Calibri"/>
        <family val="2"/>
      </rPr>
      <t>B-I,III, IV</t>
    </r>
    <r>
      <rPr>
        <b/>
        <sz val="12"/>
        <color indexed="12"/>
        <rFont val="Calibri"/>
        <family val="2"/>
      </rPr>
      <t xml:space="preserve"> AFTER R.TRIP </t>
    </r>
  </si>
  <si>
    <r>
      <t>AL.AHLIA ,</t>
    </r>
    <r>
      <rPr>
        <b/>
        <sz val="12"/>
        <color indexed="10"/>
        <rFont val="Calibri"/>
        <family val="2"/>
      </rPr>
      <t xml:space="preserve"> GAS RATE= +/- 665 SCF/D</t>
    </r>
  </si>
  <si>
    <r>
      <t xml:space="preserve">SEVERE F. POUND , </t>
    </r>
    <r>
      <rPr>
        <b/>
        <sz val="12"/>
        <color indexed="10"/>
        <rFont val="Calibri"/>
        <family val="2"/>
      </rPr>
      <t>P.FILLAGE= 72 %</t>
    </r>
  </si>
  <si>
    <r>
      <t xml:space="preserve">SEVERE F. POUND , </t>
    </r>
    <r>
      <rPr>
        <b/>
        <sz val="12"/>
        <color indexed="10"/>
        <rFont val="Calibri"/>
        <family val="2"/>
      </rPr>
      <t>P.FILLAGE= 62 %</t>
    </r>
  </si>
  <si>
    <r>
      <t xml:space="preserve">F. POUND , </t>
    </r>
    <r>
      <rPr>
        <b/>
        <sz val="12"/>
        <color indexed="10"/>
        <rFont val="Calibri"/>
        <family val="2"/>
      </rPr>
      <t>P.FILLAGE= 75 %</t>
    </r>
  </si>
  <si>
    <r>
      <t>NO PUMP ACTION, R. TRIP</t>
    </r>
    <r>
      <rPr>
        <b/>
        <u/>
        <sz val="12"/>
        <color indexed="10"/>
        <rFont val="Calibri"/>
        <family val="2"/>
      </rPr>
      <t xml:space="preserve"> W/ 1.5" DHP</t>
    </r>
    <r>
      <rPr>
        <b/>
        <sz val="12"/>
        <color indexed="12"/>
        <rFont val="Calibri"/>
        <family val="2"/>
      </rPr>
      <t>,ON STREAM</t>
    </r>
  </si>
  <si>
    <r>
      <t xml:space="preserve">F. POUND , </t>
    </r>
    <r>
      <rPr>
        <b/>
        <sz val="12"/>
        <color indexed="10"/>
        <rFont val="Calibri"/>
        <family val="2"/>
      </rPr>
      <t>P.FILLAGE= 85 %</t>
    </r>
  </si>
  <si>
    <r>
      <t xml:space="preserve">GAS INTERFERENCE ,  </t>
    </r>
    <r>
      <rPr>
        <b/>
        <sz val="12"/>
        <color indexed="10"/>
        <rFont val="Calibri"/>
        <family val="2"/>
      </rPr>
      <t>P.FILLAGE = 31 %</t>
    </r>
  </si>
  <si>
    <r>
      <t xml:space="preserve">GAS INTERFERENCE , </t>
    </r>
    <r>
      <rPr>
        <b/>
        <sz val="12"/>
        <color indexed="10"/>
        <rFont val="Calibri"/>
        <family val="2"/>
      </rPr>
      <t xml:space="preserve"> P.FILLAGE = 60 %</t>
    </r>
  </si>
  <si>
    <r>
      <t xml:space="preserve">UNDER W/O TO REPIR TBG LEAK , </t>
    </r>
    <r>
      <rPr>
        <b/>
        <sz val="12"/>
        <color indexed="10"/>
        <rFont val="Calibri"/>
        <family val="2"/>
      </rPr>
      <t xml:space="preserve">FOUND CRACK IN JT NO 3, 10 ABOVE PSN , </t>
    </r>
    <r>
      <rPr>
        <b/>
        <sz val="12"/>
        <color indexed="12"/>
        <rFont val="Calibri"/>
        <family val="2"/>
      </rPr>
      <t xml:space="preserve">TAGGED T.D. @ 6190 ' , RIH WITH 2" DHP WITH SAME S/R ( 20+120+100) , ON STREAM </t>
    </r>
  </si>
  <si>
    <r>
      <t>ROD NO (</t>
    </r>
    <r>
      <rPr>
        <b/>
        <sz val="12"/>
        <color indexed="10"/>
        <rFont val="Calibri"/>
        <family val="2"/>
      </rPr>
      <t xml:space="preserve"> 33X1"</t>
    </r>
    <r>
      <rPr>
        <b/>
        <sz val="12"/>
        <color indexed="12"/>
        <rFont val="Calibri"/>
        <family val="2"/>
      </rPr>
      <t xml:space="preserve"> ) PARTED, FISHED OK,</t>
    </r>
    <r>
      <rPr>
        <b/>
        <sz val="12"/>
        <color indexed="10"/>
        <rFont val="Calibri"/>
        <family val="2"/>
      </rPr>
      <t xml:space="preserve"> R.TRIP </t>
    </r>
    <r>
      <rPr>
        <b/>
        <sz val="12"/>
        <color indexed="12"/>
        <rFont val="Calibri"/>
        <family val="2"/>
      </rPr>
      <t>, ON STREAM.</t>
    </r>
  </si>
  <si>
    <r>
      <t>ROD NO (</t>
    </r>
    <r>
      <rPr>
        <b/>
        <sz val="12"/>
        <color indexed="10"/>
        <rFont val="Calibri"/>
        <family val="2"/>
      </rPr>
      <t xml:space="preserve"> 17X1"</t>
    </r>
    <r>
      <rPr>
        <b/>
        <sz val="12"/>
        <color indexed="12"/>
        <rFont val="Calibri"/>
        <family val="2"/>
      </rPr>
      <t xml:space="preserve"> ) PARTED, FISHED OK,</t>
    </r>
    <r>
      <rPr>
        <b/>
        <sz val="12"/>
        <color indexed="10"/>
        <rFont val="Calibri"/>
        <family val="2"/>
      </rPr>
      <t xml:space="preserve">  REPLACED (3X1") RODS </t>
    </r>
    <r>
      <rPr>
        <b/>
        <sz val="12"/>
        <color indexed="12"/>
        <rFont val="Calibri"/>
        <family val="2"/>
      </rPr>
      <t>, ON STREAM.</t>
    </r>
  </si>
  <si>
    <r>
      <t>ROD NO (</t>
    </r>
    <r>
      <rPr>
        <b/>
        <sz val="12"/>
        <color indexed="10"/>
        <rFont val="Calibri"/>
        <family val="2"/>
      </rPr>
      <t xml:space="preserve"> 10X1"</t>
    </r>
    <r>
      <rPr>
        <b/>
        <sz val="12"/>
        <color indexed="12"/>
        <rFont val="Calibri"/>
        <family val="2"/>
      </rPr>
      <t xml:space="preserve"> ) PARTED, FISHED OK,</t>
    </r>
    <r>
      <rPr>
        <b/>
        <sz val="12"/>
        <color indexed="10"/>
        <rFont val="Calibri"/>
        <family val="2"/>
      </rPr>
      <t xml:space="preserve">  REPLACED PARTED  RODS </t>
    </r>
    <r>
      <rPr>
        <b/>
        <sz val="12"/>
        <color indexed="12"/>
        <rFont val="Calibri"/>
        <family val="2"/>
      </rPr>
      <t>, ON STREAM.</t>
    </r>
  </si>
  <si>
    <r>
      <t>ROD NO (</t>
    </r>
    <r>
      <rPr>
        <b/>
        <sz val="12"/>
        <color indexed="10"/>
        <rFont val="Calibri"/>
        <family val="2"/>
      </rPr>
      <t xml:space="preserve"> 7X1"</t>
    </r>
    <r>
      <rPr>
        <b/>
        <sz val="12"/>
        <color indexed="12"/>
        <rFont val="Calibri"/>
        <family val="2"/>
      </rPr>
      <t xml:space="preserve"> ) PARTED, FISHED OK,</t>
    </r>
    <r>
      <rPr>
        <b/>
        <sz val="12"/>
        <color indexed="10"/>
        <rFont val="Calibri"/>
        <family val="2"/>
      </rPr>
      <t xml:space="preserve">  </t>
    </r>
    <r>
      <rPr>
        <b/>
        <u/>
        <sz val="12"/>
        <color indexed="10"/>
        <rFont val="Calibri"/>
        <family val="2"/>
      </rPr>
      <t>REPLACED ( 50X1" )  RODS H-CH COND.2 
 ON TOP SECTION</t>
    </r>
    <r>
      <rPr>
        <b/>
        <sz val="12"/>
        <color indexed="10"/>
        <rFont val="Calibri"/>
        <family val="2"/>
      </rPr>
      <t xml:space="preserve"> </t>
    </r>
    <r>
      <rPr>
        <b/>
        <sz val="12"/>
        <color indexed="12"/>
        <rFont val="Calibri"/>
        <family val="2"/>
      </rPr>
      <t>, ON STREAM.</t>
    </r>
  </si>
  <si>
    <r>
      <t>ROD NO (</t>
    </r>
    <r>
      <rPr>
        <b/>
        <sz val="12"/>
        <color indexed="10"/>
        <rFont val="Calibri"/>
        <family val="2"/>
      </rPr>
      <t xml:space="preserve"> 11X1" </t>
    </r>
    <r>
      <rPr>
        <b/>
        <sz val="12"/>
        <color indexed="12"/>
        <rFont val="Calibri"/>
        <family val="2"/>
      </rPr>
      <t xml:space="preserve">) PARTED, FISHED OK, </t>
    </r>
    <r>
      <rPr>
        <b/>
        <sz val="12"/>
        <color indexed="10"/>
        <rFont val="Calibri"/>
        <family val="2"/>
      </rPr>
      <t xml:space="preserve"> REPLACED PARTED  RODS</t>
    </r>
    <r>
      <rPr>
        <b/>
        <sz val="12"/>
        <color indexed="12"/>
        <rFont val="Calibri"/>
        <family val="2"/>
      </rPr>
      <t xml:space="preserve"> , </t>
    </r>
    <r>
      <rPr>
        <b/>
        <u/>
        <sz val="12"/>
        <color indexed="10"/>
        <rFont val="Calibri"/>
        <family val="2"/>
      </rPr>
      <t xml:space="preserve">R.TRIP </t>
    </r>
    <r>
      <rPr>
        <b/>
        <sz val="12"/>
        <color indexed="12"/>
        <rFont val="Calibri"/>
        <family val="2"/>
      </rPr>
      <t>, ON STREAM.</t>
    </r>
  </si>
  <si>
    <r>
      <t>ROD NO (</t>
    </r>
    <r>
      <rPr>
        <b/>
        <sz val="12"/>
        <color indexed="10"/>
        <rFont val="Calibri"/>
        <family val="2"/>
      </rPr>
      <t xml:space="preserve"> 20X1" </t>
    </r>
    <r>
      <rPr>
        <b/>
        <sz val="12"/>
        <color indexed="12"/>
        <rFont val="Calibri"/>
        <family val="2"/>
      </rPr>
      <t xml:space="preserve">) PARTED, FISHED OK, </t>
    </r>
    <r>
      <rPr>
        <b/>
        <sz val="12"/>
        <color indexed="10"/>
        <rFont val="Calibri"/>
        <family val="2"/>
      </rPr>
      <t xml:space="preserve"> REPLACED 3X1" RODS</t>
    </r>
    <r>
      <rPr>
        <b/>
        <sz val="12"/>
        <color indexed="12"/>
        <rFont val="Calibri"/>
        <family val="2"/>
      </rPr>
      <t>, ON STREAM.</t>
    </r>
  </si>
  <si>
    <r>
      <t>ROD NO (</t>
    </r>
    <r>
      <rPr>
        <b/>
        <sz val="12"/>
        <color indexed="10"/>
        <rFont val="Calibri"/>
        <family val="2"/>
      </rPr>
      <t xml:space="preserve"> 4X1" </t>
    </r>
    <r>
      <rPr>
        <b/>
        <sz val="12"/>
        <color indexed="12"/>
        <rFont val="Calibri"/>
        <family val="2"/>
      </rPr>
      <t xml:space="preserve">) PARTED, FISHED OK, </t>
    </r>
    <r>
      <rPr>
        <b/>
        <sz val="12"/>
        <color indexed="10"/>
        <rFont val="Calibri"/>
        <family val="2"/>
      </rPr>
      <t xml:space="preserve"> REPLACED 50X1" RODS GRAD D </t>
    </r>
    <r>
      <rPr>
        <b/>
        <sz val="12"/>
        <color indexed="12"/>
        <rFont val="Calibri"/>
        <family val="2"/>
      </rPr>
      <t>, ON STREAM.</t>
    </r>
  </si>
  <si>
    <r>
      <t xml:space="preserve">NO PUMP ACTION , R.TRIP  , CHANGED SINKER BAR SECTION ,  FOUND ACTION AND SUCTION , PERFORMED HYDRO TEST , PRESS. NOT HOLD , R.TRIP </t>
    </r>
    <r>
      <rPr>
        <b/>
        <sz val="12"/>
        <color indexed="10"/>
        <rFont val="Calibri"/>
        <family val="2"/>
      </rPr>
      <t>W/2" ANCHOR PUMP</t>
    </r>
    <r>
      <rPr>
        <b/>
        <sz val="12"/>
        <color indexed="12"/>
        <rFont val="Calibri"/>
        <family val="2"/>
      </rPr>
      <t xml:space="preserve"> , RETRIEVED (</t>
    </r>
    <r>
      <rPr>
        <b/>
        <sz val="12"/>
        <color indexed="10"/>
        <rFont val="Calibri"/>
        <family val="2"/>
      </rPr>
      <t>15 X 1"</t>
    </r>
    <r>
      <rPr>
        <b/>
        <sz val="12"/>
        <color indexed="12"/>
        <rFont val="Calibri"/>
        <family val="2"/>
      </rPr>
      <t xml:space="preserve"> ) , SET ANCHOR PUMP @ </t>
    </r>
    <r>
      <rPr>
        <b/>
        <sz val="12"/>
        <color indexed="10"/>
        <rFont val="Calibri"/>
        <family val="2"/>
      </rPr>
      <t>5625</t>
    </r>
    <r>
      <rPr>
        <b/>
        <sz val="12"/>
        <color indexed="12"/>
        <rFont val="Calibri"/>
        <family val="2"/>
      </rPr>
      <t xml:space="preserve"> FT , ON STREAM.</t>
    </r>
  </si>
  <si>
    <r>
      <t xml:space="preserve">BAKER , </t>
    </r>
    <r>
      <rPr>
        <b/>
        <sz val="12"/>
        <color indexed="10"/>
        <rFont val="Calibri"/>
        <family val="2"/>
      </rPr>
      <t xml:space="preserve">ANCHOR PUMP </t>
    </r>
  </si>
  <si>
    <r>
      <t xml:space="preserve">NO PUMP ACTION , R.TRIP WITH 2" ANCHOR PUMP , RETRIVED </t>
    </r>
    <r>
      <rPr>
        <b/>
        <sz val="12"/>
        <color indexed="10"/>
        <rFont val="Calibri"/>
        <family val="2"/>
      </rPr>
      <t>20X1"</t>
    </r>
    <r>
      <rPr>
        <b/>
        <sz val="12"/>
        <color indexed="12"/>
        <rFont val="Calibri"/>
        <family val="2"/>
      </rPr>
      <t xml:space="preserve"> RODS , NOT PROD., WAITING W/O</t>
    </r>
  </si>
  <si>
    <r>
      <t xml:space="preserve">UNDER W/O TO REPIR TBG LEAK , ( </t>
    </r>
    <r>
      <rPr>
        <b/>
        <sz val="12"/>
        <color indexed="10"/>
        <rFont val="Calibri"/>
        <family val="2"/>
      </rPr>
      <t>FOUND LONGITUDINAL CRACK  IN JOINT NO. 190 ABOVE P.S.N W/3 JT'S</t>
    </r>
    <r>
      <rPr>
        <b/>
        <sz val="12"/>
        <color indexed="12"/>
        <rFont val="Calibri"/>
        <family val="2"/>
      </rPr>
      <t xml:space="preserve"> ) , RIH WITH 2" DHP &amp; </t>
    </r>
    <r>
      <rPr>
        <b/>
        <sz val="12"/>
        <color indexed="10"/>
        <rFont val="Calibri"/>
        <family val="2"/>
      </rPr>
      <t>NEW</t>
    </r>
    <r>
      <rPr>
        <b/>
        <sz val="12"/>
        <color indexed="12"/>
        <rFont val="Calibri"/>
        <family val="2"/>
      </rPr>
      <t xml:space="preserve"> S/R GRAD-D ( </t>
    </r>
    <r>
      <rPr>
        <b/>
        <u/>
        <sz val="12"/>
        <color indexed="12"/>
        <rFont val="Calibri"/>
        <family val="2"/>
      </rPr>
      <t>20X1"+125X7/8"+95X1"</t>
    </r>
    <r>
      <rPr>
        <b/>
        <sz val="12"/>
        <color indexed="12"/>
        <rFont val="Calibri"/>
        <family val="2"/>
      </rPr>
      <t xml:space="preserve"> ) , ON STREAM </t>
    </r>
    <r>
      <rPr>
        <b/>
        <sz val="12"/>
        <color indexed="10"/>
        <rFont val="Calibri"/>
        <family val="2"/>
      </rPr>
      <t>26-6-2013</t>
    </r>
  </si>
  <si>
    <r>
      <t xml:space="preserve">BAKER , </t>
    </r>
    <r>
      <rPr>
        <b/>
        <sz val="12"/>
        <color indexed="10"/>
        <rFont val="Calibri"/>
        <family val="2"/>
      </rPr>
      <t>AFTER W/O , 
EXPECTED RES. IMPROVMENT</t>
    </r>
  </si>
  <si>
    <r>
      <t>NORMAL CARD</t>
    </r>
    <r>
      <rPr>
        <b/>
        <sz val="12"/>
        <color indexed="10"/>
        <rFont val="Calibri"/>
        <family val="2"/>
      </rPr>
      <t>, EGY OTS</t>
    </r>
  </si>
  <si>
    <r>
      <t xml:space="preserve"> F.POUND , </t>
    </r>
    <r>
      <rPr>
        <b/>
        <sz val="12"/>
        <color indexed="10"/>
        <rFont val="Calibri"/>
        <family val="2"/>
      </rPr>
      <t>FILLAGE= 66 %</t>
    </r>
  </si>
  <si>
    <r>
      <t>SEVERE F. POUND ,</t>
    </r>
    <r>
      <rPr>
        <b/>
        <sz val="12"/>
        <color indexed="10"/>
        <rFont val="Calibri"/>
        <family val="2"/>
      </rPr>
      <t xml:space="preserve"> FILLAGE= 58 %</t>
    </r>
  </si>
  <si>
    <r>
      <t xml:space="preserve">SEVERE F. POUND , </t>
    </r>
    <r>
      <rPr>
        <b/>
        <sz val="12"/>
        <color indexed="10"/>
        <rFont val="Calibri"/>
        <family val="2"/>
      </rPr>
      <t>FILLAGE= 50 %</t>
    </r>
  </si>
  <si>
    <r>
      <t xml:space="preserve">ROD NO ( </t>
    </r>
    <r>
      <rPr>
        <b/>
        <sz val="12"/>
        <color indexed="10"/>
        <rFont val="Calibri"/>
        <family val="2"/>
      </rPr>
      <t>126X7/8"</t>
    </r>
    <r>
      <rPr>
        <b/>
        <sz val="12"/>
        <color indexed="12"/>
        <rFont val="Calibri"/>
        <family val="2"/>
      </rPr>
      <t xml:space="preserve"> ) PARTED , RIH WITH O-SHOT , FOUND OBSTRUCTION @ 4800 FT ,  RIH WITH IMPRESSION BLOCK , FOUND MARK OF S/R COUPLING , MANY TRAILES TO FISH WITOUT SUCCESS , FAILED TO START THE WELL WITH ANCHOR PUMP , WAITING FOR W/O.</t>
    </r>
  </si>
  <si>
    <r>
      <t>UNDER W/O TO FISH ROD PARTED  &amp; CLEAN THE WELL , INSTALL ANCHOR CATCHER INSTAED OF PKR , TAGGED TD @ 5959 FT ,  RIH W/1.75" DHP AND</t>
    </r>
    <r>
      <rPr>
        <b/>
        <sz val="12"/>
        <color indexed="10"/>
        <rFont val="Calibri"/>
        <family val="2"/>
      </rPr>
      <t xml:space="preserve"> NEW H-CH S/R</t>
    </r>
    <r>
      <rPr>
        <b/>
        <sz val="12"/>
        <color indexed="12"/>
        <rFont val="Calibri"/>
        <family val="2"/>
      </rPr>
      <t xml:space="preserve">  
( 25X1" +  110X7/8" + 100X1" ), ON STREAM </t>
    </r>
    <r>
      <rPr>
        <b/>
        <u/>
        <sz val="12"/>
        <color indexed="10"/>
        <rFont val="Calibri"/>
        <family val="2"/>
      </rPr>
      <t>7/12/11</t>
    </r>
  </si>
  <si>
    <r>
      <t xml:space="preserve">AL.AHLIA , </t>
    </r>
    <r>
      <rPr>
        <b/>
        <sz val="12"/>
        <color indexed="10"/>
        <rFont val="Calibri"/>
        <family val="2"/>
      </rPr>
      <t>AFTER W/O</t>
    </r>
    <r>
      <rPr>
        <b/>
        <sz val="12"/>
        <color indexed="12"/>
        <rFont val="Calibri"/>
        <family val="2"/>
      </rPr>
      <t xml:space="preserve"> ,
 </t>
    </r>
    <r>
      <rPr>
        <b/>
        <sz val="12"/>
        <color indexed="10"/>
        <rFont val="Calibri"/>
        <family val="2"/>
      </rPr>
      <t>GAS RATE +/- 565 SCF/D</t>
    </r>
  </si>
  <si>
    <r>
      <t>GAS INTERFERANSE ,</t>
    </r>
    <r>
      <rPr>
        <b/>
        <sz val="12"/>
        <color indexed="10"/>
        <rFont val="Calibri"/>
        <family val="2"/>
      </rPr>
      <t xml:space="preserve"> P.FILLAGE +/- 77 %</t>
    </r>
  </si>
  <si>
    <r>
      <t xml:space="preserve">SLIGHT F. POUND , </t>
    </r>
    <r>
      <rPr>
        <b/>
        <sz val="12"/>
        <color indexed="10"/>
        <rFont val="Calibri"/>
        <family val="2"/>
      </rPr>
      <t>FILLAGE= 80 %</t>
    </r>
  </si>
  <si>
    <r>
      <t xml:space="preserve">SEVERE F. POUND , </t>
    </r>
    <r>
      <rPr>
        <b/>
        <sz val="12"/>
        <color indexed="10"/>
        <rFont val="Calibri"/>
        <family val="2"/>
      </rPr>
      <t>P. FILLAGE= 14 %</t>
    </r>
  </si>
  <si>
    <r>
      <t xml:space="preserve">SEVERE F. POUND , </t>
    </r>
    <r>
      <rPr>
        <b/>
        <sz val="12"/>
        <color indexed="10"/>
        <rFont val="Calibri"/>
        <family val="2"/>
      </rPr>
      <t>P. FILLAGE= 17 %</t>
    </r>
  </si>
  <si>
    <r>
      <t xml:space="preserve">BAKER , </t>
    </r>
    <r>
      <rPr>
        <b/>
        <sz val="12"/>
        <color indexed="10"/>
        <rFont val="Calibri"/>
        <family val="2"/>
      </rPr>
      <t>B-I,III</t>
    </r>
    <r>
      <rPr>
        <b/>
        <sz val="12"/>
        <color indexed="12"/>
        <rFont val="Calibri"/>
        <family val="2"/>
      </rPr>
      <t xml:space="preserve"> AFTER R.TRIP</t>
    </r>
  </si>
  <si>
    <r>
      <t xml:space="preserve">BAKER ,  </t>
    </r>
    <r>
      <rPr>
        <b/>
        <sz val="12"/>
        <color indexed="10"/>
        <rFont val="Calibri"/>
        <family val="2"/>
      </rPr>
      <t>SH.S = 8"</t>
    </r>
  </si>
  <si>
    <r>
      <t xml:space="preserve">WORN PLUNGER , 
</t>
    </r>
    <r>
      <rPr>
        <b/>
        <sz val="12"/>
        <color indexed="12"/>
        <rFont val="Calibri"/>
        <family val="2"/>
      </rPr>
      <t>AFTER INCREASING SH.S. TO 10"</t>
    </r>
  </si>
  <si>
    <r>
      <t xml:space="preserve">BAKER ,  </t>
    </r>
    <r>
      <rPr>
        <b/>
        <sz val="12"/>
        <color indexed="10"/>
        <rFont val="Calibri"/>
        <family val="2"/>
      </rPr>
      <t>SH.S = 10"</t>
    </r>
  </si>
  <si>
    <r>
      <t xml:space="preserve">SIGMA , </t>
    </r>
    <r>
      <rPr>
        <b/>
        <sz val="12"/>
        <color indexed="10"/>
        <rFont val="Calibri"/>
        <family val="2"/>
      </rPr>
      <t>LOW PUMP EFF.</t>
    </r>
  </si>
  <si>
    <r>
      <t xml:space="preserve">BAKER , </t>
    </r>
    <r>
      <rPr>
        <b/>
        <sz val="12"/>
        <color indexed="10"/>
        <rFont val="Calibri"/>
        <family val="2"/>
      </rPr>
      <t>LOW PUMP EFF.</t>
    </r>
  </si>
  <si>
    <r>
      <t xml:space="preserve">AGIBA , </t>
    </r>
    <r>
      <rPr>
        <b/>
        <sz val="12"/>
        <color indexed="10"/>
        <rFont val="Calibri"/>
        <family val="2"/>
      </rPr>
      <t xml:space="preserve">AFTER R.TRIP </t>
    </r>
  </si>
  <si>
    <r>
      <t xml:space="preserve">UNDER W/O DUE TO TBG LEAK , ( </t>
    </r>
    <r>
      <rPr>
        <b/>
        <sz val="12"/>
        <color indexed="10"/>
        <rFont val="Calibri"/>
        <family val="2"/>
      </rPr>
      <t>NO VISUAL CRACK FOUND</t>
    </r>
    <r>
      <rPr>
        <b/>
        <sz val="12"/>
        <color indexed="12"/>
        <rFont val="Calibri"/>
        <family val="2"/>
      </rPr>
      <t xml:space="preserve"> , </t>
    </r>
    <r>
      <rPr>
        <b/>
        <sz val="12"/>
        <color indexed="10"/>
        <rFont val="Calibri"/>
        <family val="2"/>
      </rPr>
      <t xml:space="preserve">FOUND PUP JOINT &amp; R-NIPPEL  COVERD WITH SCALE FROM OUT SIDE </t>
    </r>
    <r>
      <rPr>
        <b/>
        <sz val="12"/>
        <color indexed="12"/>
        <rFont val="Calibri"/>
        <family val="2"/>
      </rPr>
      <t xml:space="preserve">) , ( </t>
    </r>
    <r>
      <rPr>
        <b/>
        <u/>
        <sz val="12"/>
        <color indexed="10"/>
        <rFont val="Calibri"/>
        <family val="2"/>
      </rPr>
      <t>INSTALLED NEW B.PLUG ABOVE OLD ONE DUE TO W.C INCREASED F/15 % TO 60 % )</t>
    </r>
    <r>
      <rPr>
        <b/>
        <sz val="12"/>
        <color indexed="12"/>
        <rFont val="Calibri"/>
        <family val="2"/>
      </rPr>
      <t xml:space="preserve">  , RIH W/1.75" DHP &amp; SAME S/R ( 25 + 115 + 90 ) , ON STREAM </t>
    </r>
    <r>
      <rPr>
        <b/>
        <sz val="12"/>
        <color indexed="10"/>
        <rFont val="Calibri"/>
        <family val="2"/>
      </rPr>
      <t>19/4/12</t>
    </r>
  </si>
  <si>
    <r>
      <t xml:space="preserve">NO PUMP ACTION, PERFORMED </t>
    </r>
    <r>
      <rPr>
        <b/>
        <sz val="12"/>
        <color indexed="10"/>
        <rFont val="Calibri"/>
        <family val="2"/>
      </rPr>
      <t>2</t>
    </r>
    <r>
      <rPr>
        <b/>
        <sz val="12"/>
        <color indexed="12"/>
        <rFont val="Calibri"/>
        <family val="2"/>
      </rPr>
      <t xml:space="preserve"> R.TRIP, ON STREAM</t>
    </r>
  </si>
  <si>
    <r>
      <t xml:space="preserve">ROD NO ( </t>
    </r>
    <r>
      <rPr>
        <b/>
        <sz val="12"/>
        <color indexed="10"/>
        <rFont val="Calibri"/>
        <family val="2"/>
      </rPr>
      <t>114X7/8"</t>
    </r>
    <r>
      <rPr>
        <b/>
        <sz val="12"/>
        <color indexed="12"/>
        <rFont val="Calibri"/>
        <family val="2"/>
      </rPr>
      <t xml:space="preserve"> ) UNSCREW , FISHED, </t>
    </r>
    <r>
      <rPr>
        <b/>
        <sz val="12"/>
        <color indexed="10"/>
        <rFont val="Calibri"/>
        <family val="2"/>
      </rPr>
      <t>REPLACED</t>
    </r>
    <r>
      <rPr>
        <b/>
        <sz val="12"/>
        <color indexed="12"/>
        <rFont val="Calibri"/>
        <family val="2"/>
      </rPr>
      <t xml:space="preserve"> , </t>
    </r>
    <r>
      <rPr>
        <b/>
        <sz val="12"/>
        <color indexed="10"/>
        <rFont val="Calibri"/>
        <family val="2"/>
      </rPr>
      <t xml:space="preserve">R.TRIP </t>
    </r>
    <r>
      <rPr>
        <b/>
        <sz val="12"/>
        <color indexed="12"/>
        <rFont val="Calibri"/>
        <family val="2"/>
      </rPr>
      <t>, ON STREAM.</t>
    </r>
  </si>
  <si>
    <r>
      <t xml:space="preserve">SEVERE F. POUND , </t>
    </r>
    <r>
      <rPr>
        <b/>
        <sz val="12"/>
        <color indexed="10"/>
        <rFont val="Calibri"/>
        <family val="2"/>
      </rPr>
      <t>P. FILLAGE= 51 %</t>
    </r>
  </si>
  <si>
    <r>
      <t xml:space="preserve">F. POUND , </t>
    </r>
    <r>
      <rPr>
        <b/>
        <sz val="12"/>
        <color indexed="10"/>
        <rFont val="Calibri"/>
        <family val="2"/>
      </rPr>
      <t>P. FILLAGE= 65 %</t>
    </r>
  </si>
  <si>
    <r>
      <t>NO PUMP ACTION , 2 R.TRIP WITH</t>
    </r>
    <r>
      <rPr>
        <b/>
        <sz val="12"/>
        <color indexed="10"/>
        <rFont val="Calibri"/>
        <family val="2"/>
      </rPr>
      <t xml:space="preserve"> </t>
    </r>
    <r>
      <rPr>
        <b/>
        <u/>
        <sz val="12"/>
        <color indexed="10"/>
        <rFont val="Calibri"/>
        <family val="2"/>
      </rPr>
      <t>1.5 " DHP</t>
    </r>
    <r>
      <rPr>
        <b/>
        <sz val="12"/>
        <color indexed="12"/>
        <rFont val="Calibri"/>
        <family val="2"/>
      </rPr>
      <t>, ON STREAM 1/5/2014</t>
    </r>
  </si>
  <si>
    <r>
      <t>F. POUND ,</t>
    </r>
    <r>
      <rPr>
        <b/>
        <sz val="12"/>
        <color indexed="10"/>
        <rFont val="Calibri"/>
        <family val="2"/>
      </rPr>
      <t xml:space="preserve"> P. FILLAGE= 80 %</t>
    </r>
  </si>
  <si>
    <r>
      <t>F. POUND ,</t>
    </r>
    <r>
      <rPr>
        <b/>
        <sz val="12"/>
        <color indexed="10"/>
        <rFont val="Calibri"/>
        <family val="2"/>
      </rPr>
      <t xml:space="preserve"> P. FILLAGE= 77 %</t>
    </r>
  </si>
  <si>
    <r>
      <t xml:space="preserve"> F.POUND </t>
    </r>
    <r>
      <rPr>
        <b/>
        <sz val="12"/>
        <color indexed="10"/>
        <rFont val="Calibri"/>
        <family val="2"/>
      </rPr>
      <t>P.FILLAGE = 70 %</t>
    </r>
  </si>
  <si>
    <r>
      <t xml:space="preserve"> F.POUND ,</t>
    </r>
    <r>
      <rPr>
        <b/>
        <sz val="12"/>
        <color indexed="10"/>
        <rFont val="Calibri"/>
        <family val="2"/>
      </rPr>
      <t>P.FILLAGE = 79 %</t>
    </r>
  </si>
  <si>
    <r>
      <t xml:space="preserve">SEVERE F. POUND ,  </t>
    </r>
    <r>
      <rPr>
        <b/>
        <sz val="12"/>
        <color indexed="10"/>
        <rFont val="Calibri"/>
        <family val="2"/>
      </rPr>
      <t>P.FILLAGE= 28%</t>
    </r>
  </si>
  <si>
    <r>
      <t xml:space="preserve">UNDER W/O, TO INSTALL ANOTHER B. PLUG  ( TO ISOLATE B-III ) , INSTALL KTH WITH PKR, TENSION 16 KIB , </t>
    </r>
    <r>
      <rPr>
        <b/>
        <sz val="12"/>
        <color indexed="10"/>
        <rFont val="Calibri"/>
        <family val="2"/>
      </rPr>
      <t xml:space="preserve"> PRODUCE FROM B-I ONLY</t>
    </r>
    <r>
      <rPr>
        <b/>
        <sz val="12"/>
        <color indexed="12"/>
        <rFont val="Calibri"/>
        <family val="2"/>
      </rPr>
      <t xml:space="preserve"> ( </t>
    </r>
    <r>
      <rPr>
        <b/>
        <sz val="12"/>
        <color indexed="10"/>
        <rFont val="Calibri"/>
        <family val="2"/>
      </rPr>
      <t>TEST CASING HOLD OK , KILLING SSD LIFT  CLOSED</t>
    </r>
    <r>
      <rPr>
        <b/>
        <sz val="12"/>
        <color indexed="12"/>
        <rFont val="Calibri"/>
        <family val="2"/>
      </rPr>
      <t xml:space="preserve"> ) , RIH WITH 1.75" DHP, SAME S/R ( 30+122+75 ), ON STREAM </t>
    </r>
  </si>
  <si>
    <r>
      <t xml:space="preserve">SEVERE F. POUND  </t>
    </r>
    <r>
      <rPr>
        <b/>
        <sz val="12"/>
        <color indexed="10"/>
        <rFont val="Calibri"/>
        <family val="2"/>
      </rPr>
      <t>P.FILLAGE= 56%</t>
    </r>
  </si>
  <si>
    <r>
      <t xml:space="preserve">BAKER , AFTER W/O , ( </t>
    </r>
    <r>
      <rPr>
        <b/>
        <sz val="12"/>
        <color indexed="10"/>
        <rFont val="Calibri"/>
        <family val="2"/>
      </rPr>
      <t xml:space="preserve">B-I ONLY </t>
    </r>
    <r>
      <rPr>
        <b/>
        <sz val="12"/>
        <color indexed="12"/>
        <rFont val="Calibri"/>
        <family val="2"/>
      </rPr>
      <t xml:space="preserve"> )</t>
    </r>
  </si>
  <si>
    <r>
      <t>SEVER FLUID POUND ,</t>
    </r>
    <r>
      <rPr>
        <b/>
        <sz val="12"/>
        <color indexed="10"/>
        <rFont val="Calibri"/>
        <family val="2"/>
      </rPr>
      <t xml:space="preserve"> P.FILLAGE = 37 %</t>
    </r>
  </si>
  <si>
    <r>
      <t xml:space="preserve">ALAHLIA ,  </t>
    </r>
    <r>
      <rPr>
        <b/>
        <sz val="12"/>
        <color indexed="10"/>
        <rFont val="Calibri"/>
        <family val="2"/>
      </rPr>
      <t>GAS RATE +/- 665 SCF/D</t>
    </r>
  </si>
  <si>
    <r>
      <t xml:space="preserve">SEVERE F. POUND  </t>
    </r>
    <r>
      <rPr>
        <b/>
        <sz val="12"/>
        <color indexed="10"/>
        <rFont val="Calibri"/>
        <family val="2"/>
      </rPr>
      <t>P.FILLAGE= 46%</t>
    </r>
  </si>
  <si>
    <r>
      <t xml:space="preserve">ROD NO ( </t>
    </r>
    <r>
      <rPr>
        <b/>
        <sz val="12"/>
        <color indexed="10"/>
        <rFont val="Calibri"/>
        <family val="2"/>
      </rPr>
      <t>8X7/8"</t>
    </r>
    <r>
      <rPr>
        <b/>
        <sz val="12"/>
        <color indexed="48"/>
        <rFont val="Calibri"/>
        <family val="2"/>
      </rPr>
      <t xml:space="preserve"> ) PARTED , FIHSED OK , </t>
    </r>
    <r>
      <rPr>
        <b/>
        <sz val="12"/>
        <color indexed="10"/>
        <rFont val="Calibri"/>
        <family val="2"/>
      </rPr>
      <t xml:space="preserve">REPLACED (3X7/8" ) , </t>
    </r>
    <r>
      <rPr>
        <b/>
        <u/>
        <sz val="12"/>
        <color indexed="10"/>
        <rFont val="Calibri"/>
        <family val="2"/>
      </rPr>
      <t>R.TRIP</t>
    </r>
    <r>
      <rPr>
        <b/>
        <sz val="12"/>
        <color indexed="48"/>
        <rFont val="Calibri"/>
        <family val="2"/>
      </rPr>
      <t>, ON STREAM</t>
    </r>
  </si>
  <si>
    <r>
      <t xml:space="preserve">ROD NO ( </t>
    </r>
    <r>
      <rPr>
        <b/>
        <sz val="12"/>
        <color indexed="10"/>
        <rFont val="Calibri"/>
        <family val="2"/>
      </rPr>
      <t>5X7/8"</t>
    </r>
    <r>
      <rPr>
        <b/>
        <sz val="12"/>
        <color indexed="48"/>
        <rFont val="Calibri"/>
        <family val="2"/>
      </rPr>
      <t xml:space="preserve"> ) PARTED , FIHSED OK , </t>
    </r>
    <r>
      <rPr>
        <b/>
        <sz val="12"/>
        <color indexed="10"/>
        <rFont val="Calibri"/>
        <family val="2"/>
      </rPr>
      <t xml:space="preserve">REPLACED , </t>
    </r>
    <r>
      <rPr>
        <b/>
        <u/>
        <sz val="12"/>
        <color indexed="10"/>
        <rFont val="Calibri"/>
        <family val="2"/>
      </rPr>
      <t>R.TRIP</t>
    </r>
    <r>
      <rPr>
        <b/>
        <sz val="12"/>
        <color indexed="48"/>
        <rFont val="Calibri"/>
        <family val="2"/>
      </rPr>
      <t>, ON STREAM.</t>
    </r>
  </si>
  <si>
    <r>
      <t xml:space="preserve">NO PUMP ACTION , R.TRIP, NOT PRODUCE ( </t>
    </r>
    <r>
      <rPr>
        <b/>
        <sz val="12"/>
        <color indexed="10"/>
        <rFont val="Calibri"/>
        <family val="2"/>
      </rPr>
      <t>DHP HAVE SMALL HOLE</t>
    </r>
    <r>
      <rPr>
        <b/>
        <sz val="12"/>
        <color indexed="12"/>
        <rFont val="Calibri"/>
        <family val="2"/>
      </rPr>
      <t xml:space="preserve"> ), R .TRIP, ON STREAM </t>
    </r>
    <r>
      <rPr>
        <b/>
        <sz val="12"/>
        <color indexed="10"/>
        <rFont val="Calibri"/>
        <family val="2"/>
      </rPr>
      <t>6/7/12</t>
    </r>
  </si>
  <si>
    <r>
      <t xml:space="preserve">ROD NO ( </t>
    </r>
    <r>
      <rPr>
        <b/>
        <sz val="12"/>
        <color indexed="10"/>
        <rFont val="Calibri"/>
        <family val="2"/>
      </rPr>
      <t>2 X7/8"</t>
    </r>
    <r>
      <rPr>
        <b/>
        <sz val="12"/>
        <color indexed="12"/>
        <rFont val="Calibri"/>
        <family val="2"/>
      </rPr>
      <t xml:space="preserve"> ) PARTED , FIHSED OK , </t>
    </r>
    <r>
      <rPr>
        <b/>
        <sz val="12"/>
        <color indexed="10"/>
        <rFont val="Calibri"/>
        <family val="2"/>
      </rPr>
      <t>REPLACED</t>
    </r>
    <r>
      <rPr>
        <b/>
        <sz val="12"/>
        <color indexed="12"/>
        <rFont val="Calibri"/>
        <family val="2"/>
      </rPr>
      <t xml:space="preserve"> , ON STREAM </t>
    </r>
    <r>
      <rPr>
        <b/>
        <sz val="12"/>
        <color indexed="10"/>
        <rFont val="Calibri"/>
        <family val="2"/>
      </rPr>
      <t>31/7/12</t>
    </r>
  </si>
  <si>
    <r>
      <t xml:space="preserve">ROD ( </t>
    </r>
    <r>
      <rPr>
        <b/>
        <sz val="12"/>
        <color indexed="10"/>
        <rFont val="Calibri"/>
        <family val="2"/>
      </rPr>
      <t>3X7/8"</t>
    </r>
    <r>
      <rPr>
        <b/>
        <sz val="12"/>
        <color indexed="12"/>
        <rFont val="Calibri"/>
        <family val="2"/>
      </rPr>
      <t xml:space="preserve"> ) PARTED , FISHED ,</t>
    </r>
    <r>
      <rPr>
        <b/>
        <sz val="12"/>
        <color indexed="10"/>
        <rFont val="Calibri"/>
        <family val="2"/>
      </rPr>
      <t xml:space="preserve"> REPLACED</t>
    </r>
    <r>
      <rPr>
        <b/>
        <sz val="12"/>
        <color indexed="12"/>
        <rFont val="Calibri"/>
        <family val="2"/>
      </rPr>
      <t xml:space="preserve"> , ON STREAM </t>
    </r>
    <r>
      <rPr>
        <b/>
        <sz val="12"/>
        <color indexed="10"/>
        <rFont val="Calibri"/>
        <family val="2"/>
      </rPr>
      <t>1/10/12</t>
    </r>
  </si>
  <si>
    <r>
      <t xml:space="preserve">ROD ( </t>
    </r>
    <r>
      <rPr>
        <b/>
        <sz val="12"/>
        <color indexed="10"/>
        <rFont val="Calibri"/>
        <family val="2"/>
      </rPr>
      <t>1X7/8"</t>
    </r>
    <r>
      <rPr>
        <b/>
        <sz val="12"/>
        <color indexed="12"/>
        <rFont val="Calibri"/>
        <family val="2"/>
      </rPr>
      <t xml:space="preserve"> ) PARTED , FISHED ,</t>
    </r>
    <r>
      <rPr>
        <b/>
        <sz val="12"/>
        <color indexed="10"/>
        <rFont val="Calibri"/>
        <family val="2"/>
      </rPr>
      <t xml:space="preserve"> REPLACED  ( 15X7/8" )</t>
    </r>
    <r>
      <rPr>
        <b/>
        <sz val="12"/>
        <color indexed="12"/>
        <rFont val="Calibri"/>
        <family val="2"/>
      </rPr>
      <t xml:space="preserve"> </t>
    </r>
    <r>
      <rPr>
        <b/>
        <sz val="12"/>
        <color indexed="10"/>
        <rFont val="Calibri"/>
        <family val="2"/>
      </rPr>
      <t>RODS BY ( 15X1" )</t>
    </r>
    <r>
      <rPr>
        <b/>
        <sz val="12"/>
        <color indexed="12"/>
        <rFont val="Calibri"/>
        <family val="2"/>
      </rPr>
      <t xml:space="preserve"> , ON STREAM</t>
    </r>
  </si>
  <si>
    <r>
      <t>SEVERE F. POUND ,</t>
    </r>
    <r>
      <rPr>
        <b/>
        <sz val="12"/>
        <color indexed="10"/>
        <rFont val="Calibri"/>
        <family val="2"/>
      </rPr>
      <t xml:space="preserve"> P. FILLAGE= 41 %</t>
    </r>
  </si>
  <si>
    <r>
      <t xml:space="preserve">T.V LEAK , </t>
    </r>
    <r>
      <rPr>
        <b/>
        <sz val="12"/>
        <color indexed="10"/>
        <rFont val="Calibri"/>
        <family val="2"/>
      </rPr>
      <t>P.FILLAGE +/- 57</t>
    </r>
  </si>
  <si>
    <r>
      <t xml:space="preserve">NO PUMP ACTION , R.TRIP W/ </t>
    </r>
    <r>
      <rPr>
        <b/>
        <u/>
        <sz val="12"/>
        <color indexed="10"/>
        <rFont val="Calibri"/>
        <family val="2"/>
      </rPr>
      <t xml:space="preserve">1.5" DHP </t>
    </r>
    <r>
      <rPr>
        <b/>
        <sz val="12"/>
        <color indexed="12"/>
        <rFont val="Calibri"/>
        <family val="2"/>
      </rPr>
      <t xml:space="preserve">, CHANGED ALL 7/8" SECTION BY </t>
    </r>
    <r>
      <rPr>
        <b/>
        <sz val="12"/>
        <color indexed="10"/>
        <rFont val="Calibri"/>
        <family val="2"/>
      </rPr>
      <t>NEW</t>
    </r>
    <r>
      <rPr>
        <b/>
        <sz val="12"/>
        <color indexed="12"/>
        <rFont val="Calibri"/>
        <family val="2"/>
      </rPr>
      <t xml:space="preserve"> , 
NEW CONFIG. ( 30X1" + 105 X 7/8" + 93 X 1" ) , ON STREAM </t>
    </r>
  </si>
  <si>
    <r>
      <t xml:space="preserve">EXPRO , </t>
    </r>
    <r>
      <rPr>
        <b/>
        <sz val="12"/>
        <color indexed="10"/>
        <rFont val="Calibri"/>
        <family val="2"/>
      </rPr>
      <t>EXPECTED RES. IMPROVMENT</t>
    </r>
  </si>
  <si>
    <r>
      <t xml:space="preserve">F. POUND , </t>
    </r>
    <r>
      <rPr>
        <b/>
        <sz val="12"/>
        <color indexed="10"/>
        <rFont val="Calibri"/>
        <family val="2"/>
      </rPr>
      <t>P. FILLAGE= 60 %</t>
    </r>
  </si>
  <si>
    <r>
      <t xml:space="preserve">PLUNGER STUCK , 2 R.TRIP  WITH 1.75" DHP , FOUND OBSTRUCTION @ 5721 FT , </t>
    </r>
    <r>
      <rPr>
        <b/>
        <sz val="12"/>
        <color indexed="10"/>
        <rFont val="Calibri"/>
        <family val="2"/>
      </rPr>
      <t>RIH WITH 2.71 G.C FOUND OBSTRCTION @ P.S.N , PASSD OK , THEN FOUND OBSTRUCTION BLOW P.S.N  , MANY TRIALS TO CLEAN WITH W/L BRUSH WITHOUT SUCCESS</t>
    </r>
    <r>
      <rPr>
        <b/>
        <sz val="12"/>
        <color indexed="12"/>
        <rFont val="Calibri"/>
        <family val="2"/>
      </rPr>
      <t xml:space="preserve"> , R.TRIP WITH 1.75" ANCHOR PUMP , TOTAL RETRIEVED ( 12X1" ) RODS , NOT PRODUCE , WAITING FOR W/O.</t>
    </r>
  </si>
  <si>
    <r>
      <t>UNDER W/O TO CLEAN FILL , ( FOUND CRACKS IN JT NO 62, 63 &amp; 64</t>
    </r>
    <r>
      <rPr>
        <b/>
        <sz val="12"/>
        <color indexed="12"/>
        <rFont val="Calibri"/>
        <family val="2"/>
      </rPr>
      <t xml:space="preserve"> ) ,TAGGED TD @  5840 FT ,</t>
    </r>
    <r>
      <rPr>
        <b/>
        <sz val="12"/>
        <color indexed="30"/>
        <rFont val="Calibri"/>
        <family val="2"/>
      </rPr>
      <t xml:space="preserve"> TESTED CASING HOLD OK ( 1000 PSI FOR 15 MIN. ) </t>
    </r>
    <r>
      <rPr>
        <b/>
        <sz val="12"/>
        <color indexed="17"/>
        <rFont val="Calibri"/>
        <family val="2"/>
      </rPr>
      <t>PRODUCE FROM B-I ONLY</t>
    </r>
    <r>
      <rPr>
        <b/>
        <sz val="12"/>
        <color indexed="12"/>
        <rFont val="Calibri"/>
        <family val="2"/>
      </rPr>
      <t xml:space="preserve"> , RIH WITH 1.5" DHP,</t>
    </r>
    <r>
      <rPr>
        <b/>
        <sz val="12"/>
        <color indexed="10"/>
        <rFont val="Calibri"/>
        <family val="2"/>
      </rPr>
      <t xml:space="preserve"> NEW D-78 S/R</t>
    </r>
    <r>
      <rPr>
        <b/>
        <sz val="12"/>
        <color indexed="12"/>
        <rFont val="Calibri"/>
        <family val="2"/>
      </rPr>
      <t xml:space="preserve"> ( 30+105+89 ) , ON STREAM 6-6-2014</t>
    </r>
  </si>
  <si>
    <r>
      <t xml:space="preserve">SEVERE F.POUND </t>
    </r>
    <r>
      <rPr>
        <b/>
        <sz val="12"/>
        <color indexed="10"/>
        <rFont val="Calibri"/>
        <family val="2"/>
      </rPr>
      <t>P.FILLAGE = 27 %</t>
    </r>
  </si>
  <si>
    <r>
      <t xml:space="preserve">POLISHED ROD ROD PARTED , FISHED OK , REPLACED , </t>
    </r>
    <r>
      <rPr>
        <b/>
        <u/>
        <sz val="12"/>
        <color indexed="10"/>
        <rFont val="Calibri"/>
        <family val="2"/>
      </rPr>
      <t>R.TRIP</t>
    </r>
    <r>
      <rPr>
        <b/>
        <sz val="12"/>
        <color indexed="12"/>
        <rFont val="Calibri"/>
        <family val="2"/>
      </rPr>
      <t xml:space="preserve"> , ON STEAM </t>
    </r>
    <r>
      <rPr>
        <b/>
        <sz val="12"/>
        <color indexed="10"/>
        <rFont val="Calibri"/>
        <family val="2"/>
      </rPr>
      <t>11/10/14</t>
    </r>
  </si>
  <si>
    <r>
      <t xml:space="preserve">SEVERE F.POUND ,  </t>
    </r>
    <r>
      <rPr>
        <b/>
        <sz val="12"/>
        <color indexed="10"/>
        <rFont val="Calibri"/>
        <family val="2"/>
      </rPr>
      <t>P.FILLAGE = 47%</t>
    </r>
  </si>
  <si>
    <r>
      <t xml:space="preserve">ROD NO ( </t>
    </r>
    <r>
      <rPr>
        <b/>
        <sz val="12"/>
        <color indexed="10"/>
        <rFont val="Calibri"/>
        <family val="2"/>
      </rPr>
      <t>3X1"</t>
    </r>
    <r>
      <rPr>
        <b/>
        <sz val="12"/>
        <color indexed="12"/>
        <rFont val="Calibri"/>
        <family val="2"/>
      </rPr>
      <t xml:space="preserve"> ) PARTED, FISHED , REPLACED </t>
    </r>
    <r>
      <rPr>
        <b/>
        <sz val="12"/>
        <color indexed="10"/>
        <rFont val="Calibri"/>
        <family val="2"/>
      </rPr>
      <t>2X1"</t>
    </r>
    <r>
      <rPr>
        <b/>
        <sz val="12"/>
        <color indexed="12"/>
        <rFont val="Calibri"/>
        <family val="2"/>
      </rPr>
      <t xml:space="preserve"> RODS , ON STREAM</t>
    </r>
  </si>
  <si>
    <r>
      <rPr>
        <b/>
        <sz val="12"/>
        <color indexed="10"/>
        <rFont val="Calibri"/>
        <family val="2"/>
      </rPr>
      <t>POLISHED ROD PARTED</t>
    </r>
    <r>
      <rPr>
        <b/>
        <sz val="12"/>
        <color indexed="12"/>
        <rFont val="Calibri"/>
        <family val="2"/>
      </rPr>
      <t xml:space="preserve"> , FISHED , REPLACED , ON STREAM</t>
    </r>
  </si>
  <si>
    <r>
      <t xml:space="preserve">ROD NO  ( </t>
    </r>
    <r>
      <rPr>
        <b/>
        <sz val="12"/>
        <color indexed="10"/>
        <rFont val="Calibri"/>
        <family val="2"/>
      </rPr>
      <t>39X1"</t>
    </r>
    <r>
      <rPr>
        <b/>
        <sz val="12"/>
        <color indexed="12"/>
        <rFont val="Calibri"/>
        <family val="2"/>
      </rPr>
      <t xml:space="preserve"> ) PARTED, FISHED , </t>
    </r>
    <r>
      <rPr>
        <b/>
        <sz val="12"/>
        <color indexed="10"/>
        <rFont val="Calibri"/>
        <family val="2"/>
      </rPr>
      <t>REPLACED</t>
    </r>
    <r>
      <rPr>
        <b/>
        <sz val="12"/>
        <color indexed="12"/>
        <rFont val="Calibri"/>
        <family val="2"/>
      </rPr>
      <t xml:space="preserve">  , ON STREAM</t>
    </r>
  </si>
  <si>
    <r>
      <t xml:space="preserve">ROD NO ( </t>
    </r>
    <r>
      <rPr>
        <b/>
        <sz val="12"/>
        <color indexed="10"/>
        <rFont val="Calibri"/>
        <family val="2"/>
      </rPr>
      <t>37 X1" )</t>
    </r>
    <r>
      <rPr>
        <b/>
        <sz val="12"/>
        <color indexed="12"/>
        <rFont val="Calibri"/>
        <family val="2"/>
      </rPr>
      <t xml:space="preserve"> PARTED, FISHED , </t>
    </r>
    <r>
      <rPr>
        <b/>
        <sz val="12"/>
        <color indexed="10"/>
        <rFont val="Calibri"/>
        <family val="2"/>
      </rPr>
      <t>REPLACED</t>
    </r>
    <r>
      <rPr>
        <b/>
        <sz val="12"/>
        <color indexed="12"/>
        <rFont val="Calibri"/>
        <family val="2"/>
      </rPr>
      <t xml:space="preserve">  , ON STREAM</t>
    </r>
  </si>
  <si>
    <r>
      <t xml:space="preserve">NORMAL CARD , </t>
    </r>
    <r>
      <rPr>
        <b/>
        <sz val="12"/>
        <color indexed="10"/>
        <rFont val="Calibri"/>
        <family val="2"/>
      </rPr>
      <t>T.V. LEAK</t>
    </r>
  </si>
  <si>
    <r>
      <t xml:space="preserve">ROD NO ( </t>
    </r>
    <r>
      <rPr>
        <b/>
        <sz val="12"/>
        <color indexed="10"/>
        <rFont val="Calibri"/>
        <family val="2"/>
      </rPr>
      <t>50 X1"</t>
    </r>
    <r>
      <rPr>
        <b/>
        <sz val="12"/>
        <color indexed="12"/>
        <rFont val="Calibri"/>
        <family val="2"/>
      </rPr>
      <t xml:space="preserve"> ) PARTED, FISHED , REPLACED ( </t>
    </r>
    <r>
      <rPr>
        <b/>
        <sz val="12"/>
        <color indexed="10"/>
        <rFont val="Calibri"/>
        <family val="2"/>
      </rPr>
      <t>5X1"</t>
    </r>
    <r>
      <rPr>
        <b/>
        <sz val="12"/>
        <color indexed="12"/>
        <rFont val="Calibri"/>
        <family val="2"/>
      </rPr>
      <t xml:space="preserve"> )  , ON STREAM</t>
    </r>
  </si>
  <si>
    <r>
      <t xml:space="preserve">ROD NO ( </t>
    </r>
    <r>
      <rPr>
        <b/>
        <sz val="12"/>
        <color indexed="10"/>
        <rFont val="Calibri"/>
        <family val="2"/>
      </rPr>
      <t>43 X1"</t>
    </r>
    <r>
      <rPr>
        <b/>
        <sz val="12"/>
        <color indexed="12"/>
        <rFont val="Calibri"/>
        <family val="2"/>
      </rPr>
      <t xml:space="preserve"> ) PARTED, FISHED , REPLACED ( </t>
    </r>
    <r>
      <rPr>
        <b/>
        <sz val="12"/>
        <color indexed="10"/>
        <rFont val="Calibri"/>
        <family val="2"/>
      </rPr>
      <t>5X1"</t>
    </r>
    <r>
      <rPr>
        <b/>
        <sz val="12"/>
        <color indexed="12"/>
        <rFont val="Calibri"/>
        <family val="2"/>
      </rPr>
      <t xml:space="preserve"> )  , ON STREAM</t>
    </r>
  </si>
  <si>
    <r>
      <t xml:space="preserve">NO PUMP ACTION ,  R.TRIP , FOUND &amp; SUCTION , R.TRIP WITH 2" ANCHOR PUMP , RETRIEVED ( 10X1" ) RODS , </t>
    </r>
    <r>
      <rPr>
        <b/>
        <sz val="12"/>
        <color indexed="10"/>
        <rFont val="Calibri"/>
        <family val="2"/>
      </rPr>
      <t>SET ANCHOR PUMP @ 5575 FT ,</t>
    </r>
    <r>
      <rPr>
        <b/>
        <sz val="12"/>
        <color indexed="12"/>
        <rFont val="Calibri"/>
        <family val="2"/>
      </rPr>
      <t xml:space="preserve">ON STREAM </t>
    </r>
  </si>
  <si>
    <r>
      <t xml:space="preserve">UNDER W/O DUE TO TBG LEAK , ( </t>
    </r>
    <r>
      <rPr>
        <b/>
        <sz val="12"/>
        <color indexed="10"/>
        <rFont val="Calibri"/>
        <family val="2"/>
      </rPr>
      <t>FOUND TBG IN GOOD CONDITION</t>
    </r>
    <r>
      <rPr>
        <b/>
        <sz val="12"/>
        <color indexed="12"/>
        <rFont val="Calibri"/>
        <family val="2"/>
      </rPr>
      <t xml:space="preserve"> ) , RIH WITH 2" DHP &amp; </t>
    </r>
    <r>
      <rPr>
        <b/>
        <sz val="12"/>
        <color indexed="10"/>
        <rFont val="Calibri"/>
        <family val="2"/>
      </rPr>
      <t>NEW H-CH</t>
    </r>
    <r>
      <rPr>
        <b/>
        <sz val="12"/>
        <color indexed="12"/>
        <rFont val="Calibri"/>
        <family val="2"/>
      </rPr>
      <t xml:space="preserve"> S/R ( 25X1"+110X7/8"+96X1" ) , ON STREAM </t>
    </r>
    <r>
      <rPr>
        <b/>
        <u/>
        <sz val="12"/>
        <color indexed="10"/>
        <rFont val="Calibri"/>
        <family val="2"/>
      </rPr>
      <t>2/2/12</t>
    </r>
  </si>
  <si>
    <r>
      <t xml:space="preserve">SLIGHT FLUID POUND , </t>
    </r>
    <r>
      <rPr>
        <b/>
        <sz val="12"/>
        <color indexed="10"/>
        <rFont val="Calibri"/>
        <family val="2"/>
      </rPr>
      <t>P.FILLAGE = 85 %</t>
    </r>
  </si>
  <si>
    <r>
      <t>BAKER ,</t>
    </r>
    <r>
      <rPr>
        <b/>
        <sz val="12"/>
        <color indexed="10"/>
        <rFont val="Calibri"/>
        <family val="2"/>
      </rPr>
      <t xml:space="preserve"> RES. DECLINE</t>
    </r>
  </si>
  <si>
    <r>
      <t xml:space="preserve">F.POUND , </t>
    </r>
    <r>
      <rPr>
        <b/>
        <sz val="12"/>
        <color indexed="10"/>
        <rFont val="Calibri"/>
        <family val="2"/>
      </rPr>
      <t>P.FILLAGE +/- 80 %</t>
    </r>
  </si>
  <si>
    <r>
      <t xml:space="preserve">ROD NO ( </t>
    </r>
    <r>
      <rPr>
        <b/>
        <sz val="12"/>
        <color indexed="10"/>
        <rFont val="Calibri"/>
        <family val="2"/>
      </rPr>
      <t>18 X1"</t>
    </r>
    <r>
      <rPr>
        <b/>
        <sz val="12"/>
        <color indexed="12"/>
        <rFont val="Calibri"/>
        <family val="2"/>
      </rPr>
      <t xml:space="preserve"> ) PARTED, FISHED , </t>
    </r>
    <r>
      <rPr>
        <b/>
        <sz val="12"/>
        <color indexed="10"/>
        <rFont val="Calibri"/>
        <family val="2"/>
      </rPr>
      <t>REPLACED IT</t>
    </r>
    <r>
      <rPr>
        <b/>
        <sz val="12"/>
        <color indexed="12"/>
        <rFont val="Calibri"/>
        <family val="2"/>
      </rPr>
      <t xml:space="preserve">  , ON STREAM</t>
    </r>
  </si>
  <si>
    <r>
      <t xml:space="preserve">ROD NO ( </t>
    </r>
    <r>
      <rPr>
        <b/>
        <sz val="12"/>
        <color indexed="10"/>
        <rFont val="Calibri"/>
        <family val="2"/>
      </rPr>
      <t>1 X1"</t>
    </r>
    <r>
      <rPr>
        <b/>
        <sz val="12"/>
        <color indexed="12"/>
        <rFont val="Calibri"/>
        <family val="2"/>
      </rPr>
      <t xml:space="preserve"> ) PARTED, FISHED , </t>
    </r>
    <r>
      <rPr>
        <b/>
        <sz val="12"/>
        <color indexed="10"/>
        <rFont val="Calibri"/>
        <family val="2"/>
      </rPr>
      <t>REPLACED IT</t>
    </r>
    <r>
      <rPr>
        <b/>
        <sz val="12"/>
        <color indexed="12"/>
        <rFont val="Calibri"/>
        <family val="2"/>
      </rPr>
      <t xml:space="preserve">  , ON STREAM</t>
    </r>
  </si>
  <si>
    <r>
      <t xml:space="preserve">ROD NO ( </t>
    </r>
    <r>
      <rPr>
        <b/>
        <sz val="12"/>
        <color indexed="10"/>
        <rFont val="Calibri"/>
        <family val="2"/>
      </rPr>
      <t>20 X1"</t>
    </r>
    <r>
      <rPr>
        <b/>
        <sz val="12"/>
        <color indexed="12"/>
        <rFont val="Calibri"/>
        <family val="2"/>
      </rPr>
      <t xml:space="preserve"> ) PARTED, FISHED , </t>
    </r>
    <r>
      <rPr>
        <b/>
        <sz val="12"/>
        <color indexed="10"/>
        <rFont val="Calibri"/>
        <family val="2"/>
      </rPr>
      <t>REPLACED IT</t>
    </r>
    <r>
      <rPr>
        <b/>
        <sz val="12"/>
        <color indexed="12"/>
        <rFont val="Calibri"/>
        <family val="2"/>
      </rPr>
      <t xml:space="preserve">  , ON STREAM</t>
    </r>
  </si>
  <si>
    <r>
      <t xml:space="preserve">SLIGHT F.POUND </t>
    </r>
    <r>
      <rPr>
        <b/>
        <sz val="12"/>
        <color indexed="10"/>
        <rFont val="Calibri"/>
        <family val="2"/>
      </rPr>
      <t>,  P.FILLAGE +/- 84 %</t>
    </r>
  </si>
  <si>
    <r>
      <t xml:space="preserve">BAKER , </t>
    </r>
    <r>
      <rPr>
        <b/>
        <sz val="12"/>
        <color indexed="10"/>
        <rFont val="Calibri"/>
        <family val="2"/>
      </rPr>
      <t>AFTER DECREASING SH.S TO 8"</t>
    </r>
  </si>
  <si>
    <r>
      <t xml:space="preserve">ROD NO ( </t>
    </r>
    <r>
      <rPr>
        <b/>
        <sz val="12"/>
        <color indexed="10"/>
        <rFont val="Calibri"/>
        <family val="2"/>
      </rPr>
      <t>26 X1"</t>
    </r>
    <r>
      <rPr>
        <b/>
        <sz val="12"/>
        <color indexed="12"/>
        <rFont val="Calibri"/>
        <family val="2"/>
      </rPr>
      <t xml:space="preserve"> ) PARTED, FISHED , </t>
    </r>
    <r>
      <rPr>
        <b/>
        <sz val="12"/>
        <color indexed="10"/>
        <rFont val="Calibri"/>
        <family val="2"/>
      </rPr>
      <t>REPLACED</t>
    </r>
    <r>
      <rPr>
        <b/>
        <sz val="12"/>
        <color indexed="12"/>
        <rFont val="Calibri"/>
        <family val="2"/>
      </rPr>
      <t xml:space="preserve"> , </t>
    </r>
    <r>
      <rPr>
        <b/>
        <u/>
        <sz val="12"/>
        <color indexed="10"/>
        <rFont val="Calibri"/>
        <family val="2"/>
      </rPr>
      <t>R.TRIP</t>
    </r>
    <r>
      <rPr>
        <b/>
        <sz val="12"/>
        <color indexed="12"/>
        <rFont val="Calibri"/>
        <family val="2"/>
      </rPr>
      <t xml:space="preserve">  , ON STREAM</t>
    </r>
  </si>
  <si>
    <r>
      <t xml:space="preserve">F.POUND , </t>
    </r>
    <r>
      <rPr>
        <b/>
        <sz val="12"/>
        <color indexed="10"/>
        <rFont val="Calibri"/>
        <family val="2"/>
      </rPr>
      <t>P.FILLAGE +/- 83 %</t>
    </r>
  </si>
  <si>
    <r>
      <t>ROD NO (</t>
    </r>
    <r>
      <rPr>
        <b/>
        <sz val="12"/>
        <color indexed="10"/>
        <rFont val="Calibri"/>
        <family val="2"/>
      </rPr>
      <t>37X1"</t>
    </r>
    <r>
      <rPr>
        <b/>
        <sz val="12"/>
        <color indexed="12"/>
        <rFont val="Calibri"/>
        <family val="2"/>
      </rPr>
      <t xml:space="preserve">) PARTED, FISHED, REPLACE </t>
    </r>
    <r>
      <rPr>
        <b/>
        <sz val="12"/>
        <color indexed="10"/>
        <rFont val="Calibri"/>
        <family val="2"/>
      </rPr>
      <t>10X1" BY 7/8" RODS + 20X1" NEW H</t>
    </r>
    <r>
      <rPr>
        <b/>
        <sz val="12"/>
        <color indexed="12"/>
        <rFont val="Calibri"/>
        <family val="2"/>
      </rPr>
      <t xml:space="preserve">, S/R ( 86X1" + 120X7/8" + 25X1" ) , ON STREAM. </t>
    </r>
  </si>
  <si>
    <r>
      <t xml:space="preserve">ROD NO ( </t>
    </r>
    <r>
      <rPr>
        <b/>
        <sz val="12"/>
        <color indexed="10"/>
        <rFont val="Calibri"/>
        <family val="2"/>
      </rPr>
      <t>39 X1"</t>
    </r>
    <r>
      <rPr>
        <b/>
        <sz val="12"/>
        <color indexed="12"/>
        <rFont val="Calibri"/>
        <family val="2"/>
      </rPr>
      <t xml:space="preserve"> ) PARTED, FISHED , </t>
    </r>
    <r>
      <rPr>
        <b/>
        <sz val="12"/>
        <color indexed="10"/>
        <rFont val="Calibri"/>
        <family val="2"/>
      </rPr>
      <t>REPLACED (5X1")</t>
    </r>
    <r>
      <rPr>
        <b/>
        <sz val="12"/>
        <color indexed="12"/>
        <rFont val="Calibri"/>
        <family val="2"/>
      </rPr>
      <t xml:space="preserve">  , ON STREAM</t>
    </r>
  </si>
  <si>
    <r>
      <t>F.POUND ,</t>
    </r>
    <r>
      <rPr>
        <b/>
        <sz val="12"/>
        <color indexed="10"/>
        <rFont val="Calibri"/>
        <family val="2"/>
      </rPr>
      <t xml:space="preserve"> P.FILLAGE +/- 87 %</t>
    </r>
  </si>
  <si>
    <r>
      <t xml:space="preserve">F.POUND , </t>
    </r>
    <r>
      <rPr>
        <b/>
        <sz val="12"/>
        <color indexed="10"/>
        <rFont val="Calibri"/>
        <family val="2"/>
      </rPr>
      <t>P.FILLAGE +/- 89 %</t>
    </r>
  </si>
  <si>
    <r>
      <t xml:space="preserve">SLIGHT FLUID POUND , </t>
    </r>
    <r>
      <rPr>
        <b/>
        <sz val="12"/>
        <color indexed="10"/>
        <rFont val="Calibri"/>
        <family val="2"/>
      </rPr>
      <t>P.FILLAGE = 90 %</t>
    </r>
  </si>
  <si>
    <r>
      <t xml:space="preserve">ROD NO ( </t>
    </r>
    <r>
      <rPr>
        <b/>
        <sz val="12"/>
        <color indexed="10"/>
        <rFont val="Calibri"/>
        <family val="2"/>
      </rPr>
      <t>35 X1"</t>
    </r>
    <r>
      <rPr>
        <b/>
        <sz val="12"/>
        <color indexed="12"/>
        <rFont val="Calibri"/>
        <family val="2"/>
      </rPr>
      <t xml:space="preserve"> ) PARTED, FISHED , REPLACED , ON STREAM</t>
    </r>
  </si>
  <si>
    <r>
      <t xml:space="preserve">ROD NO ( </t>
    </r>
    <r>
      <rPr>
        <b/>
        <sz val="12"/>
        <color indexed="10"/>
        <rFont val="Calibri"/>
        <family val="2"/>
      </rPr>
      <t>41 X1"</t>
    </r>
    <r>
      <rPr>
        <b/>
        <sz val="12"/>
        <color indexed="12"/>
        <rFont val="Calibri"/>
        <family val="2"/>
      </rPr>
      <t xml:space="preserve"> ) PARTED, FISHED , REPLACED (10X1")  ,</t>
    </r>
    <r>
      <rPr>
        <b/>
        <u/>
        <sz val="12"/>
        <color indexed="10"/>
        <rFont val="Calibri"/>
        <family val="2"/>
      </rPr>
      <t xml:space="preserve"> R.TRIP</t>
    </r>
    <r>
      <rPr>
        <b/>
        <sz val="12"/>
        <color indexed="12"/>
        <rFont val="Calibri"/>
        <family val="2"/>
      </rPr>
      <t xml:space="preserve"> , ON STREAM</t>
    </r>
  </si>
  <si>
    <r>
      <t xml:space="preserve">SLIGHT FLUID POUND , </t>
    </r>
    <r>
      <rPr>
        <b/>
        <sz val="12"/>
        <color indexed="10"/>
        <rFont val="Calibri"/>
        <family val="2"/>
      </rPr>
      <t>P.FILLAGE = 87 %</t>
    </r>
  </si>
  <si>
    <r>
      <t xml:space="preserve">VALVE ROD PARTED , TESTED TBG AGAINST CURRENT DHP, </t>
    </r>
    <r>
      <rPr>
        <b/>
        <sz val="12"/>
        <color indexed="10"/>
        <rFont val="Calibri"/>
        <family val="2"/>
      </rPr>
      <t>FOUND TBG LEAK</t>
    </r>
    <r>
      <rPr>
        <b/>
        <sz val="12"/>
        <color indexed="12"/>
        <rFont val="Calibri"/>
        <family val="2"/>
      </rPr>
      <t xml:space="preserve"> , RIH WITH 1.75" ANCHOR PUMP , RETRIVED 10X1" RODS , ON STREAM [ </t>
    </r>
    <r>
      <rPr>
        <b/>
        <sz val="12"/>
        <color indexed="10"/>
        <rFont val="Calibri"/>
        <family val="2"/>
      </rPr>
      <t xml:space="preserve">OLD DHP NOT PULLED </t>
    </r>
    <r>
      <rPr>
        <b/>
        <sz val="12"/>
        <color indexed="12"/>
        <rFont val="Calibri"/>
        <family val="2"/>
      </rPr>
      <t xml:space="preserve">] </t>
    </r>
  </si>
  <si>
    <r>
      <t xml:space="preserve"> F. POUND , </t>
    </r>
    <r>
      <rPr>
        <b/>
        <sz val="12"/>
        <color indexed="10"/>
        <rFont val="Calibri"/>
        <family val="2"/>
      </rPr>
      <t>FILLAGE= 85 %</t>
    </r>
  </si>
  <si>
    <r>
      <t xml:space="preserve">NO PUMP ACTION ,  FAILED TO START THE WELL WITH  ANCHOR PUMP ,   </t>
    </r>
    <r>
      <rPr>
        <b/>
        <sz val="12"/>
        <color indexed="10"/>
        <rFont val="Calibri"/>
        <family val="2"/>
      </rPr>
      <t>WAITING FOR W/O</t>
    </r>
  </si>
  <si>
    <r>
      <t xml:space="preserve">UNDER W/O DUE TO TBG , </t>
    </r>
    <r>
      <rPr>
        <b/>
        <sz val="12"/>
        <color indexed="10"/>
        <rFont val="Calibri"/>
        <family val="2"/>
      </rPr>
      <t>FOUND CRACK IN JT 180</t>
    </r>
    <r>
      <rPr>
        <b/>
        <sz val="12"/>
        <color indexed="12"/>
        <rFont val="Calibri"/>
        <family val="2"/>
      </rPr>
      <t xml:space="preserve"> , TAGGED TD 6078 FT ,  RIH WITH 2" DHP &amp; SAME S/R </t>
    </r>
    <r>
      <rPr>
        <b/>
        <sz val="12"/>
        <color indexed="10"/>
        <rFont val="Calibri"/>
        <family val="2"/>
      </rPr>
      <t>EXCEPT</t>
    </r>
    <r>
      <rPr>
        <b/>
        <sz val="12"/>
        <color indexed="12"/>
        <rFont val="Calibri"/>
        <family val="2"/>
      </rPr>
      <t xml:space="preserve"> (</t>
    </r>
    <r>
      <rPr>
        <b/>
        <sz val="12"/>
        <color indexed="10"/>
        <rFont val="Calibri"/>
        <family val="2"/>
      </rPr>
      <t xml:space="preserve"> 20X1" +10X7/8" NEW H-CH </t>
    </r>
    <r>
      <rPr>
        <b/>
        <sz val="12"/>
        <color indexed="12"/>
        <rFont val="Calibri"/>
        <family val="2"/>
      </rPr>
      <t xml:space="preserve">) , ( 15X1.5"+120X7/8"+98X1" ) , 
ON STREAM ON </t>
    </r>
    <r>
      <rPr>
        <b/>
        <sz val="12"/>
        <color indexed="10"/>
        <rFont val="Calibri"/>
        <family val="2"/>
      </rPr>
      <t>14/8/11</t>
    </r>
  </si>
  <si>
    <r>
      <t xml:space="preserve">NO PUMP ACTION , R.TRIP ( </t>
    </r>
    <r>
      <rPr>
        <b/>
        <sz val="12"/>
        <color indexed="10"/>
        <rFont val="Calibri"/>
        <family val="2"/>
      </rPr>
      <t>CHANGED 5X1" RODS</t>
    </r>
    <r>
      <rPr>
        <b/>
        <sz val="12"/>
        <color indexed="12"/>
        <rFont val="Calibri"/>
        <family val="2"/>
      </rPr>
      <t xml:space="preserve"> ), NOT PRODUCE, PERFORMED TBG TEST AGAINST DHP, CONFIRMED TBG LEAK, RIH W/ 1.75" ANCHOR PUMP, RETRIEVED </t>
    </r>
    <r>
      <rPr>
        <b/>
        <sz val="12"/>
        <color indexed="10"/>
        <rFont val="Calibri"/>
        <family val="2"/>
      </rPr>
      <t>20X1"</t>
    </r>
    <r>
      <rPr>
        <b/>
        <sz val="12"/>
        <color indexed="12"/>
        <rFont val="Calibri"/>
        <family val="2"/>
      </rPr>
      <t xml:space="preserve"> RODS, ON STEPS, NO PRODUCTION, WAITING W/O</t>
    </r>
  </si>
  <si>
    <r>
      <t xml:space="preserve">UNDER W/O DUE TO TBG , ( </t>
    </r>
    <r>
      <rPr>
        <b/>
        <sz val="12"/>
        <color indexed="10"/>
        <rFont val="Calibri"/>
        <family val="2"/>
      </rPr>
      <t>NO VISUAL CRACK FOUND</t>
    </r>
    <r>
      <rPr>
        <b/>
        <sz val="12"/>
        <color indexed="12"/>
        <rFont val="Calibri"/>
        <family val="2"/>
      </rPr>
      <t xml:space="preserve"> ) , RIH WITH 2" DHP &amp; S/R 
( 20X1.5"+115X7/8"+95X1") ( </t>
    </r>
    <r>
      <rPr>
        <b/>
        <sz val="12"/>
        <color indexed="10"/>
        <rFont val="Calibri"/>
        <family val="2"/>
      </rPr>
      <t>1.5" NEW , 7/8" THE SAME &amp; 1" MIXED</t>
    </r>
    <r>
      <rPr>
        <b/>
        <sz val="12"/>
        <color indexed="12"/>
        <rFont val="Calibri"/>
        <family val="2"/>
      </rPr>
      <t xml:space="preserve"> )  , ON STREAM </t>
    </r>
    <r>
      <rPr>
        <b/>
        <u/>
        <sz val="12"/>
        <color indexed="10"/>
        <rFont val="Calibri"/>
        <family val="2"/>
      </rPr>
      <t>6/4/12</t>
    </r>
  </si>
  <si>
    <r>
      <t xml:space="preserve">NORMAL CARD , </t>
    </r>
    <r>
      <rPr>
        <b/>
        <sz val="12"/>
        <color indexed="10"/>
        <rFont val="Calibri"/>
        <family val="2"/>
      </rPr>
      <t>EXPECTED LOW PUMP EFF.</t>
    </r>
  </si>
  <si>
    <r>
      <t xml:space="preserve">BAKER , </t>
    </r>
    <r>
      <rPr>
        <b/>
        <sz val="12"/>
        <color indexed="10"/>
        <rFont val="Calibri"/>
        <family val="2"/>
      </rPr>
      <t>AFTER W/O</t>
    </r>
  </si>
  <si>
    <r>
      <t xml:space="preserve">NO PUMP ACTION , R.TRIP , NOT PRODUCE , PERFORMED HYDRO TEST , PRESS. NOT HOLD , R.TRIP WITH 2" ANCHOR PUMP , RETRIEVED ( </t>
    </r>
    <r>
      <rPr>
        <b/>
        <sz val="12"/>
        <color indexed="10"/>
        <rFont val="Calibri"/>
        <family val="2"/>
      </rPr>
      <t>10X1"</t>
    </r>
    <r>
      <rPr>
        <b/>
        <sz val="12"/>
        <color indexed="12"/>
        <rFont val="Calibri"/>
        <family val="2"/>
      </rPr>
      <t xml:space="preserve"> ) RODS , </t>
    </r>
    <r>
      <rPr>
        <b/>
        <sz val="12"/>
        <color indexed="10"/>
        <rFont val="Calibri"/>
        <family val="2"/>
      </rPr>
      <t>SET ANCHOR PUMP @ 5500 FT</t>
    </r>
    <r>
      <rPr>
        <b/>
        <sz val="12"/>
        <color indexed="12"/>
        <rFont val="Calibri"/>
        <family val="2"/>
      </rPr>
      <t xml:space="preserve"> , ON STREAM</t>
    </r>
  </si>
  <si>
    <r>
      <t xml:space="preserve">BAKER , </t>
    </r>
    <r>
      <rPr>
        <b/>
        <sz val="12"/>
        <color indexed="10"/>
        <rFont val="Calibri"/>
        <family val="2"/>
      </rPr>
      <t>ANCHOR PUMP</t>
    </r>
  </si>
  <si>
    <r>
      <t xml:space="preserve">SLIGHT F. POUND , </t>
    </r>
    <r>
      <rPr>
        <b/>
        <sz val="12"/>
        <color indexed="10"/>
        <rFont val="Calibri"/>
        <family val="2"/>
      </rPr>
      <t>P.FILLAGE= 87 %</t>
    </r>
  </si>
  <si>
    <r>
      <t xml:space="preserve">NO PUMP ACTION ,R.TRIP WITH ANCHOR PUMP ,   RETRIEVED ( </t>
    </r>
    <r>
      <rPr>
        <b/>
        <sz val="12"/>
        <color indexed="10"/>
        <rFont val="Calibri"/>
        <family val="2"/>
      </rPr>
      <t>8 X1"</t>
    </r>
    <r>
      <rPr>
        <b/>
        <sz val="12"/>
        <color indexed="12"/>
        <rFont val="Calibri"/>
        <family val="2"/>
      </rPr>
      <t xml:space="preserve"> ) RODS ,SET ANCHOR PUMP @ 5275 FT ON STREAM.</t>
    </r>
  </si>
  <si>
    <r>
      <t>NO PUMP ACTION , R.TRIP W/2" ANCHOR PUMP , RETRIEVED (</t>
    </r>
    <r>
      <rPr>
        <b/>
        <sz val="12"/>
        <color indexed="10"/>
        <rFont val="Calibri"/>
        <family val="2"/>
      </rPr>
      <t xml:space="preserve"> 5X1"</t>
    </r>
    <r>
      <rPr>
        <b/>
        <sz val="12"/>
        <color indexed="12"/>
        <rFont val="Calibri"/>
        <family val="2"/>
      </rPr>
      <t xml:space="preserve"> ) RODS , </t>
    </r>
    <r>
      <rPr>
        <b/>
        <sz val="12"/>
        <color indexed="10"/>
        <rFont val="Calibri"/>
        <family val="2"/>
      </rPr>
      <t>SET ANCHOR PUMP @ DEPTH 5150 FT</t>
    </r>
    <r>
      <rPr>
        <b/>
        <sz val="12"/>
        <color indexed="12"/>
        <rFont val="Calibri"/>
        <family val="2"/>
      </rPr>
      <t xml:space="preserve"> , ON  STREAM</t>
    </r>
  </si>
  <si>
    <r>
      <t xml:space="preserve">UNDER W/O DUE TO TBG LEAK &amp;W.S.O , (  </t>
    </r>
    <r>
      <rPr>
        <b/>
        <sz val="12"/>
        <color indexed="10"/>
        <rFont val="Calibri"/>
        <family val="2"/>
      </rPr>
      <t xml:space="preserve">FOUND CRACKS IN JOINTS ( 176 , 171 , 179 </t>
    </r>
    <r>
      <rPr>
        <b/>
        <sz val="12"/>
        <color indexed="12"/>
        <rFont val="Calibri"/>
        <family val="2"/>
      </rPr>
      <t xml:space="preserve">) ,  INSTALLED SELECTIVE COMPLETION , ( </t>
    </r>
    <r>
      <rPr>
        <b/>
        <sz val="12"/>
        <color indexed="10"/>
        <rFont val="Calibri"/>
        <family val="2"/>
      </rPr>
      <t>ISOLATED B-I&amp;II AGAINST SSD</t>
    </r>
    <r>
      <rPr>
        <b/>
        <sz val="12"/>
        <color indexed="12"/>
        <rFont val="Calibri"/>
        <family val="2"/>
      </rPr>
      <t xml:space="preserve"> ) , ( </t>
    </r>
    <r>
      <rPr>
        <b/>
        <sz val="12"/>
        <color indexed="17"/>
        <rFont val="Calibri"/>
        <family val="2"/>
      </rPr>
      <t>B-III&amp;IV ON PROD.</t>
    </r>
    <r>
      <rPr>
        <b/>
        <sz val="12"/>
        <color indexed="12"/>
        <rFont val="Calibri"/>
        <family val="2"/>
      </rPr>
      <t xml:space="preserve"> ) , RIH WITH 2" DHP WITH SAME S/R  , EXCEPT ( 23X1" ON TOP </t>
    </r>
    <r>
      <rPr>
        <b/>
        <sz val="12"/>
        <color indexed="10"/>
        <rFont val="Calibri"/>
        <family val="2"/>
      </rPr>
      <t>NEW</t>
    </r>
    <r>
      <rPr>
        <b/>
        <sz val="12"/>
        <color indexed="12"/>
        <rFont val="Calibri"/>
        <family val="2"/>
      </rPr>
      <t xml:space="preserve"> H-CH ) , ( 19X1.5"+112X7/8"+99X1" )  , ON STREAM  13-7-2013</t>
    </r>
  </si>
  <si>
    <r>
      <t>BAKER. , AFTER W/O ,(</t>
    </r>
    <r>
      <rPr>
        <b/>
        <sz val="12"/>
        <color indexed="10"/>
        <rFont val="Calibri"/>
        <family val="2"/>
      </rPr>
      <t xml:space="preserve"> ISOLATED B-I&amp;II AGAINST SSD ) , ( </t>
    </r>
    <r>
      <rPr>
        <b/>
        <sz val="12"/>
        <color indexed="17"/>
        <rFont val="Calibri"/>
        <family val="2"/>
      </rPr>
      <t xml:space="preserve">B-III&amp;IV ON PROD. </t>
    </r>
    <r>
      <rPr>
        <b/>
        <sz val="12"/>
        <color indexed="10"/>
        <rFont val="Calibri"/>
        <family val="2"/>
      </rPr>
      <t>)</t>
    </r>
  </si>
  <si>
    <r>
      <rPr>
        <b/>
        <sz val="12"/>
        <color indexed="12"/>
        <rFont val="Calibri"/>
        <family val="2"/>
      </rPr>
      <t>ROD NO</t>
    </r>
    <r>
      <rPr>
        <b/>
        <sz val="12"/>
        <rFont val="Calibri"/>
        <family val="2"/>
      </rPr>
      <t xml:space="preserve"> ( </t>
    </r>
    <r>
      <rPr>
        <b/>
        <sz val="12"/>
        <color indexed="10"/>
        <rFont val="Calibri"/>
        <family val="2"/>
      </rPr>
      <t xml:space="preserve">25X7/8" </t>
    </r>
    <r>
      <rPr>
        <b/>
        <sz val="12"/>
        <color indexed="12"/>
        <rFont val="Calibri"/>
        <family val="2"/>
      </rPr>
      <t>) PARTED, FISHED OK,</t>
    </r>
    <r>
      <rPr>
        <b/>
        <u/>
        <sz val="12"/>
        <color indexed="10"/>
        <rFont val="Calibri"/>
        <family val="2"/>
      </rPr>
      <t xml:space="preserve"> R.TRIP ,</t>
    </r>
    <r>
      <rPr>
        <b/>
        <sz val="12"/>
        <color indexed="12"/>
        <rFont val="Calibri"/>
        <family val="2"/>
      </rPr>
      <t xml:space="preserve"> </t>
    </r>
    <r>
      <rPr>
        <b/>
        <sz val="12"/>
        <color indexed="30"/>
        <rFont val="Calibri"/>
        <family val="2"/>
      </rPr>
      <t xml:space="preserve"> </t>
    </r>
    <r>
      <rPr>
        <b/>
        <sz val="12"/>
        <color indexed="12"/>
        <rFont val="Calibri"/>
        <family val="2"/>
      </rPr>
      <t>ON STREAM</t>
    </r>
  </si>
  <si>
    <r>
      <rPr>
        <b/>
        <sz val="12"/>
        <color indexed="12"/>
        <rFont val="Calibri"/>
        <family val="2"/>
      </rPr>
      <t>ROD NO</t>
    </r>
    <r>
      <rPr>
        <b/>
        <sz val="12"/>
        <rFont val="Calibri"/>
        <family val="2"/>
      </rPr>
      <t xml:space="preserve"> ( </t>
    </r>
    <r>
      <rPr>
        <b/>
        <sz val="12"/>
        <color indexed="10"/>
        <rFont val="Calibri"/>
        <family val="2"/>
      </rPr>
      <t>13X7/8"</t>
    </r>
    <r>
      <rPr>
        <b/>
        <sz val="12"/>
        <color indexed="12"/>
        <rFont val="Calibri"/>
        <family val="2"/>
      </rPr>
      <t xml:space="preserve"> ) PARTED, FISHED OK , REPLACED</t>
    </r>
    <r>
      <rPr>
        <b/>
        <sz val="12"/>
        <color indexed="10"/>
        <rFont val="Calibri"/>
        <family val="2"/>
      </rPr>
      <t xml:space="preserve"> , </t>
    </r>
    <r>
      <rPr>
        <b/>
        <u/>
        <sz val="12"/>
        <color indexed="10"/>
        <rFont val="Calibri"/>
        <family val="2"/>
      </rPr>
      <t>R.TRIP</t>
    </r>
    <r>
      <rPr>
        <b/>
        <sz val="12"/>
        <color indexed="10"/>
        <rFont val="Calibri"/>
        <family val="2"/>
      </rPr>
      <t xml:space="preserve"> </t>
    </r>
    <r>
      <rPr>
        <b/>
        <sz val="12"/>
        <color indexed="12"/>
        <rFont val="Calibri"/>
        <family val="2"/>
      </rPr>
      <t xml:space="preserve"> , ON STREAM . </t>
    </r>
  </si>
  <si>
    <r>
      <t xml:space="preserve">NO PUMP ACTION , R.TRIP  , FOUND </t>
    </r>
    <r>
      <rPr>
        <b/>
        <sz val="12"/>
        <color indexed="10"/>
        <rFont val="Calibri"/>
        <family val="2"/>
      </rPr>
      <t>OBSTRUCTION @ DEPTH 25' ABOVE P.S.N.</t>
    </r>
    <r>
      <rPr>
        <b/>
        <sz val="12"/>
        <color indexed="12"/>
        <rFont val="Calibri"/>
        <family val="2"/>
      </rPr>
      <t>, MANY TRIALS TO PASS THE DHP, PASSED OK, NOT PROD. , RESET DHP , ON STREAM.</t>
    </r>
  </si>
  <si>
    <r>
      <rPr>
        <b/>
        <sz val="12"/>
        <color indexed="12"/>
        <rFont val="Calibri"/>
        <family val="2"/>
      </rPr>
      <t>ROD NO</t>
    </r>
    <r>
      <rPr>
        <b/>
        <sz val="12"/>
        <rFont val="Calibri"/>
        <family val="2"/>
      </rPr>
      <t xml:space="preserve"> (</t>
    </r>
    <r>
      <rPr>
        <b/>
        <sz val="12"/>
        <color indexed="10"/>
        <rFont val="Calibri"/>
        <family val="2"/>
      </rPr>
      <t>65X7/8"</t>
    </r>
    <r>
      <rPr>
        <b/>
        <sz val="12"/>
        <color indexed="12"/>
        <rFont val="Calibri"/>
        <family val="2"/>
      </rPr>
      <t xml:space="preserve"> ) PARTED, FISHED OK , REPLACED , R.TRIP  , ON STREAM</t>
    </r>
  </si>
  <si>
    <r>
      <t xml:space="preserve">ROD NO 62X1" PARTED, FISHED, THEN VALVE ROD PARTED, </t>
    </r>
    <r>
      <rPr>
        <b/>
        <sz val="12"/>
        <color indexed="10"/>
        <rFont val="Calibri"/>
        <family val="2"/>
      </rPr>
      <t>FAILED TO FISH DHP</t>
    </r>
    <r>
      <rPr>
        <b/>
        <sz val="12"/>
        <color indexed="12"/>
        <rFont val="Calibri"/>
        <family val="2"/>
      </rPr>
      <t xml:space="preserve"> , </t>
    </r>
    <r>
      <rPr>
        <b/>
        <sz val="12"/>
        <color indexed="10"/>
        <rFont val="Calibri"/>
        <family val="2"/>
      </rPr>
      <t>RIH WITH 1.75" ANCHOR PUMP, RETRIVED 2X1" RODS</t>
    </r>
    <r>
      <rPr>
        <b/>
        <sz val="12"/>
        <color indexed="12"/>
        <rFont val="Calibri"/>
        <family val="2"/>
      </rPr>
      <t xml:space="preserve">, ON STREAM </t>
    </r>
  </si>
  <si>
    <r>
      <t xml:space="preserve">F.POUND , FILLAGE= 73 %, </t>
    </r>
    <r>
      <rPr>
        <b/>
        <sz val="12"/>
        <color indexed="10"/>
        <rFont val="Calibri"/>
        <family val="2"/>
      </rPr>
      <t>T. V. LEAK</t>
    </r>
    <r>
      <rPr>
        <b/>
        <sz val="12"/>
        <color indexed="12"/>
        <rFont val="Calibri"/>
        <family val="2"/>
      </rPr>
      <t xml:space="preserve"> </t>
    </r>
  </si>
  <si>
    <r>
      <t xml:space="preserve">SIGMA ,  </t>
    </r>
    <r>
      <rPr>
        <b/>
        <sz val="12"/>
        <color indexed="10"/>
        <rFont val="Calibri"/>
        <family val="2"/>
      </rPr>
      <t xml:space="preserve">ANCHOR PUMP 
</t>
    </r>
  </si>
  <si>
    <r>
      <t xml:space="preserve">SEVERE F. POUND , </t>
    </r>
    <r>
      <rPr>
        <b/>
        <sz val="12"/>
        <color indexed="10"/>
        <rFont val="Calibri"/>
        <family val="2"/>
      </rPr>
      <t>FILLAGE = 65 %</t>
    </r>
  </si>
  <si>
    <r>
      <t xml:space="preserve">UNDER W/O DUE TO TBG LEAK &amp; TO FISH LOSTEN DHP , ( </t>
    </r>
    <r>
      <rPr>
        <b/>
        <sz val="12"/>
        <color indexed="10"/>
        <rFont val="Calibri"/>
        <family val="2"/>
      </rPr>
      <t>FOUND DAMAGE IN TBG HGR RUBBER SEAL , NO CRACK OR HOLE IN TBG , RETREIVED LOST DHP  , FOUND SCALE ABOVE P.S.N</t>
    </r>
    <r>
      <rPr>
        <b/>
        <sz val="12"/>
        <color indexed="12"/>
        <rFont val="Calibri"/>
        <family val="2"/>
      </rPr>
      <t xml:space="preserve"> ) , DETECTED S.F.L @ 3100 FT BY W/L , RIH WITH 1.75" DHP WITH </t>
    </r>
    <r>
      <rPr>
        <b/>
        <sz val="12"/>
        <color indexed="10"/>
        <rFont val="Calibri"/>
        <family val="2"/>
      </rPr>
      <t>NEW H-CH S/R</t>
    </r>
    <r>
      <rPr>
        <b/>
        <sz val="12"/>
        <color indexed="12"/>
        <rFont val="Calibri"/>
        <family val="2"/>
      </rPr>
      <t xml:space="preserve"> ( 30X1"+115X7/8"+89X1" ) , ON STREAM</t>
    </r>
    <r>
      <rPr>
        <b/>
        <sz val="12"/>
        <color indexed="10"/>
        <rFont val="Calibri"/>
        <family val="2"/>
      </rPr>
      <t xml:space="preserve"> </t>
    </r>
    <r>
      <rPr>
        <b/>
        <u/>
        <sz val="12"/>
        <color indexed="10"/>
        <rFont val="Calibri"/>
        <family val="2"/>
      </rPr>
      <t>6/11/11</t>
    </r>
  </si>
  <si>
    <r>
      <t xml:space="preserve">SLIGHT FLUID POUND , </t>
    </r>
    <r>
      <rPr>
        <b/>
        <sz val="12"/>
        <color indexed="10"/>
        <rFont val="Calibri"/>
        <family val="2"/>
      </rPr>
      <t>P.FILLAGE = +/- 90 %</t>
    </r>
  </si>
  <si>
    <r>
      <t xml:space="preserve">AL.AHLIA  , </t>
    </r>
    <r>
      <rPr>
        <b/>
        <sz val="12"/>
        <color indexed="10"/>
        <rFont val="Calibri"/>
        <family val="2"/>
      </rPr>
      <t>GAS RATE = 519 SCF/D</t>
    </r>
  </si>
  <si>
    <r>
      <t xml:space="preserve">SLIGHT F. POUND , </t>
    </r>
    <r>
      <rPr>
        <b/>
        <sz val="12"/>
        <color indexed="10"/>
        <rFont val="Calibri"/>
        <family val="2"/>
      </rPr>
      <t xml:space="preserve">P. FILLAGE=80 % </t>
    </r>
  </si>
  <si>
    <r>
      <t xml:space="preserve">F.POUND , </t>
    </r>
    <r>
      <rPr>
        <b/>
        <sz val="12"/>
        <color indexed="10"/>
        <rFont val="Calibri"/>
        <family val="2"/>
      </rPr>
      <t>FILLAGE= 68 %</t>
    </r>
  </si>
  <si>
    <r>
      <t xml:space="preserve">FLUID POUND , </t>
    </r>
    <r>
      <rPr>
        <b/>
        <sz val="12"/>
        <color indexed="10"/>
        <rFont val="Calibri"/>
        <family val="2"/>
      </rPr>
      <t>P.FILLAGE = 69 %</t>
    </r>
  </si>
  <si>
    <r>
      <t xml:space="preserve">FLUID POUND , </t>
    </r>
    <r>
      <rPr>
        <b/>
        <sz val="12"/>
        <color indexed="10"/>
        <rFont val="Calibri"/>
        <family val="2"/>
      </rPr>
      <t>P.FILLAGE = 67 %</t>
    </r>
  </si>
  <si>
    <r>
      <t xml:space="preserve">F.POUND , </t>
    </r>
    <r>
      <rPr>
        <b/>
        <sz val="12"/>
        <color indexed="10"/>
        <rFont val="Calibri"/>
        <family val="2"/>
      </rPr>
      <t>FILLAGE= 71 %</t>
    </r>
  </si>
  <si>
    <r>
      <t xml:space="preserve">NO PUMP ACTION , R.TRIP </t>
    </r>
    <r>
      <rPr>
        <b/>
        <u/>
        <sz val="12"/>
        <color indexed="10"/>
        <rFont val="Calibri"/>
        <family val="2"/>
      </rPr>
      <t>W/ 1.5</t>
    </r>
    <r>
      <rPr>
        <b/>
        <u/>
        <sz val="12"/>
        <color indexed="12"/>
        <rFont val="Calibri"/>
        <family val="2"/>
      </rPr>
      <t xml:space="preserve"> " DHP </t>
    </r>
    <r>
      <rPr>
        <b/>
        <sz val="12"/>
        <color indexed="12"/>
        <rFont val="Calibri"/>
        <family val="2"/>
      </rPr>
      <t>, ON STREAM.</t>
    </r>
  </si>
  <si>
    <r>
      <t xml:space="preserve">SEVERE F. POUND , </t>
    </r>
    <r>
      <rPr>
        <b/>
        <sz val="12"/>
        <color indexed="10"/>
        <rFont val="Calibri"/>
        <family val="2"/>
      </rPr>
      <t>FILLAGE = 20 %</t>
    </r>
  </si>
  <si>
    <r>
      <t xml:space="preserve">SEVERE F. POUND , </t>
    </r>
    <r>
      <rPr>
        <b/>
        <sz val="12"/>
        <color indexed="10"/>
        <rFont val="Calibri"/>
        <family val="2"/>
      </rPr>
      <t>FILLAGE = 70 %</t>
    </r>
  </si>
  <si>
    <r>
      <t xml:space="preserve">GAS INTERFERANCE , </t>
    </r>
    <r>
      <rPr>
        <b/>
        <sz val="12"/>
        <color indexed="10"/>
        <rFont val="Calibri"/>
        <family val="2"/>
      </rPr>
      <t>P.FILLAGE = 87 %</t>
    </r>
  </si>
  <si>
    <r>
      <t xml:space="preserve">SLIGHT FLUID POUND , </t>
    </r>
    <r>
      <rPr>
        <b/>
        <sz val="12"/>
        <color indexed="10"/>
        <rFont val="Calibri"/>
        <family val="2"/>
      </rPr>
      <t>P.FILLAGE = 82 %</t>
    </r>
  </si>
  <si>
    <r>
      <t xml:space="preserve">SLIGHT FLUID POUND , </t>
    </r>
    <r>
      <rPr>
        <b/>
        <sz val="12"/>
        <color indexed="10"/>
        <rFont val="Calibri"/>
        <family val="2"/>
      </rPr>
      <t>P.FILLAGE = 93 %</t>
    </r>
  </si>
  <si>
    <r>
      <t>NO PUMP ACTION , R.TRIP WITH</t>
    </r>
    <r>
      <rPr>
        <b/>
        <u/>
        <sz val="12"/>
        <color indexed="10"/>
        <rFont val="Calibri"/>
        <family val="2"/>
      </rPr>
      <t xml:space="preserve"> 1.5" DHP</t>
    </r>
    <r>
      <rPr>
        <b/>
        <sz val="12"/>
        <color indexed="12"/>
        <rFont val="Calibri"/>
        <family val="2"/>
      </rPr>
      <t xml:space="preserve"> ,ON STREAM.</t>
    </r>
  </si>
  <si>
    <r>
      <t xml:space="preserve">SLIGHT FLUID POUND , </t>
    </r>
    <r>
      <rPr>
        <b/>
        <sz val="12"/>
        <color indexed="10"/>
        <rFont val="Calibri"/>
        <family val="2"/>
      </rPr>
      <t>P.FILLAGE = 88 %</t>
    </r>
  </si>
  <si>
    <r>
      <t>FLUID POUND ,</t>
    </r>
    <r>
      <rPr>
        <b/>
        <sz val="12"/>
        <color indexed="10"/>
        <rFont val="Calibri"/>
        <family val="2"/>
      </rPr>
      <t xml:space="preserve"> P.FILLAGE = 89 %</t>
    </r>
  </si>
  <si>
    <r>
      <t>NO PUMP ACTION , R.TRIP</t>
    </r>
    <r>
      <rPr>
        <b/>
        <sz val="12"/>
        <color indexed="12"/>
        <rFont val="Calibri"/>
        <family val="2"/>
      </rPr>
      <t>, ON STREAM.</t>
    </r>
  </si>
  <si>
    <r>
      <t xml:space="preserve">ROD NO </t>
    </r>
    <r>
      <rPr>
        <b/>
        <sz val="12"/>
        <color indexed="10"/>
        <rFont val="Calibri"/>
        <family val="2"/>
      </rPr>
      <t>59X1"</t>
    </r>
    <r>
      <rPr>
        <b/>
        <sz val="12"/>
        <color indexed="12"/>
        <rFont val="Calibri"/>
        <family val="2"/>
      </rPr>
      <t xml:space="preserve"> PARTED , FISHED , REPLACED</t>
    </r>
    <r>
      <rPr>
        <b/>
        <sz val="12"/>
        <color indexed="10"/>
        <rFont val="Calibri"/>
        <family val="2"/>
      </rPr>
      <t xml:space="preserve"> 5X1"</t>
    </r>
    <r>
      <rPr>
        <b/>
        <sz val="12"/>
        <color indexed="12"/>
        <rFont val="Calibri"/>
        <family val="2"/>
      </rPr>
      <t xml:space="preserve"> RODS , ON STREAM </t>
    </r>
  </si>
  <si>
    <r>
      <t xml:space="preserve">ROD NO </t>
    </r>
    <r>
      <rPr>
        <b/>
        <sz val="12"/>
        <color indexed="10"/>
        <rFont val="Calibri"/>
        <family val="2"/>
      </rPr>
      <t>31X1"</t>
    </r>
    <r>
      <rPr>
        <b/>
        <sz val="12"/>
        <color indexed="12"/>
        <rFont val="Calibri"/>
        <family val="2"/>
      </rPr>
      <t xml:space="preserve"> PARTED , FISHED , REPLACED</t>
    </r>
    <r>
      <rPr>
        <b/>
        <sz val="12"/>
        <color indexed="10"/>
        <rFont val="Calibri"/>
        <family val="2"/>
      </rPr>
      <t xml:space="preserve"> 3X1"</t>
    </r>
    <r>
      <rPr>
        <b/>
        <sz val="12"/>
        <color indexed="12"/>
        <rFont val="Calibri"/>
        <family val="2"/>
      </rPr>
      <t xml:space="preserve"> RODS , ON STREAM </t>
    </r>
  </si>
  <si>
    <r>
      <t>ROD NO</t>
    </r>
    <r>
      <rPr>
        <b/>
        <sz val="12"/>
        <color indexed="10"/>
        <rFont val="Calibri"/>
        <family val="2"/>
      </rPr>
      <t xml:space="preserve"> 35X1"</t>
    </r>
    <r>
      <rPr>
        <b/>
        <sz val="12"/>
        <color indexed="12"/>
        <rFont val="Calibri"/>
        <family val="2"/>
      </rPr>
      <t xml:space="preserve"> PARTED , FISHED , REPLACED  , ON STREAM </t>
    </r>
  </si>
  <si>
    <r>
      <t xml:space="preserve">ROD NO ( </t>
    </r>
    <r>
      <rPr>
        <b/>
        <sz val="12"/>
        <color indexed="10"/>
        <rFont val="Calibri"/>
        <family val="2"/>
      </rPr>
      <t>49X1"</t>
    </r>
    <r>
      <rPr>
        <b/>
        <sz val="12"/>
        <color indexed="12"/>
        <rFont val="Calibri"/>
        <family val="2"/>
      </rPr>
      <t xml:space="preserve"> ) PARTED , FISHED , </t>
    </r>
    <r>
      <rPr>
        <b/>
        <sz val="12"/>
        <color indexed="10"/>
        <rFont val="Calibri"/>
        <family val="2"/>
      </rPr>
      <t>R.TRIP</t>
    </r>
    <r>
      <rPr>
        <b/>
        <sz val="12"/>
        <color indexed="12"/>
        <rFont val="Calibri"/>
        <family val="2"/>
      </rPr>
      <t xml:space="preserve"> WITH 1.75' DHP, </t>
    </r>
    <r>
      <rPr>
        <b/>
        <sz val="12"/>
        <color indexed="10"/>
        <rFont val="Calibri"/>
        <family val="2"/>
      </rPr>
      <t xml:space="preserve">REPLACED 92X1" BY 92X7/8"  S/R  NEW H. CHAINSE </t>
    </r>
    <r>
      <rPr>
        <b/>
        <sz val="12"/>
        <color indexed="12"/>
        <rFont val="Calibri"/>
        <family val="2"/>
      </rPr>
      <t xml:space="preserve">( 20+92+108)  , ON STREAM </t>
    </r>
  </si>
  <si>
    <r>
      <t xml:space="preserve">ROD NO ( </t>
    </r>
    <r>
      <rPr>
        <b/>
        <sz val="12"/>
        <color indexed="10"/>
        <rFont val="Calibri"/>
        <family val="2"/>
      </rPr>
      <t>37X1"</t>
    </r>
    <r>
      <rPr>
        <b/>
        <sz val="12"/>
        <color indexed="12"/>
        <rFont val="Calibri"/>
        <family val="2"/>
      </rPr>
      <t xml:space="preserve">  )PARTED , FISHED OK , REPLACED ( </t>
    </r>
    <r>
      <rPr>
        <b/>
        <sz val="12"/>
        <color indexed="10"/>
        <rFont val="Calibri"/>
        <family val="2"/>
      </rPr>
      <t>3X1" RODS</t>
    </r>
    <r>
      <rPr>
        <b/>
        <sz val="12"/>
        <color indexed="12"/>
        <rFont val="Calibri"/>
        <family val="2"/>
      </rPr>
      <t xml:space="preserve"> )  , ON STREAM </t>
    </r>
  </si>
  <si>
    <r>
      <t xml:space="preserve">ROD NO ( </t>
    </r>
    <r>
      <rPr>
        <b/>
        <sz val="12"/>
        <color indexed="10"/>
        <rFont val="Calibri"/>
        <family val="2"/>
      </rPr>
      <t>47X1"</t>
    </r>
    <r>
      <rPr>
        <b/>
        <sz val="12"/>
        <color indexed="12"/>
        <rFont val="Calibri"/>
        <family val="2"/>
      </rPr>
      <t xml:space="preserve">  )PARTED , FISHED OK , REPLACED ( </t>
    </r>
    <r>
      <rPr>
        <b/>
        <sz val="12"/>
        <color indexed="10"/>
        <rFont val="Calibri"/>
        <family val="2"/>
      </rPr>
      <t>15X1" RODS</t>
    </r>
    <r>
      <rPr>
        <b/>
        <sz val="12"/>
        <color indexed="12"/>
        <rFont val="Calibri"/>
        <family val="2"/>
      </rPr>
      <t xml:space="preserve"> ) , 
(</t>
    </r>
    <r>
      <rPr>
        <b/>
        <sz val="12"/>
        <color indexed="10"/>
        <rFont val="Calibri"/>
        <family val="2"/>
      </rPr>
      <t xml:space="preserve"> FROM  40X1" TO 55X1"</t>
    </r>
    <r>
      <rPr>
        <b/>
        <sz val="12"/>
        <color indexed="12"/>
        <rFont val="Calibri"/>
        <family val="2"/>
      </rPr>
      <t xml:space="preserve"> ) ,ON STREAM </t>
    </r>
  </si>
  <si>
    <r>
      <t>NO PUMP ACTION  , R.TRIP , REPLACED (</t>
    </r>
    <r>
      <rPr>
        <b/>
        <sz val="12"/>
        <color indexed="10"/>
        <rFont val="Calibri"/>
        <family val="2"/>
      </rPr>
      <t xml:space="preserve"> 5X1"</t>
    </r>
    <r>
      <rPr>
        <b/>
        <sz val="12"/>
        <color indexed="12"/>
        <rFont val="Calibri"/>
        <family val="2"/>
      </rPr>
      <t xml:space="preserve"> ) RODS , ON STREAM</t>
    </r>
  </si>
  <si>
    <r>
      <t xml:space="preserve">ROD NO ( </t>
    </r>
    <r>
      <rPr>
        <b/>
        <sz val="12"/>
        <color indexed="10"/>
        <rFont val="Calibri"/>
        <family val="2"/>
      </rPr>
      <t>33X1"</t>
    </r>
    <r>
      <rPr>
        <b/>
        <sz val="12"/>
        <color indexed="12"/>
        <rFont val="Calibri"/>
        <family val="2"/>
      </rPr>
      <t xml:space="preserve">  ) PARTED , FISHED OK , REPLACED ( </t>
    </r>
    <r>
      <rPr>
        <b/>
        <sz val="12"/>
        <color indexed="10"/>
        <rFont val="Calibri"/>
        <family val="2"/>
      </rPr>
      <t>3X1" RODS</t>
    </r>
    <r>
      <rPr>
        <b/>
        <sz val="12"/>
        <color indexed="12"/>
        <rFont val="Calibri"/>
        <family val="2"/>
      </rPr>
      <t xml:space="preserve"> )  , ON STREAM </t>
    </r>
  </si>
  <si>
    <r>
      <t>SLIGHT F. POUND ,</t>
    </r>
    <r>
      <rPr>
        <b/>
        <sz val="12"/>
        <color indexed="10"/>
        <rFont val="Calibri"/>
        <family val="2"/>
      </rPr>
      <t xml:space="preserve"> PUMP FILLAGE= 95 %</t>
    </r>
  </si>
  <si>
    <r>
      <t xml:space="preserve">ROD NO ( </t>
    </r>
    <r>
      <rPr>
        <b/>
        <sz val="12"/>
        <color indexed="10"/>
        <rFont val="Calibri"/>
        <family val="2"/>
      </rPr>
      <t>34X1"</t>
    </r>
    <r>
      <rPr>
        <b/>
        <sz val="12"/>
        <color indexed="12"/>
        <rFont val="Calibri"/>
        <family val="2"/>
      </rPr>
      <t xml:space="preserve">  )PARTED , FISHED OK , REPLACED ( </t>
    </r>
    <r>
      <rPr>
        <b/>
        <sz val="12"/>
        <color indexed="10"/>
        <rFont val="Calibri"/>
        <family val="2"/>
      </rPr>
      <t>3X1" RODS</t>
    </r>
    <r>
      <rPr>
        <b/>
        <sz val="12"/>
        <color indexed="12"/>
        <rFont val="Calibri"/>
        <family val="2"/>
      </rPr>
      <t xml:space="preserve"> )  , ON STREAM </t>
    </r>
  </si>
  <si>
    <r>
      <t>SLIGHT FLUID POUND ,</t>
    </r>
    <r>
      <rPr>
        <b/>
        <sz val="12"/>
        <color indexed="10"/>
        <rFont val="Calibri"/>
        <family val="2"/>
      </rPr>
      <t xml:space="preserve"> P.FILLAGE +/- 91</t>
    </r>
  </si>
  <si>
    <r>
      <t xml:space="preserve">NO PUMP ACTION  , R.TRIP </t>
    </r>
    <r>
      <rPr>
        <b/>
        <sz val="12"/>
        <color indexed="10"/>
        <rFont val="Calibri"/>
        <family val="2"/>
      </rPr>
      <t>W/2"</t>
    </r>
    <r>
      <rPr>
        <b/>
        <sz val="12"/>
        <color indexed="12"/>
        <rFont val="Calibri"/>
        <family val="2"/>
      </rPr>
      <t xml:space="preserve"> DHP ( </t>
    </r>
    <r>
      <rPr>
        <b/>
        <sz val="12"/>
        <color indexed="10"/>
        <rFont val="Calibri"/>
        <family val="2"/>
      </rPr>
      <t xml:space="preserve">AVALIBALE DHP </t>
    </r>
    <r>
      <rPr>
        <b/>
        <sz val="12"/>
        <color indexed="12"/>
        <rFont val="Calibri"/>
        <family val="2"/>
      </rPr>
      <t>) , ON STREAM</t>
    </r>
  </si>
  <si>
    <r>
      <t xml:space="preserve">NO PUMP ACTION , R.TRIP , NO PRODUCE , FILLED TBG WITH +/- 80 BLS , FOUND TBG LEAK , </t>
    </r>
    <r>
      <rPr>
        <b/>
        <u/>
        <sz val="12"/>
        <color indexed="10"/>
        <rFont val="Calibri"/>
        <family val="2"/>
      </rPr>
      <t>2</t>
    </r>
    <r>
      <rPr>
        <b/>
        <sz val="12"/>
        <color indexed="12"/>
        <rFont val="Calibri"/>
        <family val="2"/>
      </rPr>
      <t xml:space="preserve"> R.TRIP WITH 2" ANCHOR PUMP , TOTAL RETRIEVED ( </t>
    </r>
    <r>
      <rPr>
        <b/>
        <sz val="12"/>
        <color indexed="10"/>
        <rFont val="Calibri"/>
        <family val="2"/>
      </rPr>
      <t>27X1"</t>
    </r>
    <r>
      <rPr>
        <b/>
        <sz val="12"/>
        <color indexed="12"/>
        <rFont val="Calibri"/>
        <family val="2"/>
      </rPr>
      <t xml:space="preserve"> ) RODS , NOT PRODUCE , WAITING FOR W/O</t>
    </r>
  </si>
  <si>
    <r>
      <t xml:space="preserve">UNDER W/O DUE TO TBG LEAK , ( </t>
    </r>
    <r>
      <rPr>
        <b/>
        <sz val="12"/>
        <color indexed="10"/>
        <rFont val="Calibri"/>
        <family val="2"/>
      </rPr>
      <t>FOUND CRACK IN JT NO 45</t>
    </r>
    <r>
      <rPr>
        <b/>
        <sz val="12"/>
        <color indexed="12"/>
        <rFont val="Calibri"/>
        <family val="2"/>
      </rPr>
      <t xml:space="preserve"> ) , RIH WITH 1.75" DHP WITH SAME S/R (30X1"+120X7/8"+68X1") ON STREAM </t>
    </r>
    <r>
      <rPr>
        <b/>
        <sz val="12"/>
        <color indexed="10"/>
        <rFont val="Calibri"/>
        <family val="2"/>
      </rPr>
      <t>28/5/12</t>
    </r>
  </si>
  <si>
    <r>
      <t xml:space="preserve">BAKER  , </t>
    </r>
    <r>
      <rPr>
        <b/>
        <sz val="12"/>
        <color indexed="10"/>
        <rFont val="Calibri"/>
        <family val="2"/>
      </rPr>
      <t>AFTER W/O</t>
    </r>
  </si>
  <si>
    <r>
      <t xml:space="preserve">NO PUMP ACTION , R.TRIP, </t>
    </r>
    <r>
      <rPr>
        <b/>
        <sz val="12"/>
        <color indexed="12"/>
        <rFont val="Calibri"/>
        <family val="2"/>
      </rPr>
      <t xml:space="preserve"> ON STREAM</t>
    </r>
  </si>
  <si>
    <r>
      <t xml:space="preserve">ROD NO ( </t>
    </r>
    <r>
      <rPr>
        <b/>
        <sz val="12"/>
        <color indexed="10"/>
        <rFont val="Calibri"/>
        <family val="2"/>
      </rPr>
      <t>6X7/8"</t>
    </r>
    <r>
      <rPr>
        <b/>
        <sz val="12"/>
        <color indexed="12"/>
        <rFont val="Calibri"/>
        <family val="2"/>
      </rPr>
      <t>) PARTED, FISHED,</t>
    </r>
    <r>
      <rPr>
        <b/>
        <u/>
        <sz val="12"/>
        <color indexed="12"/>
        <rFont val="Calibri"/>
        <family val="2"/>
      </rPr>
      <t xml:space="preserve"> </t>
    </r>
    <r>
      <rPr>
        <b/>
        <u/>
        <sz val="12"/>
        <color indexed="10"/>
        <rFont val="Calibri"/>
        <family val="2"/>
      </rPr>
      <t>R.TRIP WITH 2" DHP</t>
    </r>
    <r>
      <rPr>
        <b/>
        <sz val="12"/>
        <color indexed="12"/>
        <rFont val="Calibri"/>
        <family val="2"/>
      </rPr>
      <t>, , ON STREAM.</t>
    </r>
  </si>
  <si>
    <r>
      <t xml:space="preserve">NO PUMP ACTION , R.TRIP , NO PRODUCE , PERFORMED TBG TEST , FOUND TBG LEAK , R.TRIP WITH </t>
    </r>
    <r>
      <rPr>
        <b/>
        <u/>
        <sz val="12"/>
        <color indexed="10"/>
        <rFont val="Calibri"/>
        <family val="2"/>
      </rPr>
      <t>1.75" ANCHOR PUMP</t>
    </r>
    <r>
      <rPr>
        <b/>
        <sz val="12"/>
        <color indexed="12"/>
        <rFont val="Calibri"/>
        <family val="2"/>
      </rPr>
      <t xml:space="preserve"> ,  RETRIEVED ( </t>
    </r>
    <r>
      <rPr>
        <b/>
        <sz val="12"/>
        <color indexed="10"/>
        <rFont val="Calibri"/>
        <family val="2"/>
      </rPr>
      <t>10X1"</t>
    </r>
    <r>
      <rPr>
        <b/>
        <sz val="12"/>
        <color indexed="12"/>
        <rFont val="Calibri"/>
        <family val="2"/>
      </rPr>
      <t xml:space="preserve"> ) RODS , SET ANCHOR PUMP @ </t>
    </r>
    <r>
      <rPr>
        <b/>
        <u/>
        <sz val="12"/>
        <color indexed="12"/>
        <rFont val="Calibri"/>
        <family val="2"/>
      </rPr>
      <t>5200</t>
    </r>
    <r>
      <rPr>
        <b/>
        <sz val="12"/>
        <color indexed="12"/>
        <rFont val="Calibri"/>
        <family val="2"/>
      </rPr>
      <t xml:space="preserve"> FT , ON STREAM </t>
    </r>
  </si>
  <si>
    <r>
      <t xml:space="preserve">NO PUMP ACTION , R.TRIP W/ ANCHOR PUMP ( </t>
    </r>
    <r>
      <rPr>
        <b/>
        <sz val="12"/>
        <color indexed="10"/>
        <rFont val="Calibri"/>
        <family val="2"/>
      </rPr>
      <t>RETRIEVED 5X1" RODS</t>
    </r>
    <r>
      <rPr>
        <b/>
        <sz val="12"/>
        <color indexed="12"/>
        <rFont val="Calibri"/>
        <family val="2"/>
      </rPr>
      <t xml:space="preserve"> ), SET ANCHOR PUMP @ </t>
    </r>
    <r>
      <rPr>
        <b/>
        <u/>
        <sz val="12"/>
        <color indexed="12"/>
        <rFont val="Calibri"/>
        <family val="2"/>
      </rPr>
      <t>5075 FT</t>
    </r>
    <r>
      <rPr>
        <b/>
        <sz val="12"/>
        <color indexed="12"/>
        <rFont val="Calibri"/>
        <family val="2"/>
      </rPr>
      <t>, ON STREAM</t>
    </r>
  </si>
  <si>
    <r>
      <t xml:space="preserve">NO PUMP ACTION , R.TRIP WITH 1.75" ANCHOR PUMP , RETRIEVED </t>
    </r>
    <r>
      <rPr>
        <b/>
        <sz val="12"/>
        <color indexed="10"/>
        <rFont val="Calibri"/>
        <family val="2"/>
      </rPr>
      <t xml:space="preserve">5X1' </t>
    </r>
    <r>
      <rPr>
        <b/>
        <sz val="12"/>
        <color indexed="12"/>
        <rFont val="Calibri"/>
        <family val="2"/>
      </rPr>
      <t xml:space="preserve">RODS  , SET PUMP @ 4925 ', ON STREAM ON </t>
    </r>
    <r>
      <rPr>
        <b/>
        <sz val="12"/>
        <color indexed="10"/>
        <rFont val="Calibri"/>
        <family val="2"/>
      </rPr>
      <t>9/1/2014</t>
    </r>
    <r>
      <rPr>
        <b/>
        <sz val="12"/>
        <color indexed="12"/>
        <rFont val="Calibri"/>
        <family val="2"/>
      </rPr>
      <t xml:space="preserve"> </t>
    </r>
  </si>
  <si>
    <r>
      <t xml:space="preserve">TRANSFERRED MOTROR OF </t>
    </r>
    <r>
      <rPr>
        <b/>
        <sz val="12"/>
        <color indexed="10"/>
        <rFont val="Calibri"/>
        <family val="2"/>
      </rPr>
      <t>S/U</t>
    </r>
    <r>
      <rPr>
        <b/>
        <sz val="12"/>
        <color indexed="12"/>
        <rFont val="Calibri"/>
        <family val="2"/>
      </rPr>
      <t xml:space="preserve"> TO A-46</t>
    </r>
  </si>
  <si>
    <r>
      <t xml:space="preserve">TRANSFERRED </t>
    </r>
    <r>
      <rPr>
        <b/>
        <sz val="12"/>
        <color indexed="10"/>
        <rFont val="Calibri"/>
        <family val="2"/>
      </rPr>
      <t xml:space="preserve">S/U </t>
    </r>
    <r>
      <rPr>
        <b/>
        <sz val="12"/>
        <color indexed="12"/>
        <rFont val="Calibri"/>
        <family val="2"/>
      </rPr>
      <t>TO M-66</t>
    </r>
  </si>
  <si>
    <r>
      <t>SEVERE F. POUND,</t>
    </r>
    <r>
      <rPr>
        <b/>
        <sz val="12"/>
        <color indexed="10"/>
        <rFont val="Calibri"/>
        <family val="2"/>
      </rPr>
      <t xml:space="preserve"> FILLAGE= 50 %</t>
    </r>
  </si>
  <si>
    <r>
      <t xml:space="preserve">ROD NO  ( </t>
    </r>
    <r>
      <rPr>
        <b/>
        <sz val="12"/>
        <color indexed="10"/>
        <rFont val="Calibri"/>
        <family val="2"/>
      </rPr>
      <t>49X1"</t>
    </r>
    <r>
      <rPr>
        <b/>
        <sz val="12"/>
        <color indexed="12"/>
        <rFont val="Calibri"/>
        <family val="2"/>
      </rPr>
      <t xml:space="preserve"> ) PARTED, FISHED OK , </t>
    </r>
    <r>
      <rPr>
        <b/>
        <sz val="12"/>
        <color indexed="10"/>
        <rFont val="Calibri"/>
        <family val="2"/>
      </rPr>
      <t>R.TRIP,</t>
    </r>
    <r>
      <rPr>
        <b/>
        <sz val="12"/>
        <color indexed="12"/>
        <rFont val="Calibri"/>
        <family val="2"/>
      </rPr>
      <t xml:space="preserve"> ON STREAM.</t>
    </r>
  </si>
  <si>
    <r>
      <t xml:space="preserve"> F. POUND, </t>
    </r>
    <r>
      <rPr>
        <b/>
        <sz val="12"/>
        <color indexed="10"/>
        <rFont val="Calibri"/>
        <family val="2"/>
      </rPr>
      <t>P.FILLAGE= 74 %</t>
    </r>
  </si>
  <si>
    <r>
      <t xml:space="preserve">SEVERE F. POUND , </t>
    </r>
    <r>
      <rPr>
        <b/>
        <sz val="12"/>
        <color indexed="10"/>
        <rFont val="Calibri"/>
        <family val="2"/>
      </rPr>
      <t>P. FILLAGE= 55 %</t>
    </r>
  </si>
  <si>
    <r>
      <t xml:space="preserve">SEVERE F. POUND , </t>
    </r>
    <r>
      <rPr>
        <b/>
        <sz val="12"/>
        <color indexed="10"/>
        <rFont val="Calibri"/>
        <family val="2"/>
      </rPr>
      <t>P. FILLAGE= 64 %</t>
    </r>
  </si>
  <si>
    <r>
      <t xml:space="preserve">ROD NO  ( </t>
    </r>
    <r>
      <rPr>
        <b/>
        <sz val="12"/>
        <color indexed="10"/>
        <rFont val="Calibri"/>
        <family val="2"/>
      </rPr>
      <t>28X7/8"</t>
    </r>
    <r>
      <rPr>
        <b/>
        <sz val="12"/>
        <color indexed="12"/>
        <rFont val="Calibri"/>
        <family val="2"/>
      </rPr>
      <t xml:space="preserve"> ) PARTED, FISHED OK , </t>
    </r>
    <r>
      <rPr>
        <b/>
        <sz val="12"/>
        <color indexed="10"/>
        <rFont val="Calibri"/>
        <family val="2"/>
      </rPr>
      <t>R.TRIP W/ 1.5" DHP,</t>
    </r>
    <r>
      <rPr>
        <b/>
        <sz val="12"/>
        <color indexed="12"/>
        <rFont val="Calibri"/>
        <family val="2"/>
      </rPr>
      <t xml:space="preserve"> ON STREAM.</t>
    </r>
  </si>
  <si>
    <r>
      <t xml:space="preserve"> F. POUND, </t>
    </r>
    <r>
      <rPr>
        <b/>
        <sz val="12"/>
        <color indexed="10"/>
        <rFont val="Calibri"/>
        <family val="2"/>
      </rPr>
      <t>P.FILLAGE= 85 %</t>
    </r>
  </si>
  <si>
    <r>
      <t xml:space="preserve">SLIGHT F.POUND, </t>
    </r>
    <r>
      <rPr>
        <b/>
        <sz val="12"/>
        <color indexed="10"/>
        <rFont val="Calibri"/>
        <family val="2"/>
      </rPr>
      <t>P.FILLAGE= 90 %</t>
    </r>
  </si>
  <si>
    <r>
      <t xml:space="preserve">UNDER W/O TO REPIR TBG LEAK ( </t>
    </r>
    <r>
      <rPr>
        <b/>
        <sz val="12"/>
        <color indexed="10"/>
        <rFont val="Calibri"/>
        <family val="2"/>
      </rPr>
      <t>FOUND CRACK IN JT 1 ABOVE PSN</t>
    </r>
    <r>
      <rPr>
        <b/>
        <sz val="12"/>
        <color indexed="12"/>
        <rFont val="Calibri"/>
        <family val="2"/>
      </rPr>
      <t xml:space="preserve"> ) PSN BELOW ANCHOR CATHCER , TAGGED T.D @ 5944 ' , RIH WITH 2.25" DHP WITH SAME S/R ( EXPECT 30X1" S-88 COND-2 IN TOP ) ( 15X1.5"+109X7/8"+106X1"), ON STREAM</t>
    </r>
  </si>
  <si>
    <r>
      <t xml:space="preserve">NORMAL CARD, </t>
    </r>
    <r>
      <rPr>
        <b/>
        <sz val="12"/>
        <color indexed="10"/>
        <rFont val="Calibri"/>
        <family val="2"/>
      </rPr>
      <t xml:space="preserve">T.V. LEAK </t>
    </r>
  </si>
  <si>
    <r>
      <t xml:space="preserve">ROD NO ( </t>
    </r>
    <r>
      <rPr>
        <b/>
        <sz val="12"/>
        <color indexed="10"/>
        <rFont val="Calibri"/>
        <family val="2"/>
      </rPr>
      <t>87 X 7/8"</t>
    </r>
    <r>
      <rPr>
        <b/>
        <sz val="12"/>
        <color indexed="12"/>
        <rFont val="Calibri"/>
        <family val="2"/>
      </rPr>
      <t xml:space="preserve"> ) UNSCREW, FISHED OK, </t>
    </r>
    <r>
      <rPr>
        <b/>
        <sz val="12"/>
        <color indexed="10"/>
        <rFont val="Calibri"/>
        <family val="2"/>
      </rPr>
      <t xml:space="preserve">R.TRIP </t>
    </r>
    <r>
      <rPr>
        <b/>
        <sz val="12"/>
        <color indexed="12"/>
        <rFont val="Calibri"/>
        <family val="2"/>
      </rPr>
      <t>, ON STREAM</t>
    </r>
  </si>
  <si>
    <r>
      <t xml:space="preserve">ROD NO ( </t>
    </r>
    <r>
      <rPr>
        <b/>
        <sz val="12"/>
        <color indexed="10"/>
        <rFont val="Calibri"/>
        <family val="2"/>
      </rPr>
      <t>18X1"</t>
    </r>
    <r>
      <rPr>
        <b/>
        <sz val="12"/>
        <color indexed="12"/>
        <rFont val="Calibri"/>
        <family val="2"/>
      </rPr>
      <t xml:space="preserve"> ) PARTED, FISHED OK, ON STREAM</t>
    </r>
  </si>
  <si>
    <r>
      <t xml:space="preserve"> THE WELL PRODUCED 100 % WATER , </t>
    </r>
    <r>
      <rPr>
        <b/>
        <sz val="12"/>
        <color indexed="10"/>
        <rFont val="Calibri"/>
        <family val="2"/>
      </rPr>
      <t>EXPECTED CSG LEAK.</t>
    </r>
  </si>
  <si>
    <r>
      <t xml:space="preserve">UNDER W/O DUE TO PRODUCING 100 % WATER ( EXPECTED CSG LEAK ) , INSTALL  HYD PKR ABOVE PERF. TO ISOLATE CSG LEAK , RIH W/2.25" DHP WITH </t>
    </r>
    <r>
      <rPr>
        <b/>
        <sz val="12"/>
        <color indexed="10"/>
        <rFont val="Calibri"/>
        <family val="2"/>
      </rPr>
      <t>NEW 
H-CHINES  S/R</t>
    </r>
    <r>
      <rPr>
        <b/>
        <sz val="12"/>
        <color indexed="12"/>
        <rFont val="Calibri"/>
        <family val="2"/>
      </rPr>
      <t xml:space="preserve"> ( 30X1"+120X7/8"+ 80X1" ) , ON STREAM </t>
    </r>
    <r>
      <rPr>
        <b/>
        <u/>
        <sz val="12"/>
        <color indexed="10"/>
        <rFont val="Calibri"/>
        <family val="2"/>
      </rPr>
      <t>2/12/11</t>
    </r>
  </si>
  <si>
    <r>
      <t xml:space="preserve">ALAHLIA ( </t>
    </r>
    <r>
      <rPr>
        <b/>
        <sz val="12"/>
        <color indexed="10"/>
        <rFont val="Calibri"/>
        <family val="2"/>
      </rPr>
      <t>LOW PUMP EFF.</t>
    </r>
    <r>
      <rPr>
        <b/>
        <sz val="12"/>
        <color indexed="12"/>
        <rFont val="Calibri"/>
        <family val="2"/>
      </rPr>
      <t xml:space="preserve"> )</t>
    </r>
  </si>
  <si>
    <r>
      <t xml:space="preserve">AL.AHLIA , </t>
    </r>
    <r>
      <rPr>
        <b/>
        <sz val="12"/>
        <color indexed="10"/>
        <rFont val="Calibri"/>
        <family val="2"/>
      </rPr>
      <t>AFTER R.TRIP</t>
    </r>
  </si>
  <si>
    <r>
      <t xml:space="preserve">NO PUMP ACTION , </t>
    </r>
    <r>
      <rPr>
        <b/>
        <sz val="12"/>
        <color indexed="10"/>
        <rFont val="Calibri"/>
        <family val="2"/>
      </rPr>
      <t>2</t>
    </r>
    <r>
      <rPr>
        <b/>
        <sz val="12"/>
        <color indexed="12"/>
        <rFont val="Calibri"/>
        <family val="2"/>
      </rPr>
      <t xml:space="preserve"> R.TRIP, NOT PROD. , PERFORMED TBG TEST AGAIST FB-2 PLUG , FOUND TBG LEAK , W/FOR W/O.</t>
    </r>
  </si>
  <si>
    <r>
      <t xml:space="preserve">UNDER W/O DUE TO TBG ( </t>
    </r>
    <r>
      <rPr>
        <b/>
        <sz val="12"/>
        <color indexed="10"/>
        <rFont val="Calibri"/>
        <family val="2"/>
      </rPr>
      <t>FOUND HOLE IN JT NO 186</t>
    </r>
    <r>
      <rPr>
        <b/>
        <sz val="12"/>
        <color indexed="12"/>
        <rFont val="Calibri"/>
        <family val="2"/>
      </rPr>
      <t xml:space="preserve"> ) , INSTALL  HYD PKR ABOVE PERF. TO ISOLATE CSG LEAK , RIH W/2.25" DHP &amp; SAME S/R ( 29 + 115 + 87) , EXCEPT ( </t>
    </r>
    <r>
      <rPr>
        <b/>
        <sz val="12"/>
        <color indexed="10"/>
        <rFont val="Calibri"/>
        <family val="2"/>
      </rPr>
      <t>15X7/8"</t>
    </r>
    <r>
      <rPr>
        <b/>
        <sz val="12"/>
        <color indexed="12"/>
        <rFont val="Calibri"/>
        <family val="2"/>
      </rPr>
      <t xml:space="preserve"> ) &amp; ( </t>
    </r>
    <r>
      <rPr>
        <b/>
        <sz val="12"/>
        <color indexed="10"/>
        <rFont val="Calibri"/>
        <family val="2"/>
      </rPr>
      <t>45X1"</t>
    </r>
    <r>
      <rPr>
        <b/>
        <sz val="12"/>
        <color indexed="12"/>
        <rFont val="Calibri"/>
        <family val="2"/>
      </rPr>
      <t xml:space="preserve">)  </t>
    </r>
    <r>
      <rPr>
        <b/>
        <sz val="12"/>
        <color indexed="10"/>
        <rFont val="Calibri"/>
        <family val="2"/>
      </rPr>
      <t>NEW H-CH</t>
    </r>
    <r>
      <rPr>
        <b/>
        <sz val="12"/>
        <color indexed="12"/>
        <rFont val="Calibri"/>
        <family val="2"/>
      </rPr>
      <t xml:space="preserve"> , ON STREAM  </t>
    </r>
    <r>
      <rPr>
        <b/>
        <sz val="12"/>
        <color indexed="10"/>
        <rFont val="Calibri"/>
        <family val="2"/>
      </rPr>
      <t xml:space="preserve"> 13/ 10/2012</t>
    </r>
  </si>
  <si>
    <r>
      <t xml:space="preserve">PLUNGER STUCK , R.TRIP , NOT PRODUCE , THEN FOUND ROD NO </t>
    </r>
    <r>
      <rPr>
        <b/>
        <sz val="12"/>
        <color indexed="10"/>
        <rFont val="Calibri"/>
        <family val="2"/>
      </rPr>
      <t>(57X7/8" )</t>
    </r>
    <r>
      <rPr>
        <b/>
        <sz val="12"/>
        <color indexed="12"/>
        <rFont val="Calibri"/>
        <family val="2"/>
      </rPr>
      <t xml:space="preserve"> PARTED</t>
    </r>
    <r>
      <rPr>
        <b/>
        <sz val="12"/>
        <color indexed="48"/>
        <rFont val="Calibri"/>
        <family val="2"/>
      </rPr>
      <t xml:space="preserve"> </t>
    </r>
    <r>
      <rPr>
        <b/>
        <sz val="12"/>
        <color indexed="12"/>
        <rFont val="Calibri"/>
        <family val="2"/>
      </rPr>
      <t xml:space="preserve"> &amp; ROD NO </t>
    </r>
    <r>
      <rPr>
        <b/>
        <sz val="12"/>
        <color indexed="10"/>
        <rFont val="Calibri"/>
        <family val="2"/>
      </rPr>
      <t>( 71X7/8" )</t>
    </r>
    <r>
      <rPr>
        <b/>
        <sz val="12"/>
        <color indexed="12"/>
        <rFont val="Calibri"/>
        <family val="2"/>
      </rPr>
      <t xml:space="preserve"> UNSCREW , FISHED OK , REPLACED ( </t>
    </r>
    <r>
      <rPr>
        <b/>
        <sz val="12"/>
        <color indexed="10"/>
        <rFont val="Calibri"/>
        <family val="2"/>
      </rPr>
      <t>100 X7/8"  NEW H-CH</t>
    </r>
    <r>
      <rPr>
        <b/>
        <sz val="12"/>
        <color indexed="12"/>
        <rFont val="Calibri"/>
        <family val="2"/>
      </rPr>
      <t xml:space="preserve"> )  ,  </t>
    </r>
    <r>
      <rPr>
        <b/>
        <sz val="12"/>
        <color indexed="10"/>
        <rFont val="Calibri"/>
        <family val="2"/>
      </rPr>
      <t xml:space="preserve">R.TRIP ,  ( </t>
    </r>
    <r>
      <rPr>
        <b/>
        <u/>
        <sz val="12"/>
        <color indexed="10"/>
        <rFont val="Calibri"/>
        <family val="2"/>
      </rPr>
      <t>FOUND DHP FULLY FILLED WITH FINE SAND &amp; IRON SULFIDE</t>
    </r>
    <r>
      <rPr>
        <b/>
        <sz val="12"/>
        <color indexed="10"/>
        <rFont val="Calibri"/>
        <family val="2"/>
      </rPr>
      <t xml:space="preserve">  )</t>
    </r>
    <r>
      <rPr>
        <b/>
        <sz val="12"/>
        <color indexed="12"/>
        <rFont val="Calibri"/>
        <family val="2"/>
      </rPr>
      <t xml:space="preserve"> , STARTED THE WELL , FOUND PLUNGER STUCK ,  RIH W/ 1.78'' SAND BAILER W/O RECOVERY DUE TO </t>
    </r>
    <r>
      <rPr>
        <b/>
        <u/>
        <sz val="12"/>
        <color indexed="12"/>
        <rFont val="Calibri"/>
        <family val="2"/>
      </rPr>
      <t>OBSTRUCTION @ GF NIPPLE DEPTH</t>
    </r>
    <r>
      <rPr>
        <b/>
        <sz val="12"/>
        <color indexed="12"/>
        <rFont val="Calibri"/>
        <family val="2"/>
      </rPr>
      <t>, RIH W/ IMPRESSION BLOCK, HAVE SLIGHT MARK ON ITS CIRCUMFERENCE, RIH W/</t>
    </r>
    <r>
      <rPr>
        <b/>
        <u/>
        <sz val="12"/>
        <color indexed="12"/>
        <rFont val="Calibri"/>
        <family val="2"/>
      </rPr>
      <t>2.25''</t>
    </r>
    <r>
      <rPr>
        <b/>
        <sz val="12"/>
        <color indexed="12"/>
        <rFont val="Calibri"/>
        <family val="2"/>
      </rPr>
      <t xml:space="preserve"> HIGH CLEARANCE DHP, NOT PRODUCED , </t>
    </r>
    <r>
      <rPr>
        <b/>
        <sz val="12"/>
        <color indexed="10"/>
        <rFont val="Calibri"/>
        <family val="2"/>
      </rPr>
      <t>WAITING W/O</t>
    </r>
    <r>
      <rPr>
        <b/>
        <sz val="12"/>
        <color indexed="12"/>
        <rFont val="Calibri"/>
        <family val="2"/>
      </rPr>
      <t>.</t>
    </r>
  </si>
  <si>
    <r>
      <rPr>
        <b/>
        <sz val="12"/>
        <color indexed="12"/>
        <rFont val="Calibri"/>
        <family val="2"/>
      </rPr>
      <t xml:space="preserve">RIH W/1.5 " SINKER BAR , STOPPED AT THE SAME DEPTH OF OBSTRUCTION (@ </t>
    </r>
    <r>
      <rPr>
        <b/>
        <sz val="12"/>
        <color indexed="10"/>
        <rFont val="Calibri"/>
        <family val="2"/>
      </rPr>
      <t>GF NIPPLE DEPTH</t>
    </r>
    <r>
      <rPr>
        <b/>
        <sz val="12"/>
        <color indexed="12"/>
        <rFont val="Calibri"/>
        <family val="2"/>
      </rPr>
      <t>) ,  WAITING W/O.</t>
    </r>
  </si>
  <si>
    <r>
      <t xml:space="preserve">UNDER W/O DUE OBSTRUCTION @ GF-NIPP &amp;  ( NO CRACK OR HOLE FOUND ) , TAGGED BOTTOM@ 5890 FT ( 28 FT RAT HOLE ) , CLEAN OUT FILL +/- 6125 FT , RIH W/ 2.25" DHP AND SAME S/R ( 29X1" + 105X7/8" + 98X1" ) EXCEPT ( </t>
    </r>
    <r>
      <rPr>
        <b/>
        <sz val="12"/>
        <color indexed="10"/>
        <rFont val="Calibri"/>
        <family val="2"/>
      </rPr>
      <t>45X1" NEW H-CHINESE</t>
    </r>
    <r>
      <rPr>
        <b/>
        <sz val="12"/>
        <color indexed="12"/>
        <rFont val="Calibri"/>
        <family val="2"/>
      </rPr>
      <t xml:space="preserve"> ) , ON STREAM ON </t>
    </r>
    <r>
      <rPr>
        <b/>
        <sz val="12"/>
        <color indexed="10"/>
        <rFont val="Calibri"/>
        <family val="2"/>
      </rPr>
      <t>9/3/2013.</t>
    </r>
  </si>
  <si>
    <r>
      <t xml:space="preserve">EXPRO , </t>
    </r>
    <r>
      <rPr>
        <b/>
        <sz val="12"/>
        <color indexed="10"/>
        <rFont val="Calibri"/>
        <family val="2"/>
      </rPr>
      <t>AFTER W/O , P.S = 2.25"</t>
    </r>
  </si>
  <si>
    <r>
      <t xml:space="preserve">BAKER , </t>
    </r>
    <r>
      <rPr>
        <b/>
        <sz val="12"/>
        <color indexed="10"/>
        <rFont val="Calibri"/>
        <family val="2"/>
      </rPr>
      <t>LOW PUMP EFF. , WHT = 118 F</t>
    </r>
  </si>
  <si>
    <r>
      <t xml:space="preserve">ROD NO. ( </t>
    </r>
    <r>
      <rPr>
        <b/>
        <sz val="12"/>
        <color indexed="10"/>
        <rFont val="Calibri"/>
        <family val="2"/>
      </rPr>
      <t>38X1"</t>
    </r>
    <r>
      <rPr>
        <b/>
        <sz val="12"/>
        <color indexed="12"/>
        <rFont val="Calibri"/>
        <family val="2"/>
      </rPr>
      <t xml:space="preserve"> ) PARTED, FISHED OK, R.TRIP W/ </t>
    </r>
    <r>
      <rPr>
        <b/>
        <u/>
        <sz val="12"/>
        <color indexed="10"/>
        <rFont val="Calibri"/>
        <family val="2"/>
      </rPr>
      <t>2" DHP</t>
    </r>
    <r>
      <rPr>
        <b/>
        <sz val="12"/>
        <color indexed="12"/>
        <rFont val="Calibri"/>
        <family val="2"/>
      </rPr>
      <t xml:space="preserve"> ( C</t>
    </r>
    <r>
      <rPr>
        <b/>
        <sz val="12"/>
        <color indexed="10"/>
        <rFont val="Calibri"/>
        <family val="2"/>
      </rPr>
      <t>HANGED 30X1" S.BAR SECTION BY NEW N-97 RODS</t>
    </r>
    <r>
      <rPr>
        <b/>
        <sz val="12"/>
        <color indexed="12"/>
        <rFont val="Calibri"/>
        <family val="2"/>
      </rPr>
      <t>) , ON STREAM</t>
    </r>
  </si>
  <si>
    <r>
      <t>NO PUMP ACTION,  R.TRIP, PERFORMED HYDRO TEST AGAINST FB-2 PLUG, HOLD OK ( TAGGED TOF @ 6070' )</t>
    </r>
    <r>
      <rPr>
        <b/>
        <sz val="12"/>
        <color indexed="12"/>
        <rFont val="Calibri"/>
        <family val="2"/>
      </rPr>
      <t xml:space="preserve"> ,  ON STREAM</t>
    </r>
  </si>
  <si>
    <r>
      <t xml:space="preserve">ROD NO. ( </t>
    </r>
    <r>
      <rPr>
        <b/>
        <sz val="12"/>
        <color indexed="10"/>
        <rFont val="Calibri"/>
        <family val="2"/>
      </rPr>
      <t>27X1"</t>
    </r>
    <r>
      <rPr>
        <b/>
        <sz val="12"/>
        <color indexed="12"/>
        <rFont val="Calibri"/>
        <family val="2"/>
      </rPr>
      <t xml:space="preserve">  </t>
    </r>
    <r>
      <rPr>
        <b/>
        <sz val="12"/>
        <color indexed="10"/>
        <rFont val="Calibri"/>
        <family val="2"/>
      </rPr>
      <t xml:space="preserve">S.BR </t>
    </r>
    <r>
      <rPr>
        <b/>
        <sz val="12"/>
        <color indexed="12"/>
        <rFont val="Calibri"/>
        <family val="2"/>
      </rPr>
      <t xml:space="preserve">) UNSCREW , FISHED OK, REPLACED ,  </t>
    </r>
    <r>
      <rPr>
        <b/>
        <u/>
        <sz val="12"/>
        <color indexed="10"/>
        <rFont val="Calibri"/>
        <family val="2"/>
      </rPr>
      <t xml:space="preserve">R.TRIP </t>
    </r>
    <r>
      <rPr>
        <b/>
        <sz val="12"/>
        <color indexed="12"/>
        <rFont val="Calibri"/>
        <family val="2"/>
      </rPr>
      <t xml:space="preserve"> , ON STREAM</t>
    </r>
  </si>
  <si>
    <r>
      <t xml:space="preserve">BAKER , </t>
    </r>
    <r>
      <rPr>
        <b/>
        <sz val="12"/>
        <color indexed="10"/>
        <rFont val="Calibri"/>
        <family val="2"/>
      </rPr>
      <t>P.S = 2 "</t>
    </r>
  </si>
  <si>
    <r>
      <t xml:space="preserve">NO PUMP ACTION , </t>
    </r>
    <r>
      <rPr>
        <b/>
        <sz val="12"/>
        <color indexed="12"/>
        <rFont val="Calibri"/>
        <family val="2"/>
      </rPr>
      <t xml:space="preserve"> R.TRIP, NOT PROD. , PERFORMED TBG TEST , NOT HOLD  , R.TRIP WITH 2" ANCHOR PUMP , RETRIEVED ( 5X1" ) RODS , SET </t>
    </r>
    <r>
      <rPr>
        <b/>
        <sz val="12"/>
        <color indexed="10"/>
        <rFont val="Calibri"/>
        <family val="2"/>
      </rPr>
      <t xml:space="preserve">ANCHOR PUMP </t>
    </r>
    <r>
      <rPr>
        <b/>
        <sz val="12"/>
        <color indexed="12"/>
        <rFont val="Calibri"/>
        <family val="2"/>
      </rPr>
      <t>@ 5675 FT , ON STREAM</t>
    </r>
  </si>
  <si>
    <r>
      <t xml:space="preserve">NO PUMP ACTION, 2 R.TRIP'S W/2"  , RETRIEVED (8X1" RODS)ANCHOR PUMP </t>
    </r>
    <r>
      <rPr>
        <b/>
        <sz val="12"/>
        <color indexed="10"/>
        <rFont val="Calibri"/>
        <family val="2"/>
      </rPr>
      <t>SET @ 5475 FT</t>
    </r>
    <r>
      <rPr>
        <b/>
        <sz val="12"/>
        <color indexed="12"/>
        <rFont val="Calibri"/>
        <family val="2"/>
      </rPr>
      <t>, , ON STREAM</t>
    </r>
  </si>
  <si>
    <r>
      <t xml:space="preserve">NO PUMP ACTION, R.TRIP'S W/2" ANCHOR PUMP , RETRIEVED (5X1" RODS) </t>
    </r>
    <r>
      <rPr>
        <b/>
        <sz val="12"/>
        <color indexed="10"/>
        <rFont val="Calibri"/>
        <family val="2"/>
      </rPr>
      <t>SET @ 5350 FT</t>
    </r>
    <r>
      <rPr>
        <b/>
        <sz val="12"/>
        <color indexed="12"/>
        <rFont val="Calibri"/>
        <family val="2"/>
      </rPr>
      <t>, , ON STREAM</t>
    </r>
  </si>
  <si>
    <r>
      <t xml:space="preserve">UNDER W/O TO REPAIR TBG LEAK, ( FOUND CRACKS IN JT N0 181, 182, 187 , TOTAL JT 188 JT </t>
    </r>
    <r>
      <rPr>
        <b/>
        <sz val="12"/>
        <color indexed="10"/>
        <rFont val="Calibri"/>
        <family val="2"/>
      </rPr>
      <t xml:space="preserve"> )</t>
    </r>
    <r>
      <rPr>
        <b/>
        <sz val="12"/>
        <color indexed="12"/>
        <rFont val="Calibri"/>
        <family val="2"/>
      </rPr>
      <t xml:space="preserve"> , RIH WITH 2" DHP &amp; </t>
    </r>
    <r>
      <rPr>
        <b/>
        <sz val="12"/>
        <color indexed="10"/>
        <rFont val="Calibri"/>
        <family val="2"/>
      </rPr>
      <t>SAME S/R</t>
    </r>
    <r>
      <rPr>
        <b/>
        <sz val="12"/>
        <color indexed="12"/>
        <rFont val="Calibri"/>
        <family val="2"/>
      </rPr>
      <t xml:space="preserve"> ( 25X1"+115X7/8"+95X1" ) , EXCEPT ( 12X1" + 12X7/8" NEW S-88 )  , ON STREAM</t>
    </r>
    <r>
      <rPr>
        <b/>
        <sz val="12"/>
        <color indexed="10"/>
        <rFont val="Calibri"/>
        <family val="2"/>
      </rPr>
      <t xml:space="preserve"> ON 15-8-2014</t>
    </r>
  </si>
  <si>
    <r>
      <rPr>
        <b/>
        <sz val="12"/>
        <color indexed="17"/>
        <rFont val="Calibri"/>
        <family val="2"/>
      </rPr>
      <t>B-I</t>
    </r>
    <r>
      <rPr>
        <b/>
        <sz val="12"/>
        <color indexed="12"/>
        <rFont val="Calibri"/>
        <family val="2"/>
      </rPr>
      <t xml:space="preserve"> (5754-5764) , (5770-5776)
</t>
    </r>
    <r>
      <rPr>
        <b/>
        <sz val="12"/>
        <color indexed="17"/>
        <rFont val="Calibri"/>
        <family val="2"/>
      </rPr>
      <t>B-III</t>
    </r>
    <r>
      <rPr>
        <b/>
        <sz val="12"/>
        <color indexed="12"/>
        <rFont val="Calibri"/>
        <family val="2"/>
      </rPr>
      <t xml:space="preserve"> (5892-5910) , (5920-5936)
</t>
    </r>
    <r>
      <rPr>
        <b/>
        <sz val="12"/>
        <color indexed="17"/>
        <rFont val="Calibri"/>
        <family val="2"/>
      </rPr>
      <t>B-IV</t>
    </r>
    <r>
      <rPr>
        <b/>
        <sz val="12"/>
        <color indexed="12"/>
        <rFont val="Calibri"/>
        <family val="2"/>
      </rPr>
      <t xml:space="preserve"> (5948-5965) ,  (5979-5988)</t>
    </r>
  </si>
  <si>
    <r>
      <t xml:space="preserve">UNDER W/O TO REPIAR TBG LEAK ( </t>
    </r>
    <r>
      <rPr>
        <b/>
        <sz val="12"/>
        <color indexed="10"/>
        <rFont val="Calibri"/>
        <family val="2"/>
      </rPr>
      <t>FOUND CRACK IN JT NO 183 [ 2 JT ABOVE PSN ]  )</t>
    </r>
    <r>
      <rPr>
        <b/>
        <sz val="12"/>
        <color indexed="12"/>
        <rFont val="Calibri"/>
        <family val="2"/>
      </rPr>
      <t xml:space="preserve"> , TAGGED T.D @ 6000 ' , RIH WITH 2" RWAC PUMP WITH SAME S/R 
( 24X1"+122X7/8"+86X1 ), ON STREAM</t>
    </r>
  </si>
  <si>
    <r>
      <t xml:space="preserve">F. POUND , FILLAGE= 78 %, </t>
    </r>
    <r>
      <rPr>
        <b/>
        <sz val="12"/>
        <color indexed="10"/>
        <rFont val="Calibri"/>
        <family val="2"/>
      </rPr>
      <t>T.V. LEAK</t>
    </r>
    <r>
      <rPr>
        <b/>
        <sz val="12"/>
        <color indexed="12"/>
        <rFont val="Calibri"/>
        <family val="2"/>
      </rPr>
      <t xml:space="preserve"> </t>
    </r>
  </si>
  <si>
    <r>
      <t xml:space="preserve">F. POUND , FILLAGE= 84 %, </t>
    </r>
    <r>
      <rPr>
        <b/>
        <sz val="12"/>
        <color indexed="10"/>
        <rFont val="Calibri"/>
        <family val="2"/>
      </rPr>
      <t>T.V. LEAK</t>
    </r>
    <r>
      <rPr>
        <b/>
        <sz val="12"/>
        <color indexed="12"/>
        <rFont val="Calibri"/>
        <family val="2"/>
      </rPr>
      <t xml:space="preserve"> </t>
    </r>
  </si>
  <si>
    <r>
      <t xml:space="preserve">ROD NO ( </t>
    </r>
    <r>
      <rPr>
        <b/>
        <sz val="12"/>
        <color indexed="10"/>
        <rFont val="Calibri"/>
        <family val="2"/>
      </rPr>
      <t>21X1"</t>
    </r>
    <r>
      <rPr>
        <b/>
        <sz val="12"/>
        <color indexed="12"/>
        <rFont val="Calibri"/>
        <family val="2"/>
      </rPr>
      <t xml:space="preserve"> ) PARTED , FISHED OK , REPLACED (</t>
    </r>
    <r>
      <rPr>
        <b/>
        <sz val="12"/>
        <color indexed="10"/>
        <rFont val="Calibri"/>
        <family val="2"/>
      </rPr>
      <t xml:space="preserve"> 3X1"</t>
    </r>
    <r>
      <rPr>
        <b/>
        <sz val="12"/>
        <color indexed="12"/>
        <rFont val="Calibri"/>
        <family val="2"/>
      </rPr>
      <t xml:space="preserve"> ) RODS , ON STREAM</t>
    </r>
  </si>
  <si>
    <r>
      <t xml:space="preserve">SLIGHT FLUID POUND , </t>
    </r>
    <r>
      <rPr>
        <b/>
        <sz val="12"/>
        <color indexed="10"/>
        <rFont val="Calibri"/>
        <family val="2"/>
      </rPr>
      <t>FILLAGE= 90 %</t>
    </r>
  </si>
  <si>
    <r>
      <t xml:space="preserve">ROD NO ( </t>
    </r>
    <r>
      <rPr>
        <b/>
        <sz val="12"/>
        <color indexed="10"/>
        <rFont val="Calibri"/>
        <family val="2"/>
      </rPr>
      <t>50X1"</t>
    </r>
    <r>
      <rPr>
        <b/>
        <sz val="12"/>
        <color indexed="12"/>
        <rFont val="Calibri"/>
        <family val="2"/>
      </rPr>
      <t xml:space="preserve"> ) PARTED , FISHED OK , REPLACED PARTED ROD , </t>
    </r>
    <r>
      <rPr>
        <b/>
        <sz val="12"/>
        <color indexed="10"/>
        <rFont val="Calibri"/>
        <family val="2"/>
      </rPr>
      <t>R.TRIP</t>
    </r>
    <r>
      <rPr>
        <b/>
        <sz val="12"/>
        <color indexed="12"/>
        <rFont val="Calibri"/>
        <family val="2"/>
      </rPr>
      <t xml:space="preserve"> ,ON STREAM</t>
    </r>
  </si>
  <si>
    <r>
      <t xml:space="preserve">ROD NUM. ( </t>
    </r>
    <r>
      <rPr>
        <b/>
        <sz val="12"/>
        <color indexed="10"/>
        <rFont val="Calibri"/>
        <family val="2"/>
      </rPr>
      <t>49X1"</t>
    </r>
    <r>
      <rPr>
        <b/>
        <sz val="12"/>
        <color indexed="12"/>
        <rFont val="Calibri"/>
        <family val="2"/>
      </rPr>
      <t xml:space="preserve"> ) PARTED , FISHED , CHANGED , </t>
    </r>
    <r>
      <rPr>
        <b/>
        <sz val="12"/>
        <color indexed="10"/>
        <rFont val="Calibri"/>
        <family val="2"/>
      </rPr>
      <t>R.TRIP ,</t>
    </r>
    <r>
      <rPr>
        <b/>
        <sz val="12"/>
        <color indexed="12"/>
        <rFont val="Calibri"/>
        <family val="2"/>
      </rPr>
      <t xml:space="preserve"> ON STREAM . </t>
    </r>
  </si>
  <si>
    <r>
      <t>BAKER ,</t>
    </r>
    <r>
      <rPr>
        <b/>
        <sz val="12"/>
        <color indexed="10"/>
        <rFont val="Calibri"/>
        <family val="2"/>
      </rPr>
      <t xml:space="preserve"> AFTER R.TRIP </t>
    </r>
  </si>
  <si>
    <r>
      <t xml:space="preserve">SLIGHT FLUID POUND , </t>
    </r>
    <r>
      <rPr>
        <b/>
        <sz val="12"/>
        <color indexed="10"/>
        <rFont val="Calibri"/>
        <family val="2"/>
      </rPr>
      <t>FILLAGE= 78 %</t>
    </r>
  </si>
  <si>
    <r>
      <t xml:space="preserve">SLIGHT FLUID POUND , </t>
    </r>
    <r>
      <rPr>
        <b/>
        <sz val="12"/>
        <color indexed="10"/>
        <rFont val="Calibri"/>
        <family val="2"/>
      </rPr>
      <t>FILLAGE=</t>
    </r>
    <r>
      <rPr>
        <b/>
        <sz val="12"/>
        <color indexed="30"/>
        <rFont val="Calibri"/>
        <family val="2"/>
      </rPr>
      <t xml:space="preserve"> </t>
    </r>
    <r>
      <rPr>
        <b/>
        <sz val="12"/>
        <color indexed="10"/>
        <rFont val="Calibri"/>
        <family val="2"/>
      </rPr>
      <t>85 %</t>
    </r>
  </si>
  <si>
    <r>
      <t xml:space="preserve">ROD NO ( </t>
    </r>
    <r>
      <rPr>
        <b/>
        <sz val="12"/>
        <color indexed="10"/>
        <rFont val="Calibri"/>
        <family val="2"/>
      </rPr>
      <t>45X1"</t>
    </r>
    <r>
      <rPr>
        <b/>
        <sz val="12"/>
        <color indexed="12"/>
        <rFont val="Calibri"/>
        <family val="2"/>
      </rPr>
      <t xml:space="preserve"> ) PARTED , FISHED OK , REPLACED (</t>
    </r>
    <r>
      <rPr>
        <b/>
        <sz val="12"/>
        <color indexed="10"/>
        <rFont val="Calibri"/>
        <family val="2"/>
      </rPr>
      <t xml:space="preserve"> 5X1"</t>
    </r>
    <r>
      <rPr>
        <b/>
        <sz val="12"/>
        <color indexed="12"/>
        <rFont val="Calibri"/>
        <family val="2"/>
      </rPr>
      <t xml:space="preserve"> ) RODS , ON STREAM</t>
    </r>
  </si>
  <si>
    <r>
      <t xml:space="preserve">AL.AHLIA , </t>
    </r>
    <r>
      <rPr>
        <b/>
        <sz val="12"/>
        <color indexed="10"/>
        <rFont val="Calibri"/>
        <family val="2"/>
      </rPr>
      <t>GAS RATE= 480 SCF/D</t>
    </r>
  </si>
  <si>
    <r>
      <t xml:space="preserve">SLIGHT FLUID POUND , </t>
    </r>
    <r>
      <rPr>
        <b/>
        <sz val="12"/>
        <color indexed="10"/>
        <rFont val="Calibri"/>
        <family val="2"/>
      </rPr>
      <t>FILLAGE=</t>
    </r>
    <r>
      <rPr>
        <b/>
        <sz val="12"/>
        <color indexed="30"/>
        <rFont val="Calibri"/>
        <family val="2"/>
      </rPr>
      <t xml:space="preserve"> </t>
    </r>
    <r>
      <rPr>
        <b/>
        <sz val="12"/>
        <color indexed="10"/>
        <rFont val="Calibri"/>
        <family val="2"/>
      </rPr>
      <t>88 %</t>
    </r>
  </si>
  <si>
    <r>
      <t xml:space="preserve">ROD NO </t>
    </r>
    <r>
      <rPr>
        <b/>
        <sz val="12"/>
        <color indexed="10"/>
        <rFont val="Calibri"/>
        <family val="2"/>
      </rPr>
      <t>(41X1"</t>
    </r>
    <r>
      <rPr>
        <b/>
        <sz val="12"/>
        <color indexed="12"/>
        <rFont val="Calibri"/>
        <family val="2"/>
      </rPr>
      <t>) PARTED, FISHED OK, REPLACED, ON STREAM.</t>
    </r>
  </si>
  <si>
    <r>
      <t xml:space="preserve">ROD NO </t>
    </r>
    <r>
      <rPr>
        <b/>
        <sz val="12"/>
        <color indexed="10"/>
        <rFont val="Calibri"/>
        <family val="2"/>
      </rPr>
      <t>(48X1"</t>
    </r>
    <r>
      <rPr>
        <b/>
        <sz val="12"/>
        <color indexed="12"/>
        <rFont val="Calibri"/>
        <family val="2"/>
      </rPr>
      <t>) PARTED, FISHED OK, REPLACED, ON STREAM.</t>
    </r>
  </si>
  <si>
    <r>
      <t>ROD NO. (</t>
    </r>
    <r>
      <rPr>
        <b/>
        <sz val="12"/>
        <color indexed="10"/>
        <rFont val="Calibri"/>
        <family val="2"/>
      </rPr>
      <t>46X1"</t>
    </r>
    <r>
      <rPr>
        <b/>
        <sz val="12"/>
        <color indexed="12"/>
        <rFont val="Calibri"/>
        <family val="2"/>
      </rPr>
      <t xml:space="preserve">)  PARTED , FISHED OK , </t>
    </r>
    <r>
      <rPr>
        <b/>
        <sz val="12"/>
        <color indexed="10"/>
        <rFont val="Calibri"/>
        <family val="2"/>
      </rPr>
      <t>REPLACED (15X1") F/(41 TO 55 ),</t>
    </r>
    <r>
      <rPr>
        <b/>
        <sz val="12"/>
        <color indexed="12"/>
        <rFont val="Calibri"/>
        <family val="2"/>
      </rPr>
      <t xml:space="preserve"> ON STREAM</t>
    </r>
  </si>
  <si>
    <r>
      <t xml:space="preserve">ROD NO ( </t>
    </r>
    <r>
      <rPr>
        <b/>
        <sz val="12"/>
        <color indexed="10"/>
        <rFont val="Calibri"/>
        <family val="2"/>
      </rPr>
      <t>69X1"</t>
    </r>
    <r>
      <rPr>
        <b/>
        <sz val="12"/>
        <color indexed="12"/>
        <rFont val="Calibri"/>
        <family val="2"/>
      </rPr>
      <t xml:space="preserve"> ) PARTED , FISHED OK , REPLACED </t>
    </r>
    <r>
      <rPr>
        <b/>
        <sz val="12"/>
        <color indexed="10"/>
        <rFont val="Calibri"/>
        <family val="2"/>
      </rPr>
      <t>PARTED  RODS</t>
    </r>
    <r>
      <rPr>
        <b/>
        <sz val="12"/>
        <color indexed="12"/>
        <rFont val="Calibri"/>
        <family val="2"/>
      </rPr>
      <t xml:space="preserve"> , ON STREAM</t>
    </r>
  </si>
  <si>
    <r>
      <t xml:space="preserve">ROD NO ( </t>
    </r>
    <r>
      <rPr>
        <b/>
        <sz val="12"/>
        <color indexed="10"/>
        <rFont val="Calibri"/>
        <family val="2"/>
      </rPr>
      <t>58X1"</t>
    </r>
    <r>
      <rPr>
        <b/>
        <sz val="12"/>
        <color indexed="12"/>
        <rFont val="Calibri"/>
        <family val="2"/>
      </rPr>
      <t xml:space="preserve"> ) PARTED , FISHED OK , </t>
    </r>
    <r>
      <rPr>
        <b/>
        <sz val="12"/>
        <color indexed="10"/>
        <rFont val="Calibri"/>
        <family val="2"/>
      </rPr>
      <t>STARTED THE WELL WITH O-SHOT</t>
    </r>
    <r>
      <rPr>
        <b/>
        <sz val="12"/>
        <color indexed="12"/>
        <rFont val="Calibri"/>
        <family val="2"/>
      </rPr>
      <t xml:space="preserve"> , ON STREAM</t>
    </r>
  </si>
  <si>
    <r>
      <t xml:space="preserve">ROD NO ( </t>
    </r>
    <r>
      <rPr>
        <b/>
        <sz val="12"/>
        <color indexed="10"/>
        <rFont val="Calibri"/>
        <family val="2"/>
      </rPr>
      <t>39X1"</t>
    </r>
    <r>
      <rPr>
        <b/>
        <sz val="12"/>
        <color indexed="12"/>
        <rFont val="Calibri"/>
        <family val="2"/>
      </rPr>
      <t xml:space="preserve"> ) PARTED , FISHED OK , </t>
    </r>
    <r>
      <rPr>
        <b/>
        <sz val="12"/>
        <color indexed="10"/>
        <rFont val="Calibri"/>
        <family val="2"/>
      </rPr>
      <t xml:space="preserve">REPLACED ALL STRING WITH NEW </t>
    </r>
    <r>
      <rPr>
        <b/>
        <u/>
        <sz val="12"/>
        <color indexed="10"/>
        <rFont val="Calibri"/>
        <family val="2"/>
      </rPr>
      <t>D</t>
    </r>
    <r>
      <rPr>
        <b/>
        <sz val="12"/>
        <color indexed="10"/>
        <rFont val="Calibri"/>
        <family val="2"/>
      </rPr>
      <t xml:space="preserve">  RODS, (30X1"+110X7/8"+92X1")</t>
    </r>
    <r>
      <rPr>
        <b/>
        <sz val="12"/>
        <color indexed="12"/>
        <rFont val="Calibri"/>
        <family val="2"/>
      </rPr>
      <t xml:space="preserve"> ,</t>
    </r>
    <r>
      <rPr>
        <b/>
        <u/>
        <sz val="12"/>
        <color indexed="10"/>
        <rFont val="Calibri"/>
        <family val="2"/>
      </rPr>
      <t xml:space="preserve"> R.TRIP</t>
    </r>
    <r>
      <rPr>
        <b/>
        <sz val="12"/>
        <color indexed="12"/>
        <rFont val="Calibri"/>
        <family val="2"/>
      </rPr>
      <t xml:space="preserve"> ,  ON STREAM</t>
    </r>
  </si>
  <si>
    <r>
      <t xml:space="preserve">SLIGHT F. POUND , </t>
    </r>
    <r>
      <rPr>
        <b/>
        <sz val="12"/>
        <color indexed="10"/>
        <rFont val="Calibri"/>
        <family val="2"/>
      </rPr>
      <t xml:space="preserve">P.FILLAGE=86 % </t>
    </r>
  </si>
  <si>
    <r>
      <t xml:space="preserve">NO PUMP ACTION , R.TRIP , NOT PRODUCE , PERFORMED HYDRO TEST , PRESS. NOT HOLD , R.TRIP WITH </t>
    </r>
    <r>
      <rPr>
        <b/>
        <sz val="12"/>
        <color indexed="10"/>
        <rFont val="Calibri"/>
        <family val="2"/>
      </rPr>
      <t>2" ANCHOR PUMP</t>
    </r>
    <r>
      <rPr>
        <b/>
        <sz val="12"/>
        <color indexed="12"/>
        <rFont val="Calibri"/>
        <family val="2"/>
      </rPr>
      <t xml:space="preserve"> ,RETRIEVED (</t>
    </r>
    <r>
      <rPr>
        <b/>
        <sz val="12"/>
        <color indexed="10"/>
        <rFont val="Calibri"/>
        <family val="2"/>
      </rPr>
      <t xml:space="preserve"> 5X1"</t>
    </r>
    <r>
      <rPr>
        <b/>
        <sz val="12"/>
        <color indexed="12"/>
        <rFont val="Calibri"/>
        <family val="2"/>
      </rPr>
      <t xml:space="preserve"> ) RODS , </t>
    </r>
    <r>
      <rPr>
        <b/>
        <sz val="12"/>
        <color indexed="10"/>
        <rFont val="Calibri"/>
        <family val="2"/>
      </rPr>
      <t xml:space="preserve">SET ANCHOR PUMP @ 5675 FT </t>
    </r>
    <r>
      <rPr>
        <b/>
        <sz val="12"/>
        <color indexed="12"/>
        <rFont val="Calibri"/>
        <family val="2"/>
      </rPr>
      <t>, ON STREAM</t>
    </r>
  </si>
  <si>
    <r>
      <t xml:space="preserve">FLUID POUND , </t>
    </r>
    <r>
      <rPr>
        <b/>
        <sz val="12"/>
        <color indexed="10"/>
        <rFont val="Calibri"/>
        <family val="2"/>
      </rPr>
      <t>FILLAGE= 80 %</t>
    </r>
  </si>
  <si>
    <r>
      <t>EXPRO ,</t>
    </r>
    <r>
      <rPr>
        <b/>
        <sz val="12"/>
        <color indexed="10"/>
        <rFont val="Calibri"/>
        <family val="2"/>
      </rPr>
      <t xml:space="preserve"> ANCHOR PUMP</t>
    </r>
  </si>
  <si>
    <r>
      <t xml:space="preserve">POLISHED ROD PARTED , FISHED OK ,RETRIEVED ( </t>
    </r>
    <r>
      <rPr>
        <b/>
        <sz val="12"/>
        <color indexed="10"/>
        <rFont val="Calibri"/>
        <family val="2"/>
      </rPr>
      <t>1X1"</t>
    </r>
    <r>
      <rPr>
        <b/>
        <sz val="12"/>
        <color indexed="12"/>
        <rFont val="Calibri"/>
        <family val="2"/>
      </rPr>
      <t xml:space="preserve"> ) RODS, NOT PROD. ,</t>
    </r>
    <r>
      <rPr>
        <b/>
        <u/>
        <sz val="12"/>
        <color indexed="10"/>
        <rFont val="Calibri"/>
        <family val="2"/>
      </rPr>
      <t>R.TRIP W/ 2" ANCHOR PUMP</t>
    </r>
    <r>
      <rPr>
        <b/>
        <sz val="12"/>
        <color indexed="12"/>
        <rFont val="Calibri"/>
        <family val="2"/>
      </rPr>
      <t xml:space="preserve">,  RETRIEVED ( </t>
    </r>
    <r>
      <rPr>
        <b/>
        <sz val="12"/>
        <color indexed="10"/>
        <rFont val="Calibri"/>
        <family val="2"/>
      </rPr>
      <t>1X1"</t>
    </r>
    <r>
      <rPr>
        <b/>
        <sz val="12"/>
        <color indexed="12"/>
        <rFont val="Calibri"/>
        <family val="2"/>
      </rPr>
      <t xml:space="preserve"> ) RODS  , </t>
    </r>
    <r>
      <rPr>
        <b/>
        <sz val="12"/>
        <color indexed="10"/>
        <rFont val="Calibri"/>
        <family val="2"/>
      </rPr>
      <t>SET ANCHOR PUMP @ 5625 FT</t>
    </r>
    <r>
      <rPr>
        <b/>
        <sz val="12"/>
        <color indexed="12"/>
        <rFont val="Calibri"/>
        <family val="2"/>
      </rPr>
      <t>, ON STREAM</t>
    </r>
  </si>
  <si>
    <r>
      <t xml:space="preserve">NO PUMP ACTION , </t>
    </r>
    <r>
      <rPr>
        <b/>
        <u/>
        <sz val="12"/>
        <color indexed="12"/>
        <rFont val="Calibri"/>
        <family val="2"/>
      </rPr>
      <t>R.TRIP W/ 2" ANCHOR PUMP</t>
    </r>
    <r>
      <rPr>
        <b/>
        <sz val="12"/>
        <color indexed="12"/>
        <rFont val="Calibri"/>
        <family val="2"/>
      </rPr>
      <t xml:space="preserve"> RETRIEVED ( </t>
    </r>
    <r>
      <rPr>
        <b/>
        <sz val="12"/>
        <color indexed="10"/>
        <rFont val="Calibri"/>
        <family val="2"/>
      </rPr>
      <t>5X1"</t>
    </r>
    <r>
      <rPr>
        <b/>
        <sz val="12"/>
        <color indexed="12"/>
        <rFont val="Calibri"/>
        <family val="2"/>
      </rPr>
      <t xml:space="preserve"> ) RODS  , </t>
    </r>
    <r>
      <rPr>
        <b/>
        <sz val="12"/>
        <color indexed="10"/>
        <rFont val="Calibri"/>
        <family val="2"/>
      </rPr>
      <t>SET 
ANCHOR PUMP @ 5500 FT</t>
    </r>
    <r>
      <rPr>
        <b/>
        <sz val="12"/>
        <color indexed="12"/>
        <rFont val="Calibri"/>
        <family val="2"/>
      </rPr>
      <t>, ON STREAM</t>
    </r>
  </si>
  <si>
    <r>
      <t xml:space="preserve">NO PUMP ACTION , </t>
    </r>
    <r>
      <rPr>
        <b/>
        <u/>
        <sz val="12"/>
        <color indexed="12"/>
        <rFont val="Calibri"/>
        <family val="2"/>
      </rPr>
      <t>R.TRIP W/ 2" ANCHOR PUMP</t>
    </r>
    <r>
      <rPr>
        <b/>
        <sz val="12"/>
        <color indexed="12"/>
        <rFont val="Calibri"/>
        <family val="2"/>
      </rPr>
      <t xml:space="preserve"> RETRIEVED ( </t>
    </r>
    <r>
      <rPr>
        <b/>
        <sz val="12"/>
        <color indexed="10"/>
        <rFont val="Calibri"/>
        <family val="2"/>
      </rPr>
      <t>18X1"</t>
    </r>
    <r>
      <rPr>
        <b/>
        <sz val="12"/>
        <color indexed="12"/>
        <rFont val="Calibri"/>
        <family val="2"/>
      </rPr>
      <t xml:space="preserve"> ) RODS  ,NOT PRODUCE , WAITING FOR W/O</t>
    </r>
  </si>
  <si>
    <r>
      <t>UNDER W/O TO REPIAR TBG LEAK (</t>
    </r>
    <r>
      <rPr>
        <b/>
        <sz val="12"/>
        <color indexed="10"/>
        <rFont val="Calibri"/>
        <family val="2"/>
      </rPr>
      <t xml:space="preserve"> FOUND CRACK IN JT NO 188</t>
    </r>
    <r>
      <rPr>
        <b/>
        <sz val="12"/>
        <color indexed="12"/>
        <rFont val="Calibri"/>
        <family val="2"/>
      </rPr>
      <t xml:space="preserve"> ),RIH WITH 2" DHP WITH SAME S/R EXCEPT</t>
    </r>
    <r>
      <rPr>
        <b/>
        <sz val="12"/>
        <color indexed="10"/>
        <rFont val="Calibri"/>
        <family val="2"/>
      </rPr>
      <t xml:space="preserve"> 34X1"&amp;18X7/8" NEW GRAD-D</t>
    </r>
    <r>
      <rPr>
        <b/>
        <sz val="12"/>
        <color indexed="12"/>
        <rFont val="Calibri"/>
        <family val="2"/>
      </rPr>
      <t xml:space="preserve"> ( 30X1"+110X7/8"+94X1 ), ON STREAM 
</t>
    </r>
    <r>
      <rPr>
        <b/>
        <sz val="12"/>
        <color indexed="10"/>
        <rFont val="Calibri"/>
        <family val="2"/>
      </rPr>
      <t>5-7-2013</t>
    </r>
  </si>
  <si>
    <r>
      <t>SLIGHT F.POUND ,</t>
    </r>
    <r>
      <rPr>
        <b/>
        <sz val="12"/>
        <color indexed="10"/>
        <rFont val="Calibri"/>
        <family val="2"/>
      </rPr>
      <t xml:space="preserve"> P.FILLAGE = 90%</t>
    </r>
  </si>
  <si>
    <r>
      <t xml:space="preserve">SLIGHT F.POUND , </t>
    </r>
    <r>
      <rPr>
        <b/>
        <sz val="12"/>
        <color indexed="10"/>
        <rFont val="Calibri"/>
        <family val="2"/>
      </rPr>
      <t>P.FILLAGE = 96%</t>
    </r>
  </si>
  <si>
    <r>
      <t>SLIGHT F.POUND ,</t>
    </r>
    <r>
      <rPr>
        <b/>
        <sz val="12"/>
        <color indexed="10"/>
        <rFont val="Calibri"/>
        <family val="2"/>
      </rPr>
      <t xml:space="preserve"> P.FILLAGE = 95%</t>
    </r>
  </si>
  <si>
    <r>
      <t xml:space="preserve">NO PUMP ACTION, R/T, NO PROD, TBG TEST, NOT HOLD, R/T W/2" ANCHOR PUMP, RET.((5+5)X1") RODS, HYDRO TEST, NOT HOLD, R/T W/1.75" ANCHOR PUMP, RET.((1+10)X1"), TOTAL (21X1") RODS, PERFORMED ANOTHER R/ W/2" ANCHOR PUMP RETRIEVED 5X1" RODS ( TOTAL 26X1" ), NOT PRODUCE, </t>
    </r>
    <r>
      <rPr>
        <b/>
        <sz val="12"/>
        <color indexed="10"/>
        <rFont val="Calibri"/>
        <family val="2"/>
      </rPr>
      <t>WAITING W/O</t>
    </r>
    <r>
      <rPr>
        <b/>
        <sz val="12"/>
        <color indexed="12"/>
        <rFont val="Calibri"/>
        <family val="2"/>
      </rPr>
      <t>.</t>
    </r>
  </si>
  <si>
    <r>
      <t>UNDER W/O TO REPIAR TBG LEAK (</t>
    </r>
    <r>
      <rPr>
        <b/>
        <sz val="12"/>
        <color indexed="10"/>
        <rFont val="Calibri"/>
        <family val="2"/>
      </rPr>
      <t xml:space="preserve"> NO VISUAL CRACK OR HOLE FOUND</t>
    </r>
    <r>
      <rPr>
        <b/>
        <sz val="12"/>
        <color indexed="12"/>
        <rFont val="Calibri"/>
        <family val="2"/>
      </rPr>
      <t xml:space="preserve"> ),RIH </t>
    </r>
    <r>
      <rPr>
        <b/>
        <sz val="12"/>
        <color indexed="10"/>
        <rFont val="Calibri"/>
        <family val="2"/>
      </rPr>
      <t xml:space="preserve">WITH  </t>
    </r>
    <r>
      <rPr>
        <b/>
        <u/>
        <sz val="12"/>
        <color indexed="10"/>
        <rFont val="Calibri"/>
        <family val="2"/>
      </rPr>
      <t>2" DHP</t>
    </r>
    <r>
      <rPr>
        <b/>
        <sz val="12"/>
        <color indexed="10"/>
        <rFont val="Calibri"/>
        <family val="2"/>
      </rPr>
      <t xml:space="preserve"> </t>
    </r>
    <r>
      <rPr>
        <b/>
        <sz val="12"/>
        <color indexed="12"/>
        <rFont val="Calibri"/>
        <family val="2"/>
      </rPr>
      <t xml:space="preserve">WITH </t>
    </r>
    <r>
      <rPr>
        <b/>
        <sz val="12"/>
        <color indexed="10"/>
        <rFont val="Calibri"/>
        <family val="2"/>
      </rPr>
      <t>NEW S/R S-88</t>
    </r>
    <r>
      <rPr>
        <b/>
        <sz val="12"/>
        <color indexed="12"/>
        <rFont val="Calibri"/>
        <family val="2"/>
      </rPr>
      <t xml:space="preserve"> ( 25X1"+114X7/8"+94X1 ), ON STREAM 
11-12-2014</t>
    </r>
  </si>
  <si>
    <r>
      <t xml:space="preserve">SLIGHT F.POUND , </t>
    </r>
    <r>
      <rPr>
        <b/>
        <sz val="12"/>
        <color indexed="10"/>
        <rFont val="Calibri"/>
        <family val="2"/>
      </rPr>
      <t>P.FILLAGE = 95%</t>
    </r>
  </si>
  <si>
    <r>
      <t xml:space="preserve">AL.AHLIA , </t>
    </r>
    <r>
      <rPr>
        <b/>
        <sz val="12"/>
        <color indexed="10"/>
        <rFont val="Calibri"/>
        <family val="2"/>
      </rPr>
      <t>AFTER W/O</t>
    </r>
    <r>
      <rPr>
        <b/>
        <sz val="12"/>
        <color indexed="12"/>
        <rFont val="Calibri"/>
        <family val="2"/>
      </rPr>
      <t xml:space="preserve"> </t>
    </r>
  </si>
  <si>
    <r>
      <t>NO PUMP ACTION , R.TRIP, NOT PRODUCE , FOUND ACTION &amp; SUCTION , R.TRIP WITH 1.75 " ANCHOR PUMP , RETRIEVED (</t>
    </r>
    <r>
      <rPr>
        <b/>
        <sz val="12"/>
        <color indexed="10"/>
        <rFont val="Calibri"/>
        <family val="2"/>
      </rPr>
      <t xml:space="preserve"> 5X1"</t>
    </r>
    <r>
      <rPr>
        <b/>
        <sz val="12"/>
        <color indexed="12"/>
        <rFont val="Calibri"/>
        <family val="2"/>
      </rPr>
      <t xml:space="preserve"> ) RODS , </t>
    </r>
    <r>
      <rPr>
        <b/>
        <sz val="12"/>
        <color indexed="10"/>
        <rFont val="Calibri"/>
        <family val="2"/>
      </rPr>
      <t xml:space="preserve"> SET ANCHOR @5650 FT</t>
    </r>
    <r>
      <rPr>
        <b/>
        <sz val="12"/>
        <color indexed="12"/>
        <rFont val="Calibri"/>
        <family val="2"/>
      </rPr>
      <t xml:space="preserve"> , ON STREAM </t>
    </r>
    <r>
      <rPr>
        <b/>
        <u/>
        <sz val="12"/>
        <color indexed="10"/>
        <rFont val="Calibri"/>
        <family val="2"/>
      </rPr>
      <t>5/4/12</t>
    </r>
  </si>
  <si>
    <r>
      <t xml:space="preserve">GAS INTERFERENCE , </t>
    </r>
    <r>
      <rPr>
        <b/>
        <sz val="12"/>
        <color indexed="10"/>
        <rFont val="Calibri"/>
        <family val="2"/>
      </rPr>
      <t xml:space="preserve">P.FILLAGE= 45 % </t>
    </r>
  </si>
  <si>
    <r>
      <t xml:space="preserve">UNDER W/O TO REPIRE TBG LEAK ( </t>
    </r>
    <r>
      <rPr>
        <b/>
        <sz val="12"/>
        <color indexed="10"/>
        <rFont val="Calibri"/>
        <family val="2"/>
      </rPr>
      <t>FOUND CRACK IN JT NO. 2  ABOVE PSN</t>
    </r>
    <r>
      <rPr>
        <b/>
        <sz val="12"/>
        <color indexed="12"/>
        <rFont val="Calibri"/>
        <family val="2"/>
      </rPr>
      <t xml:space="preserve"> ) , </t>
    </r>
    <r>
      <rPr>
        <b/>
        <u/>
        <sz val="12"/>
        <color indexed="10"/>
        <rFont val="Calibri"/>
        <family val="2"/>
      </rPr>
      <t>INSTALLED 12 BALST JT ABOVE P.S.N</t>
    </r>
    <r>
      <rPr>
        <b/>
        <sz val="12"/>
        <color indexed="12"/>
        <rFont val="Calibri"/>
        <family val="2"/>
      </rPr>
      <t xml:space="preserve"> , </t>
    </r>
    <r>
      <rPr>
        <b/>
        <u/>
        <sz val="12"/>
        <color indexed="10"/>
        <rFont val="Calibri"/>
        <family val="2"/>
      </rPr>
      <t>REPERFORATION FOR B-I&amp;III</t>
    </r>
    <r>
      <rPr>
        <b/>
        <sz val="12"/>
        <color indexed="12"/>
        <rFont val="Calibri"/>
        <family val="2"/>
      </rPr>
      <t xml:space="preserve"> , RIH W/</t>
    </r>
    <r>
      <rPr>
        <b/>
        <sz val="12"/>
        <color indexed="10"/>
        <rFont val="Calibri"/>
        <family val="2"/>
      </rPr>
      <t>1.75"</t>
    </r>
    <r>
      <rPr>
        <b/>
        <sz val="12"/>
        <color indexed="12"/>
        <rFont val="Calibri"/>
        <family val="2"/>
      </rPr>
      <t xml:space="preserve"> DHP AND S/R ( 20X1" Molded + 205X7/8" + 10 X1" ), ROD TYPE (</t>
    </r>
    <r>
      <rPr>
        <b/>
        <u/>
        <sz val="12"/>
        <color indexed="12"/>
        <rFont val="Calibri"/>
        <family val="2"/>
      </rPr>
      <t xml:space="preserve"> </t>
    </r>
    <r>
      <rPr>
        <b/>
        <u/>
        <sz val="12"/>
        <color indexed="10"/>
        <rFont val="Calibri"/>
        <family val="2"/>
      </rPr>
      <t>175X 7/8"  NEW 
D-78 +  30X 7/8" &amp;  10X1" NEW S-88</t>
    </r>
    <r>
      <rPr>
        <b/>
        <sz val="12"/>
        <color indexed="12"/>
        <rFont val="Calibri"/>
        <family val="2"/>
      </rPr>
      <t xml:space="preserve"> ), ON STREAM ON </t>
    </r>
    <r>
      <rPr>
        <b/>
        <u/>
        <sz val="12"/>
        <color indexed="10"/>
        <rFont val="Calibri"/>
        <family val="2"/>
      </rPr>
      <t>12/6/2012.</t>
    </r>
  </si>
  <si>
    <r>
      <t xml:space="preserve">SLIGHT F.POUND ,  </t>
    </r>
    <r>
      <rPr>
        <b/>
        <sz val="12"/>
        <color indexed="10"/>
        <rFont val="Calibri"/>
        <family val="2"/>
      </rPr>
      <t xml:space="preserve">P.FILLAGE +/-86 % </t>
    </r>
  </si>
  <si>
    <r>
      <t xml:space="preserve"> F.POUND ,  </t>
    </r>
    <r>
      <rPr>
        <b/>
        <sz val="12"/>
        <color indexed="10"/>
        <rFont val="Calibri"/>
        <family val="2"/>
      </rPr>
      <t xml:space="preserve">P.FILLAGE +/-67 % </t>
    </r>
  </si>
  <si>
    <r>
      <t xml:space="preserve">SLIGHT F.POUND ,  </t>
    </r>
    <r>
      <rPr>
        <b/>
        <sz val="12"/>
        <color indexed="10"/>
        <rFont val="Calibri"/>
        <family val="2"/>
      </rPr>
      <t xml:space="preserve">P.FILLAGE +/-87 % </t>
    </r>
  </si>
  <si>
    <r>
      <t>ROD NO. (</t>
    </r>
    <r>
      <rPr>
        <b/>
        <sz val="12"/>
        <color indexed="10"/>
        <rFont val="Calibri"/>
        <family val="2"/>
      </rPr>
      <t>44 X 7/8"</t>
    </r>
    <r>
      <rPr>
        <b/>
        <sz val="12"/>
        <color indexed="12"/>
        <rFont val="Calibri"/>
        <family val="2"/>
      </rPr>
      <t xml:space="preserve"> ) PARTED, FISHED OK , REPLACED,  </t>
    </r>
    <r>
      <rPr>
        <b/>
        <u/>
        <sz val="12"/>
        <color indexed="10"/>
        <rFont val="Calibri"/>
        <family val="2"/>
      </rPr>
      <t>R.TRIP</t>
    </r>
    <r>
      <rPr>
        <b/>
        <sz val="12"/>
        <color indexed="12"/>
        <rFont val="Calibri"/>
        <family val="2"/>
      </rPr>
      <t>, ON SREAM</t>
    </r>
  </si>
  <si>
    <r>
      <t xml:space="preserve">SLIGHT F.POUND ,  </t>
    </r>
    <r>
      <rPr>
        <b/>
        <sz val="12"/>
        <color indexed="10"/>
        <rFont val="Calibri"/>
        <family val="2"/>
      </rPr>
      <t xml:space="preserve">P.FILLAGE =85 % </t>
    </r>
  </si>
  <si>
    <r>
      <t xml:space="preserve">NO PUMP ACTION, R/T W/1.5" DHP, FOUND ACTION &amp; SUCTION, CAN'T FILL TBG W/TREATED WATER, R/T W/1.5" ANCHOR PUMP, RET.(10X7/8"), SET PUMP @ 5625 FT, NO PROD. , </t>
    </r>
    <r>
      <rPr>
        <b/>
        <sz val="12"/>
        <color indexed="10"/>
        <rFont val="Calibri"/>
        <family val="2"/>
      </rPr>
      <t>WWO</t>
    </r>
  </si>
  <si>
    <r>
      <t xml:space="preserve"> F.POUND ,  </t>
    </r>
    <r>
      <rPr>
        <b/>
        <sz val="12"/>
        <color indexed="10"/>
        <rFont val="Calibri"/>
        <family val="2"/>
      </rPr>
      <t xml:space="preserve">P.FILLAGE +/-85 % </t>
    </r>
  </si>
  <si>
    <r>
      <t xml:space="preserve">AL.AHLIA , </t>
    </r>
    <r>
      <rPr>
        <b/>
        <sz val="12"/>
        <color indexed="10"/>
        <rFont val="Calibri"/>
        <family val="2"/>
      </rPr>
      <t>B-I,III ( FWG PLUG LEAK AGAINST B-IV )</t>
    </r>
  </si>
  <si>
    <r>
      <t xml:space="preserve">SLIGHT F. POIND , ( </t>
    </r>
    <r>
      <rPr>
        <b/>
        <sz val="12"/>
        <color indexed="10"/>
        <rFont val="Calibri"/>
        <family val="2"/>
      </rPr>
      <t>FILLAGE= 94 % )</t>
    </r>
  </si>
  <si>
    <r>
      <t xml:space="preserve">UNDER W/O DUE TO TBG LEAK , ( </t>
    </r>
    <r>
      <rPr>
        <b/>
        <sz val="12"/>
        <color indexed="10"/>
        <rFont val="Calibri"/>
        <family val="2"/>
      </rPr>
      <t>FOUND CRACK IN JT NO 51 &amp; 186 ABOVE P.S.N DIRECTLY</t>
    </r>
    <r>
      <rPr>
        <b/>
        <sz val="12"/>
        <color indexed="12"/>
        <rFont val="Calibri"/>
        <family val="2"/>
      </rPr>
      <t xml:space="preserve"> ) , ( </t>
    </r>
    <r>
      <rPr>
        <b/>
        <sz val="12"/>
        <color indexed="10"/>
        <rFont val="Calibri"/>
        <family val="2"/>
      </rPr>
      <t>INSTALL B.P TO ISOLATE B-IV INSTEAD OF FWG PLUG )</t>
    </r>
    <r>
      <rPr>
        <b/>
        <sz val="12"/>
        <color indexed="12"/>
        <rFont val="Calibri"/>
        <family val="2"/>
      </rPr>
      <t xml:space="preserve"> , 
( </t>
    </r>
    <r>
      <rPr>
        <b/>
        <sz val="12"/>
        <color indexed="10"/>
        <rFont val="Calibri"/>
        <family val="2"/>
      </rPr>
      <t xml:space="preserve">B-I, III ONLY ON PRODUCTION </t>
    </r>
    <r>
      <rPr>
        <b/>
        <sz val="12"/>
        <color indexed="12"/>
        <rFont val="Calibri"/>
        <family val="2"/>
      </rPr>
      <t xml:space="preserve">) , RIH WITH </t>
    </r>
    <r>
      <rPr>
        <b/>
        <sz val="12"/>
        <color indexed="10"/>
        <rFont val="Calibri"/>
        <family val="2"/>
      </rPr>
      <t>1.75" DHP</t>
    </r>
    <r>
      <rPr>
        <b/>
        <sz val="12"/>
        <color indexed="12"/>
        <rFont val="Calibri"/>
        <family val="2"/>
      </rPr>
      <t xml:space="preserve"> &amp; </t>
    </r>
    <r>
      <rPr>
        <b/>
        <sz val="12"/>
        <color indexed="10"/>
        <rFont val="Calibri"/>
        <family val="2"/>
      </rPr>
      <t>NEW H-CH S/R</t>
    </r>
    <r>
      <rPr>
        <b/>
        <sz val="12"/>
        <color indexed="12"/>
        <rFont val="Calibri"/>
        <family val="2"/>
      </rPr>
      <t xml:space="preserve"> 
( 30X1"+115X7/8"+81X1" ) , ON STREAM ON </t>
    </r>
    <r>
      <rPr>
        <b/>
        <sz val="12"/>
        <color indexed="10"/>
        <rFont val="Calibri"/>
        <family val="2"/>
      </rPr>
      <t>26/9/11</t>
    </r>
  </si>
  <si>
    <r>
      <t>SEVER FLUID POUND ,</t>
    </r>
    <r>
      <rPr>
        <b/>
        <sz val="12"/>
        <color indexed="10"/>
        <rFont val="Calibri"/>
        <family val="2"/>
      </rPr>
      <t>( P.FILLAGE = 13% )</t>
    </r>
  </si>
  <si>
    <r>
      <t xml:space="preserve">BAKER , </t>
    </r>
    <r>
      <rPr>
        <b/>
        <sz val="12"/>
        <color indexed="10"/>
        <rFont val="Calibri"/>
        <family val="2"/>
      </rPr>
      <t>AFTER W/O , ( INSTALL B.P TO ISOLATE B-IV INSTEAD OF FWG PLUG )</t>
    </r>
  </si>
  <si>
    <r>
      <t>SEVER FLUID POUND ,</t>
    </r>
    <r>
      <rPr>
        <b/>
        <sz val="12"/>
        <color indexed="10"/>
        <rFont val="Calibri"/>
        <family val="2"/>
      </rPr>
      <t xml:space="preserve">P.FILLAGE = 26% </t>
    </r>
  </si>
  <si>
    <r>
      <t xml:space="preserve">NO PUMP ACTION , R.TRIP WITH </t>
    </r>
    <r>
      <rPr>
        <b/>
        <sz val="12"/>
        <color indexed="10"/>
        <rFont val="Calibri"/>
        <family val="2"/>
      </rPr>
      <t>2" DHP (AVILABLE DHP )</t>
    </r>
    <r>
      <rPr>
        <b/>
        <sz val="12"/>
        <color indexed="12"/>
        <rFont val="Calibri"/>
        <family val="2"/>
      </rPr>
      <t xml:space="preserve"> , ON STREAM</t>
    </r>
  </si>
  <si>
    <r>
      <t xml:space="preserve">ROD NO ( </t>
    </r>
    <r>
      <rPr>
        <b/>
        <sz val="12"/>
        <color indexed="10"/>
        <rFont val="Calibri"/>
        <family val="2"/>
      </rPr>
      <t>3X7/8"</t>
    </r>
    <r>
      <rPr>
        <b/>
        <sz val="12"/>
        <color indexed="12"/>
        <rFont val="Calibri"/>
        <family val="2"/>
      </rPr>
      <t xml:space="preserve"> ) PARTED , FISHED OK , </t>
    </r>
    <r>
      <rPr>
        <b/>
        <sz val="12"/>
        <color indexed="10"/>
        <rFont val="Calibri"/>
        <family val="2"/>
      </rPr>
      <t>REPLACED</t>
    </r>
    <r>
      <rPr>
        <b/>
        <sz val="12"/>
        <color indexed="12"/>
        <rFont val="Calibri"/>
        <family val="2"/>
      </rPr>
      <t xml:space="preserve"> , </t>
    </r>
    <r>
      <rPr>
        <b/>
        <sz val="12"/>
        <color indexed="10"/>
        <rFont val="Calibri"/>
        <family val="2"/>
      </rPr>
      <t>R.TRIP</t>
    </r>
    <r>
      <rPr>
        <b/>
        <sz val="12"/>
        <color indexed="12"/>
        <rFont val="Calibri"/>
        <family val="2"/>
      </rPr>
      <t xml:space="preserve"> , ON STREAM</t>
    </r>
  </si>
  <si>
    <r>
      <t>SEVERE F.POUND</t>
    </r>
    <r>
      <rPr>
        <b/>
        <sz val="12"/>
        <color indexed="10"/>
        <rFont val="Calibri"/>
        <family val="2"/>
      </rPr>
      <t xml:space="preserve"> , P.FILLAGE +/- 70 %</t>
    </r>
  </si>
  <si>
    <r>
      <t xml:space="preserve">ROD NO ( </t>
    </r>
    <r>
      <rPr>
        <b/>
        <sz val="12"/>
        <color indexed="10"/>
        <rFont val="Calibri"/>
        <family val="2"/>
      </rPr>
      <t>1X7/8"</t>
    </r>
    <r>
      <rPr>
        <b/>
        <sz val="12"/>
        <color indexed="12"/>
        <rFont val="Calibri"/>
        <family val="2"/>
      </rPr>
      <t xml:space="preserve"> ) PARTED , FISHED OK , </t>
    </r>
    <r>
      <rPr>
        <b/>
        <sz val="12"/>
        <color indexed="10"/>
        <rFont val="Calibri"/>
        <family val="2"/>
      </rPr>
      <t>REPLACED 3X7/8"</t>
    </r>
    <r>
      <rPr>
        <b/>
        <sz val="12"/>
        <color indexed="12"/>
        <rFont val="Calibri"/>
        <family val="2"/>
      </rPr>
      <t xml:space="preserve"> RODS, </t>
    </r>
    <r>
      <rPr>
        <b/>
        <u/>
        <sz val="12"/>
        <color indexed="10"/>
        <rFont val="Calibri"/>
        <family val="2"/>
      </rPr>
      <t>R.TRIP WITH 1.5" DHP</t>
    </r>
    <r>
      <rPr>
        <b/>
        <sz val="12"/>
        <color indexed="12"/>
        <rFont val="Calibri"/>
        <family val="2"/>
      </rPr>
      <t>, ON STREAM</t>
    </r>
  </si>
  <si>
    <r>
      <t>SEVER FLUID POUND ,</t>
    </r>
    <r>
      <rPr>
        <b/>
        <sz val="12"/>
        <color indexed="10"/>
        <rFont val="Calibri"/>
        <family val="2"/>
      </rPr>
      <t xml:space="preserve">P.FILLAGE = 35% </t>
    </r>
  </si>
  <si>
    <r>
      <t xml:space="preserve">NO PUMP ACTION ,R.TRIP, NOT PROD., PERFORMED HYDRO TEST , NOT HOLD, R.TRIP WITH 1.5" ANCHOR PUMP , RETRIEVED ( </t>
    </r>
    <r>
      <rPr>
        <b/>
        <sz val="12"/>
        <color indexed="10"/>
        <rFont val="Calibri"/>
        <family val="2"/>
      </rPr>
      <t>7X1"</t>
    </r>
    <r>
      <rPr>
        <b/>
        <sz val="12"/>
        <color indexed="12"/>
        <rFont val="Calibri"/>
        <family val="2"/>
      </rPr>
      <t xml:space="preserve"> ) RODS ,</t>
    </r>
    <r>
      <rPr>
        <b/>
        <sz val="12"/>
        <color indexed="10"/>
        <rFont val="Calibri"/>
        <family val="2"/>
      </rPr>
      <t xml:space="preserve"> </t>
    </r>
    <r>
      <rPr>
        <b/>
        <u/>
        <sz val="12"/>
        <color indexed="10"/>
        <rFont val="Calibri"/>
        <family val="2"/>
      </rPr>
      <t>SET ANCHOR PUMP @5475 FT</t>
    </r>
    <r>
      <rPr>
        <b/>
        <sz val="12"/>
        <color indexed="12"/>
        <rFont val="Calibri"/>
        <family val="2"/>
      </rPr>
      <t xml:space="preserve"> , ON STREAM </t>
    </r>
  </si>
  <si>
    <r>
      <t xml:space="preserve">SEVERE F.POUND , </t>
    </r>
    <r>
      <rPr>
        <b/>
        <sz val="12"/>
        <color indexed="10"/>
        <rFont val="Calibri"/>
        <family val="2"/>
      </rPr>
      <t>P.FILLAGE +/- 49 %</t>
    </r>
  </si>
  <si>
    <r>
      <t xml:space="preserve">ROD NO ( </t>
    </r>
    <r>
      <rPr>
        <b/>
        <sz val="12"/>
        <color indexed="10"/>
        <rFont val="Calibri"/>
        <family val="2"/>
      </rPr>
      <t>3X7/8"</t>
    </r>
    <r>
      <rPr>
        <b/>
        <sz val="12"/>
        <color indexed="12"/>
        <rFont val="Calibri"/>
        <family val="2"/>
      </rPr>
      <t xml:space="preserve"> ) PARTED , FISHED OK , REPLACED , R.TRIP W/WITH 1.5" ANCHOR PUMP , RETRIEVED ( 4X1" ) RODS , SET ANCHOR PUMP @5375 FT , ON STREAM </t>
    </r>
  </si>
  <si>
    <r>
      <t xml:space="preserve">EXPRO , </t>
    </r>
    <r>
      <rPr>
        <b/>
        <sz val="12"/>
        <color indexed="10"/>
        <rFont val="Calibri"/>
        <family val="2"/>
      </rPr>
      <t>S.L = 112"</t>
    </r>
  </si>
  <si>
    <r>
      <t>NO PUMP ACTION ,R.TRIP W/1.5" ANCHOR PUMP , RETRIEVED ( 1X1" ) ROD , SET ANCHOR PUMP @</t>
    </r>
    <r>
      <rPr>
        <b/>
        <sz val="12"/>
        <color indexed="10"/>
        <rFont val="Calibri"/>
        <family val="2"/>
      </rPr>
      <t>5350 FT</t>
    </r>
    <r>
      <rPr>
        <b/>
        <sz val="12"/>
        <color indexed="12"/>
        <rFont val="Calibri"/>
        <family val="2"/>
      </rPr>
      <t xml:space="preserve"> , ON STREAM </t>
    </r>
    <r>
      <rPr>
        <b/>
        <sz val="12"/>
        <color indexed="10"/>
        <rFont val="Calibri"/>
        <family val="2"/>
      </rPr>
      <t>5-12-2013</t>
    </r>
  </si>
  <si>
    <r>
      <t>NO PUMP ACTION ,R.TRIPR. W/1.5" ANCHOR PUMP , RETRIEVED ( 1X1" ) ROD , SET ANCHOR PUMP @</t>
    </r>
    <r>
      <rPr>
        <b/>
        <sz val="12"/>
        <color indexed="10"/>
        <rFont val="Calibri"/>
        <family val="2"/>
      </rPr>
      <t>5325</t>
    </r>
    <r>
      <rPr>
        <b/>
        <sz val="12"/>
        <color indexed="12"/>
        <rFont val="Calibri"/>
        <family val="2"/>
      </rPr>
      <t xml:space="preserve"> FT , ON STREAM </t>
    </r>
    <r>
      <rPr>
        <b/>
        <sz val="12"/>
        <color indexed="10"/>
        <rFont val="Calibri"/>
        <family val="2"/>
      </rPr>
      <t>16-12-2013</t>
    </r>
  </si>
  <si>
    <r>
      <t xml:space="preserve">SEVERE F.POUND </t>
    </r>
    <r>
      <rPr>
        <b/>
        <sz val="12"/>
        <color indexed="10"/>
        <rFont val="Calibri"/>
        <family val="2"/>
      </rPr>
      <t>P.FILLAGE = 45 %</t>
    </r>
  </si>
  <si>
    <r>
      <t>UNDER W/O DUE TO TBG LEAK , (</t>
    </r>
    <r>
      <rPr>
        <b/>
        <sz val="12"/>
        <color indexed="10"/>
        <rFont val="Calibri"/>
        <family val="2"/>
      </rPr>
      <t xml:space="preserve"> FOUND CRACK IN JT NO 182</t>
    </r>
    <r>
      <rPr>
        <b/>
        <sz val="12"/>
        <color indexed="12"/>
        <rFont val="Calibri"/>
        <family val="2"/>
      </rPr>
      <t xml:space="preserve"> ) , INSTALLED SELECTIVE COMPLETION , </t>
    </r>
    <r>
      <rPr>
        <b/>
        <sz val="12"/>
        <color indexed="17"/>
        <rFont val="Calibri"/>
        <family val="2"/>
      </rPr>
      <t>KEPT B-I&amp; III ON PRODUCTION</t>
    </r>
    <r>
      <rPr>
        <b/>
        <sz val="12"/>
        <color indexed="12"/>
        <rFont val="Calibri"/>
        <family val="2"/>
      </rPr>
      <t xml:space="preserve"> , RIH WITH 1.5" DHP &amp; SAME S/R EXCEPT (30X1" GRAD COND.2) , (26X1"+101X7/8"+101X1" ) , ON STREAM </t>
    </r>
    <r>
      <rPr>
        <b/>
        <sz val="12"/>
        <color indexed="10"/>
        <rFont val="Calibri"/>
        <family val="2"/>
      </rPr>
      <t>7/7/2014</t>
    </r>
  </si>
  <si>
    <r>
      <t xml:space="preserve">SEVERE F.POUND </t>
    </r>
    <r>
      <rPr>
        <b/>
        <sz val="12"/>
        <color indexed="10"/>
        <rFont val="Calibri"/>
        <family val="2"/>
      </rPr>
      <t>P.FILLAGE = 23 %</t>
    </r>
  </si>
  <si>
    <r>
      <t xml:space="preserve"> F.POUND </t>
    </r>
    <r>
      <rPr>
        <b/>
        <sz val="12"/>
        <color indexed="10"/>
        <rFont val="Calibri"/>
        <family val="2"/>
      </rPr>
      <t>P.FILLAGE =89 %</t>
    </r>
  </si>
  <si>
    <r>
      <t xml:space="preserve">F.POUND, </t>
    </r>
    <r>
      <rPr>
        <b/>
        <sz val="12"/>
        <color indexed="10"/>
        <rFont val="Calibri"/>
        <family val="2"/>
      </rPr>
      <t>P.FILLAGE =89 %</t>
    </r>
  </si>
  <si>
    <r>
      <t>UNDER W/O TO REPAIR TBG LEAK  , (</t>
    </r>
    <r>
      <rPr>
        <b/>
        <sz val="12"/>
        <color indexed="10"/>
        <rFont val="Calibri"/>
        <family val="2"/>
      </rPr>
      <t>FOUND NO LEAK</t>
    </r>
    <r>
      <rPr>
        <b/>
        <sz val="12"/>
        <color indexed="12"/>
        <rFont val="Calibri"/>
        <family val="2"/>
      </rPr>
      <t xml:space="preserve"> ) , TAGGED TD @ 6010' ,PUT PSN BELOW THE ANCHOR CATHER,  RIH WITH 1.75" RHAC PUMP WITH SAME S/R (EXPECT 25X1" NEW N-97 ) ( 18+110+103) , ON STREAM</t>
    </r>
  </si>
  <si>
    <r>
      <t xml:space="preserve">AL.AHLIA , AFTER W/O , </t>
    </r>
    <r>
      <rPr>
        <b/>
        <sz val="12"/>
        <color indexed="10"/>
        <rFont val="Calibri"/>
        <family val="2"/>
      </rPr>
      <t>B-I,III,IV</t>
    </r>
    <r>
      <rPr>
        <b/>
        <sz val="12"/>
        <color indexed="12"/>
        <rFont val="Calibri"/>
        <family val="2"/>
      </rPr>
      <t xml:space="preserve"> </t>
    </r>
  </si>
  <si>
    <r>
      <t xml:space="preserve">ROD NO ( </t>
    </r>
    <r>
      <rPr>
        <b/>
        <sz val="12"/>
        <color indexed="10"/>
        <rFont val="Calibri"/>
        <family val="2"/>
      </rPr>
      <t>18X1"</t>
    </r>
    <r>
      <rPr>
        <b/>
        <sz val="12"/>
        <color indexed="12"/>
        <rFont val="Calibri"/>
        <family val="2"/>
      </rPr>
      <t xml:space="preserve"> ) PARTED , FISHED OK , </t>
    </r>
    <r>
      <rPr>
        <b/>
        <sz val="12"/>
        <color indexed="10"/>
        <rFont val="Calibri"/>
        <family val="2"/>
      </rPr>
      <t>REPLACED PARTED ROD</t>
    </r>
    <r>
      <rPr>
        <b/>
        <sz val="12"/>
        <color indexed="12"/>
        <rFont val="Calibri"/>
        <family val="2"/>
      </rPr>
      <t xml:space="preserve"> , ON STREAM</t>
    </r>
  </si>
  <si>
    <r>
      <t xml:space="preserve">ROD NO ( </t>
    </r>
    <r>
      <rPr>
        <b/>
        <sz val="12"/>
        <color indexed="10"/>
        <rFont val="Calibri"/>
        <family val="2"/>
      </rPr>
      <t>14 X1"</t>
    </r>
    <r>
      <rPr>
        <b/>
        <sz val="12"/>
        <color indexed="12"/>
        <rFont val="Calibri"/>
        <family val="2"/>
      </rPr>
      <t xml:space="preserve"> ) PARTED , FISHED OK , </t>
    </r>
    <r>
      <rPr>
        <b/>
        <sz val="12"/>
        <color indexed="10"/>
        <rFont val="Calibri"/>
        <family val="2"/>
      </rPr>
      <t>REPLACED PARTED ROD</t>
    </r>
    <r>
      <rPr>
        <b/>
        <sz val="12"/>
        <color indexed="12"/>
        <rFont val="Calibri"/>
        <family val="2"/>
      </rPr>
      <t xml:space="preserve"> , ON STREAM</t>
    </r>
  </si>
  <si>
    <r>
      <t xml:space="preserve">SEVER FLUID POUND , </t>
    </r>
    <r>
      <rPr>
        <b/>
        <sz val="12"/>
        <color indexed="10"/>
        <rFont val="Calibri"/>
        <family val="2"/>
      </rPr>
      <t>P.FILLAGE = 68 %</t>
    </r>
  </si>
  <si>
    <r>
      <t xml:space="preserve">ROD NO ( </t>
    </r>
    <r>
      <rPr>
        <b/>
        <sz val="12"/>
        <color indexed="10"/>
        <rFont val="Calibri"/>
        <family val="2"/>
      </rPr>
      <t>29X1"</t>
    </r>
    <r>
      <rPr>
        <b/>
        <sz val="12"/>
        <color indexed="12"/>
        <rFont val="Calibri"/>
        <family val="2"/>
      </rPr>
      <t xml:space="preserve"> ) PARTED , FISHED OK , </t>
    </r>
    <r>
      <rPr>
        <b/>
        <sz val="12"/>
        <color indexed="10"/>
        <rFont val="Calibri"/>
        <family val="2"/>
      </rPr>
      <t>REPLACED PARTED ROD</t>
    </r>
    <r>
      <rPr>
        <b/>
        <sz val="12"/>
        <color indexed="12"/>
        <rFont val="Calibri"/>
        <family val="2"/>
      </rPr>
      <t xml:space="preserve"> , ON STREAM . </t>
    </r>
  </si>
  <si>
    <r>
      <t xml:space="preserve">ROD NO ( </t>
    </r>
    <r>
      <rPr>
        <b/>
        <sz val="12"/>
        <color indexed="10"/>
        <rFont val="Calibri"/>
        <family val="2"/>
      </rPr>
      <t>7X1"</t>
    </r>
    <r>
      <rPr>
        <b/>
        <sz val="12"/>
        <color indexed="12"/>
        <rFont val="Calibri"/>
        <family val="2"/>
      </rPr>
      <t xml:space="preserve"> ) PARTED , FISHED OK , </t>
    </r>
    <r>
      <rPr>
        <b/>
        <sz val="12"/>
        <color indexed="10"/>
        <rFont val="Calibri"/>
        <family val="2"/>
      </rPr>
      <t>REPLACED ( 30X1" NEW H-CH ON TOP )</t>
    </r>
    <r>
      <rPr>
        <b/>
        <sz val="12"/>
        <color indexed="12"/>
        <rFont val="Calibri"/>
        <family val="2"/>
      </rPr>
      <t xml:space="preserve"> , ON STREAM . </t>
    </r>
  </si>
  <si>
    <r>
      <t xml:space="preserve">ROD NO ( </t>
    </r>
    <r>
      <rPr>
        <b/>
        <sz val="12"/>
        <color indexed="10"/>
        <rFont val="Calibri"/>
        <family val="2"/>
      </rPr>
      <t>37X1"</t>
    </r>
    <r>
      <rPr>
        <b/>
        <sz val="12"/>
        <color indexed="12"/>
        <rFont val="Calibri"/>
        <family val="2"/>
      </rPr>
      <t xml:space="preserve"> ) PARTED , FISHED OK , </t>
    </r>
    <r>
      <rPr>
        <b/>
        <sz val="12"/>
        <color indexed="10"/>
        <rFont val="Calibri"/>
        <family val="2"/>
      </rPr>
      <t>REPLACED PARTED ROD</t>
    </r>
    <r>
      <rPr>
        <b/>
        <sz val="12"/>
        <color indexed="12"/>
        <rFont val="Calibri"/>
        <family val="2"/>
      </rPr>
      <t xml:space="preserve"> , ON STREAM</t>
    </r>
  </si>
  <si>
    <r>
      <t xml:space="preserve">ROD NO ( </t>
    </r>
    <r>
      <rPr>
        <b/>
        <sz val="12"/>
        <color indexed="10"/>
        <rFont val="Calibri"/>
        <family val="2"/>
      </rPr>
      <t>31X1"</t>
    </r>
    <r>
      <rPr>
        <b/>
        <sz val="12"/>
        <color indexed="12"/>
        <rFont val="Calibri"/>
        <family val="2"/>
      </rPr>
      <t xml:space="preserve"> ) PARTED , FISHED OK , </t>
    </r>
    <r>
      <rPr>
        <b/>
        <sz val="12"/>
        <color indexed="10"/>
        <rFont val="Calibri"/>
        <family val="2"/>
      </rPr>
      <t>REPLACED PARTED ROD</t>
    </r>
    <r>
      <rPr>
        <b/>
        <sz val="12"/>
        <color indexed="12"/>
        <rFont val="Calibri"/>
        <family val="2"/>
      </rPr>
      <t xml:space="preserve"> , ON STREAM . </t>
    </r>
  </si>
  <si>
    <r>
      <t>ROD NO. (</t>
    </r>
    <r>
      <rPr>
        <b/>
        <sz val="12"/>
        <color indexed="10"/>
        <rFont val="Calibri"/>
        <family val="2"/>
      </rPr>
      <t xml:space="preserve">33X1") </t>
    </r>
    <r>
      <rPr>
        <b/>
        <sz val="12"/>
        <color indexed="12"/>
        <rFont val="Calibri"/>
        <family val="2"/>
      </rPr>
      <t xml:space="preserve">PARTED , FISHED , </t>
    </r>
    <r>
      <rPr>
        <b/>
        <sz val="12"/>
        <color indexed="10"/>
        <rFont val="Calibri"/>
        <family val="2"/>
      </rPr>
      <t>REPLACED</t>
    </r>
    <r>
      <rPr>
        <b/>
        <sz val="12"/>
        <color indexed="12"/>
        <rFont val="Calibri"/>
        <family val="2"/>
      </rPr>
      <t xml:space="preserve"> ,  </t>
    </r>
    <r>
      <rPr>
        <b/>
        <sz val="12"/>
        <color indexed="10"/>
        <rFont val="Calibri"/>
        <family val="2"/>
      </rPr>
      <t>R.TRIP</t>
    </r>
    <r>
      <rPr>
        <b/>
        <sz val="12"/>
        <color indexed="12"/>
        <rFont val="Calibri"/>
        <family val="2"/>
      </rPr>
      <t xml:space="preserve"> , ON STREAM</t>
    </r>
  </si>
  <si>
    <r>
      <t>ROD NO. (</t>
    </r>
    <r>
      <rPr>
        <b/>
        <sz val="12"/>
        <color indexed="10"/>
        <rFont val="Calibri"/>
        <family val="2"/>
      </rPr>
      <t>41X1"</t>
    </r>
    <r>
      <rPr>
        <b/>
        <sz val="12"/>
        <color indexed="12"/>
        <rFont val="Calibri"/>
        <family val="2"/>
      </rPr>
      <t xml:space="preserve">) PARTED , FISHED , REPLACED   ( </t>
    </r>
    <r>
      <rPr>
        <b/>
        <sz val="12"/>
        <color indexed="10"/>
        <rFont val="Calibri"/>
        <family val="2"/>
      </rPr>
      <t>30X1" FROM ROD NO.30 TO NO.60 BY NEW H-CH</t>
    </r>
    <r>
      <rPr>
        <b/>
        <sz val="12"/>
        <color indexed="12"/>
        <rFont val="Calibri"/>
        <family val="2"/>
      </rPr>
      <t xml:space="preserve">  ) , ON STREAM.</t>
    </r>
  </si>
  <si>
    <r>
      <t xml:space="preserve">ROD NO ( </t>
    </r>
    <r>
      <rPr>
        <b/>
        <sz val="12"/>
        <color indexed="10"/>
        <rFont val="Calibri"/>
        <family val="2"/>
      </rPr>
      <t>33X1"</t>
    </r>
    <r>
      <rPr>
        <b/>
        <sz val="12"/>
        <color indexed="12"/>
        <rFont val="Calibri"/>
        <family val="2"/>
      </rPr>
      <t xml:space="preserve"> ) PARTED , FISHED OK , </t>
    </r>
    <r>
      <rPr>
        <b/>
        <sz val="12"/>
        <color indexed="10"/>
        <rFont val="Calibri"/>
        <family val="2"/>
      </rPr>
      <t xml:space="preserve">REPLACED </t>
    </r>
    <r>
      <rPr>
        <b/>
        <sz val="12"/>
        <color indexed="12"/>
        <rFont val="Calibri"/>
        <family val="2"/>
      </rPr>
      <t xml:space="preserve"> , ON STREAM</t>
    </r>
  </si>
  <si>
    <r>
      <t xml:space="preserve"> FLUID POUND , </t>
    </r>
    <r>
      <rPr>
        <b/>
        <sz val="12"/>
        <color indexed="10"/>
        <rFont val="Calibri"/>
        <family val="2"/>
      </rPr>
      <t>P.FILLAGE = 85 %</t>
    </r>
  </si>
  <si>
    <r>
      <t>ROD NO. (</t>
    </r>
    <r>
      <rPr>
        <b/>
        <sz val="12"/>
        <color indexed="10"/>
        <rFont val="Calibri"/>
        <family val="2"/>
      </rPr>
      <t xml:space="preserve">30X1") </t>
    </r>
    <r>
      <rPr>
        <b/>
        <sz val="12"/>
        <color indexed="12"/>
        <rFont val="Calibri"/>
        <family val="2"/>
      </rPr>
      <t xml:space="preserve">PARTED , FISHED , </t>
    </r>
    <r>
      <rPr>
        <b/>
        <sz val="12"/>
        <color indexed="10"/>
        <rFont val="Calibri"/>
        <family val="2"/>
      </rPr>
      <t>REPLACED</t>
    </r>
    <r>
      <rPr>
        <b/>
        <sz val="12"/>
        <color indexed="12"/>
        <rFont val="Calibri"/>
        <family val="2"/>
      </rPr>
      <t xml:space="preserve"> , ON STREAM</t>
    </r>
  </si>
  <si>
    <r>
      <t>ROD NO. (</t>
    </r>
    <r>
      <rPr>
        <b/>
        <sz val="12"/>
        <color indexed="10"/>
        <rFont val="Calibri"/>
        <family val="2"/>
      </rPr>
      <t xml:space="preserve">20X1") </t>
    </r>
    <r>
      <rPr>
        <b/>
        <sz val="12"/>
        <color indexed="12"/>
        <rFont val="Calibri"/>
        <family val="2"/>
      </rPr>
      <t xml:space="preserve">PARTED , FISHED , REPLACED, </t>
    </r>
    <r>
      <rPr>
        <b/>
        <u/>
        <sz val="12"/>
        <color indexed="10"/>
        <rFont val="Calibri"/>
        <family val="2"/>
      </rPr>
      <t>R.TRIP</t>
    </r>
    <r>
      <rPr>
        <b/>
        <u/>
        <sz val="12"/>
        <color indexed="12"/>
        <rFont val="Calibri"/>
        <family val="2"/>
      </rPr>
      <t xml:space="preserve"> </t>
    </r>
    <r>
      <rPr>
        <b/>
        <sz val="12"/>
        <color indexed="12"/>
        <rFont val="Calibri"/>
        <family val="2"/>
      </rPr>
      <t>, ON STREAM</t>
    </r>
  </si>
  <si>
    <r>
      <t>ROD NO. (</t>
    </r>
    <r>
      <rPr>
        <b/>
        <sz val="12"/>
        <color indexed="10"/>
        <rFont val="Calibri"/>
        <family val="2"/>
      </rPr>
      <t xml:space="preserve">20X1") </t>
    </r>
    <r>
      <rPr>
        <b/>
        <sz val="12"/>
        <color indexed="12"/>
        <rFont val="Calibri"/>
        <family val="2"/>
      </rPr>
      <t xml:space="preserve">PARTED , FISHED , REPLACED, </t>
    </r>
    <r>
      <rPr>
        <b/>
        <u/>
        <sz val="12"/>
        <color indexed="10"/>
        <rFont val="Calibri"/>
        <family val="2"/>
      </rPr>
      <t>R.TRIP</t>
    </r>
    <r>
      <rPr>
        <b/>
        <sz val="12"/>
        <color indexed="12"/>
        <rFont val="Calibri"/>
        <family val="2"/>
      </rPr>
      <t xml:space="preserve"> , ON STREAM</t>
    </r>
  </si>
  <si>
    <r>
      <t>ROD NO. (</t>
    </r>
    <r>
      <rPr>
        <b/>
        <sz val="12"/>
        <color indexed="10"/>
        <rFont val="Calibri"/>
        <family val="2"/>
      </rPr>
      <t xml:space="preserve">24X1") </t>
    </r>
    <r>
      <rPr>
        <b/>
        <sz val="12"/>
        <color indexed="12"/>
        <rFont val="Calibri"/>
        <family val="2"/>
      </rPr>
      <t>PARTED , FISHED , REPLACED,  ON STREAM</t>
    </r>
  </si>
  <si>
    <r>
      <t>ROD PARTED NO. (</t>
    </r>
    <r>
      <rPr>
        <b/>
        <sz val="12"/>
        <color indexed="10"/>
        <rFont val="Calibri"/>
        <family val="2"/>
      </rPr>
      <t>25X1"</t>
    </r>
    <r>
      <rPr>
        <b/>
        <sz val="12"/>
        <color indexed="12"/>
        <rFont val="Calibri"/>
        <family val="2"/>
      </rPr>
      <t xml:space="preserve">) , FISHED OK , REPLACED , </t>
    </r>
    <r>
      <rPr>
        <b/>
        <u/>
        <sz val="12"/>
        <color indexed="10"/>
        <rFont val="Calibri"/>
        <family val="2"/>
      </rPr>
      <t>R.TRIP</t>
    </r>
    <r>
      <rPr>
        <b/>
        <sz val="12"/>
        <color indexed="12"/>
        <rFont val="Calibri"/>
        <family val="2"/>
      </rPr>
      <t xml:space="preserve"> , ON STREAM</t>
    </r>
  </si>
  <si>
    <r>
      <t>ROD PARTED NO. (</t>
    </r>
    <r>
      <rPr>
        <b/>
        <sz val="12"/>
        <color indexed="10"/>
        <rFont val="Calibri"/>
        <family val="2"/>
      </rPr>
      <t>31X1"</t>
    </r>
    <r>
      <rPr>
        <b/>
        <sz val="12"/>
        <color indexed="12"/>
        <rFont val="Calibri"/>
        <family val="2"/>
      </rPr>
      <t>) , FISHED OK , REPLACED  , ON STREAM</t>
    </r>
  </si>
  <si>
    <r>
      <t>ROD PARTED NO. (</t>
    </r>
    <r>
      <rPr>
        <b/>
        <sz val="12"/>
        <color indexed="10"/>
        <rFont val="Calibri"/>
        <family val="2"/>
      </rPr>
      <t>2X1"</t>
    </r>
    <r>
      <rPr>
        <b/>
        <sz val="12"/>
        <color indexed="12"/>
        <rFont val="Calibri"/>
        <family val="2"/>
      </rPr>
      <t>) , FISHED OK , REPLACED  , ON STREAM</t>
    </r>
  </si>
  <si>
    <r>
      <t>ROD PARTED NO. (</t>
    </r>
    <r>
      <rPr>
        <b/>
        <sz val="12"/>
        <color indexed="10"/>
        <rFont val="Calibri"/>
        <family val="2"/>
      </rPr>
      <t>36X1"</t>
    </r>
    <r>
      <rPr>
        <b/>
        <sz val="12"/>
        <color indexed="12"/>
        <rFont val="Calibri"/>
        <family val="2"/>
      </rPr>
      <t>) , FISHED OK , REPLACED  , ON STREAM</t>
    </r>
  </si>
  <si>
    <r>
      <t xml:space="preserve">BAKER ,WHT =108 F, (EXPECTED LOW EFF. ) </t>
    </r>
    <r>
      <rPr>
        <b/>
        <sz val="12"/>
        <color indexed="10"/>
        <rFont val="Calibri"/>
        <family val="2"/>
      </rPr>
      <t>SH.S = 8"</t>
    </r>
  </si>
  <si>
    <r>
      <t>ROD NO. (</t>
    </r>
    <r>
      <rPr>
        <b/>
        <sz val="12"/>
        <color indexed="10"/>
        <rFont val="Calibri"/>
        <family val="2"/>
      </rPr>
      <t>29X1"</t>
    </r>
    <r>
      <rPr>
        <b/>
        <sz val="12"/>
        <color indexed="12"/>
        <rFont val="Calibri"/>
        <family val="2"/>
      </rPr>
      <t xml:space="preserve">) PARTED , FISHED ,R. TRIP W/ NEW 1.75" DHP , REPLACED ALL S/R BY  </t>
    </r>
    <r>
      <rPr>
        <b/>
        <u/>
        <sz val="12"/>
        <color indexed="10"/>
        <rFont val="Calibri"/>
        <family val="2"/>
      </rPr>
      <t>NEW S/R ( N-97 )</t>
    </r>
    <r>
      <rPr>
        <b/>
        <sz val="12"/>
        <color indexed="12"/>
        <rFont val="Calibri"/>
        <family val="2"/>
      </rPr>
      <t>,  S/R CONFIG. ( 93X1" + 120X7/8" + 18X1" ), ON STREAM</t>
    </r>
  </si>
  <si>
    <r>
      <t xml:space="preserve">SLIGHT FLUID POUND , </t>
    </r>
    <r>
      <rPr>
        <b/>
        <sz val="12"/>
        <color indexed="10"/>
        <rFont val="Calibri"/>
        <family val="2"/>
      </rPr>
      <t xml:space="preserve">P.FILLAGE = 93 % </t>
    </r>
  </si>
  <si>
    <r>
      <t xml:space="preserve">NO PUMP ACTION, R/T, TBG HYDRO TEST, NOT HOLD, R/T W/1.75" ANCHOR PUMP, RET.(5X1") </t>
    </r>
    <r>
      <rPr>
        <b/>
        <sz val="12"/>
        <color indexed="10"/>
        <rFont val="Calibri"/>
        <family val="2"/>
      </rPr>
      <t xml:space="preserve">SET PUMP @ 5525 FT, </t>
    </r>
    <r>
      <rPr>
        <b/>
        <sz val="12"/>
        <color indexed="12"/>
        <rFont val="Calibri"/>
        <family val="2"/>
      </rPr>
      <t xml:space="preserve">NO PUMP ACTION, RESET ANCHOR PUMP, NO PROD, R/T, RET.(10X1")   , TOTAL 15 RODS </t>
    </r>
    <r>
      <rPr>
        <b/>
        <sz val="12"/>
        <color indexed="10"/>
        <rFont val="Calibri"/>
        <family val="2"/>
      </rPr>
      <t xml:space="preserve">SET PUMP @ 5400 FT </t>
    </r>
    <r>
      <rPr>
        <b/>
        <sz val="12"/>
        <color indexed="12"/>
        <rFont val="Calibri"/>
        <family val="2"/>
      </rPr>
      <t>, ON STREAM.</t>
    </r>
  </si>
  <si>
    <r>
      <t xml:space="preserve">NO PUMP ACTION, 2 R.TRIP WITH ANCHOR PUMP ,  RET.(5X1"), </t>
    </r>
    <r>
      <rPr>
        <b/>
        <sz val="12"/>
        <color indexed="10"/>
        <rFont val="Calibri"/>
        <family val="2"/>
      </rPr>
      <t>SET PUMP @ 5275 FT</t>
    </r>
    <r>
      <rPr>
        <b/>
        <sz val="12"/>
        <color indexed="12"/>
        <rFont val="Calibri"/>
        <family val="2"/>
      </rPr>
      <t xml:space="preserve"> , NO PROD , </t>
    </r>
    <r>
      <rPr>
        <b/>
        <u/>
        <sz val="12"/>
        <color indexed="10"/>
        <rFont val="Calibri"/>
        <family val="2"/>
      </rPr>
      <t>WAITING W/O</t>
    </r>
    <r>
      <rPr>
        <b/>
        <sz val="12"/>
        <color indexed="12"/>
        <rFont val="Calibri"/>
        <family val="2"/>
      </rPr>
      <t>.</t>
    </r>
  </si>
  <si>
    <r>
      <t>UNDER W/O TO REPAIR TBG LEAK  , ( FOUND THREAD DAMAGE IN JT 186</t>
    </r>
    <r>
      <rPr>
        <b/>
        <sz val="12"/>
        <color indexed="12"/>
        <rFont val="Calibri"/>
        <family val="2"/>
      </rPr>
      <t xml:space="preserve">  , </t>
    </r>
    <r>
      <rPr>
        <b/>
        <sz val="12"/>
        <color indexed="10"/>
        <rFont val="Calibri"/>
        <family val="2"/>
      </rPr>
      <t>TOTAL JT 186)</t>
    </r>
    <r>
      <rPr>
        <b/>
        <sz val="12"/>
        <color indexed="12"/>
        <rFont val="Calibri"/>
        <family val="2"/>
      </rPr>
      <t xml:space="preserve"> , RIH WITH 1.75" DHP &amp; </t>
    </r>
    <r>
      <rPr>
        <b/>
        <sz val="12"/>
        <color indexed="10"/>
        <rFont val="Calibri"/>
        <family val="2"/>
      </rPr>
      <t>SAME S/R</t>
    </r>
    <r>
      <rPr>
        <b/>
        <sz val="12"/>
        <color indexed="12"/>
        <rFont val="Calibri"/>
        <family val="2"/>
      </rPr>
      <t xml:space="preserve"> ( 20X1"+120X7/8"+92X1" ) , EXCEPT ( 15X1" + 10X7/8" NEW S-88 )  , ON STREAM</t>
    </r>
    <r>
      <rPr>
        <b/>
        <sz val="12"/>
        <color indexed="10"/>
        <rFont val="Calibri"/>
        <family val="2"/>
      </rPr>
      <t xml:space="preserve"> ON 6 - 8-2014</t>
    </r>
  </si>
  <si>
    <r>
      <t xml:space="preserve">SLIGHT FLUID POUND , </t>
    </r>
    <r>
      <rPr>
        <b/>
        <sz val="12"/>
        <color indexed="10"/>
        <rFont val="Calibri"/>
        <family val="2"/>
      </rPr>
      <t xml:space="preserve">P.FILLAGE = 94 % </t>
    </r>
  </si>
  <si>
    <r>
      <t xml:space="preserve">SLIGHT FLUID POUND , </t>
    </r>
    <r>
      <rPr>
        <b/>
        <sz val="12"/>
        <color indexed="10"/>
        <rFont val="Calibri"/>
        <family val="2"/>
      </rPr>
      <t xml:space="preserve">P.FILLAGE = 90 % </t>
    </r>
  </si>
  <si>
    <t>83X1"+120X7/8"+25X1"</t>
  </si>
  <si>
    <r>
      <t>UNDER W/O DUE TO TBG LEAK , (</t>
    </r>
    <r>
      <rPr>
        <b/>
        <sz val="12"/>
        <rFont val="Calibri"/>
        <family val="2"/>
      </rPr>
      <t xml:space="preserve"> FOUND CRACK IN JT NO. 177 ( JT ABOVE PSN</t>
    </r>
    <r>
      <rPr>
        <b/>
        <sz val="12"/>
        <color indexed="12"/>
        <rFont val="Calibri"/>
        <family val="2"/>
      </rPr>
      <t xml:space="preserve">) ,  RIH WITH  1.5" DHP , WITH SAME  S/R EXCEPT 15X1" S-88 NEW  ( 25X 1" + 120  X 7/8" + 83  X 1" ) , ON STREAM </t>
    </r>
    <r>
      <rPr>
        <b/>
        <sz val="12"/>
        <color indexed="10"/>
        <rFont val="Calibri"/>
        <family val="2"/>
      </rPr>
      <t>4/3/2015</t>
    </r>
  </si>
  <si>
    <r>
      <t xml:space="preserve">SLIGHT F. POUND, </t>
    </r>
    <r>
      <rPr>
        <b/>
        <sz val="12"/>
        <color indexed="10"/>
        <rFont val="Calibri"/>
        <family val="2"/>
      </rPr>
      <t>P. FILLAGE= 93 %</t>
    </r>
  </si>
  <si>
    <r>
      <t>SEVERE GAS INTERFERANCE ,</t>
    </r>
    <r>
      <rPr>
        <b/>
        <sz val="12"/>
        <color indexed="10"/>
        <rFont val="Calibri"/>
        <family val="2"/>
      </rPr>
      <t xml:space="preserve"> P. FILLAGE= 25 %</t>
    </r>
  </si>
  <si>
    <r>
      <t xml:space="preserve">INCREASED SH.S </t>
    </r>
    <r>
      <rPr>
        <b/>
        <sz val="12"/>
        <color indexed="10"/>
        <rFont val="Calibri"/>
        <family val="2"/>
      </rPr>
      <t>F/8"</t>
    </r>
    <r>
      <rPr>
        <b/>
        <sz val="12"/>
        <rFont val="Calibri"/>
        <family val="2"/>
      </rPr>
      <t xml:space="preserve"> TO </t>
    </r>
    <r>
      <rPr>
        <b/>
        <sz val="12"/>
        <color indexed="10"/>
        <rFont val="Calibri"/>
        <family val="2"/>
      </rPr>
      <t>10"</t>
    </r>
  </si>
  <si>
    <t xml:space="preserve">1.5 " </t>
  </si>
  <si>
    <r>
      <t xml:space="preserve">NO PUMP ACTION , </t>
    </r>
    <r>
      <rPr>
        <b/>
        <sz val="14"/>
        <color indexed="10"/>
        <rFont val="Calibri"/>
        <family val="2"/>
      </rPr>
      <t>2</t>
    </r>
    <r>
      <rPr>
        <b/>
        <sz val="12"/>
        <rFont val="Calibri"/>
        <family val="2"/>
      </rPr>
      <t xml:space="preserve"> R.TRIP , NOT PRODUCE , PERFORMED HYDRO TEST , NOT HOLD , R.TRIP WITH </t>
    </r>
    <r>
      <rPr>
        <b/>
        <sz val="12"/>
        <color indexed="10"/>
        <rFont val="Calibri"/>
        <family val="2"/>
      </rPr>
      <t>2 "ANCHOR PUMP</t>
    </r>
    <r>
      <rPr>
        <b/>
        <sz val="12"/>
        <rFont val="Calibri"/>
        <family val="2"/>
      </rPr>
      <t xml:space="preserve"> , RETREIVED ( 10 X1" ) RODS , SET ANCHOR PUMP @ 5750 FT , ON STREAM</t>
    </r>
  </si>
  <si>
    <r>
      <t xml:space="preserve">NO PUMP ACTION , R.TRIP </t>
    </r>
    <r>
      <rPr>
        <b/>
        <sz val="12"/>
        <color indexed="10"/>
        <rFont val="Calibri"/>
        <family val="2"/>
      </rPr>
      <t>WITH 1.5" DHP</t>
    </r>
    <r>
      <rPr>
        <b/>
        <sz val="12"/>
        <rFont val="Calibri"/>
        <family val="2"/>
      </rPr>
      <t xml:space="preserve"> , ON STREAM</t>
    </r>
  </si>
  <si>
    <t>EXPRO , AFTER W/O</t>
  </si>
  <si>
    <r>
      <t>NO PUMP ACTION ,</t>
    </r>
    <r>
      <rPr>
        <b/>
        <sz val="12"/>
        <color indexed="10"/>
        <rFont val="Calibri"/>
        <family val="2"/>
      </rPr>
      <t xml:space="preserve"> </t>
    </r>
    <r>
      <rPr>
        <b/>
        <sz val="12"/>
        <color indexed="10"/>
        <rFont val="Calibri"/>
        <family val="2"/>
      </rPr>
      <t>R.TRIP</t>
    </r>
    <r>
      <rPr>
        <b/>
        <u/>
        <sz val="12"/>
        <color indexed="10"/>
        <rFont val="Calibri"/>
        <family val="2"/>
      </rPr>
      <t xml:space="preserve"> WITH 1.5" DHP</t>
    </r>
    <r>
      <rPr>
        <b/>
        <sz val="12"/>
        <rFont val="Calibri"/>
        <family val="2"/>
      </rPr>
      <t xml:space="preserve"> , ON STREAM </t>
    </r>
  </si>
  <si>
    <r>
      <t>NO PUMP ACTION ,</t>
    </r>
    <r>
      <rPr>
        <b/>
        <sz val="12"/>
        <color indexed="10"/>
        <rFont val="Calibri"/>
        <family val="2"/>
      </rPr>
      <t xml:space="preserve"> R.TRIP</t>
    </r>
    <r>
      <rPr>
        <b/>
        <u/>
        <sz val="12"/>
        <color indexed="10"/>
        <rFont val="Calibri"/>
        <family val="2"/>
      </rPr>
      <t xml:space="preserve"> WITH 1.5" DHP</t>
    </r>
    <r>
      <rPr>
        <b/>
        <sz val="12"/>
        <rFont val="Calibri"/>
        <family val="2"/>
      </rPr>
      <t xml:space="preserve"> , ON STREAM ON </t>
    </r>
    <r>
      <rPr>
        <b/>
        <sz val="12"/>
        <color indexed="10"/>
        <rFont val="Calibri"/>
        <family val="2"/>
      </rPr>
      <t>18/3/2015</t>
    </r>
  </si>
  <si>
    <r>
      <t xml:space="preserve">NO PUMP ACTION, R.TRIP , CHANGED </t>
    </r>
    <r>
      <rPr>
        <b/>
        <sz val="12"/>
        <color indexed="10"/>
        <rFont val="Calibri"/>
        <family val="2"/>
      </rPr>
      <t>24 RODS X 1" OF SINKER BAR SECTION BY NEW S-88</t>
    </r>
    <r>
      <rPr>
        <b/>
        <sz val="12"/>
        <color indexed="12"/>
        <rFont val="Calibri"/>
        <family val="2"/>
      </rPr>
      <t xml:space="preserve"> , RETRIEVED</t>
    </r>
    <r>
      <rPr>
        <b/>
        <sz val="12"/>
        <color indexed="10"/>
        <rFont val="Calibri"/>
        <family val="2"/>
      </rPr>
      <t xml:space="preserve"> 5</t>
    </r>
    <r>
      <rPr>
        <b/>
        <sz val="12"/>
        <color indexed="12"/>
        <rFont val="Calibri"/>
        <family val="2"/>
      </rPr>
      <t xml:space="preserve"> RODS X 1", SET ANCHOR PUMP @ </t>
    </r>
    <r>
      <rPr>
        <b/>
        <sz val="12"/>
        <color indexed="10"/>
        <rFont val="Calibri"/>
        <family val="2"/>
      </rPr>
      <t>5375</t>
    </r>
    <r>
      <rPr>
        <b/>
        <sz val="12"/>
        <color indexed="12"/>
        <rFont val="Calibri"/>
        <family val="2"/>
      </rPr>
      <t xml:space="preserve"> FT  , ON STREAM</t>
    </r>
  </si>
  <si>
    <t>NO PUMP ACTION ,2 R.TRIP WITH 1.5 ANCHOR PUMP, RET.(21X1") RODS, SET PUMP 4900FT, NOT PRODUCE REPALCED ALL S/R BY NEW S-88 ( 25+110+77) , WAITING FOR W/O</t>
  </si>
  <si>
    <r>
      <t xml:space="preserve">ROD NO ( 14X1.5" ) PARTED , FISHED OK , RIH WITH O-SHOT TO DEPTH 5235 FT , FOUND OBSTRUCTION , MANY TRAILS TO PASS WITHOUT SUCCESS , </t>
    </r>
    <r>
      <rPr>
        <b/>
        <sz val="12"/>
        <color indexed="10"/>
        <rFont val="Calibri"/>
        <family val="2"/>
      </rPr>
      <t>RIH WITH 2.84" G.C TAGGED @ 5225 FT , RIH WITH 2.5" IMPRESSION BLOCK , STOPPED @ 5225 FT ( EXPECTED TBG IS CUT ) , WAITING FOR W/O</t>
    </r>
  </si>
  <si>
    <r>
      <t xml:space="preserve">ROD NO ( </t>
    </r>
    <r>
      <rPr>
        <b/>
        <sz val="12"/>
        <color indexed="10"/>
        <rFont val="Calibri"/>
        <family val="2"/>
      </rPr>
      <t>88 X1 "</t>
    </r>
    <r>
      <rPr>
        <b/>
        <sz val="12"/>
        <color indexed="12"/>
        <rFont val="Calibri"/>
        <family val="2"/>
      </rPr>
      <t xml:space="preserve"> ) PARTED, FISHED OK, REPLACED   , </t>
    </r>
    <r>
      <rPr>
        <b/>
        <u/>
        <sz val="12"/>
        <color indexed="10"/>
        <rFont val="Calibri"/>
        <family val="2"/>
      </rPr>
      <t>R.TRIP</t>
    </r>
    <r>
      <rPr>
        <b/>
        <sz val="12"/>
        <color indexed="12"/>
        <rFont val="Calibri"/>
        <family val="2"/>
      </rPr>
      <t xml:space="preserve">  , ON STREAM</t>
    </r>
  </si>
  <si>
    <r>
      <t xml:space="preserve">NO PUMP ACTION , </t>
    </r>
    <r>
      <rPr>
        <b/>
        <sz val="12"/>
        <color indexed="10"/>
        <rFont val="Calibri"/>
        <family val="2"/>
      </rPr>
      <t>R.TRIP</t>
    </r>
    <r>
      <rPr>
        <b/>
        <sz val="12"/>
        <rFont val="Calibri"/>
        <family val="2"/>
      </rPr>
      <t xml:space="preserve"> , NOT PRODUCE , RESET , ON STREAM </t>
    </r>
    <r>
      <rPr>
        <b/>
        <sz val="12"/>
        <color indexed="10"/>
        <rFont val="Calibri"/>
        <family val="2"/>
      </rPr>
      <t>13-4-2015</t>
    </r>
  </si>
  <si>
    <t>NO PUMP ACTION , RESET , NOT PRORUCE , R.TRIP WITH 2" DHP , ON STREAM</t>
  </si>
  <si>
    <t>EXPRO , ANCHOR PUMP , 
RETRIEVED (10X1") RODS</t>
  </si>
  <si>
    <t>EXPRO. , AFTER R.TRIP</t>
  </si>
  <si>
    <t>NO PUMP ACTION , RESET DHP , ON STREAM 23/4/2015</t>
  </si>
  <si>
    <t>EXPRO , AFTER W/O , B-II,III, IV , 
( B-I ISOLATED AGAINST SSD )</t>
  </si>
  <si>
    <r>
      <t xml:space="preserve">NO PUMP ACTION, R.TRIPW/2" DHP ,   ON STREAM </t>
    </r>
    <r>
      <rPr>
        <b/>
        <sz val="12"/>
        <color rgb="FFFF0000"/>
        <rFont val="Calibri"/>
        <family val="2"/>
        <scheme val="minor"/>
      </rPr>
      <t>4/5/2015</t>
    </r>
  </si>
  <si>
    <r>
      <t xml:space="preserve"> NO PUMP ACTION,  R.TRIP , RETRIEVED RODS </t>
    </r>
    <r>
      <rPr>
        <b/>
        <sz val="12"/>
        <color rgb="FFFF0000"/>
        <rFont val="Calibri"/>
        <family val="2"/>
        <scheme val="minor"/>
      </rPr>
      <t>5X 1</t>
    </r>
    <r>
      <rPr>
        <b/>
        <sz val="12"/>
        <color rgb="FF0000FF"/>
        <rFont val="Calibri"/>
        <family val="2"/>
        <scheme val="minor"/>
      </rPr>
      <t>" , SET ANCHOR PUMP @</t>
    </r>
    <r>
      <rPr>
        <b/>
        <sz val="12"/>
        <color indexed="10"/>
        <rFont val="Calibri"/>
        <family val="2"/>
      </rPr>
      <t xml:space="preserve"> 5250 </t>
    </r>
    <r>
      <rPr>
        <b/>
        <sz val="12"/>
        <color indexed="12"/>
        <rFont val="Calibri"/>
        <family val="2"/>
      </rPr>
      <t xml:space="preserve">    FT, ON STREAM </t>
    </r>
    <r>
      <rPr>
        <b/>
        <sz val="12"/>
        <color indexed="10"/>
        <rFont val="Calibri"/>
        <family val="2"/>
      </rPr>
      <t>26-3-2015</t>
    </r>
  </si>
  <si>
    <r>
      <t xml:space="preserve"> NO PUMP ACTION ,  R.TRIP W/ 2" ANCHOR PUMP, RET. </t>
    </r>
    <r>
      <rPr>
        <b/>
        <sz val="12"/>
        <color rgb="FFFF0000"/>
        <rFont val="Calibri"/>
        <family val="2"/>
        <scheme val="minor"/>
      </rPr>
      <t>5 X 1"</t>
    </r>
    <r>
      <rPr>
        <b/>
        <sz val="12"/>
        <color rgb="FF0000FF"/>
        <rFont val="Calibri"/>
        <family val="2"/>
        <scheme val="minor"/>
      </rPr>
      <t xml:space="preserve"> RODS, SET ANCHOR  @ </t>
    </r>
    <r>
      <rPr>
        <b/>
        <sz val="12"/>
        <color rgb="FFFF0000"/>
        <rFont val="Calibri"/>
        <family val="2"/>
        <scheme val="minor"/>
      </rPr>
      <t>5125</t>
    </r>
    <r>
      <rPr>
        <b/>
        <sz val="12"/>
        <color rgb="FF0000FF"/>
        <rFont val="Calibri"/>
        <family val="2"/>
        <scheme val="minor"/>
      </rPr>
      <t xml:space="preserve"> FT, ON STREAM</t>
    </r>
  </si>
  <si>
    <r>
      <t>EXPRO (</t>
    </r>
    <r>
      <rPr>
        <b/>
        <sz val="12"/>
        <color indexed="10"/>
        <rFont val="Calibri"/>
        <family val="2"/>
      </rPr>
      <t>Tested 12 hrs</t>
    </r>
    <r>
      <rPr>
        <b/>
        <sz val="12"/>
        <color indexed="12"/>
        <rFont val="Calibri"/>
        <family val="2"/>
      </rPr>
      <t xml:space="preserve">) </t>
    </r>
  </si>
  <si>
    <r>
      <t>UNDER W/O DUE TO</t>
    </r>
    <r>
      <rPr>
        <b/>
        <sz val="12"/>
        <color rgb="FFFF0000"/>
        <rFont val="Calibri"/>
        <family val="2"/>
        <scheme val="minor"/>
      </rPr>
      <t xml:space="preserve"> TBG LEAK</t>
    </r>
    <r>
      <rPr>
        <b/>
        <sz val="12"/>
        <color rgb="FF0000FF"/>
        <rFont val="Calibri"/>
        <family val="2"/>
        <scheme val="minor"/>
      </rPr>
      <t xml:space="preserve"> ,FOUND HOLES IN JOINTS  NO</t>
    </r>
    <r>
      <rPr>
        <b/>
        <sz val="12"/>
        <color rgb="FFFF0000"/>
        <rFont val="Calibri"/>
        <family val="2"/>
        <scheme val="minor"/>
      </rPr>
      <t xml:space="preserve"> 4 , 11 &amp; 15</t>
    </r>
    <r>
      <rPr>
        <b/>
        <sz val="12"/>
        <color rgb="FF0000FF"/>
        <rFont val="Calibri"/>
        <family val="2"/>
        <scheme val="minor"/>
      </rPr>
      <t xml:space="preserve"> &amp;  HAD S/R COUPLING STUCKED IN CRACK @ JT NO 169 (5245 FT ORKB)  S/L OBSTRUCTION                                     ,  TAGGED @ </t>
    </r>
    <r>
      <rPr>
        <b/>
        <sz val="12"/>
        <color rgb="FFFF0000"/>
        <rFont val="Calibri"/>
        <family val="2"/>
        <scheme val="minor"/>
      </rPr>
      <t>6050</t>
    </r>
    <r>
      <rPr>
        <b/>
        <sz val="12"/>
        <color rgb="FF0000FF"/>
        <rFont val="Calibri"/>
        <family val="2"/>
        <scheme val="minor"/>
      </rPr>
      <t xml:space="preserve"> FT , INSTALLED </t>
    </r>
    <r>
      <rPr>
        <b/>
        <sz val="12"/>
        <color rgb="FFFF0000"/>
        <rFont val="Calibri"/>
        <family val="2"/>
        <scheme val="minor"/>
      </rPr>
      <t>ROTATING TBG HGR</t>
    </r>
    <r>
      <rPr>
        <b/>
        <sz val="12"/>
        <color rgb="FF0000FF"/>
        <rFont val="Calibri"/>
        <family val="2"/>
        <scheme val="minor"/>
      </rPr>
      <t xml:space="preserve"> ,  INSTALLED </t>
    </r>
    <r>
      <rPr>
        <b/>
        <sz val="12"/>
        <color rgb="FFFF0000"/>
        <rFont val="Calibri"/>
        <family val="2"/>
        <scheme val="minor"/>
      </rPr>
      <t xml:space="preserve">SELECTIVE COMPLETION </t>
    </r>
    <r>
      <rPr>
        <b/>
        <sz val="12"/>
        <color rgb="FF0000FF"/>
        <rFont val="Calibri"/>
        <family val="2"/>
        <scheme val="minor"/>
      </rPr>
      <t xml:space="preserve">, ( ISOLATED </t>
    </r>
    <r>
      <rPr>
        <b/>
        <sz val="12"/>
        <color rgb="FFFF0000"/>
        <rFont val="Calibri"/>
        <family val="2"/>
        <scheme val="minor"/>
      </rPr>
      <t>B-IV</t>
    </r>
    <r>
      <rPr>
        <b/>
        <sz val="12"/>
        <color rgb="FF0000FF"/>
        <rFont val="Calibri"/>
        <family val="2"/>
        <scheme val="minor"/>
      </rPr>
      <t xml:space="preserve"> BY  2.56" FWG PLUG ) , ( </t>
    </r>
    <r>
      <rPr>
        <b/>
        <sz val="12"/>
        <color rgb="FFFF0000"/>
        <rFont val="Calibri"/>
        <family val="2"/>
        <scheme val="minor"/>
      </rPr>
      <t>B-I,II,III</t>
    </r>
    <r>
      <rPr>
        <b/>
        <sz val="12"/>
        <color rgb="FF0000FF"/>
        <rFont val="Calibri"/>
        <family val="2"/>
        <scheme val="minor"/>
      </rPr>
      <t xml:space="preserve"> ON PROD. ) , RIH WITH</t>
    </r>
    <r>
      <rPr>
        <b/>
        <sz val="12"/>
        <color rgb="FFFF0000"/>
        <rFont val="Calibri"/>
        <family val="2"/>
        <scheme val="minor"/>
      </rPr>
      <t xml:space="preserve"> 2" DHP</t>
    </r>
    <r>
      <rPr>
        <b/>
        <sz val="12"/>
        <color rgb="FF0000FF"/>
        <rFont val="Calibri"/>
        <family val="2"/>
        <scheme val="minor"/>
      </rPr>
      <t xml:space="preserve"> ON </t>
    </r>
    <r>
      <rPr>
        <b/>
        <sz val="12"/>
        <color rgb="FFFF0000"/>
        <rFont val="Calibri"/>
        <family val="2"/>
        <scheme val="minor"/>
      </rPr>
      <t xml:space="preserve">N-97 COND-2 </t>
    </r>
    <r>
      <rPr>
        <b/>
        <sz val="12"/>
        <color rgb="FF0000FF"/>
        <rFont val="Calibri"/>
        <family val="2"/>
        <scheme val="minor"/>
      </rPr>
      <t xml:space="preserve">S/R CONF (100X1" + 120X7/8" + 15X1.5" ) , ON STREAM </t>
    </r>
  </si>
  <si>
    <r>
      <rPr>
        <b/>
        <sz val="12"/>
        <color rgb="FF0000FF"/>
        <rFont val="Calibri"/>
        <family val="2"/>
        <scheme val="minor"/>
      </rPr>
      <t>EXPRO</t>
    </r>
    <r>
      <rPr>
        <b/>
        <sz val="12"/>
        <color indexed="17"/>
        <rFont val="Calibri"/>
        <family val="2"/>
        <scheme val="minor"/>
      </rPr>
      <t xml:space="preserve">, (B-I+II+III) ,  
</t>
    </r>
    <r>
      <rPr>
        <b/>
        <sz val="12"/>
        <color rgb="FFFF0000"/>
        <rFont val="Calibri"/>
        <family val="2"/>
        <scheme val="minor"/>
      </rPr>
      <t xml:space="preserve">ISOLATED B-IV BY  2.56" FWG PLUG </t>
    </r>
  </si>
  <si>
    <t xml:space="preserve">EXPRO  </t>
  </si>
  <si>
    <r>
      <t xml:space="preserve">BAKER , </t>
    </r>
    <r>
      <rPr>
        <b/>
        <sz val="12"/>
        <color rgb="FFFF0000"/>
        <rFont val="Calibri"/>
        <family val="2"/>
        <scheme val="minor"/>
      </rPr>
      <t>RES. DECLINE</t>
    </r>
  </si>
  <si>
    <r>
      <t xml:space="preserve">BAKER  , </t>
    </r>
    <r>
      <rPr>
        <b/>
        <sz val="12"/>
        <color rgb="FFFF0000"/>
        <rFont val="Calibri"/>
        <family val="2"/>
        <scheme val="minor"/>
      </rPr>
      <t xml:space="preserve">RES. DECLINE </t>
    </r>
  </si>
  <si>
    <r>
      <t xml:space="preserve">BAKER , </t>
    </r>
    <r>
      <rPr>
        <b/>
        <sz val="12"/>
        <color rgb="FFFF0000"/>
        <rFont val="Calibri"/>
        <family val="2"/>
        <scheme val="minor"/>
      </rPr>
      <t>SH.S =10" , P.S = 1.5"</t>
    </r>
  </si>
  <si>
    <r>
      <t xml:space="preserve">BAKER , </t>
    </r>
    <r>
      <rPr>
        <b/>
        <sz val="12"/>
        <color rgb="FFFF0000"/>
        <rFont val="Calibri"/>
        <family val="2"/>
        <scheme val="minor"/>
      </rPr>
      <t>SH.S =8" , P.S = 1.75"</t>
    </r>
  </si>
  <si>
    <r>
      <t xml:space="preserve">SLIGHT FLUID POUND , </t>
    </r>
    <r>
      <rPr>
        <b/>
        <sz val="12"/>
        <color rgb="FFFF0000"/>
        <rFont val="Calibri"/>
        <family val="2"/>
        <scheme val="minor"/>
      </rPr>
      <t>P.FILLAGE = 86 %
(</t>
    </r>
    <r>
      <rPr>
        <b/>
        <sz val="12"/>
        <color rgb="FF00B050"/>
        <rFont val="Calibri"/>
        <family val="2"/>
        <scheme val="minor"/>
      </rPr>
      <t>B-I+II+III</t>
    </r>
    <r>
      <rPr>
        <b/>
        <sz val="12"/>
        <color rgb="FFFF0000"/>
        <rFont val="Calibri"/>
        <family val="2"/>
        <scheme val="minor"/>
      </rPr>
      <t xml:space="preserve">) ,  ISOLATED B-IV BY  2.56" FWG PLUG </t>
    </r>
  </si>
  <si>
    <r>
      <t xml:space="preserve">SEVERE F. POUND , </t>
    </r>
    <r>
      <rPr>
        <b/>
        <sz val="12"/>
        <color indexed="10"/>
        <rFont val="Calibri"/>
        <family val="2"/>
      </rPr>
      <t>P. FILLAGE= 21 %</t>
    </r>
  </si>
  <si>
    <r>
      <t xml:space="preserve">F.POUND , </t>
    </r>
    <r>
      <rPr>
        <b/>
        <sz val="12"/>
        <color rgb="FFFF0000"/>
        <rFont val="Calibri"/>
        <family val="2"/>
        <scheme val="minor"/>
      </rPr>
      <t xml:space="preserve">P.FILLAGE +/- 82 % </t>
    </r>
  </si>
  <si>
    <r>
      <t>EXPRO. ,</t>
    </r>
    <r>
      <rPr>
        <b/>
        <sz val="12"/>
        <color rgb="FFFF0000"/>
        <rFont val="Calibri"/>
        <family val="2"/>
        <scheme val="minor"/>
      </rPr>
      <t xml:space="preserve"> LOW PUMP EFF.</t>
    </r>
  </si>
  <si>
    <r>
      <t xml:space="preserve">SEVER FLUID POUND , </t>
    </r>
    <r>
      <rPr>
        <b/>
        <sz val="12"/>
        <color indexed="10"/>
        <rFont val="Calibri"/>
        <family val="2"/>
      </rPr>
      <t>P.FILLAGE = 60 %</t>
    </r>
  </si>
  <si>
    <r>
      <rPr>
        <b/>
        <sz val="12"/>
        <color indexed="12"/>
        <rFont val="Calibri"/>
        <family val="2"/>
      </rPr>
      <t>UNDER W/O DUE TO</t>
    </r>
    <r>
      <rPr>
        <b/>
        <sz val="12"/>
        <color indexed="10"/>
        <rFont val="Calibri"/>
        <family val="2"/>
      </rPr>
      <t xml:space="preserve"> TBG LEAK</t>
    </r>
    <r>
      <rPr>
        <b/>
        <sz val="12"/>
        <color indexed="12"/>
        <rFont val="Calibri"/>
        <family val="2"/>
      </rPr>
      <t xml:space="preserve"> , ( *********) , TAGGED BTM @</t>
    </r>
    <r>
      <rPr>
        <b/>
        <sz val="12"/>
        <color indexed="10"/>
        <rFont val="Calibri"/>
        <family val="2"/>
      </rPr>
      <t xml:space="preserve"> 5157'</t>
    </r>
    <r>
      <rPr>
        <b/>
        <sz val="12"/>
        <color indexed="12"/>
        <rFont val="Calibri"/>
        <family val="2"/>
      </rPr>
      <t xml:space="preserve">   , INSTALL</t>
    </r>
    <r>
      <rPr>
        <b/>
        <sz val="12"/>
        <color indexed="10"/>
        <rFont val="Calibri"/>
        <family val="2"/>
      </rPr>
      <t xml:space="preserve"> SELECTIVE COMPLETION </t>
    </r>
    <r>
      <rPr>
        <b/>
        <sz val="12"/>
        <color indexed="12"/>
        <rFont val="Calibri"/>
        <family val="2"/>
      </rPr>
      <t xml:space="preserve">, ( </t>
    </r>
    <r>
      <rPr>
        <b/>
        <sz val="12"/>
        <color indexed="10"/>
        <rFont val="Calibri"/>
        <family val="2"/>
      </rPr>
      <t>B-I ISOLATED AGAINST SSD )</t>
    </r>
    <r>
      <rPr>
        <b/>
        <sz val="12"/>
        <color indexed="12"/>
        <rFont val="Calibri"/>
        <family val="2"/>
      </rPr>
      <t xml:space="preserve"> &amp;</t>
    </r>
    <r>
      <rPr>
        <b/>
        <sz val="12"/>
        <color indexed="10"/>
        <rFont val="Calibri"/>
        <family val="2"/>
      </rPr>
      <t xml:space="preserve">  (</t>
    </r>
    <r>
      <rPr>
        <b/>
        <sz val="12"/>
        <color indexed="17"/>
        <rFont val="Calibri"/>
        <family val="2"/>
      </rPr>
      <t>B-II,III, IV ONLY ON PROD )</t>
    </r>
    <r>
      <rPr>
        <b/>
        <sz val="12"/>
        <color indexed="12"/>
        <rFont val="Calibri"/>
        <family val="2"/>
      </rPr>
      <t xml:space="preserve"> , RIH WITH</t>
    </r>
    <r>
      <rPr>
        <b/>
        <sz val="12"/>
        <color indexed="10"/>
        <rFont val="Calibri"/>
        <family val="2"/>
      </rPr>
      <t xml:space="preserve"> 2" DHP</t>
    </r>
    <r>
      <rPr>
        <b/>
        <sz val="12"/>
        <color indexed="12"/>
        <rFont val="Calibri"/>
        <family val="2"/>
      </rPr>
      <t xml:space="preserve"> WITH SAME S/R ( 29X1"+109X7/8"+93X1" ) EXCEPT 30X1" NEW S-88 , ON STREAM ON </t>
    </r>
    <r>
      <rPr>
        <b/>
        <sz val="12"/>
        <color indexed="10"/>
        <rFont val="Calibri"/>
        <family val="2"/>
      </rPr>
      <t>25-2-2015</t>
    </r>
  </si>
  <si>
    <r>
      <rPr>
        <b/>
        <sz val="12"/>
        <color rgb="FFFF0000"/>
        <rFont val="Calibri"/>
        <family val="2"/>
        <scheme val="minor"/>
      </rPr>
      <t>S.F.L. FOR B-I</t>
    </r>
    <r>
      <rPr>
        <b/>
        <sz val="12"/>
        <color rgb="FF0000CC"/>
        <rFont val="Calibri"/>
        <family val="2"/>
        <scheme val="minor"/>
      </rPr>
      <t xml:space="preserve"> , NORMAL CARD</t>
    </r>
  </si>
  <si>
    <r>
      <t xml:space="preserve">SEVERE F. POUND , </t>
    </r>
    <r>
      <rPr>
        <b/>
        <sz val="12"/>
        <color indexed="10"/>
        <rFont val="Calibri"/>
        <family val="2"/>
      </rPr>
      <t>FILLAGE =42 %</t>
    </r>
  </si>
  <si>
    <r>
      <t>NO PUMP ACTION,  RESET DHP , SPACE IN FOR DHP ,   PERFORMED HYDRO-TEST , PRESSURE NOT HOLD, R.TRIP W/ NEW</t>
    </r>
    <r>
      <rPr>
        <b/>
        <sz val="12"/>
        <color rgb="FFFF0000"/>
        <rFont val="Calibri"/>
        <family val="2"/>
        <scheme val="minor"/>
      </rPr>
      <t xml:space="preserve"> 2" ANCHOR PUMP</t>
    </r>
    <r>
      <rPr>
        <b/>
        <sz val="12"/>
        <rFont val="Calibri"/>
        <family val="2"/>
        <scheme val="minor"/>
      </rPr>
      <t xml:space="preserve">, RETRIEVED 10 X 1" RODS, NOT PRODUCE , RETRIEVED ANOTHER ( 5X1" ) RODS , </t>
    </r>
    <r>
      <rPr>
        <b/>
        <sz val="12"/>
        <color rgb="FFFF0000"/>
        <rFont val="Calibri"/>
        <family val="2"/>
        <scheme val="minor"/>
      </rPr>
      <t>SET ANCHOR PUMP @ 5500</t>
    </r>
    <r>
      <rPr>
        <b/>
        <sz val="12"/>
        <rFont val="Calibri"/>
        <family val="2"/>
        <scheme val="minor"/>
      </rPr>
      <t xml:space="preserve">    FT , ON STREAM</t>
    </r>
    <r>
      <rPr>
        <b/>
        <sz val="12"/>
        <color rgb="FFFF0000"/>
        <rFont val="Calibri"/>
        <family val="2"/>
        <scheme val="minor"/>
      </rPr>
      <t xml:space="preserve"> 10/5/15</t>
    </r>
  </si>
  <si>
    <r>
      <t xml:space="preserve">UNDER W/O DUE TO TBG LEAK , ( FOUND CRACK IN JT NO. 183   ( JT NUM 2 ABOVE P.S.N )) , ( </t>
    </r>
    <r>
      <rPr>
        <b/>
        <sz val="12"/>
        <color rgb="FFFF0000"/>
        <rFont val="Calibri"/>
        <family val="2"/>
        <scheme val="minor"/>
      </rPr>
      <t>Re-Perforate B-III, IV &amp; V DUMP INJECTION</t>
    </r>
    <r>
      <rPr>
        <b/>
        <sz val="12"/>
        <rFont val="Calibri"/>
        <family val="2"/>
        <scheme val="minor"/>
      </rPr>
      <t xml:space="preserve">  ISOLATED BY FWG PLUG )  , RIH WITH 2" DHP WITH THE SAME S/R ( EXCEPT 25X1"+5X7/8" NEW S-88 ) (  25+115+88 ) , ON STREAM </t>
    </r>
    <r>
      <rPr>
        <b/>
        <sz val="12"/>
        <color rgb="FFFF0000"/>
        <rFont val="Calibri"/>
        <family val="2"/>
        <scheme val="minor"/>
      </rPr>
      <t>18/4/2015</t>
    </r>
  </si>
  <si>
    <r>
      <t xml:space="preserve">NO PUMP ACTION ,R.TRIP ON S/R (26X1"+105X7/8"+97X1") , </t>
    </r>
    <r>
      <rPr>
        <b/>
        <sz val="12"/>
        <color rgb="FFFF0000"/>
        <rFont val="Calibri"/>
        <family val="2"/>
        <scheme val="minor"/>
      </rPr>
      <t>CHANED ALL 7/8 SEC BY N-97 COND-II</t>
    </r>
    <r>
      <rPr>
        <b/>
        <sz val="12"/>
        <color rgb="FF0000FF"/>
        <rFont val="Calibri"/>
        <family val="2"/>
        <scheme val="minor"/>
      </rPr>
      <t xml:space="preserve"> </t>
    </r>
    <r>
      <rPr>
        <b/>
        <sz val="12"/>
        <color rgb="FFFF0000"/>
        <rFont val="Calibri"/>
        <family val="2"/>
        <scheme val="minor"/>
      </rPr>
      <t>&amp; 20X1 " ROD BY H-CH COND-II</t>
    </r>
    <r>
      <rPr>
        <b/>
        <sz val="12"/>
        <color rgb="FF0000FF"/>
        <rFont val="Calibri"/>
        <family val="2"/>
        <scheme val="minor"/>
      </rPr>
      <t xml:space="preserve"> , ON STREAM</t>
    </r>
  </si>
  <si>
    <r>
      <rPr>
        <b/>
        <sz val="12"/>
        <color rgb="FF0000FF"/>
        <rFont val="Calibri"/>
        <family val="2"/>
        <scheme val="minor"/>
      </rPr>
      <t xml:space="preserve">NO PUMP ACTION , R.TRIP W/ </t>
    </r>
    <r>
      <rPr>
        <b/>
        <sz val="12"/>
        <color indexed="10"/>
        <rFont val="Calibri"/>
        <family val="2"/>
      </rPr>
      <t>2" DHP</t>
    </r>
    <r>
      <rPr>
        <b/>
        <sz val="12"/>
        <color indexed="12"/>
        <rFont val="Calibri"/>
        <family val="2"/>
      </rPr>
      <t xml:space="preserve"> , FOUND ACTION &amp; SUCTION , RESET DHP ,  PERFORMED HYDR. TEST, PRESS. NOT HOLD,   R/T W/</t>
    </r>
    <r>
      <rPr>
        <b/>
        <sz val="12"/>
        <color indexed="10"/>
        <rFont val="Calibri"/>
        <family val="2"/>
      </rPr>
      <t xml:space="preserve"> 2" ANCHOR PUMP</t>
    </r>
    <r>
      <rPr>
        <b/>
        <sz val="12"/>
        <color indexed="12"/>
        <rFont val="Calibri"/>
        <family val="2"/>
      </rPr>
      <t xml:space="preserve">, RET.(10X1"), </t>
    </r>
    <r>
      <rPr>
        <b/>
        <sz val="12"/>
        <color indexed="10"/>
        <rFont val="Calibri"/>
        <family val="2"/>
      </rPr>
      <t>PUMP SET @ 5500 FT</t>
    </r>
    <r>
      <rPr>
        <b/>
        <sz val="12"/>
        <color indexed="12"/>
        <rFont val="Calibri"/>
        <family val="2"/>
      </rPr>
      <t>, ON STREAM.</t>
    </r>
  </si>
  <si>
    <r>
      <t>DECREASED SH.S F/</t>
    </r>
    <r>
      <rPr>
        <b/>
        <sz val="12"/>
        <color rgb="FFFF0000"/>
        <rFont val="Calibri"/>
        <family val="2"/>
        <scheme val="minor"/>
      </rPr>
      <t>11" TO 8"</t>
    </r>
  </si>
  <si>
    <t>Componant</t>
  </si>
  <si>
    <t>Carbonates Comounds</t>
  </si>
  <si>
    <t>Iron Compounds</t>
  </si>
  <si>
    <t>Acid Insoluble Compounds</t>
  </si>
  <si>
    <t xml:space="preserve"> Percentage </t>
  </si>
  <si>
    <t>Mainly Paraffins</t>
  </si>
  <si>
    <t>Sand ,Clay…etc</t>
  </si>
  <si>
    <t>Organic Components</t>
  </si>
  <si>
    <t>Iron Sulfide  (FeS)</t>
  </si>
  <si>
    <t>Calcium Carbonate (  CaCo3 )</t>
  </si>
  <si>
    <t xml:space="preserve"> Description</t>
  </si>
  <si>
    <r>
      <t xml:space="preserve"> F.POUND,</t>
    </r>
    <r>
      <rPr>
        <b/>
        <sz val="12"/>
        <color indexed="10"/>
        <rFont val="Calibri"/>
        <family val="2"/>
      </rPr>
      <t xml:space="preserve"> P.FILLAGE=75%</t>
    </r>
  </si>
  <si>
    <r>
      <t xml:space="preserve">NO PUMP ACTION , , RET. (1X1" ) RODS , </t>
    </r>
    <r>
      <rPr>
        <b/>
        <sz val="12"/>
        <color rgb="FFFF0000"/>
        <rFont val="Calibri"/>
        <family val="2"/>
        <scheme val="minor"/>
      </rPr>
      <t>SET ANCHOR PUMP @ 5475 FT</t>
    </r>
    <r>
      <rPr>
        <b/>
        <sz val="12"/>
        <rFont val="Calibri"/>
        <family val="2"/>
        <scheme val="minor"/>
      </rPr>
      <t>, ON STREAM</t>
    </r>
  </si>
  <si>
    <r>
      <t xml:space="preserve">NO PUMP ACTION , R.TRIP  , NOT PRODUCE ,  </t>
    </r>
    <r>
      <rPr>
        <b/>
        <sz val="12"/>
        <color rgb="FFFF0000"/>
        <rFont val="Calibri"/>
        <family val="2"/>
        <scheme val="minor"/>
      </rPr>
      <t>WAITNG W/O</t>
    </r>
  </si>
  <si>
    <r>
      <t xml:space="preserve">SLIGHT FLUID POUND , </t>
    </r>
    <r>
      <rPr>
        <b/>
        <sz val="12"/>
        <color rgb="FFFF0000"/>
        <rFont val="Calibri"/>
        <family val="2"/>
        <scheme val="minor"/>
      </rPr>
      <t>P.FILLAGE = 93 %</t>
    </r>
    <r>
      <rPr>
        <b/>
        <sz val="12"/>
        <rFont val="Calibri"/>
        <family val="2"/>
        <scheme val="minor"/>
      </rPr>
      <t xml:space="preserve"> </t>
    </r>
  </si>
  <si>
    <r>
      <t xml:space="preserve">SLIGHT  F.POUND, </t>
    </r>
    <r>
      <rPr>
        <b/>
        <sz val="12"/>
        <color rgb="FFFF0000"/>
        <rFont val="Calibri"/>
        <family val="2"/>
        <scheme val="minor"/>
      </rPr>
      <t>P.FILLAGE +/- 84 %</t>
    </r>
  </si>
  <si>
    <r>
      <t xml:space="preserve">BAKER , </t>
    </r>
    <r>
      <rPr>
        <b/>
        <sz val="12"/>
        <color indexed="10"/>
        <rFont val="Calibri"/>
        <family val="2"/>
      </rPr>
      <t>AFTER R.TRIP</t>
    </r>
    <r>
      <rPr>
        <b/>
        <sz val="12"/>
        <color indexed="12"/>
        <rFont val="Calibri"/>
        <family val="2"/>
      </rPr>
      <t xml:space="preserve"> ,  B-IV ONLY , SSD CLOSED AGINST </t>
    </r>
    <r>
      <rPr>
        <b/>
        <sz val="12"/>
        <color rgb="FFFF0000"/>
        <rFont val="Calibri"/>
        <family val="2"/>
      </rPr>
      <t>B-I</t>
    </r>
    <r>
      <rPr>
        <b/>
        <sz val="12"/>
        <color indexed="12"/>
        <rFont val="Calibri"/>
        <family val="2"/>
      </rPr>
      <t xml:space="preserve"> </t>
    </r>
  </si>
  <si>
    <r>
      <t xml:space="preserve">SLIGHT F.POUND , </t>
    </r>
    <r>
      <rPr>
        <b/>
        <sz val="12"/>
        <color rgb="FFFF0000"/>
        <rFont val="Calibri"/>
        <family val="2"/>
        <scheme val="minor"/>
      </rPr>
      <t>P.FILLAGE +/- 89 %</t>
    </r>
  </si>
  <si>
    <r>
      <t xml:space="preserve">OPENED SSD AGAINST </t>
    </r>
    <r>
      <rPr>
        <b/>
        <sz val="12"/>
        <color rgb="FF00B050"/>
        <rFont val="Calibri"/>
        <family val="2"/>
        <scheme val="minor"/>
      </rPr>
      <t xml:space="preserve">B-I </t>
    </r>
    <r>
      <rPr>
        <b/>
        <sz val="12"/>
        <color rgb="FF0000CC"/>
        <rFont val="Calibri"/>
        <family val="2"/>
        <scheme val="minor"/>
      </rPr>
      <t>, ISOLATED</t>
    </r>
    <r>
      <rPr>
        <b/>
        <sz val="12"/>
        <color rgb="FFFF0000"/>
        <rFont val="Calibri"/>
        <family val="2"/>
        <scheme val="minor"/>
      </rPr>
      <t xml:space="preserve"> B-II,III, IV</t>
    </r>
    <r>
      <rPr>
        <b/>
        <sz val="12"/>
        <color rgb="FF0000CC"/>
        <rFont val="Calibri"/>
        <family val="2"/>
        <scheme val="minor"/>
      </rPr>
      <t xml:space="preserve"> BY FWG PLUG</t>
    </r>
  </si>
  <si>
    <t>RIH W/ 2.84" G.C. TAGGED P.S.N @5875 FT (ORKB-CORRECTED), NO OBSTRUCTION FOUND.</t>
  </si>
  <si>
    <t>S.F.L FOR B-I</t>
  </si>
  <si>
    <r>
      <rPr>
        <b/>
        <sz val="12"/>
        <color rgb="FF00B050"/>
        <rFont val="Calibri"/>
        <family val="2"/>
        <scheme val="minor"/>
      </rPr>
      <t>B-I</t>
    </r>
    <r>
      <rPr>
        <b/>
        <sz val="12"/>
        <color indexed="12"/>
        <rFont val="Calibri"/>
        <family val="2"/>
        <scheme val="minor"/>
      </rPr>
      <t xml:space="preserve"> (5800-5836)</t>
    </r>
  </si>
  <si>
    <r>
      <t>UNDER W/O DUE TO</t>
    </r>
    <r>
      <rPr>
        <b/>
        <sz val="12"/>
        <color rgb="FFFF0000"/>
        <rFont val="Calibri"/>
        <family val="2"/>
        <scheme val="minor"/>
      </rPr>
      <t xml:space="preserve"> </t>
    </r>
    <r>
      <rPr>
        <b/>
        <sz val="12"/>
        <color rgb="FF0000FF"/>
        <rFont val="Calibri"/>
        <family val="2"/>
        <scheme val="minor"/>
      </rPr>
      <t>TBG LEAK , (</t>
    </r>
    <r>
      <rPr>
        <b/>
        <sz val="12"/>
        <rFont val="Calibri"/>
        <family val="2"/>
        <scheme val="minor"/>
      </rPr>
      <t xml:space="preserve"> FOUND CRACK IN JT. NO 180 ABOVE P.S.N</t>
    </r>
    <r>
      <rPr>
        <b/>
        <sz val="12"/>
        <color rgb="FFFF0000"/>
        <rFont val="Calibri"/>
        <family val="2"/>
        <scheme val="minor"/>
      </rPr>
      <t xml:space="preserve"> )</t>
    </r>
    <r>
      <rPr>
        <b/>
        <sz val="12"/>
        <color rgb="FF0000FF"/>
        <rFont val="Calibri"/>
        <family val="2"/>
        <scheme val="minor"/>
      </rPr>
      <t xml:space="preserve"> , TAGGED BTM @</t>
    </r>
    <r>
      <rPr>
        <b/>
        <sz val="12"/>
        <color rgb="FFFF0000"/>
        <rFont val="Calibri"/>
        <family val="2"/>
        <scheme val="minor"/>
      </rPr>
      <t>5840</t>
    </r>
    <r>
      <rPr>
        <b/>
        <sz val="12"/>
        <color rgb="FF0000FF"/>
        <rFont val="Calibri"/>
        <family val="2"/>
        <scheme val="minor"/>
      </rPr>
      <t xml:space="preserve"> FT , RIH WITH </t>
    </r>
    <r>
      <rPr>
        <b/>
        <sz val="12"/>
        <color rgb="FFFF0000"/>
        <rFont val="Calibri"/>
        <family val="2"/>
        <scheme val="minor"/>
      </rPr>
      <t xml:space="preserve">1.5" DHP </t>
    </r>
    <r>
      <rPr>
        <b/>
        <sz val="12"/>
        <color rgb="FF0000FF"/>
        <rFont val="Calibri"/>
        <family val="2"/>
        <scheme val="minor"/>
      </rPr>
      <t xml:space="preserve">ON SAME  S/R ( </t>
    </r>
    <r>
      <rPr>
        <b/>
        <sz val="12"/>
        <color rgb="FFFF0000"/>
        <rFont val="Calibri"/>
        <family val="2"/>
        <scheme val="minor"/>
      </rPr>
      <t>30+110+88</t>
    </r>
    <r>
      <rPr>
        <b/>
        <sz val="12"/>
        <color rgb="FF0000FF"/>
        <rFont val="Calibri"/>
        <family val="2"/>
        <scheme val="minor"/>
      </rPr>
      <t xml:space="preserve"> ) EXCEPT ( 10X7/8"+5X1") N-97 COND-II , ON STREAM </t>
    </r>
    <r>
      <rPr>
        <b/>
        <sz val="12"/>
        <color rgb="FFFF0000"/>
        <rFont val="Calibri"/>
        <family val="2"/>
        <scheme val="minor"/>
      </rPr>
      <t>23/5/2015</t>
    </r>
  </si>
  <si>
    <r>
      <t>NO PUMP ACTION , R.TRIP WITH</t>
    </r>
    <r>
      <rPr>
        <b/>
        <sz val="12"/>
        <color rgb="FFFF0000"/>
        <rFont val="Calibri"/>
        <family val="2"/>
        <scheme val="minor"/>
      </rPr>
      <t xml:space="preserve"> 1.5" DHP</t>
    </r>
    <r>
      <rPr>
        <b/>
        <sz val="12"/>
        <color rgb="FF0000CC"/>
        <rFont val="Calibri"/>
        <family val="2"/>
        <scheme val="minor"/>
      </rPr>
      <t xml:space="preserve"> , ON STREAM</t>
    </r>
  </si>
  <si>
    <r>
      <t xml:space="preserve">NO PIMP ACTION, , </t>
    </r>
    <r>
      <rPr>
        <b/>
        <sz val="12"/>
        <color rgb="FFFF0000"/>
        <rFont val="Calibri"/>
        <family val="2"/>
        <scheme val="minor"/>
      </rPr>
      <t>R/T W/1.5" ANCHOR PUMP</t>
    </r>
    <r>
      <rPr>
        <b/>
        <sz val="12"/>
        <color rgb="FF0000FF"/>
        <rFont val="Calibri"/>
        <family val="2"/>
        <scheme val="minor"/>
      </rPr>
      <t xml:space="preserve">, RET.(5X1"), </t>
    </r>
    <r>
      <rPr>
        <b/>
        <sz val="12"/>
        <color rgb="FF0000FF"/>
        <rFont val="Calibri"/>
        <family val="2"/>
      </rPr>
      <t>PUMP SET @ 5575 FT, ON STREAM.</t>
    </r>
  </si>
  <si>
    <r>
      <rPr>
        <b/>
        <sz val="12"/>
        <color indexed="17"/>
        <rFont val="Calibri"/>
        <family val="2"/>
      </rPr>
      <t xml:space="preserve">B-I </t>
    </r>
    <r>
      <rPr>
        <b/>
        <sz val="12"/>
        <color rgb="FF0000FF"/>
        <rFont val="Calibri"/>
        <family val="2"/>
      </rPr>
      <t>(5821-5855)</t>
    </r>
    <r>
      <rPr>
        <b/>
        <sz val="12"/>
        <color indexed="17"/>
        <rFont val="Calibri"/>
        <family val="2"/>
      </rPr>
      <t xml:space="preserve">
B-IV</t>
    </r>
    <r>
      <rPr>
        <b/>
        <sz val="12"/>
        <color indexed="12"/>
        <rFont val="Calibri"/>
        <family val="2"/>
      </rPr>
      <t xml:space="preserve">  (6015-6030)</t>
    </r>
  </si>
  <si>
    <r>
      <t xml:space="preserve">NO PUMP ACTION , , RET. (1X1" ) RODS , </t>
    </r>
    <r>
      <rPr>
        <b/>
        <sz val="12"/>
        <color rgb="FFFF0000"/>
        <rFont val="Calibri"/>
        <family val="2"/>
        <scheme val="minor"/>
      </rPr>
      <t>SET ANCHOR PUMP @ 5450 FT</t>
    </r>
    <r>
      <rPr>
        <b/>
        <sz val="12"/>
        <rFont val="Calibri"/>
        <family val="2"/>
        <scheme val="minor"/>
      </rPr>
      <t>, ON STREAM</t>
    </r>
  </si>
  <si>
    <t>EXPRO,  B-I+II+III</t>
  </si>
  <si>
    <t>AFTER OPENING SSD AGAINST B-I</t>
  </si>
  <si>
    <t>NO PUMP ACTION, RESET, ON STREAM.</t>
  </si>
  <si>
    <r>
      <t xml:space="preserve">BAKER , </t>
    </r>
    <r>
      <rPr>
        <b/>
        <sz val="12"/>
        <color rgb="FFFF0000"/>
        <rFont val="Calibri"/>
        <family val="2"/>
        <scheme val="minor"/>
      </rPr>
      <t>ANCHOR PUMP</t>
    </r>
  </si>
  <si>
    <t xml:space="preserve">W.C </t>
  </si>
  <si>
    <r>
      <t xml:space="preserve">W.C INCREASED TO 90 % FOR  </t>
    </r>
    <r>
      <rPr>
        <b/>
        <sz val="12"/>
        <color rgb="FF00B050"/>
        <rFont val="Calibri"/>
        <family val="2"/>
        <scheme val="minor"/>
      </rPr>
      <t>B-II,III, IV</t>
    </r>
  </si>
  <si>
    <r>
      <t>ROD NO. (</t>
    </r>
    <r>
      <rPr>
        <b/>
        <sz val="12"/>
        <color rgb="FFFF0000"/>
        <rFont val="Calibri"/>
        <family val="2"/>
        <scheme val="minor"/>
      </rPr>
      <t xml:space="preserve">48x7/8" </t>
    </r>
    <r>
      <rPr>
        <b/>
        <sz val="12"/>
        <color rgb="FF0000FF"/>
        <rFont val="Calibri"/>
        <family val="2"/>
        <scheme val="minor"/>
      </rPr>
      <t xml:space="preserve">) PARTED, FISHED, REPLACED , </t>
    </r>
    <r>
      <rPr>
        <b/>
        <u/>
        <sz val="12"/>
        <color rgb="FFFF0000"/>
        <rFont val="Calibri"/>
        <family val="2"/>
        <scheme val="minor"/>
      </rPr>
      <t>R.TRIP</t>
    </r>
    <r>
      <rPr>
        <b/>
        <sz val="12"/>
        <color rgb="FF0000FF"/>
        <rFont val="Calibri"/>
        <family val="2"/>
        <scheme val="minor"/>
      </rPr>
      <t>, ON STREAM.</t>
    </r>
  </si>
  <si>
    <r>
      <t xml:space="preserve">NO PUMP ACTION ,R.TRIP, ON STREAM </t>
    </r>
    <r>
      <rPr>
        <b/>
        <u/>
        <sz val="12"/>
        <color rgb="FFFF0000"/>
        <rFont val="Calibri"/>
        <family val="2"/>
        <scheme val="minor"/>
      </rPr>
      <t>3-6-2015</t>
    </r>
  </si>
  <si>
    <r>
      <t xml:space="preserve">BAKER , AFTER W/O ,  </t>
    </r>
    <r>
      <rPr>
        <b/>
        <sz val="12"/>
        <color rgb="FF92D050"/>
        <rFont val="Calibri"/>
        <family val="2"/>
        <scheme val="minor"/>
      </rPr>
      <t xml:space="preserve">B-IV ONLY </t>
    </r>
    <r>
      <rPr>
        <b/>
        <sz val="12"/>
        <color indexed="12"/>
        <rFont val="Calibri"/>
        <family val="2"/>
        <scheme val="minor"/>
      </rPr>
      <t xml:space="preserve">, </t>
    </r>
    <r>
      <rPr>
        <b/>
        <sz val="12"/>
        <color rgb="FFFF0000"/>
        <rFont val="Calibri"/>
        <family val="2"/>
        <scheme val="minor"/>
      </rPr>
      <t xml:space="preserve">SSD CLOSED AGINST B-I </t>
    </r>
  </si>
  <si>
    <r>
      <t>UNDER W/O DUE TO TBG LEAK ,(</t>
    </r>
    <r>
      <rPr>
        <b/>
        <sz val="12"/>
        <rFont val="Calibri"/>
        <family val="2"/>
        <scheme val="minor"/>
      </rPr>
      <t xml:space="preserve"> FOUND  CRACK  IN JT'S NO. 178, 180 ,187</t>
    </r>
    <r>
      <rPr>
        <b/>
        <sz val="12"/>
        <color rgb="FF0000FF"/>
        <rFont val="Calibri"/>
        <family val="2"/>
        <scheme val="minor"/>
      </rPr>
      <t xml:space="preserve">  ) , </t>
    </r>
    <r>
      <rPr>
        <b/>
        <sz val="12"/>
        <color rgb="FFFF0000"/>
        <rFont val="Calibri"/>
        <family val="2"/>
        <scheme val="minor"/>
      </rPr>
      <t>INSTALLED ANCHOR CATCHER INSTADE OF PHL PKR</t>
    </r>
    <r>
      <rPr>
        <b/>
        <sz val="12"/>
        <color rgb="FF0000FF"/>
        <rFont val="Calibri"/>
        <family val="2"/>
        <scheme val="minor"/>
      </rPr>
      <t xml:space="preserve"> , ALL INERVALS ON PRODUCTION (</t>
    </r>
    <r>
      <rPr>
        <b/>
        <sz val="12"/>
        <color rgb="FF00B050"/>
        <rFont val="Calibri"/>
        <family val="2"/>
        <scheme val="minor"/>
      </rPr>
      <t>B-I,IV</t>
    </r>
    <r>
      <rPr>
        <b/>
        <sz val="12"/>
        <color rgb="FF0000FF"/>
        <rFont val="Calibri"/>
        <family val="2"/>
        <scheme val="minor"/>
      </rPr>
      <t xml:space="preserve"> ), TAGGED TD @ 6500 FT  ,RIH W/1.5" DHP &amp;</t>
    </r>
    <r>
      <rPr>
        <b/>
        <sz val="12"/>
        <color rgb="FFFF0000"/>
        <rFont val="Calibri"/>
        <family val="2"/>
        <scheme val="minor"/>
      </rPr>
      <t xml:space="preserve"> NEW H-CH S/R</t>
    </r>
    <r>
      <rPr>
        <b/>
        <sz val="12"/>
        <color rgb="FF0000FF"/>
        <rFont val="Calibri"/>
        <family val="2"/>
        <scheme val="minor"/>
      </rPr>
      <t xml:space="preserve"> ( 25 X 1" + 114 X 7/8"+ 91 x 1" ) , ON STREAM ON </t>
    </r>
    <r>
      <rPr>
        <b/>
        <sz val="12"/>
        <color rgb="FFFF0000"/>
        <rFont val="Calibri"/>
        <family val="2"/>
        <scheme val="minor"/>
      </rPr>
      <t>30-5-2015</t>
    </r>
  </si>
  <si>
    <r>
      <t>ROD NO. (</t>
    </r>
    <r>
      <rPr>
        <b/>
        <sz val="12"/>
        <color rgb="FFFF0000"/>
        <rFont val="Calibri"/>
        <family val="2"/>
        <scheme val="minor"/>
      </rPr>
      <t>17*1"</t>
    </r>
    <r>
      <rPr>
        <b/>
        <sz val="12"/>
        <rFont val="Calibri"/>
        <family val="2"/>
        <scheme val="minor"/>
      </rPr>
      <t xml:space="preserve"> PARTED ), FISHED,</t>
    </r>
    <r>
      <rPr>
        <b/>
        <sz val="12"/>
        <color rgb="FFFF0000"/>
        <rFont val="Calibri"/>
        <family val="2"/>
        <scheme val="minor"/>
      </rPr>
      <t xml:space="preserve"> R.TRIP</t>
    </r>
    <r>
      <rPr>
        <b/>
        <sz val="12"/>
        <rFont val="Calibri"/>
        <family val="2"/>
        <scheme val="minor"/>
      </rPr>
      <t xml:space="preserve">, </t>
    </r>
    <r>
      <rPr>
        <b/>
        <u/>
        <sz val="12"/>
        <color rgb="FFFF0000"/>
        <rFont val="Calibri"/>
        <family val="2"/>
        <scheme val="minor"/>
      </rPr>
      <t xml:space="preserve">REPLACED 1" TOP SECTION BY NEW
 H-CH </t>
    </r>
    <r>
      <rPr>
        <b/>
        <sz val="12"/>
        <rFont val="Calibri"/>
        <family val="2"/>
        <scheme val="minor"/>
      </rPr>
      <t>, ON STREAM</t>
    </r>
  </si>
  <si>
    <r>
      <t>PLUNGER STUCKED , R.TRIP WITH</t>
    </r>
    <r>
      <rPr>
        <b/>
        <sz val="12"/>
        <color rgb="FFFF0000"/>
        <rFont val="Calibri"/>
        <family val="2"/>
        <scheme val="minor"/>
      </rPr>
      <t xml:space="preserve"> HIGH CLEARANCE DHP</t>
    </r>
    <r>
      <rPr>
        <b/>
        <sz val="12"/>
        <color rgb="FF0000FF"/>
        <rFont val="Calibri"/>
        <family val="2"/>
        <scheme val="minor"/>
      </rPr>
      <t>, ON STREAM</t>
    </r>
  </si>
  <si>
    <r>
      <t>BAKER ,(</t>
    </r>
    <r>
      <rPr>
        <b/>
        <sz val="12"/>
        <color rgb="FF00B050"/>
        <rFont val="Calibri"/>
        <family val="2"/>
        <scheme val="minor"/>
      </rPr>
      <t xml:space="preserve"> B-I ON PROD.</t>
    </r>
    <r>
      <rPr>
        <b/>
        <sz val="12"/>
        <color rgb="FF0000CC"/>
        <rFont val="Calibri"/>
        <family val="2"/>
        <scheme val="minor"/>
      </rPr>
      <t xml:space="preserve"> ) ,
 ( </t>
    </r>
    <r>
      <rPr>
        <b/>
        <sz val="12"/>
        <color rgb="FFFF0000"/>
        <rFont val="Calibri"/>
        <family val="2"/>
        <scheme val="minor"/>
      </rPr>
      <t>B-II,III,IV ISOLATED BY FWG PLUG</t>
    </r>
    <r>
      <rPr>
        <b/>
        <sz val="12"/>
        <color rgb="FF0000CC"/>
        <rFont val="Calibri"/>
        <family val="2"/>
        <scheme val="minor"/>
      </rPr>
      <t>)</t>
    </r>
  </si>
  <si>
    <r>
      <t xml:space="preserve"> NO PUMP ACTION ,  R.TRIP W/ 2" ANCHOR PUMP, RET. </t>
    </r>
    <r>
      <rPr>
        <b/>
        <sz val="12"/>
        <color rgb="FFFF0000"/>
        <rFont val="Calibri"/>
        <family val="2"/>
        <scheme val="minor"/>
      </rPr>
      <t>5 X 1"</t>
    </r>
    <r>
      <rPr>
        <b/>
        <sz val="12"/>
        <color rgb="FF0000FF"/>
        <rFont val="Calibri"/>
        <family val="2"/>
        <scheme val="minor"/>
      </rPr>
      <t xml:space="preserve"> RODS, SET ANCHOR  @ </t>
    </r>
    <r>
      <rPr>
        <b/>
        <sz val="12"/>
        <color rgb="FFFF0000"/>
        <rFont val="Calibri"/>
        <family val="2"/>
        <scheme val="minor"/>
      </rPr>
      <t>5000</t>
    </r>
    <r>
      <rPr>
        <b/>
        <sz val="12"/>
        <color rgb="FF0000FF"/>
        <rFont val="Calibri"/>
        <family val="2"/>
        <scheme val="minor"/>
      </rPr>
      <t xml:space="preserve"> FT, ON STREAM</t>
    </r>
  </si>
  <si>
    <r>
      <t>NO PUMP ACTION , STARTED THE WELL , ON STREAM</t>
    </r>
    <r>
      <rPr>
        <b/>
        <sz val="12"/>
        <color rgb="FFFF0000"/>
        <rFont val="Calibri"/>
        <family val="2"/>
        <scheme val="minor"/>
      </rPr>
      <t xml:space="preserve"> 15/6/2015</t>
    </r>
  </si>
  <si>
    <t>Calcium Carbonate 
(  CaCo3 )</t>
  </si>
  <si>
    <t xml:space="preserve">WATER SOLUBLE </t>
  </si>
  <si>
    <t>CARBONATE COMPOUNDS</t>
  </si>
  <si>
    <r>
      <t xml:space="preserve">BAKER , </t>
    </r>
    <r>
      <rPr>
        <b/>
        <sz val="12"/>
        <color rgb="FFFF0000"/>
        <rFont val="Calibri"/>
        <family val="2"/>
        <scheme val="minor"/>
      </rPr>
      <t>AFTER W/O</t>
    </r>
    <r>
      <rPr>
        <b/>
        <sz val="12"/>
        <color indexed="12"/>
        <rFont val="Calibri"/>
        <family val="2"/>
        <scheme val="minor"/>
      </rPr>
      <t xml:space="preserve"> ,  </t>
    </r>
    <r>
      <rPr>
        <b/>
        <sz val="12"/>
        <color rgb="FF00B050"/>
        <rFont val="Calibri"/>
        <family val="2"/>
        <scheme val="minor"/>
      </rPr>
      <t xml:space="preserve">B-I &amp; IV </t>
    </r>
  </si>
  <si>
    <t>WELL ( S/R ) :    NE-34</t>
  </si>
  <si>
    <r>
      <t xml:space="preserve"> NO PUMP ACTION ,   R.TRIP W/ 2" ANCHOR ,  RET. </t>
    </r>
    <r>
      <rPr>
        <b/>
        <sz val="12"/>
        <color rgb="FFFF0000"/>
        <rFont val="Calibri"/>
        <family val="2"/>
        <scheme val="minor"/>
      </rPr>
      <t>5 X 1"</t>
    </r>
    <r>
      <rPr>
        <b/>
        <sz val="12"/>
        <color rgb="FF0000FF"/>
        <rFont val="Calibri"/>
        <family val="2"/>
        <scheme val="minor"/>
      </rPr>
      <t xml:space="preserve"> RODS, SET ANCHOR  @ </t>
    </r>
    <r>
      <rPr>
        <b/>
        <sz val="12"/>
        <color rgb="FFFF0000"/>
        <rFont val="Calibri"/>
        <family val="2"/>
        <scheme val="minor"/>
      </rPr>
      <t>4875</t>
    </r>
    <r>
      <rPr>
        <b/>
        <sz val="12"/>
        <color rgb="FF0000FF"/>
        <rFont val="Calibri"/>
        <family val="2"/>
        <scheme val="minor"/>
      </rPr>
      <t xml:space="preserve"> FT, ON STREAM</t>
    </r>
  </si>
  <si>
    <r>
      <t xml:space="preserve">PLUNGER STUCKED , </t>
    </r>
    <r>
      <rPr>
        <b/>
        <sz val="12"/>
        <color rgb="FFFF0000"/>
        <rFont val="Calibri"/>
        <family val="2"/>
        <scheme val="minor"/>
      </rPr>
      <t>R.TRIP</t>
    </r>
    <r>
      <rPr>
        <b/>
        <sz val="12"/>
        <color rgb="FF0000FF"/>
        <rFont val="Calibri"/>
        <family val="2"/>
        <scheme val="minor"/>
      </rPr>
      <t>, ON STREAM</t>
    </r>
    <r>
      <rPr>
        <b/>
        <sz val="12"/>
        <color rgb="FFFF0000"/>
        <rFont val="Calibri"/>
        <family val="2"/>
        <scheme val="minor"/>
      </rPr>
      <t xml:space="preserve"> 15/6/2015</t>
    </r>
  </si>
  <si>
    <r>
      <t>ROD NO.</t>
    </r>
    <r>
      <rPr>
        <b/>
        <sz val="12"/>
        <color rgb="FFFF0000"/>
        <rFont val="Calibri"/>
        <family val="2"/>
        <scheme val="minor"/>
      </rPr>
      <t xml:space="preserve"> (96 X 7/8") </t>
    </r>
    <r>
      <rPr>
        <b/>
        <sz val="12"/>
        <color rgb="FF0000FF"/>
        <rFont val="Calibri"/>
        <family val="2"/>
        <scheme val="minor"/>
      </rPr>
      <t xml:space="preserve">UNSCREWED,  FISHED OK, </t>
    </r>
    <r>
      <rPr>
        <b/>
        <u/>
        <sz val="12"/>
        <color rgb="FFFF0000"/>
        <rFont val="Calibri"/>
        <family val="2"/>
        <scheme val="minor"/>
      </rPr>
      <t>R.TRIP W/ 2" DHP</t>
    </r>
    <r>
      <rPr>
        <b/>
        <sz val="12"/>
        <color rgb="FF0000FF"/>
        <rFont val="Calibri"/>
        <family val="2"/>
        <scheme val="minor"/>
      </rPr>
      <t xml:space="preserve"> ,  ON STREAM </t>
    </r>
  </si>
  <si>
    <r>
      <t xml:space="preserve">NO PUMP ACTION, R.TRIP </t>
    </r>
    <r>
      <rPr>
        <b/>
        <sz val="12"/>
        <color rgb="FF0000FF"/>
        <rFont val="Calibri"/>
        <family val="2"/>
        <scheme val="minor"/>
      </rPr>
      <t xml:space="preserve"> , ON STREAM.</t>
    </r>
  </si>
  <si>
    <t>EXPRO TMU #2</t>
  </si>
  <si>
    <r>
      <t xml:space="preserve">NO PUMP ACTION, </t>
    </r>
    <r>
      <rPr>
        <b/>
        <sz val="12"/>
        <color rgb="FFFF0000"/>
        <rFont val="Calibri"/>
        <family val="2"/>
        <scheme val="minor"/>
      </rPr>
      <t>R.TRIP</t>
    </r>
    <r>
      <rPr>
        <b/>
        <sz val="12"/>
        <color rgb="FF0000FF"/>
        <rFont val="Calibri"/>
        <family val="2"/>
        <scheme val="minor"/>
      </rPr>
      <t>, ON STREAM.</t>
    </r>
  </si>
  <si>
    <r>
      <rPr>
        <b/>
        <sz val="12"/>
        <color rgb="FF0000FF"/>
        <rFont val="Calibri"/>
        <family val="2"/>
        <scheme val="minor"/>
      </rPr>
      <t>NO PUMP ACTION , R.TRIP W/</t>
    </r>
    <r>
      <rPr>
        <b/>
        <sz val="12"/>
        <rFont val="Calibri"/>
        <family val="2"/>
        <scheme val="minor"/>
      </rPr>
      <t xml:space="preserve"> </t>
    </r>
    <r>
      <rPr>
        <b/>
        <sz val="12"/>
        <color rgb="FFFF0000"/>
        <rFont val="Calibri"/>
        <family val="2"/>
        <scheme val="minor"/>
      </rPr>
      <t>1.75 " DHP</t>
    </r>
    <r>
      <rPr>
        <b/>
        <sz val="12"/>
        <rFont val="Calibri"/>
        <family val="2"/>
        <scheme val="minor"/>
      </rPr>
      <t xml:space="preserve"> </t>
    </r>
    <r>
      <rPr>
        <b/>
        <sz val="12"/>
        <color rgb="FF0000FF"/>
        <rFont val="Calibri"/>
        <family val="2"/>
        <scheme val="minor"/>
      </rPr>
      <t>, ON STREAM</t>
    </r>
  </si>
  <si>
    <r>
      <t>EXPRO ,</t>
    </r>
    <r>
      <rPr>
        <b/>
        <sz val="12"/>
        <color rgb="FFFF0000"/>
        <rFont val="Calibri"/>
        <family val="2"/>
        <scheme val="minor"/>
      </rPr>
      <t xml:space="preserve"> P.S = 1.75"</t>
    </r>
  </si>
  <si>
    <r>
      <rPr>
        <b/>
        <sz val="12"/>
        <color rgb="FF0000FF"/>
        <rFont val="Calibri"/>
        <family val="2"/>
        <scheme val="minor"/>
      </rPr>
      <t>NO PUMP ACTION,</t>
    </r>
    <r>
      <rPr>
        <b/>
        <sz val="12"/>
        <rFont val="Calibri"/>
        <family val="2"/>
        <scheme val="minor"/>
      </rPr>
      <t xml:space="preserve"> </t>
    </r>
    <r>
      <rPr>
        <b/>
        <sz val="16"/>
        <color rgb="FFFF0000"/>
        <rFont val="Calibri"/>
        <family val="2"/>
        <scheme val="minor"/>
      </rPr>
      <t xml:space="preserve">2 </t>
    </r>
    <r>
      <rPr>
        <b/>
        <sz val="12"/>
        <color rgb="FF0000FF"/>
        <rFont val="Calibri"/>
        <family val="2"/>
        <scheme val="minor"/>
      </rPr>
      <t xml:space="preserve">R.TRIP , NOT PRODUCE , R.TRIP WITH 1.5" ANCHOR PUMP , RETRIEVED ( </t>
    </r>
    <r>
      <rPr>
        <b/>
        <sz val="12"/>
        <color rgb="FFFF0000"/>
        <rFont val="Calibri"/>
        <family val="2"/>
        <scheme val="minor"/>
      </rPr>
      <t>10X1"</t>
    </r>
    <r>
      <rPr>
        <b/>
        <sz val="12"/>
        <color rgb="FF0000FF"/>
        <rFont val="Calibri"/>
        <family val="2"/>
        <scheme val="minor"/>
      </rPr>
      <t xml:space="preserve"> ) RODS , SET ANCHOR PUMP @ </t>
    </r>
    <r>
      <rPr>
        <b/>
        <sz val="12"/>
        <color rgb="FFFF0000"/>
        <rFont val="Calibri"/>
        <family val="2"/>
        <scheme val="minor"/>
      </rPr>
      <t>5750 FT</t>
    </r>
    <r>
      <rPr>
        <b/>
        <sz val="12"/>
        <color rgb="FF0000FF"/>
        <rFont val="Calibri"/>
        <family val="2"/>
        <scheme val="minor"/>
      </rPr>
      <t xml:space="preserve"> , ON STREAM</t>
    </r>
    <r>
      <rPr>
        <b/>
        <sz val="12"/>
        <rFont val="Calibri"/>
        <family val="2"/>
        <scheme val="minor"/>
      </rPr>
      <t xml:space="preserve"> </t>
    </r>
    <r>
      <rPr>
        <b/>
        <sz val="12"/>
        <color rgb="FF00B050"/>
        <rFont val="Calibri"/>
        <family val="2"/>
        <scheme val="minor"/>
      </rPr>
      <t xml:space="preserve">7/7/2015 </t>
    </r>
  </si>
  <si>
    <r>
      <t xml:space="preserve">SEVERE F. POUND , </t>
    </r>
    <r>
      <rPr>
        <b/>
        <sz val="12"/>
        <color indexed="10"/>
        <rFont val="Calibri"/>
        <family val="2"/>
      </rPr>
      <t>FILLAGE =28 %</t>
    </r>
  </si>
  <si>
    <r>
      <t>NORMAL CARD (</t>
    </r>
    <r>
      <rPr>
        <b/>
        <sz val="12"/>
        <color rgb="FFFF0000"/>
        <rFont val="Calibri"/>
        <family val="2"/>
        <scheme val="minor"/>
      </rPr>
      <t>ANCHOR PUMP</t>
    </r>
    <r>
      <rPr>
        <b/>
        <sz val="12"/>
        <color indexed="12"/>
        <rFont val="Calibri"/>
        <family val="2"/>
        <scheme val="minor"/>
      </rPr>
      <t>)</t>
    </r>
  </si>
  <si>
    <r>
      <t xml:space="preserve">SLIGHT F.POUND, </t>
    </r>
    <r>
      <rPr>
        <b/>
        <sz val="12"/>
        <color rgb="FFFF0000"/>
        <rFont val="Calibri"/>
        <family val="2"/>
        <scheme val="minor"/>
      </rPr>
      <t>P.FILLAGE= 57 %</t>
    </r>
  </si>
  <si>
    <t>SLIGHT TV LEAK</t>
  </si>
  <si>
    <r>
      <t xml:space="preserve"> F.POUND , </t>
    </r>
    <r>
      <rPr>
        <b/>
        <sz val="12"/>
        <color rgb="FFFF0000"/>
        <rFont val="Calibri"/>
        <family val="2"/>
        <scheme val="minor"/>
      </rPr>
      <t xml:space="preserve">P.FILLAGE +/- 82 % </t>
    </r>
  </si>
  <si>
    <t>EXPRO , ANCHOR PUMP  (WRONG TEST)</t>
  </si>
  <si>
    <t>NO PUMP ACTION ,  R.TRIP ,  ON STREAM</t>
  </si>
  <si>
    <t>NO PUMP ACTION , RESET FOR DHP, ON STREAM</t>
  </si>
  <si>
    <r>
      <t>ROD NO.</t>
    </r>
    <r>
      <rPr>
        <b/>
        <sz val="12"/>
        <color rgb="FFFF0000"/>
        <rFont val="Calibri"/>
        <family val="2"/>
        <scheme val="minor"/>
      </rPr>
      <t xml:space="preserve"> (109X 7/8") </t>
    </r>
    <r>
      <rPr>
        <b/>
        <sz val="12"/>
        <color rgb="FF0000FF"/>
        <rFont val="Calibri"/>
        <family val="2"/>
        <scheme val="minor"/>
      </rPr>
      <t xml:space="preserve">UNSCREWED,  FISHED OK, </t>
    </r>
    <r>
      <rPr>
        <b/>
        <u/>
        <sz val="12"/>
        <color rgb="FFFF0000"/>
        <rFont val="Calibri"/>
        <family val="2"/>
        <scheme val="minor"/>
      </rPr>
      <t>R.TRIP W/ 2" DHP</t>
    </r>
    <r>
      <rPr>
        <b/>
        <sz val="12"/>
        <color rgb="FF0000FF"/>
        <rFont val="Calibri"/>
        <family val="2"/>
        <scheme val="minor"/>
      </rPr>
      <t xml:space="preserve"> ,  ON STREAM </t>
    </r>
  </si>
  <si>
    <r>
      <t xml:space="preserve">NO PUMP ACTION , </t>
    </r>
    <r>
      <rPr>
        <b/>
        <sz val="12"/>
        <color rgb="FFFF0000"/>
        <rFont val="Calibri"/>
        <family val="2"/>
        <scheme val="minor"/>
      </rPr>
      <t>R.TRIP</t>
    </r>
    <r>
      <rPr>
        <b/>
        <sz val="12"/>
        <color rgb="FF0000CC"/>
        <rFont val="Calibri"/>
        <family val="2"/>
        <scheme val="minor"/>
      </rPr>
      <t xml:space="preserve"> , ON STREAM</t>
    </r>
  </si>
  <si>
    <t>NEED COMPLETION SKETCH</t>
  </si>
  <si>
    <t>BAKER / AGIBA SEP.</t>
  </si>
  <si>
    <t xml:space="preserve">ROD NO 40X1" PARTED , FISHED , R.TRIP WITH 1.5 " DHP , SPACE IN , ON STREAM </t>
  </si>
  <si>
    <t>BAKER/AGIBA SEP.</t>
  </si>
  <si>
    <r>
      <t xml:space="preserve">NO PUMP ACTION, R.TRIP, PERFORMED TBG TEST, NOT HOLD, R.TRIP WITH </t>
    </r>
    <r>
      <rPr>
        <b/>
        <sz val="12"/>
        <color rgb="FFFF0000"/>
        <rFont val="Calibri"/>
        <family val="2"/>
        <scheme val="minor"/>
      </rPr>
      <t>1.5" ANCHOR PUMP</t>
    </r>
    <r>
      <rPr>
        <b/>
        <sz val="12"/>
        <rFont val="Calibri"/>
        <family val="2"/>
        <scheme val="minor"/>
      </rPr>
      <t xml:space="preserve">, RET. 5*1", SET PUMP @ </t>
    </r>
    <r>
      <rPr>
        <b/>
        <sz val="12"/>
        <color rgb="FFFF0000"/>
        <rFont val="Calibri"/>
        <family val="2"/>
        <scheme val="minor"/>
      </rPr>
      <t>5650 FT</t>
    </r>
    <r>
      <rPr>
        <b/>
        <sz val="12"/>
        <rFont val="Calibri"/>
        <family val="2"/>
        <scheme val="minor"/>
      </rPr>
      <t>, ON STREAM.</t>
    </r>
  </si>
  <si>
    <r>
      <t>AGIBA ,</t>
    </r>
    <r>
      <rPr>
        <b/>
        <sz val="12"/>
        <color rgb="FFFF0000"/>
        <rFont val="Calibri"/>
        <family val="2"/>
        <scheme val="minor"/>
      </rPr>
      <t xml:space="preserve"> ANCHOR PUMP</t>
    </r>
  </si>
  <si>
    <r>
      <t xml:space="preserve">NO PUMP ACTION, R.TRIP, PERFORMED TBG TEST, NOT HOLD, R.TRIP WITH </t>
    </r>
    <r>
      <rPr>
        <b/>
        <sz val="12"/>
        <color rgb="FFFF0000"/>
        <rFont val="Calibri"/>
        <family val="2"/>
        <scheme val="minor"/>
      </rPr>
      <t>1.5" ANCHOR PUMP</t>
    </r>
    <r>
      <rPr>
        <b/>
        <sz val="12"/>
        <rFont val="Calibri"/>
        <family val="2"/>
        <scheme val="minor"/>
      </rPr>
      <t xml:space="preserve">, RET. 10*1" RODS, SET PUMP @ </t>
    </r>
    <r>
      <rPr>
        <b/>
        <sz val="12"/>
        <color rgb="FFFF0000"/>
        <rFont val="Calibri"/>
        <family val="2"/>
        <scheme val="minor"/>
      </rPr>
      <t>5625 FT</t>
    </r>
    <r>
      <rPr>
        <b/>
        <sz val="12"/>
        <rFont val="Calibri"/>
        <family val="2"/>
        <scheme val="minor"/>
      </rPr>
      <t>, ON STREAM 10/9/2015</t>
    </r>
  </si>
  <si>
    <r>
      <t xml:space="preserve"> ROD NO. </t>
    </r>
    <r>
      <rPr>
        <b/>
        <sz val="12"/>
        <color rgb="FFFF0000"/>
        <rFont val="Calibri"/>
        <family val="2"/>
        <scheme val="minor"/>
      </rPr>
      <t xml:space="preserve">46 X 1" </t>
    </r>
    <r>
      <rPr>
        <b/>
        <sz val="12"/>
        <rFont val="Calibri"/>
        <family val="2"/>
        <scheme val="minor"/>
      </rPr>
      <t xml:space="preserve">PARTED,  FISHED OK, CHANGED 5 RODS X 1" AROUND PARTED ROD BY N-97 COND-2 , ON STREAM </t>
    </r>
  </si>
  <si>
    <t>WHT= 118 F</t>
  </si>
  <si>
    <t>WHT= 115 F</t>
  </si>
  <si>
    <t>WHT= 105 F</t>
  </si>
  <si>
    <r>
      <t xml:space="preserve">NO PUMP ACTION , </t>
    </r>
    <r>
      <rPr>
        <b/>
        <sz val="12"/>
        <color rgb="FFFF0000"/>
        <rFont val="Calibri"/>
        <family val="2"/>
        <scheme val="minor"/>
      </rPr>
      <t>R.TRIP</t>
    </r>
    <r>
      <rPr>
        <b/>
        <sz val="12"/>
        <color rgb="FF0000FF"/>
        <rFont val="Calibri"/>
        <family val="2"/>
        <scheme val="minor"/>
      </rPr>
      <t xml:space="preserve"> ,  FOUND ACTION &amp; SUCTION , RESET DHP , PERFORMED </t>
    </r>
    <r>
      <rPr>
        <b/>
        <sz val="12"/>
        <color rgb="FFFF0000"/>
        <rFont val="Calibri"/>
        <family val="2"/>
        <scheme val="minor"/>
      </rPr>
      <t xml:space="preserve">HYDRO-TEST </t>
    </r>
    <r>
      <rPr>
        <b/>
        <sz val="12"/>
        <color rgb="FF0000FF"/>
        <rFont val="Calibri"/>
        <family val="2"/>
        <scheme val="minor"/>
      </rPr>
      <t xml:space="preserve">AGAINST DHP ,NOT HOLD , R.TRIP WITH 1.5" ANCHOR PUMP , RETRIEVED ( 5X1") RODS , SET ANCHOR PUMP @ 5650  FT , NOT PRODUCE , </t>
    </r>
    <r>
      <rPr>
        <b/>
        <sz val="12"/>
        <color rgb="FFFF0000"/>
        <rFont val="Calibri"/>
        <family val="2"/>
        <scheme val="minor"/>
      </rPr>
      <t>WAITING FOR W/O</t>
    </r>
  </si>
  <si>
    <r>
      <t xml:space="preserve">NO PUMP ACTION ,   </t>
    </r>
    <r>
      <rPr>
        <b/>
        <sz val="12"/>
        <color rgb="FFFF0000"/>
        <rFont val="Calibri"/>
        <family val="2"/>
        <scheme val="minor"/>
      </rPr>
      <t>R.TRIP W/ NEW 2" ANCHOR PUMP</t>
    </r>
    <r>
      <rPr>
        <b/>
        <sz val="12"/>
        <color rgb="FF0000FF"/>
        <rFont val="Calibri"/>
        <family val="2"/>
        <scheme val="minor"/>
      </rPr>
      <t xml:space="preserve">, RETRIEVED 5 X 1" RODS, SET ANCHOR @  4750   FT ,NOT PRODUCE , </t>
    </r>
    <r>
      <rPr>
        <b/>
        <sz val="12"/>
        <color rgb="FFFF0000"/>
        <rFont val="Calibri"/>
        <family val="2"/>
        <scheme val="minor"/>
      </rPr>
      <t>WAITING FOR W/O</t>
    </r>
  </si>
  <si>
    <r>
      <t>NO PUMP ACTION ,</t>
    </r>
    <r>
      <rPr>
        <b/>
        <sz val="12"/>
        <color rgb="FFFF0000"/>
        <rFont val="Calibri"/>
        <family val="2"/>
        <scheme val="minor"/>
      </rPr>
      <t xml:space="preserve"> R.TRIP WITH 1.5" ANCHOR PUMP</t>
    </r>
    <r>
      <rPr>
        <b/>
        <sz val="12"/>
        <rFont val="Calibri"/>
        <family val="2"/>
        <scheme val="minor"/>
      </rPr>
      <t>, RET. (</t>
    </r>
    <r>
      <rPr>
        <b/>
        <u/>
        <sz val="12"/>
        <rFont val="Calibri"/>
        <family val="2"/>
        <scheme val="minor"/>
      </rPr>
      <t>10+5*1"</t>
    </r>
    <r>
      <rPr>
        <b/>
        <sz val="12"/>
        <rFont val="Calibri"/>
        <family val="2"/>
        <scheme val="minor"/>
      </rPr>
      <t xml:space="preserve">) RODS,NO PROD. , R.TRIP WITH </t>
    </r>
    <r>
      <rPr>
        <b/>
        <sz val="12"/>
        <color rgb="FFFF0000"/>
        <rFont val="Calibri"/>
        <family val="2"/>
        <scheme val="minor"/>
      </rPr>
      <t>1.5" ANCHOR PUMP</t>
    </r>
    <r>
      <rPr>
        <b/>
        <sz val="12"/>
        <rFont val="Calibri"/>
        <family val="2"/>
        <scheme val="minor"/>
      </rPr>
      <t xml:space="preserve"> , RET. ANOTHER (</t>
    </r>
    <r>
      <rPr>
        <b/>
        <u/>
        <sz val="12"/>
        <rFont val="Calibri"/>
        <family val="2"/>
        <scheme val="minor"/>
      </rPr>
      <t>10X1 "ROD</t>
    </r>
    <r>
      <rPr>
        <b/>
        <sz val="12"/>
        <rFont val="Calibri"/>
        <family val="2"/>
        <scheme val="minor"/>
      </rPr>
      <t xml:space="preserve">) , SET PUMP @  5000 FT , </t>
    </r>
    <r>
      <rPr>
        <b/>
        <u/>
        <sz val="12"/>
        <color rgb="FFFF0000"/>
        <rFont val="Calibri"/>
        <family val="2"/>
        <scheme val="minor"/>
      </rPr>
      <t>TOTAL RET.  35 RODS X 1"</t>
    </r>
    <r>
      <rPr>
        <b/>
        <sz val="12"/>
        <rFont val="Calibri"/>
        <family val="2"/>
        <scheme val="minor"/>
      </rPr>
      <t xml:space="preserve">  , WAITING W/O</t>
    </r>
  </si>
  <si>
    <t>NO PUMP ACTION , R.TRIP WITH 2" ANCHOR PUMP , RETRIVED 10X1" RODS , SET ANCHOR PUMP @ 5200 FT , ON STREAM</t>
  </si>
  <si>
    <r>
      <t xml:space="preserve">EXPRO , </t>
    </r>
    <r>
      <rPr>
        <b/>
        <sz val="12"/>
        <color rgb="FFFF0000"/>
        <rFont val="Calibri"/>
        <family val="2"/>
        <scheme val="minor"/>
      </rPr>
      <t>WRONG TEST</t>
    </r>
  </si>
  <si>
    <r>
      <t xml:space="preserve">NO PUMP ACTION , </t>
    </r>
    <r>
      <rPr>
        <b/>
        <sz val="12"/>
        <color rgb="FFFF0000"/>
        <rFont val="Calibri"/>
        <family val="2"/>
        <scheme val="minor"/>
      </rPr>
      <t>2</t>
    </r>
    <r>
      <rPr>
        <b/>
        <sz val="12"/>
        <rFont val="Calibri"/>
        <family val="2"/>
        <scheme val="minor"/>
      </rPr>
      <t xml:space="preserve"> R.TRIP WITH 2" ANCHOR PUMP , RETRIVED 3 X1" RODS , SET ANCHOR PUMP @ 5125 FT , NOT PRODUCE , </t>
    </r>
    <r>
      <rPr>
        <b/>
        <sz val="12"/>
        <color rgb="FFFF0000"/>
        <rFont val="Calibri"/>
        <family val="2"/>
        <scheme val="minor"/>
      </rPr>
      <t>WAITING FOR W/O.</t>
    </r>
  </si>
  <si>
    <t>EXPRO#2</t>
  </si>
  <si>
    <r>
      <t xml:space="preserve">NO PUMP ACTION , </t>
    </r>
    <r>
      <rPr>
        <b/>
        <sz val="12"/>
        <color rgb="FFFF0000"/>
        <rFont val="Calibri"/>
        <family val="2"/>
        <scheme val="minor"/>
      </rPr>
      <t>R.TRIP</t>
    </r>
    <r>
      <rPr>
        <b/>
        <sz val="12"/>
        <rFont val="Calibri"/>
        <family val="2"/>
        <scheme val="minor"/>
      </rPr>
      <t xml:space="preserve"> ,  NO PROD. , PERFORMED </t>
    </r>
    <r>
      <rPr>
        <b/>
        <sz val="12"/>
        <color rgb="FFFF0000"/>
        <rFont val="Calibri"/>
        <family val="2"/>
        <scheme val="minor"/>
      </rPr>
      <t>HYDROTEST</t>
    </r>
    <r>
      <rPr>
        <b/>
        <sz val="12"/>
        <rFont val="Calibri"/>
        <family val="2"/>
        <scheme val="minor"/>
      </rPr>
      <t xml:space="preserve"> , NOT HOLD , </t>
    </r>
    <r>
      <rPr>
        <b/>
        <sz val="12"/>
        <color rgb="FFFF0000"/>
        <rFont val="Calibri"/>
        <family val="2"/>
        <scheme val="minor"/>
      </rPr>
      <t>R.TRIP WITH 2" ANCHOR PUMP</t>
    </r>
    <r>
      <rPr>
        <b/>
        <sz val="12"/>
        <rFont val="Calibri"/>
        <family val="2"/>
        <scheme val="minor"/>
      </rPr>
      <t xml:space="preserve"> , RETRIEVED ( 10X1" ) RODS , SET ANCHOR PUMP @ </t>
    </r>
    <r>
      <rPr>
        <b/>
        <sz val="12"/>
        <color rgb="FFFF0000"/>
        <rFont val="Calibri"/>
        <family val="2"/>
        <scheme val="minor"/>
      </rPr>
      <t>5525</t>
    </r>
    <r>
      <rPr>
        <b/>
        <sz val="12"/>
        <rFont val="Calibri"/>
        <family val="2"/>
        <scheme val="minor"/>
      </rPr>
      <t xml:space="preserve"> FT ,ON STREAM </t>
    </r>
  </si>
  <si>
    <r>
      <t xml:space="preserve">NO PUMP ACTION , </t>
    </r>
    <r>
      <rPr>
        <b/>
        <sz val="18"/>
        <rFont val="Calibri"/>
        <family val="2"/>
        <scheme val="minor"/>
      </rPr>
      <t>2</t>
    </r>
    <r>
      <rPr>
        <b/>
        <sz val="12"/>
        <rFont val="Calibri"/>
        <family val="2"/>
        <scheme val="minor"/>
      </rPr>
      <t xml:space="preserve"> </t>
    </r>
    <r>
      <rPr>
        <b/>
        <sz val="12"/>
        <color rgb="FFFF0000"/>
        <rFont val="Calibri"/>
        <family val="2"/>
        <scheme val="minor"/>
      </rPr>
      <t>R.TRIP</t>
    </r>
    <r>
      <rPr>
        <b/>
        <sz val="12"/>
        <rFont val="Calibri"/>
        <family val="2"/>
        <scheme val="minor"/>
      </rPr>
      <t xml:space="preserve"> ,  PERFORMED HYDRO TEST AGAINST DHP, </t>
    </r>
    <r>
      <rPr>
        <b/>
        <sz val="12"/>
        <color rgb="FFFF0000"/>
        <rFont val="Calibri"/>
        <family val="2"/>
        <scheme val="minor"/>
      </rPr>
      <t xml:space="preserve"> NOT HOLD </t>
    </r>
    <r>
      <rPr>
        <b/>
        <sz val="12"/>
        <rFont val="Calibri"/>
        <family val="2"/>
        <scheme val="minor"/>
      </rPr>
      <t xml:space="preserve">, </t>
    </r>
    <r>
      <rPr>
        <b/>
        <sz val="12"/>
        <color rgb="FFFF0000"/>
        <rFont val="Calibri"/>
        <family val="2"/>
        <scheme val="minor"/>
      </rPr>
      <t xml:space="preserve">R.TRIP / 1.5" ANCHOR PUMP </t>
    </r>
    <r>
      <rPr>
        <b/>
        <sz val="12"/>
        <rFont val="Calibri"/>
        <family val="2"/>
        <scheme val="minor"/>
      </rPr>
      <t xml:space="preserve">, RET. (10+10 X1") RODS , TOT. RET. (20X1") RODS, PERFORMED HODRO TEST , NOT HOLD ,  </t>
    </r>
    <r>
      <rPr>
        <b/>
        <sz val="12"/>
        <color rgb="FFFF0000"/>
        <rFont val="Calibri"/>
        <family val="2"/>
        <scheme val="minor"/>
      </rPr>
      <t xml:space="preserve"> R.TRIP / 1.5" ANCHOR PUMP,</t>
    </r>
    <r>
      <rPr>
        <b/>
        <sz val="12"/>
        <rFont val="Calibri"/>
        <family val="2"/>
        <scheme val="minor"/>
      </rPr>
      <t xml:space="preserve"> RET. (2X1") RODS , TOT. RET. (22X1") RODS, </t>
    </r>
    <r>
      <rPr>
        <b/>
        <sz val="12"/>
        <color rgb="FFFF0000"/>
        <rFont val="Calibri"/>
        <family val="2"/>
        <scheme val="minor"/>
      </rPr>
      <t>SET ANCHOR @ 5150 FT</t>
    </r>
    <r>
      <rPr>
        <b/>
        <sz val="12"/>
        <rFont val="Calibri"/>
        <family val="2"/>
        <scheme val="minor"/>
      </rPr>
      <t xml:space="preserve"> , NO PROD. , WAITING W/O.</t>
    </r>
  </si>
  <si>
    <r>
      <t xml:space="preserve">ROD NO ( </t>
    </r>
    <r>
      <rPr>
        <b/>
        <sz val="12"/>
        <color rgb="FFFF0000"/>
        <rFont val="Calibri"/>
        <family val="2"/>
        <scheme val="minor"/>
      </rPr>
      <t>39X1"</t>
    </r>
    <r>
      <rPr>
        <b/>
        <sz val="12"/>
        <rFont val="Calibri"/>
        <family val="2"/>
        <scheme val="minor"/>
      </rPr>
      <t xml:space="preserve"> ) PARTED , FISHED , REPLACED , ON STREAM </t>
    </r>
  </si>
  <si>
    <r>
      <t>UNDER W/O DUE TO TBG LEAK , (</t>
    </r>
    <r>
      <rPr>
        <b/>
        <sz val="12"/>
        <color rgb="FFFF0000"/>
        <rFont val="Calibri"/>
        <family val="2"/>
        <scheme val="minor"/>
      </rPr>
      <t xml:space="preserve"> FOUND CRACK IN JT NO 183 / TOTAL JT'S 185 </t>
    </r>
    <r>
      <rPr>
        <b/>
        <sz val="12"/>
        <rFont val="Calibri"/>
        <family val="2"/>
        <scheme val="minor"/>
      </rPr>
      <t xml:space="preserve"> )  , TAGGED BTM @ 6200 FT , RIH WITH 1.75" DHP &amp; SAME S/R EXCEPT 35X1" NEW H-CH , ( 25X1"+120X7/8"+90X1" ) , ON STREAM </t>
    </r>
    <r>
      <rPr>
        <b/>
        <sz val="12"/>
        <color rgb="FFFF0000"/>
        <rFont val="Calibri"/>
        <family val="2"/>
        <scheme val="minor"/>
      </rPr>
      <t>12/10/2015</t>
    </r>
  </si>
  <si>
    <r>
      <t xml:space="preserve">ROD NO ( </t>
    </r>
    <r>
      <rPr>
        <b/>
        <sz val="12"/>
        <color rgb="FFFF0000"/>
        <rFont val="Calibri"/>
        <family val="2"/>
        <scheme val="minor"/>
      </rPr>
      <t>29X1"</t>
    </r>
    <r>
      <rPr>
        <b/>
        <sz val="12"/>
        <rFont val="Calibri"/>
        <family val="2"/>
        <scheme val="minor"/>
      </rPr>
      <t xml:space="preserve"> ) PARTED , FISHED , REPLACED TOP (</t>
    </r>
    <r>
      <rPr>
        <b/>
        <sz val="12"/>
        <color rgb="FFFF0000"/>
        <rFont val="Calibri"/>
        <family val="2"/>
        <scheme val="minor"/>
      </rPr>
      <t xml:space="preserve"> 50X1"</t>
    </r>
    <r>
      <rPr>
        <b/>
        <sz val="12"/>
        <rFont val="Calibri"/>
        <family val="2"/>
        <scheme val="minor"/>
      </rPr>
      <t xml:space="preserve"> ) BY N-97 COND.2 , </t>
    </r>
    <r>
      <rPr>
        <b/>
        <u/>
        <sz val="12"/>
        <color rgb="FFFF0000"/>
        <rFont val="Calibri"/>
        <family val="2"/>
        <scheme val="minor"/>
      </rPr>
      <t>R.TRIP</t>
    </r>
    <r>
      <rPr>
        <b/>
        <sz val="12"/>
        <rFont val="Calibri"/>
        <family val="2"/>
        <scheme val="minor"/>
      </rPr>
      <t xml:space="preserve"> , ON STREAM </t>
    </r>
  </si>
  <si>
    <t>HALL #4 (TMU)</t>
  </si>
  <si>
    <t>SLIGHT F.POUND , P.FILLAGE=86 %</t>
  </si>
  <si>
    <t>SLIGHT F.POUND , P.FILLAGE=93 %</t>
  </si>
  <si>
    <t>SEVER F.POUND , P.FILLAGE=28 %</t>
  </si>
  <si>
    <t>HALL #4 (TMU) , AFTER W/O</t>
  </si>
  <si>
    <t>NORMAL CARD , AFTER W/O, 
B-V ONLY ON PROD.</t>
  </si>
  <si>
    <t>CELLER FILLED WITH OIL</t>
  </si>
  <si>
    <t>SLIGHT F.POUND , P.FILLAGE = 85%</t>
  </si>
  <si>
    <r>
      <t>F. POUND ,</t>
    </r>
    <r>
      <rPr>
        <b/>
        <sz val="12"/>
        <color indexed="10"/>
        <rFont val="Calibri"/>
        <family val="2"/>
      </rPr>
      <t xml:space="preserve"> P. FILLAGE= 76 %</t>
    </r>
  </si>
  <si>
    <t xml:space="preserve"> F.POUND ,P.FILLAGE = 77%</t>
  </si>
  <si>
    <r>
      <t xml:space="preserve"> UNDER W/O DUE TO</t>
    </r>
    <r>
      <rPr>
        <b/>
        <sz val="12"/>
        <color rgb="FFFF0000"/>
        <rFont val="Calibri"/>
        <family val="2"/>
        <scheme val="minor"/>
      </rPr>
      <t xml:space="preserve"> TBG LEAK </t>
    </r>
    <r>
      <rPr>
        <b/>
        <sz val="12"/>
        <rFont val="Calibri"/>
        <family val="2"/>
        <scheme val="minor"/>
      </rPr>
      <t xml:space="preserve">,( </t>
    </r>
    <r>
      <rPr>
        <b/>
        <sz val="12"/>
        <color rgb="FFFF0000"/>
        <rFont val="Calibri"/>
        <family val="2"/>
        <scheme val="minor"/>
      </rPr>
      <t>FOUND HAD CORROSION IN JT N0 185 &amp; HAD HOLE IN 2ND JT</t>
    </r>
    <r>
      <rPr>
        <b/>
        <sz val="12"/>
        <rFont val="Calibri"/>
        <family val="2"/>
        <scheme val="minor"/>
      </rPr>
      <t xml:space="preserve"> ) , TAGGED BTM AT 6123 FT  ,</t>
    </r>
    <r>
      <rPr>
        <b/>
        <sz val="12"/>
        <color rgb="FF00B050"/>
        <rFont val="Calibri"/>
        <family val="2"/>
        <scheme val="minor"/>
      </rPr>
      <t>Perforate B-V</t>
    </r>
    <r>
      <rPr>
        <b/>
        <sz val="12"/>
        <rFont val="Calibri"/>
        <family val="2"/>
        <scheme val="minor"/>
      </rPr>
      <t xml:space="preserve"> (6054-6063) , </t>
    </r>
    <r>
      <rPr>
        <b/>
        <sz val="12"/>
        <color rgb="FF00B050"/>
        <rFont val="Calibri"/>
        <family val="2"/>
        <scheme val="minor"/>
      </rPr>
      <t>Re-perforate B-I</t>
    </r>
    <r>
      <rPr>
        <b/>
        <sz val="12"/>
        <rFont val="Calibri"/>
        <family val="2"/>
        <scheme val="minor"/>
      </rPr>
      <t xml:space="preserve"> (5800'-5820') &amp; (5836'-5864') , ( </t>
    </r>
    <r>
      <rPr>
        <b/>
        <sz val="12"/>
        <color rgb="FFFF0000"/>
        <rFont val="Calibri"/>
        <family val="2"/>
        <scheme val="minor"/>
      </rPr>
      <t xml:space="preserve">KEPT SSD CLOSED AGAINST B-I </t>
    </r>
    <r>
      <rPr>
        <b/>
        <sz val="12"/>
        <rFont val="Calibri"/>
        <family val="2"/>
        <scheme val="minor"/>
      </rPr>
      <t xml:space="preserve">) , ( </t>
    </r>
    <r>
      <rPr>
        <b/>
        <sz val="12"/>
        <color rgb="FF00B050"/>
        <rFont val="Calibri"/>
        <family val="2"/>
        <scheme val="minor"/>
      </rPr>
      <t>B-V ONLY ON PROD.</t>
    </r>
    <r>
      <rPr>
        <b/>
        <sz val="12"/>
        <rFont val="Calibri"/>
        <family val="2"/>
        <scheme val="minor"/>
      </rPr>
      <t xml:space="preserve"> ) , RIH WITH </t>
    </r>
    <r>
      <rPr>
        <b/>
        <sz val="12"/>
        <color rgb="FFFF0000"/>
        <rFont val="Calibri"/>
        <family val="2"/>
        <scheme val="minor"/>
      </rPr>
      <t>1.75" DHP</t>
    </r>
    <r>
      <rPr>
        <b/>
        <sz val="12"/>
        <rFont val="Calibri"/>
        <family val="2"/>
        <scheme val="minor"/>
      </rPr>
      <t xml:space="preserve"> &amp; NEW H-CH S/R ( 25X1"+115X7/8"+95X1" ) , ON STREAM </t>
    </r>
    <r>
      <rPr>
        <b/>
        <sz val="12"/>
        <color rgb="FFFF0000"/>
        <rFont val="Calibri"/>
        <family val="2"/>
        <scheme val="minor"/>
      </rPr>
      <t>ON 17/10/2015</t>
    </r>
  </si>
  <si>
    <t>NO PUMP ACTION , R.TRIP WITH THE SAME S/R EXCPET 16X1"+16X7/8" NEW CONF. ( 25X1"+100X7/8"+109X1" ) , ON STREAM</t>
  </si>
  <si>
    <r>
      <t>UNDER W/O DUE TO TBG LEAK  , (</t>
    </r>
    <r>
      <rPr>
        <b/>
        <sz val="12"/>
        <color rgb="FFFF0000"/>
        <rFont val="Calibri"/>
        <family val="2"/>
        <scheme val="minor"/>
      </rPr>
      <t xml:space="preserve"> FOUND CRACK IN JT'S NO 168,178,182 / TOTAL JT'S 188</t>
    </r>
    <r>
      <rPr>
        <b/>
        <sz val="12"/>
        <color rgb="FF0000FF"/>
        <rFont val="Calibri"/>
        <family val="2"/>
        <scheme val="minor"/>
      </rPr>
      <t xml:space="preserve"> ) , </t>
    </r>
    <r>
      <rPr>
        <b/>
        <sz val="12"/>
        <color rgb="FFFF0000"/>
        <rFont val="Calibri"/>
        <family val="2"/>
        <scheme val="minor"/>
      </rPr>
      <t>Perforated</t>
    </r>
    <r>
      <rPr>
        <b/>
        <sz val="12"/>
        <color rgb="FF0000FF"/>
        <rFont val="Calibri"/>
        <family val="2"/>
        <scheme val="minor"/>
      </rPr>
      <t xml:space="preserve"> NEW INTERVAL </t>
    </r>
    <r>
      <rPr>
        <b/>
        <sz val="12"/>
        <color rgb="FFFF0000"/>
        <rFont val="Calibri"/>
        <family val="2"/>
        <scheme val="minor"/>
      </rPr>
      <t>B-I</t>
    </r>
    <r>
      <rPr>
        <b/>
        <sz val="12"/>
        <color rgb="FF0000FF"/>
        <rFont val="Calibri"/>
        <family val="2"/>
        <scheme val="minor"/>
      </rPr>
      <t xml:space="preserve"> (5725'-5748'), (5754'-5757') &amp; </t>
    </r>
    <r>
      <rPr>
        <b/>
        <sz val="12"/>
        <color rgb="FFFF0000"/>
        <rFont val="Calibri"/>
        <family val="2"/>
        <scheme val="minor"/>
      </rPr>
      <t>B-V</t>
    </r>
    <r>
      <rPr>
        <b/>
        <sz val="12"/>
        <color rgb="FF0000FF"/>
        <rFont val="Calibri"/>
        <family val="2"/>
        <scheme val="minor"/>
      </rPr>
      <t xml:space="preserve"> (5954'-5976') , INSTALLED SELECTIVE COMPLETION , ( </t>
    </r>
    <r>
      <rPr>
        <b/>
        <sz val="12"/>
        <color rgb="FFFF0000"/>
        <rFont val="Calibri"/>
        <family val="2"/>
        <scheme val="minor"/>
      </rPr>
      <t xml:space="preserve">KEPT SSD CLOSED AGAINST B-I&amp;III </t>
    </r>
    <r>
      <rPr>
        <b/>
        <sz val="12"/>
        <color rgb="FF0000FF"/>
        <rFont val="Calibri"/>
        <family val="2"/>
        <scheme val="minor"/>
      </rPr>
      <t xml:space="preserve">) , ( </t>
    </r>
    <r>
      <rPr>
        <b/>
        <sz val="12"/>
        <color rgb="FF00B050"/>
        <rFont val="Calibri"/>
        <family val="2"/>
        <scheme val="minor"/>
      </rPr>
      <t>B-IV&amp;V ON PRODUCTION</t>
    </r>
    <r>
      <rPr>
        <b/>
        <sz val="12"/>
        <color rgb="FF0000FF"/>
        <rFont val="Calibri"/>
        <family val="2"/>
        <scheme val="minor"/>
      </rPr>
      <t xml:space="preserve"> ) , RIH WITH 2" DHP &amp; SAME S/R ( 22X1"+116+92X1") EXCPET 40X1"+7X7/8"  S-88 , ON STREAM </t>
    </r>
    <r>
      <rPr>
        <b/>
        <sz val="12"/>
        <color rgb="FFFF0000"/>
        <rFont val="Calibri"/>
        <family val="2"/>
        <scheme val="minor"/>
      </rPr>
      <t>30-10-2015</t>
    </r>
  </si>
  <si>
    <r>
      <t>ROD NO.</t>
    </r>
    <r>
      <rPr>
        <b/>
        <sz val="12"/>
        <color rgb="FFFF0000"/>
        <rFont val="Calibri"/>
        <family val="2"/>
        <scheme val="minor"/>
      </rPr>
      <t xml:space="preserve"> (4X1") </t>
    </r>
    <r>
      <rPr>
        <b/>
        <sz val="12"/>
        <color rgb="FF0000FF"/>
        <rFont val="Calibri"/>
        <family val="2"/>
        <scheme val="minor"/>
      </rPr>
      <t xml:space="preserve">PARTED ,  FISHED OK ,REPLACED (5X1") ,  ON STREAM </t>
    </r>
  </si>
  <si>
    <t>THE WELL PRODUCE 100 % WATER AFTER W/O  FROM B-V (6054-6063) , SALINITY = 60885</t>
  </si>
  <si>
    <t>S.F.L FOR B-V BY S.L</t>
  </si>
  <si>
    <t>SEVERE FLUID POUND, P.FILLAGE 69 %</t>
  </si>
  <si>
    <t>PERFORMED SPACE OUT FOR DHP</t>
  </si>
  <si>
    <r>
      <t xml:space="preserve">NO PUMP ACTION , </t>
    </r>
    <r>
      <rPr>
        <b/>
        <u/>
        <sz val="12"/>
        <color rgb="FFFF0000"/>
        <rFont val="Calibri"/>
        <family val="2"/>
        <scheme val="minor"/>
      </rPr>
      <t>2</t>
    </r>
    <r>
      <rPr>
        <b/>
        <sz val="12"/>
        <color rgb="FF0000FF"/>
        <rFont val="Calibri"/>
        <family val="2"/>
        <scheme val="minor"/>
      </rPr>
      <t xml:space="preserve"> R.TRIP , NO PROD, PERFORMED TBG TEST, NOT HOLD, R/T W/2" ANCHOR PUMP, (FOUND SCALE AS AN OBSUTRUCTION @ 1450 FT), RET. (12*1") RODS, SET PUMP @ 5400 FT, ON STREAM ON </t>
    </r>
    <r>
      <rPr>
        <b/>
        <sz val="12"/>
        <color rgb="FFFF0000"/>
        <rFont val="Calibri"/>
        <family val="2"/>
        <scheme val="minor"/>
      </rPr>
      <t>2/11/2015</t>
    </r>
  </si>
  <si>
    <t xml:space="preserve"> TBG ROTATOR</t>
  </si>
  <si>
    <t>SLIGHT F. POUND (P. FILLAGE= 90 %)</t>
  </si>
  <si>
    <t>F. POUND (P. FILLAGE= 60 %)</t>
  </si>
  <si>
    <t>SEVEERE F. POUND (P. FILLAGE= 30 %)</t>
  </si>
  <si>
    <t>SEVERE GAS POUND , FILLAGE =37 %</t>
  </si>
  <si>
    <t>SLIGHT F. POUND , FILLAGE= 80 %</t>
  </si>
  <si>
    <t>CELLER FILLED WITH WATER</t>
  </si>
  <si>
    <t>FLUID POUND , P.FILLAGE+/- 89 %</t>
  </si>
  <si>
    <t>SEVERE F. POUND , FILLAGE =50 %</t>
  </si>
  <si>
    <t>FLUID POUND, P.FILLAGE 80 %</t>
  </si>
  <si>
    <r>
      <t xml:space="preserve">FLUID POUND , </t>
    </r>
    <r>
      <rPr>
        <b/>
        <sz val="12"/>
        <color indexed="10"/>
        <rFont val="Calibri"/>
        <family val="2"/>
      </rPr>
      <t>P.FILLAGE =70 %</t>
    </r>
  </si>
  <si>
    <r>
      <t xml:space="preserve">FLUID POUND , </t>
    </r>
    <r>
      <rPr>
        <b/>
        <sz val="12"/>
        <color indexed="10"/>
        <rFont val="Calibri"/>
        <family val="2"/>
      </rPr>
      <t>P.FILLAGE = 65 %</t>
    </r>
  </si>
  <si>
    <t>SLIGHT F. POUND , FILLAGE =96 %</t>
  </si>
  <si>
    <t xml:space="preserve">       SLIGHT F. POUND (P. FILLAGE= 85 %)        AFTER INSTALLING ANCHOR PUMP</t>
  </si>
  <si>
    <r>
      <t xml:space="preserve">NORMAL WHT = 136 FFOR </t>
    </r>
    <r>
      <rPr>
        <b/>
        <sz val="12"/>
        <color rgb="FFFF0000"/>
        <rFont val="Calibri"/>
        <family val="2"/>
        <scheme val="minor"/>
      </rPr>
      <t>B-I</t>
    </r>
    <r>
      <rPr>
        <b/>
        <sz val="12"/>
        <rFont val="Calibri"/>
        <family val="2"/>
        <scheme val="minor"/>
      </rPr>
      <t xml:space="preserve"> ONLY</t>
    </r>
  </si>
  <si>
    <r>
      <t xml:space="preserve">NO PUMP ACTION , </t>
    </r>
    <r>
      <rPr>
        <b/>
        <sz val="16"/>
        <color rgb="FFFF0000"/>
        <rFont val="Calibri"/>
        <family val="2"/>
        <scheme val="minor"/>
      </rPr>
      <t>2</t>
    </r>
    <r>
      <rPr>
        <b/>
        <sz val="12"/>
        <rFont val="Calibri"/>
        <family val="2"/>
      </rPr>
      <t xml:space="preserve"> R.TRIP WITH </t>
    </r>
    <r>
      <rPr>
        <b/>
        <sz val="12"/>
        <color indexed="10"/>
        <rFont val="Calibri"/>
        <family val="2"/>
      </rPr>
      <t>2 "ANCHOR PUMP</t>
    </r>
    <r>
      <rPr>
        <b/>
        <sz val="12"/>
        <rFont val="Calibri"/>
        <family val="2"/>
      </rPr>
      <t xml:space="preserve"> , RETREIVED (7 X1" ) RODS , SET ANCHOR PUMP @ 5575 FT , ON STREAM</t>
    </r>
  </si>
  <si>
    <r>
      <t xml:space="preserve">FLUID POUND ( P.FILLAGE 90 % ) , </t>
    </r>
    <r>
      <rPr>
        <b/>
        <sz val="12"/>
        <color rgb="FFFF0000"/>
        <rFont val="Calibri"/>
        <family val="2"/>
        <scheme val="minor"/>
      </rPr>
      <t xml:space="preserve">ANCHOR PUMP </t>
    </r>
  </si>
  <si>
    <r>
      <t xml:space="preserve"> F.POUND , </t>
    </r>
    <r>
      <rPr>
        <b/>
        <sz val="12"/>
        <color rgb="FFFF0000"/>
        <rFont val="Calibri"/>
        <family val="2"/>
        <scheme val="minor"/>
      </rPr>
      <t>P.FILLAGE = 65 %</t>
    </r>
  </si>
  <si>
    <r>
      <t xml:space="preserve">NO PUMP ACTION , </t>
    </r>
    <r>
      <rPr>
        <b/>
        <sz val="12"/>
        <color rgb="FFFF0000"/>
        <rFont val="Calibri"/>
        <family val="2"/>
        <scheme val="minor"/>
      </rPr>
      <t xml:space="preserve">R.TRIP </t>
    </r>
    <r>
      <rPr>
        <b/>
        <u/>
        <sz val="12"/>
        <color rgb="FFFF0000"/>
        <rFont val="Calibri"/>
        <family val="2"/>
        <scheme val="minor"/>
      </rPr>
      <t>W/1.75" DHP</t>
    </r>
    <r>
      <rPr>
        <b/>
        <sz val="12"/>
        <rFont val="Calibri"/>
        <family val="2"/>
        <scheme val="minor"/>
      </rPr>
      <t xml:space="preserve"> , ON STREAM</t>
    </r>
  </si>
  <si>
    <t>NORMAL CARD FOR B-I</t>
  </si>
  <si>
    <r>
      <t xml:space="preserve">POLISHED ROD PARTED, CHANGED, NO PROD, RESET DHP, NO PROD, </t>
    </r>
    <r>
      <rPr>
        <b/>
        <u/>
        <sz val="12"/>
        <color rgb="FFFF0000"/>
        <rFont val="Calibri"/>
        <family val="2"/>
        <scheme val="minor"/>
      </rPr>
      <t>R.TRIP</t>
    </r>
    <r>
      <rPr>
        <b/>
        <sz val="12"/>
        <rFont val="Calibri"/>
        <family val="2"/>
        <scheme val="minor"/>
      </rPr>
      <t xml:space="preserve"> , ON STREAM </t>
    </r>
  </si>
  <si>
    <r>
      <t>NO PUMP ACTION ,</t>
    </r>
    <r>
      <rPr>
        <b/>
        <sz val="20"/>
        <color rgb="FFFF0000"/>
        <rFont val="Calibri"/>
        <family val="2"/>
        <scheme val="minor"/>
      </rPr>
      <t xml:space="preserve"> 2</t>
    </r>
    <r>
      <rPr>
        <b/>
        <sz val="12"/>
        <color rgb="FF0000CC"/>
        <rFont val="Calibri"/>
        <family val="2"/>
        <scheme val="minor"/>
      </rPr>
      <t xml:space="preserve"> </t>
    </r>
    <r>
      <rPr>
        <b/>
        <sz val="12"/>
        <color rgb="FF0000FF"/>
        <rFont val="Calibri"/>
        <family val="2"/>
        <scheme val="minor"/>
      </rPr>
      <t>R.TRIP</t>
    </r>
    <r>
      <rPr>
        <b/>
        <sz val="12"/>
        <color rgb="FF0000CC"/>
        <rFont val="Calibri"/>
        <family val="2"/>
        <scheme val="minor"/>
      </rPr>
      <t xml:space="preserve"> , ON STREAM</t>
    </r>
    <r>
      <rPr>
        <b/>
        <sz val="12"/>
        <color rgb="FFFF0000"/>
        <rFont val="Calibri"/>
        <family val="2"/>
        <scheme val="minor"/>
      </rPr>
      <t xml:space="preserve"> 16/11/2015</t>
    </r>
  </si>
  <si>
    <r>
      <t xml:space="preserve">AGIBA , </t>
    </r>
    <r>
      <rPr>
        <b/>
        <sz val="12"/>
        <color rgb="FFFF0000"/>
        <rFont val="Calibri"/>
        <family val="2"/>
        <scheme val="minor"/>
      </rPr>
      <t>ANCHOR PUMP</t>
    </r>
  </si>
  <si>
    <r>
      <t xml:space="preserve">NO PUMP ACTION , </t>
    </r>
    <r>
      <rPr>
        <b/>
        <sz val="14"/>
        <color rgb="FFFF0000"/>
        <rFont val="Calibri"/>
        <family val="2"/>
        <scheme val="minor"/>
      </rPr>
      <t xml:space="preserve">3 </t>
    </r>
    <r>
      <rPr>
        <b/>
        <sz val="12"/>
        <rFont val="Calibri"/>
        <family val="2"/>
        <scheme val="minor"/>
      </rPr>
      <t>R.TRIP WITH 2 "ANCHOR PUMP , TOTAL RETREIVED (</t>
    </r>
    <r>
      <rPr>
        <b/>
        <sz val="12"/>
        <color rgb="FFFF0000"/>
        <rFont val="Calibri"/>
        <family val="2"/>
        <scheme val="minor"/>
      </rPr>
      <t xml:space="preserve"> 15 X1"</t>
    </r>
    <r>
      <rPr>
        <b/>
        <sz val="12"/>
        <rFont val="Calibri"/>
        <family val="2"/>
        <scheme val="minor"/>
      </rPr>
      <t xml:space="preserve"> ) RODS , SET ANCHOR PUMP @ 5100 FT , PERFORMED HYDRO TEST , NOT HOLD , WAITING FOR W/O</t>
    </r>
  </si>
  <si>
    <t xml:space="preserve">AGIBA </t>
  </si>
  <si>
    <r>
      <t>POOH WITH S/R &amp; DHP ,</t>
    </r>
    <r>
      <rPr>
        <b/>
        <sz val="12"/>
        <color rgb="FFFF0000"/>
        <rFont val="Calibri"/>
        <family val="2"/>
        <scheme val="minor"/>
      </rPr>
      <t xml:space="preserve"> ISOLATED B-V (6054-6063) BY 2.56" FWG PLUG</t>
    </r>
    <r>
      <rPr>
        <b/>
        <sz val="12"/>
        <rFont val="Calibri"/>
        <family val="2"/>
        <scheme val="minor"/>
      </rPr>
      <t xml:space="preserve"> , </t>
    </r>
    <r>
      <rPr>
        <b/>
        <sz val="12"/>
        <color rgb="FF00B050"/>
        <rFont val="Calibri"/>
        <family val="2"/>
        <scheme val="minor"/>
      </rPr>
      <t>OPENED SSD AGAINST B-I { 5800' - 5820' } , { 5836' - 5864' }</t>
    </r>
    <r>
      <rPr>
        <b/>
        <sz val="12"/>
        <rFont val="Calibri"/>
        <family val="2"/>
        <scheme val="minor"/>
      </rPr>
      <t xml:space="preserve"> , R.TRIP WITH </t>
    </r>
    <r>
      <rPr>
        <b/>
        <sz val="12"/>
        <color rgb="FFFF0000"/>
        <rFont val="Calibri"/>
        <family val="2"/>
        <scheme val="minor"/>
      </rPr>
      <t>2" HOLLOW PUMP</t>
    </r>
    <r>
      <rPr>
        <b/>
        <sz val="12"/>
        <rFont val="Calibri"/>
        <family val="2"/>
        <scheme val="minor"/>
      </rPr>
      <t xml:space="preserve"> ,
 ON STREAM </t>
    </r>
  </si>
  <si>
    <t>WHT= 100 F</t>
  </si>
  <si>
    <t>BAKER (RES. DECLINE)</t>
  </si>
  <si>
    <t>EXPRO TMU #1</t>
  </si>
  <si>
    <t>EXPRO TMU #1, ANCHOR PUMP</t>
  </si>
  <si>
    <t>EXPRO # 1</t>
  </si>
  <si>
    <t>BAKER , B-I (5,771' – 5,776') &amp; B-III (5,909' – 5,917'), &amp; B-IV (5,925' – 5,945')</t>
  </si>
  <si>
    <r>
      <t>ROD NO. (</t>
    </r>
    <r>
      <rPr>
        <b/>
        <sz val="12"/>
        <color rgb="FFFF0000"/>
        <rFont val="Calibri"/>
        <family val="2"/>
        <scheme val="minor"/>
      </rPr>
      <t>8X1"</t>
    </r>
    <r>
      <rPr>
        <b/>
        <sz val="12"/>
        <color rgb="FF0000FF"/>
        <rFont val="Calibri"/>
        <family val="2"/>
        <scheme val="minor"/>
      </rPr>
      <t xml:space="preserve">) PARTED , FISHED OK, </t>
    </r>
    <r>
      <rPr>
        <b/>
        <u/>
        <sz val="12"/>
        <color rgb="FFFF0000"/>
        <rFont val="Calibri"/>
        <family val="2"/>
        <scheme val="minor"/>
      </rPr>
      <t xml:space="preserve">R.TRIP </t>
    </r>
    <r>
      <rPr>
        <b/>
        <sz val="12"/>
        <color rgb="FF0000FF"/>
        <rFont val="Calibri"/>
        <family val="2"/>
        <scheme val="minor"/>
      </rPr>
      <t>, CHANGED ALL</t>
    </r>
    <r>
      <rPr>
        <b/>
        <sz val="12"/>
        <color rgb="FFFF0000"/>
        <rFont val="Calibri"/>
        <family val="2"/>
        <scheme val="minor"/>
      </rPr>
      <t xml:space="preserve"> 7/8" SEC. BY NEW 
 H-CH</t>
    </r>
    <r>
      <rPr>
        <b/>
        <sz val="12"/>
        <color rgb="FF0000FF"/>
        <rFont val="Calibri"/>
        <family val="2"/>
        <scheme val="minor"/>
      </rPr>
      <t xml:space="preserve">    , ON STREAM  ON STREAM </t>
    </r>
  </si>
  <si>
    <r>
      <t xml:space="preserve">NO PUMP ACTION , </t>
    </r>
    <r>
      <rPr>
        <b/>
        <sz val="12"/>
        <color rgb="FFFF0000"/>
        <rFont val="Calibri"/>
        <family val="2"/>
        <scheme val="minor"/>
      </rPr>
      <t>R.TRIP</t>
    </r>
    <r>
      <rPr>
        <b/>
        <sz val="12"/>
        <color rgb="FF0000CC"/>
        <rFont val="Calibri"/>
        <family val="2"/>
        <scheme val="minor"/>
      </rPr>
      <t xml:space="preserve"> , HYDROTEST AGAINST DHP , NOT HOLD , </t>
    </r>
    <r>
      <rPr>
        <b/>
        <sz val="12"/>
        <color rgb="FFFF0000"/>
        <rFont val="Calibri"/>
        <family val="2"/>
        <scheme val="minor"/>
      </rPr>
      <t xml:space="preserve">R.TRIP  W/ NEW 1.5 " ANCHOR PUMP </t>
    </r>
    <r>
      <rPr>
        <b/>
        <sz val="12"/>
        <color rgb="FF0000CC"/>
        <rFont val="Calibri"/>
        <family val="2"/>
        <scheme val="minor"/>
      </rPr>
      <t xml:space="preserve">,  RET.  10 +10  RODS X 1" , HYDROTEST AGAINST DHP, NOT HOLD,  </t>
    </r>
    <r>
      <rPr>
        <b/>
        <sz val="12"/>
        <color rgb="FFFF0000"/>
        <rFont val="Calibri"/>
        <family val="2"/>
        <scheme val="minor"/>
      </rPr>
      <t>R/T W/ ANOTHER NEW 1.5" ANCHOR PUMP</t>
    </r>
    <r>
      <rPr>
        <b/>
        <sz val="12"/>
        <color rgb="FF0000CC"/>
        <rFont val="Calibri"/>
        <family val="2"/>
        <scheme val="minor"/>
      </rPr>
      <t>, RETRIEVED 5+5 RODS X 1", HYDRO TEST ,NOT HOLD, TOTAL RETRIEVED 30 RODS X 1 " , SET ANCHOR @  5025  FT  ,</t>
    </r>
    <r>
      <rPr>
        <b/>
        <sz val="12"/>
        <color rgb="FFFF0000"/>
        <rFont val="Calibri"/>
        <family val="2"/>
        <scheme val="minor"/>
      </rPr>
      <t xml:space="preserve"> WAITING FOR W/O.</t>
    </r>
  </si>
  <si>
    <t>AGIBA ,  (NE-14+48 )</t>
  </si>
  <si>
    <t>NO PUMP ACTION , R.TRIP ,  ON STREAM</t>
  </si>
  <si>
    <r>
      <t xml:space="preserve">ROD NO. ( </t>
    </r>
    <r>
      <rPr>
        <b/>
        <sz val="12"/>
        <color rgb="FFFF0000"/>
        <rFont val="Calibri"/>
        <family val="2"/>
        <scheme val="minor"/>
      </rPr>
      <t>7X7/8"</t>
    </r>
    <r>
      <rPr>
        <b/>
        <sz val="12"/>
        <rFont val="Calibri"/>
        <family val="2"/>
        <scheme val="minor"/>
      </rPr>
      <t xml:space="preserve"> ) PARTED, FISHED OK , REPLACED 3X1" , </t>
    </r>
    <r>
      <rPr>
        <b/>
        <sz val="12"/>
        <color rgb="FFFF0000"/>
        <rFont val="Calibri"/>
        <family val="2"/>
        <scheme val="minor"/>
      </rPr>
      <t>R.TRIP</t>
    </r>
    <r>
      <rPr>
        <b/>
        <sz val="12"/>
        <rFont val="Calibri"/>
        <family val="2"/>
        <scheme val="minor"/>
      </rPr>
      <t xml:space="preserve"> , ON STREAM</t>
    </r>
  </si>
  <si>
    <r>
      <t xml:space="preserve">BAKER , </t>
    </r>
    <r>
      <rPr>
        <b/>
        <sz val="12"/>
        <color rgb="FFFF0000"/>
        <rFont val="Calibri"/>
        <family val="2"/>
        <scheme val="minor"/>
      </rPr>
      <t>AFTER W/O , B-I</t>
    </r>
  </si>
  <si>
    <t>AGIBA , AFTER W/O</t>
  </si>
  <si>
    <r>
      <t xml:space="preserve">BAKER , AFTER W/O ,  CLEANED OUT FILL F/ 5926 FT  T/ 5950 FT ( </t>
    </r>
    <r>
      <rPr>
        <b/>
        <sz val="12"/>
        <color rgb="FFFF0000"/>
        <rFont val="Calibri"/>
        <family val="2"/>
        <scheme val="minor"/>
      </rPr>
      <t>PART OF B-III WAS COVERED W/SAND )</t>
    </r>
  </si>
  <si>
    <r>
      <t xml:space="preserve">NO PUMP ACTION , </t>
    </r>
    <r>
      <rPr>
        <b/>
        <sz val="12"/>
        <color rgb="FFFF0000"/>
        <rFont val="Calibri"/>
        <family val="2"/>
        <scheme val="minor"/>
      </rPr>
      <t xml:space="preserve">R.TRIP W/ 1.75" DHP </t>
    </r>
    <r>
      <rPr>
        <b/>
        <sz val="12"/>
        <rFont val="Calibri"/>
        <family val="2"/>
        <scheme val="minor"/>
      </rPr>
      <t>, ON STREAM</t>
    </r>
  </si>
  <si>
    <t>NO PUMP ACTION , R.TRIP WITH 1.5" DHP ( WITH LATCH ) , ON STREAM</t>
  </si>
  <si>
    <r>
      <t xml:space="preserve">NO PUMP ACTION , </t>
    </r>
    <r>
      <rPr>
        <b/>
        <sz val="12"/>
        <color rgb="FFFF0000"/>
        <rFont val="Calibri"/>
        <family val="2"/>
        <scheme val="minor"/>
      </rPr>
      <t>R.TRIP W/ 2" HOLLOW PUMP</t>
    </r>
    <r>
      <rPr>
        <b/>
        <sz val="12"/>
        <color rgb="FF0000FF"/>
        <rFont val="Calibri"/>
        <family val="2"/>
        <scheme val="minor"/>
      </rPr>
      <t xml:space="preserve"> ,  NO PROD ,   </t>
    </r>
    <r>
      <rPr>
        <b/>
        <sz val="12"/>
        <color rgb="FFFF0000"/>
        <rFont val="Calibri"/>
        <family val="2"/>
        <scheme val="minor"/>
      </rPr>
      <t>R.TRIP W/ ANOTHER 2" HOLLOW PUMP</t>
    </r>
    <r>
      <rPr>
        <b/>
        <sz val="12"/>
        <color rgb="FF0000FF"/>
        <rFont val="Calibri"/>
        <family val="2"/>
        <scheme val="minor"/>
      </rPr>
      <t xml:space="preserve"> , </t>
    </r>
    <r>
      <rPr>
        <b/>
        <u/>
        <sz val="12"/>
        <rFont val="Calibri"/>
        <family val="2"/>
        <scheme val="minor"/>
      </rPr>
      <t xml:space="preserve"> FOUND RETRIEVED DHP</t>
    </r>
    <r>
      <rPr>
        <b/>
        <sz val="12"/>
        <color rgb="FF0000FF"/>
        <rFont val="Calibri"/>
        <family val="2"/>
        <scheme val="minor"/>
      </rPr>
      <t xml:space="preserve"> </t>
    </r>
    <r>
      <rPr>
        <b/>
        <sz val="12"/>
        <color rgb="FFFF0000"/>
        <rFont val="Calibri"/>
        <family val="2"/>
        <scheme val="minor"/>
      </rPr>
      <t>FILLED W/ SAND</t>
    </r>
    <r>
      <rPr>
        <b/>
        <sz val="12"/>
        <color rgb="FF0000FF"/>
        <rFont val="Calibri"/>
        <family val="2"/>
        <scheme val="minor"/>
      </rPr>
      <t>, ANALYZED BY LAB (</t>
    </r>
    <r>
      <rPr>
        <b/>
        <sz val="12"/>
        <rFont val="Calibri"/>
        <family val="2"/>
        <scheme val="minor"/>
      </rPr>
      <t>ORGANIC COMP = 20 %, IRON COMP = 4 %, ACID ISOLUBLE COMP (SAND, CLAY) = 76%</t>
    </r>
    <r>
      <rPr>
        <b/>
        <sz val="12"/>
        <color rgb="FF0000FF"/>
        <rFont val="Calibri"/>
        <family val="2"/>
        <scheme val="minor"/>
      </rPr>
      <t xml:space="preserve">),  </t>
    </r>
    <r>
      <rPr>
        <b/>
        <sz val="12"/>
        <color rgb="FFFF0000"/>
        <rFont val="Calibri"/>
        <family val="2"/>
        <scheme val="minor"/>
      </rPr>
      <t>R.TRIP W/ 2" DHP</t>
    </r>
    <r>
      <rPr>
        <b/>
        <sz val="12"/>
        <color rgb="FF0000FF"/>
        <rFont val="Calibri"/>
        <family val="2"/>
        <scheme val="minor"/>
      </rPr>
      <t xml:space="preserve">  , ON STREAM ,  ( </t>
    </r>
    <r>
      <rPr>
        <b/>
        <u/>
        <sz val="12"/>
        <color rgb="FFFF0000"/>
        <rFont val="Calibri"/>
        <family val="2"/>
        <scheme val="minor"/>
      </rPr>
      <t>TO AVOID SAND PRODUCTION</t>
    </r>
    <r>
      <rPr>
        <b/>
        <sz val="12"/>
        <color rgb="FF0000FF"/>
        <rFont val="Calibri"/>
        <family val="2"/>
        <scheme val="minor"/>
      </rPr>
      <t xml:space="preserve"> ) , </t>
    </r>
    <r>
      <rPr>
        <b/>
        <sz val="16"/>
        <color rgb="FFFF0000"/>
        <rFont val="Calibri"/>
        <family val="2"/>
        <scheme val="minor"/>
      </rPr>
      <t>2</t>
    </r>
    <r>
      <rPr>
        <b/>
        <sz val="12"/>
        <color rgb="FF0000FF"/>
        <rFont val="Calibri"/>
        <family val="2"/>
        <scheme val="minor"/>
      </rPr>
      <t xml:space="preserve"> R.TRIP WITH 1.5" ANCHOR PUMP ,RETRIEVED ( 25X1") RODS , SET ANCHOR PUMP @  5125 FT , ON STREAM </t>
    </r>
    <r>
      <rPr>
        <b/>
        <sz val="12"/>
        <color rgb="FFFF0000"/>
        <rFont val="Calibri"/>
        <family val="2"/>
        <scheme val="minor"/>
      </rPr>
      <t>20/12/15</t>
    </r>
  </si>
  <si>
    <r>
      <t xml:space="preserve">NO PUMP ACTION , </t>
    </r>
    <r>
      <rPr>
        <b/>
        <sz val="12"/>
        <color rgb="FFFF0000"/>
        <rFont val="Calibri"/>
        <family val="2"/>
        <scheme val="minor"/>
      </rPr>
      <t>R.TRIP</t>
    </r>
    <r>
      <rPr>
        <b/>
        <sz val="12"/>
        <color rgb="FF0000FF"/>
        <rFont val="Calibri"/>
        <family val="2"/>
        <scheme val="minor"/>
      </rPr>
      <t xml:space="preserve"> , FOUND ACTION &amp; SUCTION, </t>
    </r>
    <r>
      <rPr>
        <b/>
        <sz val="12"/>
        <color rgb="FFFF0000"/>
        <rFont val="Calibri"/>
        <family val="2"/>
        <scheme val="minor"/>
      </rPr>
      <t>PERFORMED HYDROTEST</t>
    </r>
    <r>
      <rPr>
        <b/>
        <sz val="12"/>
        <color rgb="FF0000FF"/>
        <rFont val="Calibri"/>
        <family val="2"/>
        <scheme val="minor"/>
      </rPr>
      <t xml:space="preserve"> , NOT HOLD,</t>
    </r>
    <r>
      <rPr>
        <b/>
        <sz val="12"/>
        <color rgb="FFFF0000"/>
        <rFont val="Calibri"/>
        <family val="2"/>
        <scheme val="minor"/>
      </rPr>
      <t xml:space="preserve"> R.TRIP W/ NEW 1.5" ANCHOR PUMP</t>
    </r>
    <r>
      <rPr>
        <b/>
        <sz val="12"/>
        <color rgb="FF0000FF"/>
        <rFont val="Calibri"/>
        <family val="2"/>
        <scheme val="minor"/>
      </rPr>
      <t xml:space="preserve">, RETRIEVED 10 X 1" RODS, SET ANCHOR @ 5625 FT , ON STREAM </t>
    </r>
    <r>
      <rPr>
        <b/>
        <u/>
        <sz val="12"/>
        <color rgb="FFFF0000"/>
        <rFont val="Calibri"/>
        <family val="2"/>
        <scheme val="minor"/>
      </rPr>
      <t>19/12/2015</t>
    </r>
  </si>
  <si>
    <t xml:space="preserve"> SPACE OUT FOR DHP , ON STREAM</t>
  </si>
  <si>
    <t xml:space="preserve"> T.V LEAK</t>
  </si>
  <si>
    <t>FLUID POUND , P.FILLAGE =75 %</t>
  </si>
  <si>
    <r>
      <t xml:space="preserve">FLUID POUND , </t>
    </r>
    <r>
      <rPr>
        <b/>
        <sz val="12"/>
        <color rgb="FFC00000"/>
        <rFont val="Calibri"/>
        <family val="2"/>
        <scheme val="minor"/>
      </rPr>
      <t>P.FILLAGE +/- 83 %</t>
    </r>
  </si>
  <si>
    <r>
      <t xml:space="preserve">SLIGHT F. POUND, </t>
    </r>
    <r>
      <rPr>
        <b/>
        <sz val="12"/>
        <color rgb="FFC00000"/>
        <rFont val="Calibri"/>
        <family val="2"/>
        <scheme val="minor"/>
      </rPr>
      <t>P. FILLAGE +/- 82%</t>
    </r>
  </si>
  <si>
    <r>
      <t xml:space="preserve">GAS INTERFERANCE , </t>
    </r>
    <r>
      <rPr>
        <b/>
        <sz val="12"/>
        <color rgb="FFC00000"/>
        <rFont val="Calibri"/>
        <family val="2"/>
        <scheme val="minor"/>
      </rPr>
      <t>P. FILLAGE= 80 %</t>
    </r>
  </si>
  <si>
    <r>
      <t xml:space="preserve">FLUID POUND , </t>
    </r>
    <r>
      <rPr>
        <b/>
        <sz val="12"/>
        <color rgb="FFC00000"/>
        <rFont val="Calibri"/>
        <family val="2"/>
        <scheme val="minor"/>
      </rPr>
      <t>P.FILLAGE +/-60 % , B-I,III , IV &amp; V</t>
    </r>
  </si>
  <si>
    <r>
      <t xml:space="preserve"> F. POUND, </t>
    </r>
    <r>
      <rPr>
        <b/>
        <sz val="12"/>
        <color indexed="10"/>
        <rFont val="Calibri"/>
        <family val="2"/>
      </rPr>
      <t>FILLAGE +/- 65 %</t>
    </r>
  </si>
  <si>
    <r>
      <t>NO PUMP ACTION , R.TRIP , NO PROD. , PERFORMED</t>
    </r>
    <r>
      <rPr>
        <b/>
        <sz val="12"/>
        <rFont val="Calibri"/>
        <family val="2"/>
        <scheme val="minor"/>
      </rPr>
      <t xml:space="preserve"> TBG. TEST AGAINST DHP</t>
    </r>
    <r>
      <rPr>
        <b/>
        <sz val="12"/>
        <color rgb="FF0000FF"/>
        <rFont val="Calibri"/>
        <family val="2"/>
        <scheme val="minor"/>
      </rPr>
      <t xml:space="preserve">, PRESSURE INCREASED TO 300 PSI THEN DECREASE TO 0 IN 1 MIN, R.TRIP W/ NEW 1.5 " ANCHOR PUMP , RET. (10X1") , SET ANCHOR @ 5500 FT , ON STREAM </t>
    </r>
  </si>
  <si>
    <t>AGIBA , ANCHOR PUMP</t>
  </si>
  <si>
    <r>
      <t xml:space="preserve">UNDER W/O DUE TO TBG LEAK , ( </t>
    </r>
    <r>
      <rPr>
        <b/>
        <sz val="12"/>
        <color rgb="FFFF0000"/>
        <rFont val="Calibri"/>
        <family val="2"/>
        <scheme val="minor"/>
      </rPr>
      <t xml:space="preserve"> FOUND CRACK IN JT #194 / TOTAL JT'S = 195</t>
    </r>
    <r>
      <rPr>
        <b/>
        <sz val="12"/>
        <rFont val="Calibri"/>
        <family val="2"/>
        <scheme val="minor"/>
      </rPr>
      <t xml:space="preserve"> ) , TAGGED BTM @ 6149 FT , ADD NEW PERF.  IN  </t>
    </r>
    <r>
      <rPr>
        <b/>
        <sz val="12"/>
        <color rgb="FF00B050"/>
        <rFont val="Calibri"/>
        <family val="2"/>
        <scheme val="minor"/>
      </rPr>
      <t xml:space="preserve"> B-III (5905 – 5920') </t>
    </r>
    <r>
      <rPr>
        <b/>
        <sz val="12"/>
        <rFont val="Calibri"/>
        <family val="2"/>
        <scheme val="minor"/>
      </rPr>
      <t xml:space="preserve">  ,  INSTALLED SELECTIVE COMPLETION , </t>
    </r>
    <r>
      <rPr>
        <b/>
        <sz val="12"/>
        <color rgb="FFFF0000"/>
        <rFont val="Calibri"/>
        <family val="2"/>
        <scheme val="minor"/>
      </rPr>
      <t>OPENED</t>
    </r>
    <r>
      <rPr>
        <b/>
        <sz val="12"/>
        <rFont val="Calibri"/>
        <family val="2"/>
        <scheme val="minor"/>
      </rPr>
      <t xml:space="preserve"> SSD AGAINST </t>
    </r>
    <r>
      <rPr>
        <b/>
        <sz val="12"/>
        <color rgb="FFFF0000"/>
        <rFont val="Calibri"/>
        <family val="2"/>
        <scheme val="minor"/>
      </rPr>
      <t>B-I,III &amp; IV</t>
    </r>
    <r>
      <rPr>
        <b/>
        <sz val="12"/>
        <rFont val="Calibri"/>
        <family val="2"/>
        <scheme val="minor"/>
      </rPr>
      <t xml:space="preserve"> , </t>
    </r>
    <r>
      <rPr>
        <b/>
        <u/>
        <sz val="12"/>
        <color rgb="FF0000FF"/>
        <rFont val="Calibri"/>
        <family val="2"/>
        <scheme val="minor"/>
      </rPr>
      <t>(B-I,III , IV &amp; V ON PROD.)</t>
    </r>
    <r>
      <rPr>
        <b/>
        <sz val="12"/>
        <rFont val="Calibri"/>
        <family val="2"/>
        <scheme val="minor"/>
      </rPr>
      <t xml:space="preserve"> , RIH WITH</t>
    </r>
    <r>
      <rPr>
        <b/>
        <sz val="12"/>
        <color rgb="FFFF0000"/>
        <rFont val="Calibri"/>
        <family val="2"/>
        <scheme val="minor"/>
      </rPr>
      <t xml:space="preserve"> 2" DHP</t>
    </r>
    <r>
      <rPr>
        <b/>
        <sz val="12"/>
        <rFont val="Calibri"/>
        <family val="2"/>
        <scheme val="minor"/>
      </rPr>
      <t xml:space="preserve"> &amp; SAME  S/R ( 25 x 1"+123 x 7/8"+ 86 x 1" ) EXCPT ( 25X1" )  NEW D-CH  , ON STREAM ON </t>
    </r>
    <r>
      <rPr>
        <b/>
        <u/>
        <sz val="12"/>
        <color rgb="FFFF0000"/>
        <rFont val="Calibri"/>
        <family val="2"/>
        <scheme val="minor"/>
      </rPr>
      <t>3/12/2015</t>
    </r>
  </si>
  <si>
    <t xml:space="preserve">AGIBA  </t>
  </si>
  <si>
    <t xml:space="preserve">HALL#4 (TMU)  </t>
  </si>
  <si>
    <t>HALL#4 (TMU)  , AFTER W/O , ADD NEW PERF.  IN   B-III (5905 – 5920') , B-I,III , IV &amp; V ON PROD</t>
  </si>
  <si>
    <t xml:space="preserve">HALL#4 (TMU) </t>
  </si>
  <si>
    <t>HALL#4 (TMU) , ANCHOR PUMP</t>
  </si>
  <si>
    <t xml:space="preserve">HALL#4 (TMU) ,  ANCHOR PUMP  </t>
  </si>
  <si>
    <t>REPLACED POLISHED ROD BY ANOTHER ONE , TRY TO SET DHP WITHOUT SUCCESS , R.TRIP , ON STREAM</t>
  </si>
  <si>
    <r>
      <t xml:space="preserve">ROD NO ( 65X7/8" ) PARTED , FISHED, REPLACED , </t>
    </r>
    <r>
      <rPr>
        <b/>
        <u/>
        <sz val="12"/>
        <color rgb="FFFF0000"/>
        <rFont val="Calibri"/>
        <family val="2"/>
        <scheme val="minor"/>
      </rPr>
      <t>R.TRIP</t>
    </r>
    <r>
      <rPr>
        <b/>
        <sz val="12"/>
        <rFont val="Calibri"/>
        <family val="2"/>
        <scheme val="minor"/>
      </rPr>
      <t xml:space="preserve"> , ON STREAM.</t>
    </r>
  </si>
  <si>
    <t>PERFORMED ALIGNMENT FOR S/U</t>
  </si>
  <si>
    <t>WELL ( S/R ) :    NE-22</t>
  </si>
  <si>
    <t>NEW H-CH</t>
  </si>
  <si>
    <t>SLIGHT F.POUND , P.FILLAGE=85 %</t>
  </si>
  <si>
    <r>
      <t>FINISHED DRILLING , COMPLETED THE WELL AS OIL PRODUCER , FROM 
(</t>
    </r>
    <r>
      <rPr>
        <b/>
        <sz val="12"/>
        <color rgb="FFFF0000"/>
        <rFont val="Calibri"/>
        <family val="2"/>
        <scheme val="minor"/>
      </rPr>
      <t>B-I</t>
    </r>
    <r>
      <rPr>
        <b/>
        <sz val="12"/>
        <color rgb="FF0000FF"/>
        <rFont val="Calibri"/>
        <family val="2"/>
        <scheme val="minor"/>
      </rPr>
      <t xml:space="preserve"> [5784' – 5800'] , [5810' – 5826'] &amp; [5852' – 5868'] ; Pr = 950 Psia , </t>
    </r>
    <r>
      <rPr>
        <b/>
        <sz val="12"/>
        <color rgb="FFFF0000"/>
        <rFont val="Calibri"/>
        <family val="2"/>
        <scheme val="minor"/>
      </rPr>
      <t>B-II</t>
    </r>
    <r>
      <rPr>
        <b/>
        <sz val="12"/>
        <color rgb="FF0000FF"/>
        <rFont val="Calibri"/>
        <family val="2"/>
        <scheme val="minor"/>
      </rPr>
      <t xml:space="preserve"> [5910' – 5922'] ; Pr = 2200 Psi &amp;</t>
    </r>
    <r>
      <rPr>
        <b/>
        <sz val="12"/>
        <color rgb="FFFF0000"/>
        <rFont val="Calibri"/>
        <family val="2"/>
        <scheme val="minor"/>
      </rPr>
      <t xml:space="preserve"> B-V</t>
    </r>
    <r>
      <rPr>
        <b/>
        <sz val="12"/>
        <color rgb="FF0000FF"/>
        <rFont val="Calibri"/>
        <family val="2"/>
        <scheme val="minor"/>
      </rPr>
      <t xml:space="preserve"> [6006' – 6010'] , [6056' – 6070'] &amp; [6100' – 6110'] ; Pr = 1500 – 2200 Psi  )  , USING </t>
    </r>
    <r>
      <rPr>
        <b/>
        <sz val="12"/>
        <color rgb="FFFF0000"/>
        <rFont val="Calibri"/>
        <family val="2"/>
        <scheme val="minor"/>
      </rPr>
      <t>S/R SYSTEM</t>
    </r>
    <r>
      <rPr>
        <b/>
        <sz val="12"/>
        <color rgb="FF0000FF"/>
        <rFont val="Calibri"/>
        <family val="2"/>
        <scheme val="minor"/>
      </rPr>
      <t xml:space="preserve"> , TAGGED BTM @</t>
    </r>
    <r>
      <rPr>
        <b/>
        <sz val="12"/>
        <color rgb="FFFF0000"/>
        <rFont val="Calibri"/>
        <family val="2"/>
        <scheme val="minor"/>
      </rPr>
      <t xml:space="preserve"> 6205</t>
    </r>
    <r>
      <rPr>
        <b/>
        <sz val="12"/>
        <color rgb="FF0000FF"/>
        <rFont val="Calibri"/>
        <family val="2"/>
        <scheme val="minor"/>
      </rPr>
      <t xml:space="preserve"> FT (</t>
    </r>
    <r>
      <rPr>
        <b/>
        <sz val="12"/>
        <rFont val="Calibri"/>
        <family val="2"/>
        <scheme val="minor"/>
      </rPr>
      <t xml:space="preserve"> </t>
    </r>
    <r>
      <rPr>
        <b/>
        <u/>
        <sz val="12"/>
        <rFont val="Calibri"/>
        <family val="2"/>
        <scheme val="minor"/>
      </rPr>
      <t>TOP OF 3 ' rd CMT PLUG</t>
    </r>
    <r>
      <rPr>
        <b/>
        <sz val="12"/>
        <color rgb="FF0000FF"/>
        <rFont val="Calibri"/>
        <family val="2"/>
        <scheme val="minor"/>
      </rPr>
      <t xml:space="preserve">) , INSTALLED SELECTIVE COMPLETION ( </t>
    </r>
    <r>
      <rPr>
        <b/>
        <sz val="12"/>
        <color theme="1"/>
        <rFont val="Calibri"/>
        <family val="2"/>
        <scheme val="minor"/>
      </rPr>
      <t>OPENED SSD AGANST</t>
    </r>
    <r>
      <rPr>
        <b/>
        <sz val="12"/>
        <color rgb="FFFF0000"/>
        <rFont val="Calibri"/>
        <family val="2"/>
        <scheme val="minor"/>
      </rPr>
      <t xml:space="preserve"> B-I,II </t>
    </r>
    <r>
      <rPr>
        <b/>
        <sz val="12"/>
        <color rgb="FF0000FF"/>
        <rFont val="Calibri"/>
        <family val="2"/>
        <scheme val="minor"/>
      </rPr>
      <t xml:space="preserve"> &amp; </t>
    </r>
    <r>
      <rPr>
        <b/>
        <sz val="12"/>
        <color theme="1"/>
        <rFont val="Calibri"/>
        <family val="2"/>
        <scheme val="minor"/>
      </rPr>
      <t xml:space="preserve">NOW </t>
    </r>
    <r>
      <rPr>
        <b/>
        <sz val="12"/>
        <color rgb="FFFF0000"/>
        <rFont val="Calibri"/>
        <family val="2"/>
        <scheme val="minor"/>
      </rPr>
      <t xml:space="preserve">B-I,II,V </t>
    </r>
    <r>
      <rPr>
        <b/>
        <sz val="12"/>
        <color theme="1"/>
        <rFont val="Calibri"/>
        <family val="2"/>
        <scheme val="minor"/>
      </rPr>
      <t>ON PROD.</t>
    </r>
    <r>
      <rPr>
        <b/>
        <sz val="12"/>
        <color rgb="FF0000FF"/>
        <rFont val="Calibri"/>
        <family val="2"/>
        <scheme val="minor"/>
      </rPr>
      <t xml:space="preserve"> ) , R/U FOR S/U </t>
    </r>
    <r>
      <rPr>
        <b/>
        <sz val="12"/>
        <color rgb="FFFF0000"/>
        <rFont val="Calibri"/>
        <family val="2"/>
        <scheme val="minor"/>
      </rPr>
      <t>640 MAX-II</t>
    </r>
    <r>
      <rPr>
        <b/>
        <sz val="12"/>
        <color rgb="FF0000FF"/>
        <rFont val="Calibri"/>
        <family val="2"/>
        <scheme val="minor"/>
      </rPr>
      <t xml:space="preserve">  FROM A-46  (</t>
    </r>
    <r>
      <rPr>
        <b/>
        <sz val="12"/>
        <color rgb="FFFF0000"/>
        <rFont val="Calibri"/>
        <family val="2"/>
        <scheme val="minor"/>
      </rPr>
      <t>SH.S</t>
    </r>
    <r>
      <rPr>
        <b/>
        <sz val="12"/>
        <color rgb="FF0000FF"/>
        <rFont val="Calibri"/>
        <family val="2"/>
        <scheme val="minor"/>
      </rPr>
      <t xml:space="preserve"> = 10 " ,</t>
    </r>
    <r>
      <rPr>
        <b/>
        <sz val="12"/>
        <color rgb="FFFF0000"/>
        <rFont val="Calibri"/>
        <family val="2"/>
        <scheme val="minor"/>
      </rPr>
      <t xml:space="preserve"> S.L. </t>
    </r>
    <r>
      <rPr>
        <b/>
        <sz val="12"/>
        <color rgb="FF0000FF"/>
        <rFont val="Calibri"/>
        <family val="2"/>
        <scheme val="minor"/>
      </rPr>
      <t xml:space="preserve">= 96 '' ) , RIH WITH </t>
    </r>
    <r>
      <rPr>
        <b/>
        <sz val="12"/>
        <color rgb="FFFF0000"/>
        <rFont val="Calibri"/>
        <family val="2"/>
        <scheme val="minor"/>
      </rPr>
      <t>2" DHP</t>
    </r>
    <r>
      <rPr>
        <b/>
        <sz val="12"/>
        <color rgb="FF0000FF"/>
        <rFont val="Calibri"/>
        <family val="2"/>
        <scheme val="minor"/>
      </rPr>
      <t xml:space="preserve"> , WITH </t>
    </r>
    <r>
      <rPr>
        <b/>
        <sz val="12"/>
        <color rgb="FFFF0000"/>
        <rFont val="Calibri"/>
        <family val="2"/>
        <scheme val="minor"/>
      </rPr>
      <t xml:space="preserve">NEW H-CH </t>
    </r>
    <r>
      <rPr>
        <b/>
        <sz val="12"/>
        <color rgb="FF0000FF"/>
        <rFont val="Calibri"/>
        <family val="2"/>
        <scheme val="minor"/>
      </rPr>
      <t xml:space="preserve"> S/R (86 X1" + 120 X7/8" + 25X1") , ON STREAM</t>
    </r>
  </si>
  <si>
    <t>86 X1" + 120 X7/8" + 25X1"</t>
  </si>
  <si>
    <t>WELL ( S/R ) :    NE-50</t>
  </si>
  <si>
    <r>
      <t>AGIBA ,</t>
    </r>
    <r>
      <rPr>
        <b/>
        <sz val="12"/>
        <color rgb="FFFF0000"/>
        <rFont val="Calibri"/>
        <family val="2"/>
        <scheme val="minor"/>
      </rPr>
      <t xml:space="preserve"> B-I,II,V ,   P.S=2" , SH.S=10" , S.L=96"</t>
    </r>
  </si>
  <si>
    <t>POOH WITH S/R &amp; DHP ,  RIH W/2.25" G.C , TAGGED TD @ 6198 FT (ORKB).</t>
  </si>
  <si>
    <r>
      <rPr>
        <b/>
        <sz val="12"/>
        <color rgb="FFFF0000"/>
        <rFont val="Calibri"/>
        <family val="2"/>
        <scheme val="minor"/>
      </rPr>
      <t xml:space="preserve"> PERFORMED PRFORATION FOR</t>
    </r>
    <r>
      <rPr>
        <b/>
        <sz val="12"/>
        <rFont val="Calibri"/>
        <family val="2"/>
        <scheme val="minor"/>
      </rPr>
      <t xml:space="preserve"> </t>
    </r>
    <r>
      <rPr>
        <b/>
        <sz val="12"/>
        <color rgb="FF0000FF"/>
        <rFont val="Calibri"/>
        <family val="2"/>
        <scheme val="minor"/>
      </rPr>
      <t>B-V (6020-5970) 50 FT</t>
    </r>
  </si>
  <si>
    <t xml:space="preserve">NO PUMP ACTION , RESET FOR DHP , ON STREAM </t>
  </si>
  <si>
    <r>
      <rPr>
        <b/>
        <sz val="12"/>
        <color rgb="FFFF0000"/>
        <rFont val="Calibri"/>
        <family val="2"/>
        <scheme val="minor"/>
      </rPr>
      <t xml:space="preserve"> PERFORMED PRFORATION FOR</t>
    </r>
    <r>
      <rPr>
        <b/>
        <sz val="12"/>
        <rFont val="Calibri"/>
        <family val="2"/>
        <scheme val="minor"/>
      </rPr>
      <t xml:space="preserve"> </t>
    </r>
    <r>
      <rPr>
        <b/>
        <sz val="12"/>
        <color rgb="FF0000FF"/>
        <rFont val="Calibri"/>
        <family val="2"/>
        <scheme val="minor"/>
      </rPr>
      <t>B-V (5983-6000) 17 FT</t>
    </r>
  </si>
  <si>
    <t>POOH WITH S/R &amp; DHP ,  RIH W/ 2.2 " G.C , TAGGED TD @ 6207 FT (ORKB).</t>
  </si>
  <si>
    <r>
      <t xml:space="preserve">BAKER , </t>
    </r>
    <r>
      <rPr>
        <b/>
        <sz val="12"/>
        <color rgb="FFFF0000"/>
        <rFont val="Calibri"/>
        <family val="2"/>
        <scheme val="minor"/>
      </rPr>
      <t>B-I,II,V ,   P.S=2" , SH.S=10" , S.L=96"</t>
    </r>
  </si>
  <si>
    <r>
      <t>BAKER (AFTER ADD PERF B-V) , P.S=2"
(</t>
    </r>
    <r>
      <rPr>
        <b/>
        <u/>
        <sz val="12"/>
        <color rgb="FFFF0000"/>
        <rFont val="Calibri"/>
        <family val="2"/>
        <scheme val="minor"/>
      </rPr>
      <t>B-I,II,III,IV,V ON PRODUCTION</t>
    </r>
    <r>
      <rPr>
        <b/>
        <u/>
        <sz val="12"/>
        <color rgb="FF0000FF"/>
        <rFont val="Calibri"/>
        <family val="2"/>
        <scheme val="minor"/>
      </rPr>
      <t xml:space="preserve"> )</t>
    </r>
  </si>
  <si>
    <r>
      <t xml:space="preserve">BAKER , </t>
    </r>
    <r>
      <rPr>
        <b/>
        <sz val="12"/>
        <color rgb="FFFF0000"/>
        <rFont val="Calibri"/>
        <family val="2"/>
        <scheme val="minor"/>
      </rPr>
      <t>RES. DECLINE ,</t>
    </r>
    <r>
      <rPr>
        <b/>
        <sz val="12"/>
        <color rgb="FF00B050"/>
        <rFont val="Calibri"/>
        <family val="2"/>
        <scheme val="minor"/>
      </rPr>
      <t xml:space="preserve"> B-I,II,III,IV</t>
    </r>
  </si>
  <si>
    <t>W.C +/-25 FOR  B-I,II,III,IV</t>
  </si>
  <si>
    <t>W.C +/-25 FOR  B-I,II,III,IV,V ( AFTER ADD PERF B-V )</t>
  </si>
  <si>
    <t>W.C +/- 10 FOR  B-I,III,IV</t>
  </si>
  <si>
    <t>W.C +/- 8 FOR  B-I,III,IV,V</t>
  </si>
  <si>
    <r>
      <t xml:space="preserve">BAKER , </t>
    </r>
    <r>
      <rPr>
        <b/>
        <sz val="12"/>
        <color rgb="FFFF0000"/>
        <rFont val="Calibri"/>
        <family val="2"/>
        <scheme val="minor"/>
      </rPr>
      <t>B-I,III,IV</t>
    </r>
  </si>
  <si>
    <t>BAKER  , RES. DECLINE , AFTER R.TRIP</t>
  </si>
  <si>
    <t>WHT= 95 F</t>
  </si>
  <si>
    <r>
      <t xml:space="preserve">RIH WITH </t>
    </r>
    <r>
      <rPr>
        <b/>
        <sz val="12"/>
        <color rgb="FF0000FF"/>
        <rFont val="Calibri"/>
        <family val="2"/>
        <scheme val="minor"/>
      </rPr>
      <t>2" DHP</t>
    </r>
    <r>
      <rPr>
        <b/>
        <sz val="12"/>
        <rFont val="Calibri"/>
        <family val="2"/>
        <scheme val="minor"/>
      </rPr>
      <t xml:space="preserve"> INSTEAD OF </t>
    </r>
    <r>
      <rPr>
        <b/>
        <sz val="12"/>
        <color rgb="FF0000FF"/>
        <rFont val="Calibri"/>
        <family val="2"/>
        <scheme val="minor"/>
      </rPr>
      <t xml:space="preserve"> 1.75" DHP</t>
    </r>
    <r>
      <rPr>
        <b/>
        <sz val="12"/>
        <rFont val="Calibri"/>
        <family val="2"/>
        <scheme val="minor"/>
      </rPr>
      <t xml:space="preserve"> &amp; SAME S/R , ( AFTER ADDING NEW PERF.</t>
    </r>
    <r>
      <rPr>
        <b/>
        <sz val="12"/>
        <color rgb="FF0000FF"/>
        <rFont val="Calibri"/>
        <family val="2"/>
        <scheme val="minor"/>
      </rPr>
      <t xml:space="preserve"> B-V </t>
    </r>
    <r>
      <rPr>
        <b/>
        <sz val="12"/>
        <rFont val="Calibri"/>
        <family val="2"/>
        <scheme val="minor"/>
      </rPr>
      <t>) , ON STREAM</t>
    </r>
  </si>
  <si>
    <t>TOTAL RETRIEVED ( 20X1" ) RODS</t>
  </si>
  <si>
    <r>
      <t xml:space="preserve">RIH WITH </t>
    </r>
    <r>
      <rPr>
        <b/>
        <u/>
        <sz val="12"/>
        <color rgb="FFFF0000"/>
        <rFont val="Calibri"/>
        <family val="2"/>
        <scheme val="minor"/>
      </rPr>
      <t>1.75" DHP</t>
    </r>
    <r>
      <rPr>
        <b/>
        <sz val="12"/>
        <rFont val="Calibri"/>
        <family val="2"/>
        <scheme val="minor"/>
      </rPr>
      <t xml:space="preserve">  &amp; SAME S/R , ( AFTER ADDING NEW PERF.</t>
    </r>
    <r>
      <rPr>
        <b/>
        <sz val="12"/>
        <color rgb="FF0000FF"/>
        <rFont val="Calibri"/>
        <family val="2"/>
        <scheme val="minor"/>
      </rPr>
      <t xml:space="preserve"> B-V </t>
    </r>
    <r>
      <rPr>
        <b/>
        <sz val="12"/>
        <rFont val="Calibri"/>
        <family val="2"/>
        <scheme val="minor"/>
      </rPr>
      <t>) , ON STREAM</t>
    </r>
  </si>
  <si>
    <r>
      <t>NO PUMP ACTION , RESET FOR DHP, ON STREAM  (</t>
    </r>
    <r>
      <rPr>
        <b/>
        <sz val="12"/>
        <color rgb="FFFF0000"/>
        <rFont val="Calibri"/>
        <family val="2"/>
        <scheme val="minor"/>
      </rPr>
      <t>TIMER MODE 1 HR ON , 3 HRS OFF</t>
    </r>
    <r>
      <rPr>
        <b/>
        <sz val="12"/>
        <color rgb="FF0000FF"/>
        <rFont val="Calibri"/>
        <family val="2"/>
        <scheme val="minor"/>
      </rPr>
      <t>)</t>
    </r>
  </si>
  <si>
    <t xml:space="preserve">TIMER MODE </t>
  </si>
  <si>
    <r>
      <t>NO PUMP ACTION , R.TRIP  , NOT PRODUCE , PERFORMED HYDRO TEST , NOT HOLD , R.TRIP WITH ANCHOR PUMP , RETRIEVED ( 10+10X1") RODS , SET ANCHOR PUMP @ 5350 FT , NOT PRODUCE ,</t>
    </r>
    <r>
      <rPr>
        <b/>
        <sz val="12"/>
        <color rgb="FFFF0000"/>
        <rFont val="Calibri"/>
        <family val="2"/>
        <scheme val="minor"/>
      </rPr>
      <t xml:space="preserve"> WAITING FOR W/O</t>
    </r>
  </si>
  <si>
    <t xml:space="preserve"> WHT INCREASED FROM 130 F TO 135 F </t>
  </si>
  <si>
    <t xml:space="preserve"> WHT  INCREASED FROM 120 F TO 130 F </t>
  </si>
  <si>
    <t xml:space="preserve"> WHT  INCREASED FROM 105 F TO 120 F </t>
  </si>
  <si>
    <t xml:space="preserve">AVG WHT = 105 F </t>
  </si>
  <si>
    <t xml:space="preserve">AVG WHT = 110 F </t>
  </si>
  <si>
    <t xml:space="preserve">AVG WHT = 130 F </t>
  </si>
  <si>
    <r>
      <t xml:space="preserve">BAKER, ( </t>
    </r>
    <r>
      <rPr>
        <b/>
        <sz val="12"/>
        <color rgb="FFFF0000"/>
        <rFont val="Calibri"/>
        <family val="2"/>
        <scheme val="minor"/>
      </rPr>
      <t>AFTER ADDING NEW PERF. B-V</t>
    </r>
    <r>
      <rPr>
        <b/>
        <sz val="12"/>
        <color indexed="12"/>
        <rFont val="Calibri"/>
        <family val="2"/>
        <scheme val="minor"/>
      </rPr>
      <t xml:space="preserve"> ) 
 B-I,III,IV,V </t>
    </r>
  </si>
  <si>
    <t>VALVE ROD PARTED , FISHED OK , R.TRIP , RETRIEVED ( 5X1" ) RODS , SET ANCHOR PUMP @ 5400 FT , ON STREAM</t>
  </si>
  <si>
    <t>NO PUMP ACTION , R.TRIP , RETRIEVED ( 3X1" ) RODS , SET ANCHOR PUMP @ 5325 FT , ON STREAM</t>
  </si>
  <si>
    <r>
      <t xml:space="preserve">NO PUMP ACTION , RESET ANCHOR PUMP , PERFORMED TBG TEST , FOUND SUCTION , R.TRIP W/ ANCHOR PUMP , RETRIEVED ( 7X1" ) RODS , NO PROD.  ,  R.TRIP W/ ANCHOR PUMP , RETRIEVED (6X1" ) RODS , SET ANCHOR @ 5000 FT , NOT PRODUCE, </t>
    </r>
    <r>
      <rPr>
        <b/>
        <sz val="12"/>
        <color rgb="FFFF0000"/>
        <rFont val="Calibri"/>
        <family val="2"/>
        <scheme val="minor"/>
      </rPr>
      <t>WAITING W/O.</t>
    </r>
  </si>
  <si>
    <t>106 "</t>
  </si>
  <si>
    <r>
      <rPr>
        <b/>
        <sz val="12"/>
        <color rgb="FFFF0000"/>
        <rFont val="Calibri"/>
        <family val="2"/>
        <scheme val="minor"/>
      </rPr>
      <t>INCREASED S.L F/ 88" T/ 106 "</t>
    </r>
    <r>
      <rPr>
        <b/>
        <sz val="12"/>
        <color rgb="FF0000FF"/>
        <rFont val="Calibri"/>
        <family val="2"/>
        <scheme val="minor"/>
      </rPr>
      <t xml:space="preserve"> (AS THERE IS PITTING IN 88 " HOLE)</t>
    </r>
  </si>
  <si>
    <t>EXPRO TMU#3</t>
  </si>
  <si>
    <t>EXPRO TMU #3</t>
  </si>
  <si>
    <t xml:space="preserve">EXPRO TMU#3 </t>
  </si>
  <si>
    <r>
      <t xml:space="preserve"> ROD NO.</t>
    </r>
    <r>
      <rPr>
        <b/>
        <sz val="12"/>
        <color rgb="FF0000FF"/>
        <rFont val="Calibri"/>
        <family val="2"/>
        <scheme val="minor"/>
      </rPr>
      <t xml:space="preserve"> 5 X 1" SINKER BAR</t>
    </r>
    <r>
      <rPr>
        <b/>
        <sz val="12"/>
        <rFont val="Calibri"/>
        <family val="2"/>
        <scheme val="minor"/>
      </rPr>
      <t xml:space="preserve"> UNSCREW (FISH ASSY. IS   20X1" S/R+ 1.5" ANCHOR PUMP), RIH W/ O-SHOT , MANY TRIALS TO FISH W/O SUCCESS,RIH W/  2 1/16" O-SHOT, FISHED OK, TRY TO UNSET ANCHOR PUMP, TENSION UP 40,000 LBs , WEIGHT DECREASED TO 6000 LB, POOH W/ S/R, FOUND</t>
    </r>
    <r>
      <rPr>
        <b/>
        <sz val="12"/>
        <color rgb="FF0000FF"/>
        <rFont val="Calibri"/>
        <family val="2"/>
        <scheme val="minor"/>
      </rPr>
      <t xml:space="preserve"> ROD NO. 16 X 7/8" UNSCREW</t>
    </r>
    <r>
      <rPr>
        <b/>
        <sz val="12"/>
        <rFont val="Calibri"/>
        <family val="2"/>
        <scheme val="minor"/>
      </rPr>
      <t xml:space="preserve"> ,  FISHED OK , RIH W/  2 1/16" O-SHOT MANY TRIALS TO FISH FISH ASSY. ( 20X1" S/R+ 1.5" ANCHOR PUMP ) W/O SUCCESS , POOH WITH S/R &amp; DHP , L/D SAME , WAITING FOR W/O</t>
    </r>
  </si>
  <si>
    <t>NEW S/R N-97 COND.2 
( 83X1"+118X7/8"+25X1" ) IN W.H 
PLAN TO RIH AFTER  NEXT W/O</t>
  </si>
  <si>
    <t xml:space="preserve">POLISHED ROD PARTED, REPLACED  , ON STREAM </t>
  </si>
  <si>
    <r>
      <t xml:space="preserve">SLIGHT FLUID POUND , </t>
    </r>
    <r>
      <rPr>
        <b/>
        <sz val="12"/>
        <color rgb="FFFF0000"/>
        <rFont val="Calibri"/>
        <family val="2"/>
        <scheme val="minor"/>
      </rPr>
      <t xml:space="preserve">P.FILLAGE +/- 88 % </t>
    </r>
  </si>
  <si>
    <r>
      <t xml:space="preserve">SLIGHT FLUID POUND , </t>
    </r>
    <r>
      <rPr>
        <b/>
        <sz val="12"/>
        <color rgb="FFFF0000"/>
        <rFont val="Calibri"/>
        <family val="2"/>
        <scheme val="minor"/>
      </rPr>
      <t xml:space="preserve">P.FILLAGE +/- 87 % </t>
    </r>
  </si>
  <si>
    <r>
      <t xml:space="preserve">SLIGHT FLUID POUND , </t>
    </r>
    <r>
      <rPr>
        <b/>
        <sz val="12"/>
        <color rgb="FFFF0000"/>
        <rFont val="Calibri"/>
        <family val="2"/>
        <scheme val="minor"/>
      </rPr>
      <t xml:space="preserve">P.FILLAGE +/- 82% </t>
    </r>
  </si>
  <si>
    <r>
      <t xml:space="preserve">FLUID POUND , P.FILLAGE +/- 71 % 
</t>
    </r>
    <r>
      <rPr>
        <b/>
        <sz val="12"/>
        <color rgb="FFFF0000"/>
        <rFont val="Calibri"/>
        <family val="2"/>
        <scheme val="minor"/>
      </rPr>
      <t>AFTER ADDING NEW PERF.B-V (6020-5970) 50 FT</t>
    </r>
  </si>
  <si>
    <r>
      <t xml:space="preserve">SEVERE GAS INTERFERENCE , </t>
    </r>
    <r>
      <rPr>
        <b/>
        <sz val="12"/>
        <color rgb="FFFF0000"/>
        <rFont val="Calibri"/>
        <family val="2"/>
        <scheme val="minor"/>
      </rPr>
      <t xml:space="preserve">P.FILLAGE +/- 16 % </t>
    </r>
  </si>
  <si>
    <t>SEVERE TV LEAK</t>
  </si>
  <si>
    <t>SLIGHT F.POUND (P.FILLAGE = 85%)</t>
  </si>
  <si>
    <t>CELLER NOT CLEAN</t>
  </si>
  <si>
    <r>
      <t>NO PUMP ACTION ,</t>
    </r>
    <r>
      <rPr>
        <b/>
        <sz val="12"/>
        <color rgb="FFFF0000"/>
        <rFont val="Calibri"/>
        <family val="2"/>
      </rPr>
      <t xml:space="preserve"> </t>
    </r>
    <r>
      <rPr>
        <b/>
        <sz val="12"/>
        <color rgb="FF0000FF"/>
        <rFont val="Calibri"/>
        <family val="2"/>
      </rPr>
      <t>RESET , ON STREAM</t>
    </r>
  </si>
  <si>
    <t>NO PUMP ACTION , R. TRIP, ON STREAM.</t>
  </si>
  <si>
    <t>NO PUMP ACTION , RESET DHP (KEPT GENTLE LATCH), ON STREAM</t>
  </si>
  <si>
    <t>NO PUMP ACTION  , STOPPED THE WELL</t>
  </si>
  <si>
    <t>HIGH CSG PREE. = 290 PSI</t>
  </si>
  <si>
    <r>
      <t xml:space="preserve">NO PUMP ACTION , R.TRIP </t>
    </r>
    <r>
      <rPr>
        <b/>
        <u/>
        <sz val="12"/>
        <color rgb="FFFF0000"/>
        <rFont val="Calibri"/>
        <family val="2"/>
        <scheme val="minor"/>
      </rPr>
      <t>WITH 2" DHP</t>
    </r>
    <r>
      <rPr>
        <b/>
        <sz val="12"/>
        <color rgb="FF0000FF"/>
        <rFont val="Calibri"/>
        <family val="2"/>
        <scheme val="minor"/>
      </rPr>
      <t xml:space="preserve">  , ON STREAM</t>
    </r>
  </si>
  <si>
    <r>
      <t xml:space="preserve">NO PUMP ACTION , R.TRIP </t>
    </r>
    <r>
      <rPr>
        <b/>
        <u/>
        <sz val="12"/>
        <color rgb="FFFF0000"/>
        <rFont val="Calibri"/>
        <family val="2"/>
        <scheme val="minor"/>
      </rPr>
      <t>WITH 1.75" DHP</t>
    </r>
    <r>
      <rPr>
        <b/>
        <sz val="12"/>
        <color rgb="FF0000FF"/>
        <rFont val="Calibri"/>
        <family val="2"/>
        <scheme val="minor"/>
      </rPr>
      <t xml:space="preserve">  , ON STREAM 10/4/16</t>
    </r>
  </si>
  <si>
    <r>
      <t xml:space="preserve">DECREASED SH.S </t>
    </r>
    <r>
      <rPr>
        <b/>
        <sz val="12"/>
        <color rgb="FFFF0000"/>
        <rFont val="Calibri"/>
        <family val="2"/>
        <scheme val="minor"/>
      </rPr>
      <t xml:space="preserve">F/11" TO 8" </t>
    </r>
  </si>
  <si>
    <r>
      <t xml:space="preserve">BAKER , </t>
    </r>
    <r>
      <rPr>
        <b/>
        <sz val="12"/>
        <color rgb="FFFF0000"/>
        <rFont val="Calibri"/>
        <family val="2"/>
        <scheme val="minor"/>
      </rPr>
      <t xml:space="preserve">AFTER R.TRIP </t>
    </r>
  </si>
  <si>
    <r>
      <t xml:space="preserve">NO PUMP ACTION , R.TRIP WITH 1.5" ANCHOR PUMP , RETRIEVED ( 1X1" ) RODS , SET ANCHOR PUMP @ 5725 FT , ON STREAM </t>
    </r>
    <r>
      <rPr>
        <b/>
        <sz val="12"/>
        <color rgb="FFFF0000"/>
        <rFont val="Calibri"/>
        <family val="2"/>
        <scheme val="minor"/>
      </rPr>
      <t xml:space="preserve">15/4/2016 </t>
    </r>
  </si>
  <si>
    <t>REBALANCED FOR S/U</t>
  </si>
  <si>
    <r>
      <t xml:space="preserve">NO PUMP ACTION , </t>
    </r>
    <r>
      <rPr>
        <b/>
        <sz val="12"/>
        <color rgb="FFFF0000"/>
        <rFont val="Calibri"/>
        <family val="2"/>
        <scheme val="minor"/>
      </rPr>
      <t>R.TRIP</t>
    </r>
    <r>
      <rPr>
        <b/>
        <sz val="12"/>
        <color rgb="FF0000FF"/>
        <rFont val="Calibri"/>
        <family val="2"/>
        <scheme val="minor"/>
      </rPr>
      <t xml:space="preserve"> , ON STREAM</t>
    </r>
  </si>
  <si>
    <t xml:space="preserve">AVG WHT = 131 F </t>
  </si>
  <si>
    <t xml:space="preserve">WHT DECREASED F/ 131 TO 120 F , EXPECTED LOW PUMP EFF. </t>
  </si>
  <si>
    <t>AVG WHT = 120 F</t>
  </si>
  <si>
    <r>
      <t>ROD NO . (</t>
    </r>
    <r>
      <rPr>
        <b/>
        <sz val="12"/>
        <color rgb="FFFF0000"/>
        <rFont val="Calibri"/>
        <family val="2"/>
        <scheme val="minor"/>
      </rPr>
      <t>74X1"</t>
    </r>
    <r>
      <rPr>
        <b/>
        <sz val="12"/>
        <rFont val="Calibri"/>
        <family val="2"/>
        <scheme val="minor"/>
      </rPr>
      <t xml:space="preserve">) PARTED , FISHED OK , REPLACED , </t>
    </r>
    <r>
      <rPr>
        <b/>
        <sz val="12"/>
        <color rgb="FFFF0000"/>
        <rFont val="Calibri"/>
        <family val="2"/>
        <scheme val="minor"/>
      </rPr>
      <t>R.TRIP</t>
    </r>
    <r>
      <rPr>
        <b/>
        <sz val="12"/>
        <rFont val="Calibri"/>
        <family val="2"/>
        <scheme val="minor"/>
      </rPr>
      <t xml:space="preserve"> , ON STREAM</t>
    </r>
  </si>
  <si>
    <t xml:space="preserve"> POLISHED ROD ERRODED, REPLACED , ON STREAM</t>
  </si>
  <si>
    <r>
      <t xml:space="preserve">UNDER W/O DUE TO TBG ,  </t>
    </r>
    <r>
      <rPr>
        <b/>
        <sz val="12"/>
        <color rgb="FFFF0000"/>
        <rFont val="Calibri"/>
        <family val="2"/>
        <scheme val="minor"/>
      </rPr>
      <t>NO VISUAL CRACKS OR HOLES ARE FOUND</t>
    </r>
    <r>
      <rPr>
        <b/>
        <sz val="12"/>
        <color rgb="FF0000FF"/>
        <rFont val="Calibri"/>
        <family val="2"/>
        <scheme val="minor"/>
      </rPr>
      <t xml:space="preserve"> , TAGGED  BTM @  6210 FT ,  </t>
    </r>
    <r>
      <rPr>
        <b/>
        <sz val="12"/>
        <rFont val="Calibri"/>
        <family val="2"/>
        <scheme val="minor"/>
      </rPr>
      <t xml:space="preserve">ADD NEW PERF. IN </t>
    </r>
    <r>
      <rPr>
        <b/>
        <sz val="12"/>
        <color rgb="FF00B050"/>
        <rFont val="Calibri"/>
        <family val="2"/>
        <scheme val="minor"/>
      </rPr>
      <t xml:space="preserve"> </t>
    </r>
    <r>
      <rPr>
        <b/>
        <sz val="12"/>
        <color rgb="FFFF0000"/>
        <rFont val="Calibri"/>
        <family val="2"/>
        <scheme val="minor"/>
      </rPr>
      <t>B-VI</t>
    </r>
    <r>
      <rPr>
        <b/>
        <sz val="12"/>
        <color rgb="FF00B050"/>
        <rFont val="Calibri"/>
        <family val="2"/>
        <scheme val="minor"/>
      </rPr>
      <t xml:space="preserve">  (6181'-6164') (6158'-6142') (6122'-6109')</t>
    </r>
    <r>
      <rPr>
        <b/>
        <sz val="12"/>
        <color rgb="FF0000FF"/>
        <rFont val="Calibri"/>
        <family val="2"/>
        <scheme val="minor"/>
      </rPr>
      <t xml:space="preserve"> ,</t>
    </r>
    <r>
      <rPr>
        <b/>
        <sz val="12"/>
        <color rgb="FFFF0000"/>
        <rFont val="Calibri"/>
        <family val="2"/>
        <scheme val="minor"/>
      </rPr>
      <t xml:space="preserve"> B-V</t>
    </r>
    <r>
      <rPr>
        <b/>
        <sz val="12"/>
        <color rgb="FF00B050"/>
        <rFont val="Calibri"/>
        <family val="2"/>
        <scheme val="minor"/>
      </rPr>
      <t xml:space="preserve">  (6074'-6069')(6052'-6048')(6042'-6037') (6030'-6020') (6016'-6012')</t>
    </r>
    <r>
      <rPr>
        <b/>
        <sz val="12"/>
        <color rgb="FF0000FF"/>
        <rFont val="Calibri"/>
        <family val="2"/>
        <scheme val="minor"/>
      </rPr>
      <t xml:space="preserve"> , 
</t>
    </r>
    <r>
      <rPr>
        <b/>
        <sz val="12"/>
        <color rgb="FFFF0000"/>
        <rFont val="Calibri"/>
        <family val="2"/>
        <scheme val="minor"/>
      </rPr>
      <t>B-IV</t>
    </r>
    <r>
      <rPr>
        <b/>
        <sz val="12"/>
        <color rgb="FF00B050"/>
        <rFont val="Calibri"/>
        <family val="2"/>
        <scheme val="minor"/>
      </rPr>
      <t xml:space="preserve">  (6010'-6000')</t>
    </r>
    <r>
      <rPr>
        <b/>
        <sz val="12"/>
        <color rgb="FF0000FF"/>
        <rFont val="Calibri"/>
        <family val="2"/>
        <scheme val="minor"/>
      </rPr>
      <t xml:space="preserve"> , </t>
    </r>
    <r>
      <rPr>
        <b/>
        <sz val="12"/>
        <color rgb="FFFF0000"/>
        <rFont val="Calibri"/>
        <family val="2"/>
        <scheme val="minor"/>
      </rPr>
      <t>B-I</t>
    </r>
    <r>
      <rPr>
        <b/>
        <sz val="12"/>
        <color rgb="FF00B050"/>
        <rFont val="Calibri"/>
        <family val="2"/>
        <scheme val="minor"/>
      </rPr>
      <t xml:space="preserve"> (5863'-5848')(5846'-5836') </t>
    </r>
    <r>
      <rPr>
        <b/>
        <sz val="12"/>
        <color rgb="FF0000FF"/>
        <rFont val="Calibri"/>
        <family val="2"/>
        <scheme val="minor"/>
      </rPr>
      <t xml:space="preserve"> ,  INSTALLED SELECTIVE COMPLETION ,  ALL INTERVALS  </t>
    </r>
    <r>
      <rPr>
        <b/>
        <sz val="12"/>
        <color rgb="FFFF0000"/>
        <rFont val="Calibri"/>
        <family val="2"/>
        <scheme val="minor"/>
      </rPr>
      <t xml:space="preserve">B-I, III , IV, V, VI </t>
    </r>
    <r>
      <rPr>
        <b/>
        <sz val="12"/>
        <color rgb="FF0000FF"/>
        <rFont val="Calibri"/>
        <family val="2"/>
        <scheme val="minor"/>
      </rPr>
      <t xml:space="preserve">  ON PROD. , RIH W/ </t>
    </r>
    <r>
      <rPr>
        <b/>
        <sz val="12"/>
        <color rgb="FFFF0000"/>
        <rFont val="Calibri"/>
        <family val="2"/>
        <scheme val="minor"/>
      </rPr>
      <t>1.75'' DHP</t>
    </r>
    <r>
      <rPr>
        <b/>
        <sz val="12"/>
        <color rgb="FF0000FF"/>
        <rFont val="Calibri"/>
        <family val="2"/>
        <scheme val="minor"/>
      </rPr>
      <t xml:space="preserve"> ON </t>
    </r>
    <r>
      <rPr>
        <b/>
        <sz val="12"/>
        <color rgb="FFFF0000"/>
        <rFont val="Calibri"/>
        <family val="2"/>
        <scheme val="minor"/>
      </rPr>
      <t>NEW D-78</t>
    </r>
    <r>
      <rPr>
        <b/>
        <sz val="12"/>
        <color rgb="FF0000FF"/>
        <rFont val="Calibri"/>
        <family val="2"/>
        <scheme val="minor"/>
      </rPr>
      <t xml:space="preserve"> S/R'S ( 25X1''+125X7/8''+90 1'') , ON STREAM </t>
    </r>
    <r>
      <rPr>
        <b/>
        <u/>
        <sz val="12"/>
        <color rgb="FFFF0000"/>
        <rFont val="Calibri"/>
        <family val="2"/>
        <scheme val="minor"/>
      </rPr>
      <t>20/4/2016</t>
    </r>
  </si>
  <si>
    <t>NO PUMP ACTION , POOH WITH DHP , RIH WITH SLIME HOLE 1.75" ANCHOR PUMP , RETRIEVED ( 1X1") RODS , SET ANCHOR PUMP @ 5875FT , ON STREAM</t>
  </si>
  <si>
    <t>TOTAL RET. (1X1") RODS</t>
  </si>
  <si>
    <t>GAS LOCK , BLEED OFF THE GASES , WHT BACK TO 130 F</t>
  </si>
  <si>
    <t xml:space="preserve">CHAKE CASING , FOUND NO GASES , EXPECTED LOW PUMP EFF. </t>
  </si>
  <si>
    <r>
      <t xml:space="preserve"> POOH WITH S/R &amp; DHP , ( </t>
    </r>
    <r>
      <rPr>
        <b/>
        <sz val="12"/>
        <color rgb="FFFF0000"/>
        <rFont val="Calibri"/>
        <family val="2"/>
        <scheme val="minor"/>
      </rPr>
      <t>ISOLATED B-VI BY 2.56" FWG PLUG, (B-I,III,IV,V ON PRODUCTION</t>
    </r>
    <r>
      <rPr>
        <b/>
        <sz val="12"/>
        <color rgb="FF0000FF"/>
        <rFont val="Calibri"/>
        <family val="2"/>
        <scheme val="minor"/>
      </rPr>
      <t xml:space="preserve"> ), S.F.L. @ 1580' BY S.L.  , RIH WITH 1.75" DHP ON THE SAME S/R ,  ON STREAM</t>
    </r>
  </si>
  <si>
    <t xml:space="preserve">     EXPRO#3 (TMU) ,  EXPECTED L.P.E OR GAS LOCK.</t>
  </si>
  <si>
    <t xml:space="preserve">                             
                      EXPRO.3 (TMU)  ,EXPECTED L.P.E                                       
</t>
  </si>
  <si>
    <t xml:space="preserve">   EXPRO#3 (TMU)                           </t>
  </si>
  <si>
    <t>SPACE OUT FOR DHP</t>
  </si>
  <si>
    <r>
      <t>LOW PUMP EFF. ,</t>
    </r>
    <r>
      <rPr>
        <b/>
        <sz val="12"/>
        <color rgb="FFFF0000"/>
        <rFont val="Calibri"/>
        <family val="2"/>
        <scheme val="minor"/>
      </rPr>
      <t xml:space="preserve"> </t>
    </r>
    <r>
      <rPr>
        <b/>
        <u/>
        <sz val="12"/>
        <color rgb="FFFF0000"/>
        <rFont val="Calibri"/>
        <family val="2"/>
        <scheme val="minor"/>
      </rPr>
      <t>R.TRIP W/ 1.75" DHP INSTEAD OF 2" DHP</t>
    </r>
    <r>
      <rPr>
        <b/>
        <sz val="12"/>
        <rFont val="Calibri"/>
        <family val="2"/>
        <scheme val="minor"/>
      </rPr>
      <t xml:space="preserve"> , ON STREAM</t>
    </r>
  </si>
  <si>
    <t>EXPRO#3 (TMU)</t>
  </si>
  <si>
    <t>EXPRO#3 (TMU) (CSG CLOSED EXPECTED SEVERE GAS INTERFERENCE)</t>
  </si>
  <si>
    <t>EXPRO#3 (TMU) CSG CLOSED EXPECTED SEVERE GAS INTERFERENCE</t>
  </si>
  <si>
    <t>EXPRO#3 (TMU) ANCHOR PUMP</t>
  </si>
  <si>
    <r>
      <t xml:space="preserve"> POOH WITH S/R &amp; DHP , CLOSED SSD, PERFORM TBG TEST AGAINST FWG PLUG, HOLD OK, MANY TRIALS TO RETREIVE FWG PLUG WITHOUT SUCCESS, </t>
    </r>
    <r>
      <rPr>
        <b/>
        <u/>
        <sz val="12"/>
        <color rgb="FFFF0000"/>
        <rFont val="Calibri"/>
        <family val="2"/>
        <scheme val="minor"/>
      </rPr>
      <t>WAITING W/O</t>
    </r>
  </si>
  <si>
    <t xml:space="preserve"> WHT INCREASED FROM 135 F TO 137 F </t>
  </si>
  <si>
    <r>
      <t>EXPRO#3 (TMU) ,</t>
    </r>
    <r>
      <rPr>
        <b/>
        <sz val="12"/>
        <color rgb="FFFF0000"/>
        <rFont val="Calibri"/>
        <family val="2"/>
        <scheme val="minor"/>
      </rPr>
      <t xml:space="preserve"> P.S=1.75" , SH.S=8"</t>
    </r>
  </si>
  <si>
    <r>
      <t xml:space="preserve">EXPRO#3 (TMU) , </t>
    </r>
    <r>
      <rPr>
        <b/>
        <sz val="12"/>
        <color rgb="FFFF0000"/>
        <rFont val="Calibri"/>
        <family val="2"/>
        <scheme val="minor"/>
      </rPr>
      <t xml:space="preserve">BLEED OFF GASES                           </t>
    </r>
  </si>
  <si>
    <r>
      <t xml:space="preserve">NO PUMP ACTION , </t>
    </r>
    <r>
      <rPr>
        <b/>
        <u/>
        <sz val="18"/>
        <color rgb="FFFF0000"/>
        <rFont val="Calibri"/>
        <family val="2"/>
        <scheme val="minor"/>
      </rPr>
      <t xml:space="preserve">2 </t>
    </r>
    <r>
      <rPr>
        <b/>
        <sz val="12"/>
        <color rgb="FF0000FF"/>
        <rFont val="Calibri"/>
        <family val="2"/>
        <scheme val="minor"/>
      </rPr>
      <t xml:space="preserve">R/T W/2" ANCHOR PUMP, RET. (5X1") RODS, SET PUMP @ 5275 FT, ON STREAM </t>
    </r>
  </si>
  <si>
    <r>
      <t>ROD NO. (</t>
    </r>
    <r>
      <rPr>
        <b/>
        <sz val="12"/>
        <color rgb="FFFF0000"/>
        <rFont val="Calibri"/>
        <family val="2"/>
        <scheme val="minor"/>
      </rPr>
      <t>36 X 7/8"</t>
    </r>
    <r>
      <rPr>
        <b/>
        <sz val="12"/>
        <color rgb="FF0000FF"/>
        <rFont val="Calibri"/>
        <family val="2"/>
        <scheme val="minor"/>
      </rPr>
      <t xml:space="preserve"> ) PARTED, FISHED OK , REPLACED, </t>
    </r>
    <r>
      <rPr>
        <b/>
        <sz val="12"/>
        <color rgb="FFFF0000"/>
        <rFont val="Calibri"/>
        <family val="2"/>
        <scheme val="minor"/>
      </rPr>
      <t xml:space="preserve"> R.TRIP</t>
    </r>
    <r>
      <rPr>
        <b/>
        <sz val="12"/>
        <color rgb="FF0000FF"/>
        <rFont val="Calibri"/>
        <family val="2"/>
        <scheme val="minor"/>
      </rPr>
      <t>, ON SREAM</t>
    </r>
  </si>
  <si>
    <r>
      <t xml:space="preserve">NO PUMP ACTION , </t>
    </r>
    <r>
      <rPr>
        <b/>
        <sz val="14"/>
        <color rgb="FFFF0000"/>
        <rFont val="Calibri"/>
        <family val="2"/>
        <scheme val="minor"/>
      </rPr>
      <t xml:space="preserve">3 </t>
    </r>
    <r>
      <rPr>
        <b/>
        <sz val="12"/>
        <color rgb="FFFF0000"/>
        <rFont val="Calibri"/>
        <family val="2"/>
        <scheme val="minor"/>
      </rPr>
      <t>R.TRIP W/ NEW 1.5" ANCHOR PUMP</t>
    </r>
    <r>
      <rPr>
        <b/>
        <sz val="12"/>
        <color rgb="FF0000FF"/>
        <rFont val="Calibri"/>
        <family val="2"/>
        <scheme val="minor"/>
      </rPr>
      <t xml:space="preserve">, RETRIEVED 3 X 1" RODS, SET ANCHOR @ 5550 FT , PERFORMED HYDRO TEST , NOT HOLD , WAITING FOR W/O </t>
    </r>
  </si>
  <si>
    <t>W/C</t>
  </si>
  <si>
    <r>
      <t xml:space="preserve">W.C INCREASED F/5% TO 90% , </t>
    </r>
    <r>
      <rPr>
        <b/>
        <u/>
        <sz val="12"/>
        <color rgb="FFFF0000"/>
        <rFont val="Calibri"/>
        <family val="2"/>
        <scheme val="minor"/>
      </rPr>
      <t>EXPECTED FWG PLUG LEAK</t>
    </r>
  </si>
  <si>
    <t>RIH W/ 2" DHP , ON STREAM</t>
  </si>
  <si>
    <r>
      <t>NO PUMP ACTION ,</t>
    </r>
    <r>
      <rPr>
        <b/>
        <sz val="12"/>
        <color rgb="FFFF0000"/>
        <rFont val="Calibri"/>
        <family val="2"/>
        <scheme val="minor"/>
      </rPr>
      <t xml:space="preserve"> ON  20-10-2015</t>
    </r>
    <r>
      <rPr>
        <b/>
        <sz val="12"/>
        <rFont val="Calibri"/>
        <family val="2"/>
        <scheme val="minor"/>
      </rPr>
      <t xml:space="preserve">  R.TRIP , FOUND  ACTION &amp; SUCTION , RESET DHP , PERFORMED TBG TEST AGAINST DHP , PRESS. NOT HOLD , R.TRIP W/</t>
    </r>
    <r>
      <rPr>
        <b/>
        <sz val="12"/>
        <color rgb="FFFF0000"/>
        <rFont val="Calibri"/>
        <family val="2"/>
        <scheme val="minor"/>
      </rPr>
      <t xml:space="preserve"> 2" ANCHOR PUMP</t>
    </r>
    <r>
      <rPr>
        <b/>
        <sz val="12"/>
        <rFont val="Calibri"/>
        <family val="2"/>
        <scheme val="minor"/>
      </rPr>
      <t xml:space="preserve"> RETRIEVED (</t>
    </r>
    <r>
      <rPr>
        <b/>
        <sz val="12"/>
        <color rgb="FFFF0000"/>
        <rFont val="Calibri"/>
        <family val="2"/>
        <scheme val="minor"/>
      </rPr>
      <t>15X1"</t>
    </r>
    <r>
      <rPr>
        <b/>
        <sz val="12"/>
        <rFont val="Calibri"/>
        <family val="2"/>
        <scheme val="minor"/>
      </rPr>
      <t xml:space="preserve"> ) RODS  , SET ANCHOR PUMP @ 5450 FT, ON STREAM </t>
    </r>
    <r>
      <rPr>
        <b/>
        <sz val="12"/>
        <color rgb="FFFF0000"/>
        <rFont val="Calibri"/>
        <family val="2"/>
        <scheme val="minor"/>
      </rPr>
      <t>21/10/2015</t>
    </r>
  </si>
  <si>
    <t>TRY TO FISH 2.56" FWG PLUG BY S/R WITHOUT SUCCESS.</t>
  </si>
  <si>
    <t>MANY TRAILS TO FISH FWG PLUG BY SB &amp; RB TOOLS ON 0.108" &amp; 3/16" BRAIDED S/L, W/O SUCCESS</t>
  </si>
  <si>
    <r>
      <t>POOH WITH S/R &amp; DHP , RETRIEVED PRONG ,</t>
    </r>
    <r>
      <rPr>
        <b/>
        <u/>
        <sz val="12"/>
        <color rgb="FFFF0000"/>
        <rFont val="Calibri"/>
        <family val="2"/>
        <scheme val="minor"/>
      </rPr>
      <t xml:space="preserve"> </t>
    </r>
    <r>
      <rPr>
        <b/>
        <u/>
        <sz val="16"/>
        <color rgb="FFFF0000"/>
        <rFont val="Calibri"/>
        <family val="2"/>
        <scheme val="minor"/>
      </rPr>
      <t>MANY TRIALS TO RETRIEVE FWG PLUG TO REPLACE BY ANOTHER ONE WITHOUT SUCCESS ,</t>
    </r>
    <r>
      <rPr>
        <b/>
        <sz val="16"/>
        <rFont val="Calibri"/>
        <family val="2"/>
        <scheme val="minor"/>
      </rPr>
      <t xml:space="preserve"> NOW (B-I ,II,III,IV) ON PROD</t>
    </r>
  </si>
  <si>
    <r>
      <t xml:space="preserve"> NO PUMP ACTION ,  R/T W/ 2" ANCHOR PUMP, (CHANGED 50 COUPLING X 1" &amp; 8 COUPLING X 7/8"), RETRIEVED</t>
    </r>
    <r>
      <rPr>
        <b/>
        <sz val="12"/>
        <color rgb="FFFF0000"/>
        <rFont val="Calibri"/>
        <family val="2"/>
        <scheme val="minor"/>
      </rPr>
      <t xml:space="preserve"> 5 RODS X 1"</t>
    </r>
    <r>
      <rPr>
        <b/>
        <sz val="12"/>
        <rFont val="Calibri"/>
        <family val="2"/>
        <scheme val="minor"/>
      </rPr>
      <t xml:space="preserve"> (TOTAL RETRIEVED RODS 20 X 1"), SET ANCHOR @ 5325 FT , ON STREAM</t>
    </r>
  </si>
  <si>
    <t xml:space="preserve">ROD NO ( 68X1" ) PARTED , FISHED OK , R.TRIP , PERFORMED HYDRO TEST , NOT HOLD , R.TRIP WITH 1.5" ANCHOR PUMP , RETRIEVED ( 4X1" ) RODS , SET ANCHOR PUMP @5550 FT , ON STRAM </t>
  </si>
  <si>
    <r>
      <t xml:space="preserve"> NO PUMP ACTION ,  R/T W/ 1.75" ANCHOR PUMP, , RETRIEVED</t>
    </r>
    <r>
      <rPr>
        <b/>
        <sz val="12"/>
        <color rgb="FFFF0000"/>
        <rFont val="Calibri"/>
        <family val="2"/>
        <scheme val="minor"/>
      </rPr>
      <t xml:space="preserve"> 5 RODS X 1"</t>
    </r>
    <r>
      <rPr>
        <b/>
        <sz val="12"/>
        <rFont val="Calibri"/>
        <family val="2"/>
        <scheme val="minor"/>
      </rPr>
      <t xml:space="preserve"> (TOTAL RETRIEVED RODS 25 X 1"), SET ANCHOR @ 5200 FT , ON STREAM</t>
    </r>
  </si>
  <si>
    <t>POOH WITH S/R &amp; DHP , L/D THE SAME</t>
  </si>
  <si>
    <r>
      <t xml:space="preserve"> NO PUMP ACTION , , RETRIEVED</t>
    </r>
    <r>
      <rPr>
        <b/>
        <sz val="12"/>
        <color rgb="FFFF0000"/>
        <rFont val="Calibri"/>
        <family val="2"/>
        <scheme val="minor"/>
      </rPr>
      <t xml:space="preserve"> 5 RODS X 1"</t>
    </r>
    <r>
      <rPr>
        <b/>
        <sz val="12"/>
        <rFont val="Calibri"/>
        <family val="2"/>
        <scheme val="minor"/>
      </rPr>
      <t xml:space="preserve"> ( NOT PRODUCE ),R.TRIP WITH ANCHOR , RETRIEVED ( 5X1") SET ANCHOR @ 4950 FT , ON STREAM</t>
    </r>
  </si>
  <si>
    <r>
      <t>ROD NO ( 25X1" S.BR  ) UNSCREW  , FISHED OK  ,</t>
    </r>
    <r>
      <rPr>
        <b/>
        <u/>
        <sz val="12"/>
        <color rgb="FFFF0000"/>
        <rFont val="Calibri"/>
        <family val="2"/>
        <scheme val="minor"/>
      </rPr>
      <t xml:space="preserve"> R.TRIP</t>
    </r>
    <r>
      <rPr>
        <b/>
        <sz val="12"/>
        <color rgb="FF0000FF"/>
        <rFont val="Calibri"/>
        <family val="2"/>
        <scheme val="minor"/>
      </rPr>
      <t xml:space="preserve"> , ON STREAM</t>
    </r>
  </si>
  <si>
    <t>NO PUMP ACTION , R/T W/ 2" ANCHOR PUMP,  RETRIEVED 2 RODS X 1", SET ANCHOR @ 4900 FT , ON STREAM</t>
  </si>
  <si>
    <t>1.75" DHP</t>
  </si>
  <si>
    <t>2-7/8" EUE TBG</t>
  </si>
  <si>
    <t>FLUID POUND, P. FILLAGE 75 %</t>
  </si>
  <si>
    <t xml:space="preserve">SEVERE GAS INTERFERENCE , P.FILLAGE +/- 20 % </t>
  </si>
  <si>
    <t>CELLER FILLED WITH SAND</t>
  </si>
  <si>
    <t>SLIGHT FLUID POUND, P. FILLAGE 92 %</t>
  </si>
  <si>
    <t>ANCHOR PUMP, SEVERE FLUID POUND, P. FILLAGE 24 %</t>
  </si>
  <si>
    <t>BRAKE MALFUNCTION</t>
  </si>
  <si>
    <t>GAS INTERFERENCE, P. FILLAGE 61 %</t>
  </si>
  <si>
    <t>SEVERE GAS INTERFERENCE, P. FILLAGE 22 %</t>
  </si>
  <si>
    <t>112"</t>
  </si>
  <si>
    <r>
      <t xml:space="preserve">BAKER , </t>
    </r>
    <r>
      <rPr>
        <b/>
        <sz val="12"/>
        <color rgb="FFFF0000"/>
        <rFont val="Calibri"/>
        <family val="2"/>
        <scheme val="minor"/>
      </rPr>
      <t>B-I,II,III,IV , P.S=1.75", SH.S=10", S.L=112"</t>
    </r>
  </si>
  <si>
    <t>119"</t>
  </si>
  <si>
    <r>
      <t xml:space="preserve">F. POUND, </t>
    </r>
    <r>
      <rPr>
        <b/>
        <sz val="12"/>
        <color rgb="FFFF0000"/>
        <rFont val="Calibri"/>
        <family val="2"/>
        <scheme val="minor"/>
      </rPr>
      <t>P. FILLAGE 88 %</t>
    </r>
  </si>
  <si>
    <t xml:space="preserve">FISHED FWG OK BY USING O-SHOT ON S/R </t>
  </si>
  <si>
    <t>CAN'T RUN L.L</t>
  </si>
  <si>
    <r>
      <t xml:space="preserve"> F.POUND ,</t>
    </r>
    <r>
      <rPr>
        <b/>
        <sz val="12"/>
        <color rgb="FFFF0000"/>
        <rFont val="Calibri"/>
        <family val="2"/>
        <scheme val="minor"/>
      </rPr>
      <t xml:space="preserve"> PUMP FILL. +/- 70 %</t>
    </r>
  </si>
  <si>
    <t>CELLER FILLED W/ SAND</t>
  </si>
  <si>
    <r>
      <t xml:space="preserve"> SEVERE F.POUND , </t>
    </r>
    <r>
      <rPr>
        <b/>
        <sz val="12"/>
        <color rgb="FFFF0000"/>
        <rFont val="Calibri"/>
        <family val="2"/>
        <scheme val="minor"/>
      </rPr>
      <t>PUMP FILL. +/- 55 %</t>
    </r>
  </si>
  <si>
    <r>
      <t xml:space="preserve">BAKER , </t>
    </r>
    <r>
      <rPr>
        <b/>
        <sz val="12"/>
        <color rgb="FFFF0000"/>
        <rFont val="Calibri"/>
        <family val="2"/>
        <scheme val="minor"/>
      </rPr>
      <t>ANCHOR PUMP , (B-I,II,III,IV)</t>
    </r>
  </si>
  <si>
    <r>
      <t>BAKER, AFTER W/O (</t>
    </r>
    <r>
      <rPr>
        <b/>
        <sz val="12"/>
        <color rgb="FFFF0000"/>
        <rFont val="Calibri"/>
        <family val="2"/>
        <scheme val="minor"/>
      </rPr>
      <t>B-I,II,III,IV,V</t>
    </r>
    <r>
      <rPr>
        <b/>
        <sz val="12"/>
        <color indexed="12"/>
        <rFont val="Calibri"/>
        <family val="2"/>
        <scheme val="minor"/>
      </rPr>
      <t>) , ADD NEW PERF.IN  B-V (6021-6031) 10</t>
    </r>
  </si>
  <si>
    <t>BAKER , AFTER REPLACING FWG PLUG.</t>
  </si>
  <si>
    <r>
      <t>ROD NO (</t>
    </r>
    <r>
      <rPr>
        <b/>
        <sz val="12"/>
        <color rgb="FFFF0000"/>
        <rFont val="Calibri"/>
        <family val="2"/>
        <scheme val="minor"/>
      </rPr>
      <t>53X1"</t>
    </r>
    <r>
      <rPr>
        <b/>
        <sz val="12"/>
        <rFont val="Calibri"/>
        <family val="2"/>
        <scheme val="minor"/>
      </rPr>
      <t xml:space="preserve"> ) PARTED ,  FISHED OK , </t>
    </r>
    <r>
      <rPr>
        <b/>
        <sz val="12"/>
        <color rgb="FFFF0000"/>
        <rFont val="Calibri"/>
        <family val="2"/>
        <scheme val="minor"/>
      </rPr>
      <t>R.TRIP</t>
    </r>
    <r>
      <rPr>
        <b/>
        <sz val="12"/>
        <rFont val="Calibri"/>
        <family val="2"/>
        <scheme val="minor"/>
      </rPr>
      <t xml:space="preserve"> , REPLACED ( 2X1" ) , ON STREAM</t>
    </r>
  </si>
  <si>
    <t>INCREASED SH.S F/10 "T/12 "</t>
  </si>
  <si>
    <r>
      <t xml:space="preserve">STOPPED THE WELL , </t>
    </r>
    <r>
      <rPr>
        <b/>
        <sz val="12"/>
        <color rgb="FFFF0000"/>
        <rFont val="Calibri"/>
        <family val="2"/>
        <scheme val="minor"/>
      </rPr>
      <t>R.TRIP W/1.75" DHP  INSTEAD OF 1.5" DHP</t>
    </r>
    <r>
      <rPr>
        <b/>
        <sz val="12"/>
        <color rgb="FF0000FF"/>
        <rFont val="Calibri"/>
        <family val="2"/>
        <scheme val="minor"/>
      </rPr>
      <t xml:space="preserve"> , ON STREAM</t>
    </r>
  </si>
  <si>
    <r>
      <t xml:space="preserve">NO PUMP ACTION , </t>
    </r>
    <r>
      <rPr>
        <b/>
        <sz val="12"/>
        <color rgb="FFFF0000"/>
        <rFont val="Calibri"/>
        <family val="2"/>
        <scheme val="minor"/>
      </rPr>
      <t xml:space="preserve">R.TRIP </t>
    </r>
    <r>
      <rPr>
        <b/>
        <sz val="12"/>
        <color rgb="FF0000FF"/>
        <rFont val="Calibri"/>
        <family val="2"/>
        <scheme val="minor"/>
      </rPr>
      <t>, ON STREAM</t>
    </r>
  </si>
  <si>
    <r>
      <t xml:space="preserve">NO PUMP ACTION , RET. (1+4  X1" RODS) , SET ANCHOR @ 4775 FT , PERFORMED TBG TEST , NOT HOLD  , </t>
    </r>
    <r>
      <rPr>
        <b/>
        <sz val="12"/>
        <color rgb="FFFF0000"/>
        <rFont val="Calibri"/>
        <family val="2"/>
        <scheme val="minor"/>
      </rPr>
      <t>WAITING W/O</t>
    </r>
  </si>
  <si>
    <r>
      <t xml:space="preserve">BAKER ,  </t>
    </r>
    <r>
      <rPr>
        <b/>
        <sz val="12"/>
        <color rgb="FFFF0000"/>
        <rFont val="Calibri"/>
        <family val="2"/>
        <scheme val="minor"/>
      </rPr>
      <t>SH.S=12"</t>
    </r>
  </si>
  <si>
    <t xml:space="preserve">BAKER , AFTER R.TREIP  </t>
  </si>
  <si>
    <t xml:space="preserve"> TBG ROTATOR STOPPED DUE TO MOTOR BURNT</t>
  </si>
  <si>
    <r>
      <t>ROD NO (</t>
    </r>
    <r>
      <rPr>
        <b/>
        <sz val="12"/>
        <color rgb="FFFF0000"/>
        <rFont val="Calibri"/>
        <family val="2"/>
        <scheme val="minor"/>
      </rPr>
      <t>56X7/8"</t>
    </r>
    <r>
      <rPr>
        <b/>
        <sz val="12"/>
        <color rgb="FF0000FF"/>
        <rFont val="Calibri"/>
        <family val="2"/>
        <scheme val="minor"/>
      </rPr>
      <t>) , FISHED OK ,R.TRIP W/ NEW 1.5 " ANCHOR PUMP , RET. (5X1") , SET ANCHOR @ 5375 FT , ON STREAM</t>
    </r>
  </si>
  <si>
    <t>EXPRO#3 (TMU) , GAS INTERFERENCE</t>
  </si>
  <si>
    <r>
      <t xml:space="preserve">   EXPRO#3 (TMU)  ,</t>
    </r>
    <r>
      <rPr>
        <b/>
        <sz val="12"/>
        <color rgb="FFFF0000"/>
        <rFont val="Calibri"/>
        <family val="2"/>
        <scheme val="minor"/>
      </rPr>
      <t xml:space="preserve"> GAS INTERFERENCE</t>
    </r>
  </si>
  <si>
    <t xml:space="preserve">EXPRO#3 (TMU) , BLEED OFF GASES           </t>
  </si>
  <si>
    <r>
      <t>EXPRO#3 (TMU) , (</t>
    </r>
    <r>
      <rPr>
        <b/>
        <sz val="12"/>
        <color rgb="FFFF0000"/>
        <rFont val="Calibri"/>
        <family val="2"/>
        <scheme val="minor"/>
      </rPr>
      <t>B-I , III , IV ,V   &amp; 2.25" DHP</t>
    </r>
    <r>
      <rPr>
        <b/>
        <sz val="12"/>
        <color rgb="FF0000FF"/>
        <rFont val="Calibri"/>
        <family val="2"/>
        <scheme val="minor"/>
      </rPr>
      <t xml:space="preserve">) </t>
    </r>
  </si>
  <si>
    <r>
      <t xml:space="preserve">BAKER , AFTER W/O , </t>
    </r>
    <r>
      <rPr>
        <b/>
        <sz val="12"/>
        <color rgb="FF00B050"/>
        <rFont val="Calibri"/>
        <family val="2"/>
        <scheme val="minor"/>
      </rPr>
      <t>B-IV (5,925' – 5,945')
B-V (5954'-5976')</t>
    </r>
    <r>
      <rPr>
        <b/>
        <sz val="12"/>
        <color rgb="FF0000FF"/>
        <rFont val="Calibri"/>
        <family val="2"/>
        <scheme val="minor"/>
      </rPr>
      <t xml:space="preserve"> , P.S=2"
</t>
    </r>
    <r>
      <rPr>
        <b/>
        <sz val="12"/>
        <color rgb="FFFF0000"/>
        <rFont val="Calibri"/>
        <family val="2"/>
        <scheme val="minor"/>
      </rPr>
      <t>SSD CLOSED AGAINST B-I &amp; III</t>
    </r>
  </si>
  <si>
    <t xml:space="preserve"> CHECKED CSG WING , FOUND SAME CLOSED , OPENED OK , BLEEDED OFF GASES , FOUND WHT INCREASED F/ 124 F T/138 F </t>
  </si>
  <si>
    <r>
      <t>POOH WITH S/R &amp; 2" DHP , RIH W/ 2.6 " G.C. , TAGGED F-NIPPLE @ 5935 FT (THF) , FOUND</t>
    </r>
    <r>
      <rPr>
        <b/>
        <sz val="12"/>
        <color theme="1"/>
        <rFont val="Calibri"/>
        <family val="2"/>
        <scheme val="minor"/>
      </rPr>
      <t xml:space="preserve"> S.F.L FOR B-IV &amp; V</t>
    </r>
    <r>
      <rPr>
        <b/>
        <sz val="12"/>
        <color rgb="FF0000FF"/>
        <rFont val="Calibri"/>
        <family val="2"/>
        <scheme val="minor"/>
      </rPr>
      <t xml:space="preserve">@ 1200 FT ,OPENED SSD AGAINST </t>
    </r>
    <r>
      <rPr>
        <b/>
        <sz val="12"/>
        <color rgb="FF25941C"/>
        <rFont val="Calibri"/>
        <family val="2"/>
        <scheme val="minor"/>
      </rPr>
      <t xml:space="preserve">B-I ,III </t>
    </r>
    <r>
      <rPr>
        <b/>
        <sz val="12"/>
        <color rgb="FF0000FF"/>
        <rFont val="Calibri"/>
        <family val="2"/>
        <scheme val="minor"/>
      </rPr>
      <t xml:space="preserve">,  NOW </t>
    </r>
    <r>
      <rPr>
        <b/>
        <sz val="12"/>
        <color rgb="FF25941C"/>
        <rFont val="Calibri"/>
        <family val="2"/>
        <scheme val="minor"/>
      </rPr>
      <t>B-I , III , IV &amp; V</t>
    </r>
    <r>
      <rPr>
        <b/>
        <sz val="12"/>
        <color rgb="FF0000FF"/>
        <rFont val="Calibri"/>
        <family val="2"/>
        <scheme val="minor"/>
      </rPr>
      <t xml:space="preserve"> ON PRODUCTION, RIH </t>
    </r>
    <r>
      <rPr>
        <b/>
        <u/>
        <sz val="12"/>
        <color rgb="FFFF0000"/>
        <rFont val="Calibri"/>
        <family val="2"/>
        <scheme val="minor"/>
      </rPr>
      <t>W/ 2.25" DHP</t>
    </r>
    <r>
      <rPr>
        <b/>
        <sz val="12"/>
        <color rgb="FF0000FF"/>
        <rFont val="Calibri"/>
        <family val="2"/>
        <scheme val="minor"/>
      </rPr>
      <t xml:space="preserve">  , ON STREAM</t>
    </r>
  </si>
  <si>
    <r>
      <t>UNDER W/O DUE TO TBG LEAK ,  FOUND</t>
    </r>
    <r>
      <rPr>
        <b/>
        <sz val="12"/>
        <color rgb="FF0000FF"/>
        <rFont val="Calibri"/>
        <family val="2"/>
        <scheme val="minor"/>
      </rPr>
      <t xml:space="preserve"> </t>
    </r>
    <r>
      <rPr>
        <b/>
        <sz val="12"/>
        <color rgb="FFFF0000"/>
        <rFont val="Calibri"/>
        <family val="2"/>
        <scheme val="minor"/>
      </rPr>
      <t>CRACK IN JT NO 185 (3RD JOINT ABOVE PSN)</t>
    </r>
    <r>
      <rPr>
        <b/>
        <sz val="12"/>
        <color rgb="FF0000FF"/>
        <rFont val="Calibri"/>
        <family val="2"/>
        <scheme val="minor"/>
      </rPr>
      <t xml:space="preserve"> </t>
    </r>
    <r>
      <rPr>
        <b/>
        <sz val="12"/>
        <rFont val="Calibri"/>
        <family val="2"/>
        <scheme val="minor"/>
      </rPr>
      <t xml:space="preserve">, TAG  BTM @ 6038 FT ,  </t>
    </r>
    <r>
      <rPr>
        <b/>
        <u/>
        <sz val="12"/>
        <color rgb="FF0000FF"/>
        <rFont val="Calibri"/>
        <family val="2"/>
        <scheme val="minor"/>
      </rPr>
      <t xml:space="preserve">ADD </t>
    </r>
    <r>
      <rPr>
        <b/>
        <u/>
        <sz val="12"/>
        <rFont val="Calibri"/>
        <family val="2"/>
        <scheme val="minor"/>
      </rPr>
      <t xml:space="preserve"> </t>
    </r>
    <r>
      <rPr>
        <b/>
        <u/>
        <sz val="12"/>
        <color rgb="FFFF0000"/>
        <rFont val="Calibri"/>
        <family val="2"/>
        <scheme val="minor"/>
      </rPr>
      <t>B-V</t>
    </r>
    <r>
      <rPr>
        <b/>
        <u/>
        <sz val="12"/>
        <rFont val="Calibri"/>
        <family val="2"/>
        <scheme val="minor"/>
      </rPr>
      <t xml:space="preserve">  (6014'-5990') 24 FT</t>
    </r>
    <r>
      <rPr>
        <b/>
        <sz val="12"/>
        <rFont val="Calibri"/>
        <family val="2"/>
        <scheme val="minor"/>
      </rPr>
      <t xml:space="preserve"> &amp; P= 1550 Psi , KEEP ALL INTERVALS IN PRODUCTION , </t>
    </r>
    <r>
      <rPr>
        <b/>
        <sz val="12"/>
        <color rgb="FF00B050"/>
        <rFont val="Calibri"/>
        <family val="2"/>
        <scheme val="minor"/>
      </rPr>
      <t xml:space="preserve">B-I,III,IV&amp;V </t>
    </r>
    <r>
      <rPr>
        <b/>
        <sz val="12"/>
        <rFont val="Calibri"/>
        <family val="2"/>
        <scheme val="minor"/>
      </rPr>
      <t xml:space="preserve">, RIH WITH 1.75" DHP ,  SLIM HOLE  SET IN SSD &amp; </t>
    </r>
    <r>
      <rPr>
        <b/>
        <sz val="12"/>
        <color rgb="FFFF0000"/>
        <rFont val="Calibri"/>
        <family val="2"/>
        <scheme val="minor"/>
      </rPr>
      <t>NEW H-CH S/R</t>
    </r>
    <r>
      <rPr>
        <b/>
        <sz val="12"/>
        <rFont val="Calibri"/>
        <family val="2"/>
        <scheme val="minor"/>
      </rPr>
      <t xml:space="preserve"> ( 25+120+91) , TRY TO SET DHP WITHOUT SUCCESS , RIH WITH 2" ANCHOR PUMP , FOUND ANCHOR SET AFTER RIH WITH 3X1" RODS , UNSET , FOUND SLIPS DAMAGED , RIH WITH 1.75" SLIM DHP , ON STREAM </t>
    </r>
    <r>
      <rPr>
        <b/>
        <sz val="12"/>
        <color rgb="FFFF0000"/>
        <rFont val="Calibri"/>
        <family val="2"/>
        <scheme val="minor"/>
      </rPr>
      <t>14/4/2016</t>
    </r>
  </si>
  <si>
    <t>EXPRO#3 (TMU)  EXPECTED LOW PUMP EFF.</t>
  </si>
  <si>
    <t>W.C 100% SINCE 1/7/2016, STOPPED THE WELL, WWO.</t>
  </si>
  <si>
    <r>
      <t xml:space="preserve">L.P.E., R.TRIP W/1.5" ANCHOR PUMP, RET (2+5 RODS X1") , PERFORMED P.TEST , NOT HOLD , R.TRIP W/1.5" ANCHOR PUMP, RET (5+1 RODS X1")  , R.TRIP W/1.5" ANCHOR PUMP , RET (10 RODS)  , ON NEWS/R CONF: (85X1" + 103X7/8" + 18X1" ) , </t>
    </r>
    <r>
      <rPr>
        <b/>
        <sz val="12"/>
        <color rgb="FFFF0000"/>
        <rFont val="Calibri"/>
        <family val="2"/>
        <scheme val="minor"/>
      </rPr>
      <t>SET ANCHOR @ 5150 FT</t>
    </r>
    <r>
      <rPr>
        <b/>
        <sz val="12"/>
        <color rgb="FF0000FF"/>
        <rFont val="Calibri"/>
        <family val="2"/>
        <scheme val="minor"/>
      </rPr>
      <t xml:space="preserve"> , PERFORMED P.TEST , HOLD , NO PROD ,</t>
    </r>
    <r>
      <rPr>
        <b/>
        <u/>
        <sz val="12"/>
        <color rgb="FF0000FF"/>
        <rFont val="Calibri"/>
        <family val="2"/>
        <scheme val="minor"/>
      </rPr>
      <t xml:space="preserve"> </t>
    </r>
    <r>
      <rPr>
        <b/>
        <u/>
        <sz val="12"/>
        <color rgb="FFFF0000"/>
        <rFont val="Calibri"/>
        <family val="2"/>
        <scheme val="minor"/>
      </rPr>
      <t>WAITING W/O</t>
    </r>
  </si>
  <si>
    <r>
      <t xml:space="preserve">EXPRO#3 (TMU) (SSD CLOSED ) , </t>
    </r>
    <r>
      <rPr>
        <b/>
        <sz val="12"/>
        <color rgb="FFFF0000"/>
        <rFont val="Calibri"/>
        <family val="2"/>
        <scheme val="minor"/>
      </rPr>
      <t xml:space="preserve">B-V ONLY </t>
    </r>
    <r>
      <rPr>
        <b/>
        <sz val="12"/>
        <rFont val="Calibri"/>
        <family val="2"/>
        <scheme val="minor"/>
      </rPr>
      <t xml:space="preserve">                              </t>
    </r>
  </si>
  <si>
    <r>
      <t xml:space="preserve">AGIBA , </t>
    </r>
    <r>
      <rPr>
        <b/>
        <sz val="12"/>
        <color rgb="FFFF0000"/>
        <rFont val="Calibri"/>
        <family val="2"/>
        <scheme val="minor"/>
      </rPr>
      <t>WRONG TEST</t>
    </r>
  </si>
  <si>
    <r>
      <t xml:space="preserve">EXPRO#3 (TMU) , </t>
    </r>
    <r>
      <rPr>
        <b/>
        <sz val="12"/>
        <color rgb="FF00B050"/>
        <rFont val="Calibri"/>
        <family val="2"/>
        <scheme val="minor"/>
      </rPr>
      <t>B-I,III,IV&amp;V ( OPENED SSD )</t>
    </r>
  </si>
  <si>
    <t xml:space="preserve">EXPRO#3 (TMU) </t>
  </si>
  <si>
    <t xml:space="preserve"> EXPRO#3 (TMU) , AFTER R.TRIP             </t>
  </si>
  <si>
    <t xml:space="preserve"> EXPRO#3 (TMU)             </t>
  </si>
  <si>
    <r>
      <t xml:space="preserve">POOH WITH 1.5" ANCHOR PUMP , CHECKED SSD, FOUND IT CLOSE, OPEN OK ( S.F.L BEFORE OPENED SSD +/- 4450 FT ) , R.TRIP WITH </t>
    </r>
    <r>
      <rPr>
        <b/>
        <sz val="12"/>
        <color rgb="FFFF0000"/>
        <rFont val="Calibri"/>
        <family val="2"/>
        <scheme val="minor"/>
      </rPr>
      <t>2" ANCHOR PUMP</t>
    </r>
    <r>
      <rPr>
        <b/>
        <sz val="12"/>
        <rFont val="Calibri"/>
        <family val="2"/>
        <scheme val="minor"/>
      </rPr>
      <t xml:space="preserve"> ,  , SET ANCHOR PUMP @ 5875FT , ON STREAM</t>
    </r>
  </si>
  <si>
    <r>
      <t>NO PUMP ACTION ,</t>
    </r>
    <r>
      <rPr>
        <b/>
        <sz val="12"/>
        <color rgb="FF0000FF"/>
        <rFont val="Calibri"/>
        <family val="2"/>
        <scheme val="minor"/>
      </rPr>
      <t xml:space="preserve"> </t>
    </r>
    <r>
      <rPr>
        <b/>
        <u/>
        <sz val="12"/>
        <color rgb="FFFF0000"/>
        <rFont val="Calibri"/>
        <family val="2"/>
        <scheme val="minor"/>
      </rPr>
      <t>R.TRIP</t>
    </r>
    <r>
      <rPr>
        <b/>
        <sz val="12"/>
        <color rgb="FF0000FF"/>
        <rFont val="Calibri"/>
        <family val="2"/>
        <scheme val="minor"/>
      </rPr>
      <t xml:space="preserve"> , ON STREAM </t>
    </r>
  </si>
  <si>
    <r>
      <t>ROD NO. (</t>
    </r>
    <r>
      <rPr>
        <b/>
        <sz val="12"/>
        <color rgb="FFFF0000"/>
        <rFont val="Calibri"/>
        <family val="2"/>
        <scheme val="minor"/>
      </rPr>
      <t>1X7/8"</t>
    </r>
    <r>
      <rPr>
        <b/>
        <sz val="12"/>
        <rFont val="Calibri"/>
        <family val="2"/>
        <scheme val="minor"/>
      </rPr>
      <t xml:space="preserve">) PARTED , FISHED OK , </t>
    </r>
    <r>
      <rPr>
        <b/>
        <sz val="12"/>
        <color rgb="FFFF0000"/>
        <rFont val="Calibri"/>
        <family val="2"/>
        <scheme val="minor"/>
      </rPr>
      <t>R.TRIP</t>
    </r>
    <r>
      <rPr>
        <b/>
        <sz val="12"/>
        <rFont val="Calibri"/>
        <family val="2"/>
        <scheme val="minor"/>
      </rPr>
      <t xml:space="preserve"> , ON STREAM</t>
    </r>
  </si>
  <si>
    <r>
      <t xml:space="preserve">LOW PUMP EFF. , </t>
    </r>
    <r>
      <rPr>
        <b/>
        <sz val="12"/>
        <color rgb="FFFF0000"/>
        <rFont val="Calibri"/>
        <family val="2"/>
        <scheme val="minor"/>
      </rPr>
      <t xml:space="preserve">R.TRIP </t>
    </r>
    <r>
      <rPr>
        <b/>
        <u/>
        <sz val="12"/>
        <color rgb="FFFF0000"/>
        <rFont val="Calibri"/>
        <family val="2"/>
        <scheme val="minor"/>
      </rPr>
      <t>W/ 1.75" ANCHOR PUMP</t>
    </r>
    <r>
      <rPr>
        <b/>
        <sz val="12"/>
        <color rgb="FF0000FF"/>
        <rFont val="Calibri"/>
        <family val="2"/>
        <scheme val="minor"/>
      </rPr>
      <t xml:space="preserve"> , RET. ( 1X1") , SET ANCHOR @ 5350 FT,  ON STREAM</t>
    </r>
  </si>
  <si>
    <r>
      <t xml:space="preserve">LOW PUMP EFF., R.TRIP  W/ </t>
    </r>
    <r>
      <rPr>
        <b/>
        <u/>
        <sz val="12"/>
        <color rgb="FFFF0000"/>
        <rFont val="Calibri"/>
        <family val="2"/>
        <scheme val="minor"/>
      </rPr>
      <t>NEW 1.75" DHP</t>
    </r>
    <r>
      <rPr>
        <b/>
        <sz val="12"/>
        <color rgb="FF0000FF"/>
        <rFont val="Calibri"/>
        <family val="2"/>
        <scheme val="minor"/>
      </rPr>
      <t xml:space="preserve"> , ON STREAM</t>
    </r>
  </si>
  <si>
    <t>NO PUMP ACTION , R.TRIP WITH 1.5" DHP , ON STREAM</t>
  </si>
  <si>
    <t xml:space="preserve">EXPRO#3 (TMU)             </t>
  </si>
  <si>
    <t>CAN'T RUN DYAN. DUE TO MALFUNCTION BRAKE,            AFTER ISOLATING B-IV , (B-I,II,III ON PROD.)</t>
  </si>
  <si>
    <t>SLIGHT F.POUND,  P.FILLAGE= 75 %, AFTER ADDING B-V, NOW (B-I,III,IV&amp;V ON PROD.)</t>
  </si>
  <si>
    <t>98X1" + 117X7/8" +15X1.5" S.BR</t>
  </si>
  <si>
    <t>NEW N-97</t>
  </si>
  <si>
    <t>WELL ( S/R ) :    NE-17</t>
  </si>
  <si>
    <t>PERFORMED REBALANCE FOR S/U</t>
  </si>
  <si>
    <t>PLAN FOR W/L JOB</t>
  </si>
  <si>
    <t>CELLAR FILLED W/ SAND</t>
  </si>
  <si>
    <t>SLIGHT GAS INTERFERENCE (P. FILLAGE= 88 %)</t>
  </si>
  <si>
    <t>SEVERE GAS INTERFERENCE (P. FILLAGE= 25 %)   AFTER INCREASING P.S. F/1.5" T/1.75"</t>
  </si>
  <si>
    <t>NORMAL CARD
 (AFTER ADDING NEW PERF. B-V, NOW ON PROD.  B-I,III,IV,V &amp; AFTER INCREASING P.S. F/1.5" T/1.75")</t>
  </si>
  <si>
    <t>NO CSG WING AVAILABLE</t>
  </si>
  <si>
    <t>PRODUCE FROM CSG</t>
  </si>
  <si>
    <t>NORMAL CARD.  AFTER OPENING SSD AGAINST B-I ,III ,  NOW B-I , III , IV &amp; V ON PRODUCTION</t>
  </si>
  <si>
    <t>NORMAL CARD.  AFTER INCREASING SH.S F/10 "T/12 "</t>
  </si>
  <si>
    <t>POOH W/2.56" FB-2 PLUG,  (B-I,II,V) ON PROD</t>
  </si>
  <si>
    <r>
      <t xml:space="preserve">F. POUND </t>
    </r>
    <r>
      <rPr>
        <b/>
        <sz val="12"/>
        <color rgb="FFFF0000"/>
        <rFont val="Calibri"/>
        <family val="2"/>
        <scheme val="minor"/>
      </rPr>
      <t>(P. FILLAGE= 78 %</t>
    </r>
    <r>
      <rPr>
        <b/>
        <sz val="12"/>
        <color indexed="12"/>
        <rFont val="Calibri"/>
        <family val="2"/>
        <scheme val="minor"/>
      </rPr>
      <t>)</t>
    </r>
  </si>
  <si>
    <t>SLIGHT FLUID POUND , P.FILLAGE +/- 90 %</t>
  </si>
  <si>
    <t>SEVERE FLUID POUND , P.FILLAGE +/- 28 %</t>
  </si>
  <si>
    <t>N.P.A</t>
  </si>
  <si>
    <t>TRANSFERRED TO NE-17</t>
  </si>
  <si>
    <r>
      <t>NO PUMP ACTION ,  R/T W/2" PUMP, RET. (10+3X1") RODS, SET PUMP @ 4950 FT, NOT PRODUCE , R.TRIP W/2" PUMP, RET. (6X1") RODS, SET PUMP @ 4800 FT,PERFORMED HYDRO TEST , NOT HOLD ,</t>
    </r>
    <r>
      <rPr>
        <b/>
        <sz val="12"/>
        <color rgb="FFFF0000"/>
        <rFont val="Calibri"/>
        <family val="2"/>
        <scheme val="minor"/>
      </rPr>
      <t xml:space="preserve"> WAITING FOR W/O</t>
    </r>
  </si>
  <si>
    <t>FLUID POUND, P. FILLAGE 75%</t>
  </si>
  <si>
    <t>F.L.</t>
  </si>
  <si>
    <t>NO THREADED FLANGE</t>
  </si>
  <si>
    <t>FLUID POUND, P. FILLAGE 72 %</t>
  </si>
  <si>
    <r>
      <rPr>
        <b/>
        <sz val="12"/>
        <color rgb="FFFF0000"/>
        <rFont val="Calibri"/>
        <family val="2"/>
      </rPr>
      <t xml:space="preserve">
B-I (5752'-5778'),(5790'-5805'), (5822-5850 )
B-II(5855-5866) , ISOLATED</t>
    </r>
    <r>
      <rPr>
        <b/>
        <sz val="12"/>
        <color indexed="12"/>
        <rFont val="Calibri"/>
        <family val="2"/>
      </rPr>
      <t xml:space="preserve">
</t>
    </r>
    <r>
      <rPr>
        <b/>
        <u/>
        <sz val="12"/>
        <color rgb="FF00B050"/>
        <rFont val="Calibri"/>
        <family val="2"/>
      </rPr>
      <t>B-III (5905'-5916'),(5922'-5934')  
B-IV (5946'-5954'),(5972'-5985')</t>
    </r>
    <r>
      <rPr>
        <b/>
        <sz val="12"/>
        <color rgb="FFFF0000"/>
        <rFont val="Calibri"/>
        <family val="2"/>
      </rPr>
      <t xml:space="preserve">
B-V (5992-6008 ) ISOLATED</t>
    </r>
    <r>
      <rPr>
        <b/>
        <sz val="12"/>
        <color rgb="FF00B050"/>
        <rFont val="Calibri"/>
        <family val="2"/>
      </rPr>
      <t xml:space="preserve">
</t>
    </r>
    <r>
      <rPr>
        <b/>
        <sz val="12"/>
        <color indexed="12"/>
        <rFont val="Calibri"/>
        <family val="2"/>
      </rPr>
      <t xml:space="preserve">
</t>
    </r>
  </si>
  <si>
    <t>NORMAL CARD  , (B-I,II ONLY)</t>
  </si>
  <si>
    <t>W.C 100%  FOR B-I,II</t>
  </si>
  <si>
    <r>
      <t xml:space="preserve">NO PUMP ACTION , </t>
    </r>
    <r>
      <rPr>
        <b/>
        <sz val="12"/>
        <color rgb="FFFF0000"/>
        <rFont val="Calibri"/>
        <family val="2"/>
        <scheme val="minor"/>
      </rPr>
      <t>R.TRIP</t>
    </r>
    <r>
      <rPr>
        <b/>
        <sz val="12"/>
        <color rgb="FF0000FF"/>
        <rFont val="Calibri"/>
        <family val="2"/>
        <scheme val="minor"/>
      </rPr>
      <t xml:space="preserve"> , HYDROTEST , NOT HOLD , 2 R.TRIP WITH ANCHOR PUMP , TOTAL RETREIVED ( </t>
    </r>
    <r>
      <rPr>
        <b/>
        <sz val="12"/>
        <color rgb="FFFF0000"/>
        <rFont val="Calibri"/>
        <family val="2"/>
        <scheme val="minor"/>
      </rPr>
      <t>35X1"</t>
    </r>
    <r>
      <rPr>
        <b/>
        <sz val="12"/>
        <color rgb="FF0000FF"/>
        <rFont val="Calibri"/>
        <family val="2"/>
        <scheme val="minor"/>
      </rPr>
      <t xml:space="preserve"> ) , SET ANCHOR PUMP @ 4875 FT , PERFORMED HYDRO TEST , NOT HOLD , WAITING FOR W/O</t>
    </r>
  </si>
  <si>
    <r>
      <t>ROD NO (</t>
    </r>
    <r>
      <rPr>
        <b/>
        <sz val="12"/>
        <color rgb="FFFF0000"/>
        <rFont val="Calibri"/>
        <family val="2"/>
        <scheme val="minor"/>
      </rPr>
      <t>62X1"</t>
    </r>
    <r>
      <rPr>
        <b/>
        <sz val="12"/>
        <rFont val="Calibri"/>
        <family val="2"/>
        <scheme val="minor"/>
      </rPr>
      <t xml:space="preserve"> ) PARTED ,  FISHED OK , </t>
    </r>
    <r>
      <rPr>
        <b/>
        <sz val="12"/>
        <color rgb="FFFF0000"/>
        <rFont val="Calibri"/>
        <family val="2"/>
        <scheme val="minor"/>
      </rPr>
      <t>R.TRIP</t>
    </r>
    <r>
      <rPr>
        <b/>
        <sz val="12"/>
        <rFont val="Calibri"/>
        <family val="2"/>
        <scheme val="minor"/>
      </rPr>
      <t xml:space="preserve"> , REPLACED ( 20X1"  F/50 TO 70 ) , ON STREAM</t>
    </r>
  </si>
  <si>
    <t>NORMAL CARD, (B-I, V, VI)</t>
  </si>
  <si>
    <t>EXPRO#8</t>
  </si>
  <si>
    <r>
      <t xml:space="preserve"> POOH WITH S/R &amp; DHP , OPENED SSD AGAINST</t>
    </r>
    <r>
      <rPr>
        <b/>
        <sz val="12"/>
        <color rgb="FFFF0000"/>
        <rFont val="Calibri"/>
        <family val="2"/>
        <scheme val="minor"/>
      </rPr>
      <t xml:space="preserve"> B-III,IV </t>
    </r>
    <r>
      <rPr>
        <b/>
        <sz val="12"/>
        <color rgb="FF0000FF"/>
        <rFont val="Calibri"/>
        <family val="2"/>
        <scheme val="minor"/>
      </rPr>
      <t xml:space="preserve">&amp; CLOSED SSD AGAINST B-I,II, KEPT B-V ISOLATED AGAINST FWG PLUG. </t>
    </r>
    <r>
      <rPr>
        <b/>
        <sz val="12"/>
        <color rgb="FF00B050"/>
        <rFont val="Calibri"/>
        <family val="2"/>
        <scheme val="minor"/>
      </rPr>
      <t>ONLY B-III,IV ON PRODUCTION</t>
    </r>
    <r>
      <rPr>
        <b/>
        <sz val="12"/>
        <color rgb="FF0000FF"/>
        <rFont val="Calibri"/>
        <family val="2"/>
        <scheme val="minor"/>
      </rPr>
      <t xml:space="preserve"> , RIH WITH S/R &amp; DHP.</t>
    </r>
  </si>
  <si>
    <r>
      <t xml:space="preserve">UNDER W/O DUE TO PRODUCE 100% WATER ,  (NO VISUAL CRACKS OR HOLES NOTICED ) ,  TAGGED TD  @ 6023 FT , </t>
    </r>
    <r>
      <rPr>
        <b/>
        <sz val="12"/>
        <color rgb="FFFF0000"/>
        <rFont val="Calibri"/>
        <family val="2"/>
        <scheme val="minor"/>
      </rPr>
      <t>ADD NEW PERF. IN B-I (5822-5850 ) , ADD PERF. B-II (5855-5866) &amp; B-V (5992-6008 )</t>
    </r>
    <r>
      <rPr>
        <b/>
        <sz val="12"/>
        <color rgb="FF0000FF"/>
        <rFont val="Calibri"/>
        <family val="2"/>
        <scheme val="minor"/>
      </rPr>
      <t xml:space="preserve"> , INSTALLED SELECTIVE COMPLETION , ( KEPT </t>
    </r>
    <r>
      <rPr>
        <b/>
        <sz val="12"/>
        <color rgb="FFFF0000"/>
        <rFont val="Calibri"/>
        <family val="2"/>
        <scheme val="minor"/>
      </rPr>
      <t xml:space="preserve">B-III &amp; IV </t>
    </r>
    <r>
      <rPr>
        <b/>
        <sz val="12"/>
        <color rgb="FF0000FF"/>
        <rFont val="Calibri"/>
        <family val="2"/>
        <scheme val="minor"/>
      </rPr>
      <t>ISOLATED BETWEEN TWO PKR'S AGAINST SSD ) ,(OPENED UPPER SSD AGAINST</t>
    </r>
    <r>
      <rPr>
        <b/>
        <sz val="12"/>
        <color rgb="FFFF0000"/>
        <rFont val="Calibri"/>
        <family val="2"/>
        <scheme val="minor"/>
      </rPr>
      <t xml:space="preserve"> B-I,II </t>
    </r>
    <r>
      <rPr>
        <b/>
        <sz val="12"/>
        <color rgb="FF0000FF"/>
        <rFont val="Calibri"/>
        <family val="2"/>
        <scheme val="minor"/>
      </rPr>
      <t>)  ( PRODUCE FROM</t>
    </r>
    <r>
      <rPr>
        <b/>
        <sz val="12"/>
        <color rgb="FFFF0000"/>
        <rFont val="Calibri"/>
        <family val="2"/>
        <scheme val="minor"/>
      </rPr>
      <t xml:space="preserve"> B-I,II &amp; V</t>
    </r>
    <r>
      <rPr>
        <b/>
        <sz val="12"/>
        <color rgb="FF0000FF"/>
        <rFont val="Calibri"/>
        <family val="2"/>
        <scheme val="minor"/>
      </rPr>
      <t xml:space="preserve"> ) , RIH WITH 1.5" DHP WITH NEW N-97 S/R , ( 15X1.5"+117X7/8"+98X1" ) , ON STREAM 23/7/2016</t>
    </r>
  </si>
  <si>
    <r>
      <t xml:space="preserve">EXPRO#8 ,  AFTER W/O , ( </t>
    </r>
    <r>
      <rPr>
        <b/>
        <sz val="12"/>
        <color rgb="FFFF0000"/>
        <rFont val="Calibri"/>
        <family val="2"/>
        <scheme val="minor"/>
      </rPr>
      <t>B-I, V &amp; VI</t>
    </r>
    <r>
      <rPr>
        <b/>
        <sz val="12"/>
        <color indexed="12"/>
        <rFont val="Calibri"/>
        <family val="2"/>
        <scheme val="minor"/>
      </rPr>
      <t xml:space="preserve"> )</t>
    </r>
  </si>
  <si>
    <t>EXPRO#8 (TMU)</t>
  </si>
  <si>
    <t>EXPRO#8 (TMU) LOW PUMP EFF.</t>
  </si>
  <si>
    <t xml:space="preserve">EXPRO#8 </t>
  </si>
  <si>
    <r>
      <t xml:space="preserve">RIH W/ W/L BRUSH AGAINST 2.56" F-NIPPLE, RIH W/ ANOTHER REDRESSED 2.56" FWG PLUG SET 2 F-NIPPLE ( </t>
    </r>
    <r>
      <rPr>
        <b/>
        <sz val="12"/>
        <color rgb="FFFF0000"/>
        <rFont val="Calibri"/>
        <family val="2"/>
        <scheme val="minor"/>
      </rPr>
      <t>ISOLATED B-IV</t>
    </r>
    <r>
      <rPr>
        <b/>
        <sz val="12"/>
        <color rgb="FF0000FF"/>
        <rFont val="Calibri"/>
        <family val="2"/>
        <scheme val="minor"/>
      </rPr>
      <t xml:space="preserve"> , (B-I,II,III ON PROD)), RIH WITH 1.5" DHP</t>
    </r>
  </si>
  <si>
    <t xml:space="preserve"> EXPRO TMU#3</t>
  </si>
  <si>
    <t xml:space="preserve"> EXPRO TMU#8, (LOWER PART OF B-V &amp; B-VI)</t>
  </si>
  <si>
    <r>
      <t>NO PUMP ACTION ,</t>
    </r>
    <r>
      <rPr>
        <b/>
        <sz val="12"/>
        <color rgb="FFFF0000"/>
        <rFont val="Calibri"/>
        <family val="2"/>
      </rPr>
      <t xml:space="preserve"> </t>
    </r>
    <r>
      <rPr>
        <b/>
        <sz val="12"/>
        <color rgb="FF0000FF"/>
        <rFont val="Calibri"/>
        <family val="2"/>
      </rPr>
      <t xml:space="preserve"> R. TRIP , ON STREAM</t>
    </r>
  </si>
  <si>
    <r>
      <t xml:space="preserve">POOH WITH S/R &amp; DHP , </t>
    </r>
    <r>
      <rPr>
        <b/>
        <u/>
        <sz val="12"/>
        <color rgb="FFFF0000"/>
        <rFont val="Calibri"/>
        <family val="2"/>
        <scheme val="minor"/>
      </rPr>
      <t>REPLACED 2.56" FWG PLUG BY ANOTHER ONE</t>
    </r>
    <r>
      <rPr>
        <b/>
        <sz val="12"/>
        <color rgb="FF0000FF"/>
        <rFont val="Calibri"/>
        <family val="2"/>
        <scheme val="minor"/>
      </rPr>
      <t xml:space="preserve"> , RIH WITH S/R &amp; DHP , ON STREAM</t>
    </r>
  </si>
  <si>
    <r>
      <t>ROD NO (</t>
    </r>
    <r>
      <rPr>
        <b/>
        <sz val="12"/>
        <color rgb="FFFF0000"/>
        <rFont val="Calibri"/>
        <family val="2"/>
        <scheme val="minor"/>
      </rPr>
      <t>67X1"</t>
    </r>
    <r>
      <rPr>
        <b/>
        <sz val="12"/>
        <rFont val="Calibri"/>
        <family val="2"/>
        <scheme val="minor"/>
      </rPr>
      <t xml:space="preserve">) PARTED , FISHED OK ,  </t>
    </r>
    <r>
      <rPr>
        <b/>
        <u/>
        <sz val="12"/>
        <color rgb="FFFF0000"/>
        <rFont val="Calibri"/>
        <family val="2"/>
        <scheme val="minor"/>
      </rPr>
      <t>R.TRIP</t>
    </r>
    <r>
      <rPr>
        <b/>
        <sz val="12"/>
        <rFont val="Calibri"/>
        <family val="2"/>
        <scheme val="minor"/>
      </rPr>
      <t xml:space="preserve"> ,ON STREAM </t>
    </r>
  </si>
  <si>
    <t>CELLER FILLED 
WITH OIL</t>
  </si>
  <si>
    <t>EXPRO#3 (TMU),
PLAN TO VERIFY LOSSES BY D.F.L &amp; DYNA.</t>
  </si>
  <si>
    <r>
      <t xml:space="preserve">NO PUMP ACTION , </t>
    </r>
    <r>
      <rPr>
        <b/>
        <sz val="16"/>
        <color rgb="FFFF0000"/>
        <rFont val="Calibri"/>
        <family val="2"/>
        <scheme val="minor"/>
      </rPr>
      <t>2</t>
    </r>
    <r>
      <rPr>
        <b/>
        <sz val="12"/>
        <color rgb="FF0000FF"/>
        <rFont val="Calibri"/>
        <family val="2"/>
        <scheme val="minor"/>
      </rPr>
      <t xml:space="preserve"> R.TRIP W/ 1.75" DHP , PERFORMED TBG TEST , NOT HOLD , </t>
    </r>
    <r>
      <rPr>
        <b/>
        <u/>
        <sz val="12"/>
        <color rgb="FFFF0000"/>
        <rFont val="Calibri"/>
        <family val="2"/>
        <scheme val="minor"/>
      </rPr>
      <t xml:space="preserve"> WAITING FOR ANCHOR PUMP ( NO AVAILABILITY FOR ANCHOR PUMP SPARE PARTS )</t>
    </r>
  </si>
  <si>
    <t>SEVERE F.POUND, P.FILLAGE +/- 25%</t>
  </si>
  <si>
    <t>CAN'T RUN DYAN. DUE TO MALFUNCTION BRAKE</t>
  </si>
  <si>
    <t>F. POUND , P. FILLAGE= 72 %</t>
  </si>
  <si>
    <t>CAN'T RUN DYNA. TEST DUE TO MALFUNCTION BRAKE</t>
  </si>
  <si>
    <t>SEVERE F.POUND, P.FILLAGE +/- 26%</t>
  </si>
  <si>
    <r>
      <t xml:space="preserve">LOW PUMP EFF. , </t>
    </r>
    <r>
      <rPr>
        <b/>
        <sz val="12"/>
        <color rgb="FFFF0000"/>
        <rFont val="Calibri"/>
        <family val="2"/>
        <scheme val="minor"/>
      </rPr>
      <t xml:space="preserve">R.TRIP </t>
    </r>
    <r>
      <rPr>
        <b/>
        <u/>
        <sz val="12"/>
        <color rgb="FFFF0000"/>
        <rFont val="Calibri"/>
        <family val="2"/>
        <scheme val="minor"/>
      </rPr>
      <t>W/1.5" DHP</t>
    </r>
    <r>
      <rPr>
        <b/>
        <sz val="12"/>
        <color rgb="FFFF0000"/>
        <rFont val="Calibri"/>
        <family val="2"/>
        <scheme val="minor"/>
      </rPr>
      <t xml:space="preserve"> INSTEAD OF 1.75" DHP</t>
    </r>
    <r>
      <rPr>
        <b/>
        <sz val="12"/>
        <color rgb="FF0000FF"/>
        <rFont val="Calibri"/>
        <family val="2"/>
        <scheme val="minor"/>
      </rPr>
      <t xml:space="preserve"> , ON STREAM</t>
    </r>
  </si>
  <si>
    <r>
      <t xml:space="preserve">NO PUMP ACTION , </t>
    </r>
    <r>
      <rPr>
        <b/>
        <sz val="22"/>
        <color rgb="FFFF0000"/>
        <rFont val="Calibri"/>
        <family val="2"/>
        <scheme val="minor"/>
      </rPr>
      <t>2</t>
    </r>
    <r>
      <rPr>
        <b/>
        <sz val="12"/>
        <rFont val="Calibri"/>
        <family val="2"/>
        <scheme val="minor"/>
      </rPr>
      <t xml:space="preserve"> R.TRIP </t>
    </r>
    <r>
      <rPr>
        <b/>
        <sz val="12"/>
        <rFont val="Calibri"/>
        <family val="2"/>
        <scheme val="minor"/>
      </rPr>
      <t xml:space="preserve"> , ON STREAM</t>
    </r>
  </si>
  <si>
    <t>EXPRO#3 (TMU), ANCHOR PUMP.</t>
  </si>
  <si>
    <t xml:space="preserve"> PRODUCE 100 % WATER</t>
  </si>
  <si>
    <t>NO PUMP ACTION  , R.TRIP , PERFORMED HYDRO TEST , NOT HOLD , R.TRIP WITH 1.5" ANCHOR PUMP , RETRIEVED (3+4 X1" ) , SET ANCHOR PUMP @ 5625 FT , FOUND SUCTION , WAITING FOR W/O</t>
  </si>
  <si>
    <r>
      <t xml:space="preserve">NO PUMP ACTION , </t>
    </r>
    <r>
      <rPr>
        <b/>
        <sz val="12"/>
        <rFont val="Calibri"/>
        <family val="2"/>
        <scheme val="minor"/>
      </rPr>
      <t xml:space="preserve">R.TRIP </t>
    </r>
    <r>
      <rPr>
        <b/>
        <sz val="12"/>
        <rFont val="Calibri"/>
        <family val="2"/>
        <scheme val="minor"/>
      </rPr>
      <t xml:space="preserve"> , ON STREAM</t>
    </r>
  </si>
  <si>
    <r>
      <rPr>
        <b/>
        <sz val="12"/>
        <color indexed="12"/>
        <rFont val="Calibri"/>
        <family val="2"/>
      </rPr>
      <t xml:space="preserve">FINISHED DRILLING , COMPLETED THE WELL AS OIL PRODUCER , FROM </t>
    </r>
    <r>
      <rPr>
        <b/>
        <sz val="12"/>
        <color indexed="48"/>
        <rFont val="Calibri"/>
        <family val="2"/>
      </rPr>
      <t xml:space="preserve">
(</t>
    </r>
    <r>
      <rPr>
        <b/>
        <sz val="12"/>
        <color indexed="17"/>
        <rFont val="Calibri"/>
        <family val="2"/>
      </rPr>
      <t xml:space="preserve"> B-I [5818 – 5850] , [5856 – 5868],Pr = 1050 Psia , B-II [5953 – 5966] Pr = 1800 Psia , B-III [5988 – 6000] Pr = 1950 Psia B-IV [6028 – 6055] Pr = 1850 Psia</t>
    </r>
    <r>
      <rPr>
        <b/>
        <sz val="12"/>
        <color indexed="12"/>
        <rFont val="Calibri"/>
        <family val="2"/>
      </rPr>
      <t xml:space="preserve">  ) INSTALLED SELECTIVE COMPELATION , ALL INTERVALS ON PROD. , USING</t>
    </r>
    <r>
      <rPr>
        <b/>
        <sz val="12"/>
        <color indexed="48"/>
        <rFont val="Calibri"/>
        <family val="2"/>
      </rPr>
      <t xml:space="preserve"> </t>
    </r>
    <r>
      <rPr>
        <b/>
        <sz val="12"/>
        <color indexed="10"/>
        <rFont val="Calibri"/>
        <family val="2"/>
      </rPr>
      <t>S/R</t>
    </r>
    <r>
      <rPr>
        <b/>
        <sz val="12"/>
        <color indexed="12"/>
        <rFont val="Calibri"/>
        <family val="2"/>
      </rPr>
      <t xml:space="preserve"> SYSTEM ,</t>
    </r>
    <r>
      <rPr>
        <b/>
        <sz val="12"/>
        <color indexed="48"/>
        <rFont val="Calibri"/>
        <family val="2"/>
      </rPr>
      <t xml:space="preserve"> </t>
    </r>
    <r>
      <rPr>
        <b/>
        <sz val="12"/>
        <color indexed="10"/>
        <rFont val="Calibri"/>
        <family val="2"/>
      </rPr>
      <t xml:space="preserve">R/U FOR S/U 640 M-II  FROM G-N-W-3   </t>
    </r>
    <r>
      <rPr>
        <b/>
        <sz val="12"/>
        <color indexed="12"/>
        <rFont val="Calibri"/>
        <family val="2"/>
      </rPr>
      <t xml:space="preserve">(SH.S = 10 " , S.L. = 112 '' ), RIH WITH </t>
    </r>
    <r>
      <rPr>
        <b/>
        <sz val="12"/>
        <color indexed="10"/>
        <rFont val="Calibri"/>
        <family val="2"/>
      </rPr>
      <t xml:space="preserve"> 1.75 " DHP (SLIME HOLE) , ( PUMP SET IN SSD ) </t>
    </r>
    <r>
      <rPr>
        <b/>
        <sz val="12"/>
        <color indexed="48"/>
        <rFont val="Calibri"/>
        <family val="2"/>
      </rPr>
      <t xml:space="preserve"> , </t>
    </r>
    <r>
      <rPr>
        <b/>
        <sz val="12"/>
        <color indexed="12"/>
        <rFont val="Calibri"/>
        <family val="2"/>
      </rPr>
      <t xml:space="preserve">WITH </t>
    </r>
    <r>
      <rPr>
        <b/>
        <sz val="12"/>
        <color indexed="10"/>
        <rFont val="Calibri"/>
        <family val="2"/>
      </rPr>
      <t xml:space="preserve">NEW S/R ( 1" S-88 , 7/8" D-78 ) </t>
    </r>
    <r>
      <rPr>
        <b/>
        <sz val="12"/>
        <color indexed="12"/>
        <rFont val="Calibri"/>
        <family val="2"/>
      </rPr>
      <t>( 25X1" + 120X7/8" + 93X1" ) , ON STREAM</t>
    </r>
  </si>
  <si>
    <t>B-I (5834-5846)
B-II (5953 – 5958)</t>
  </si>
  <si>
    <t xml:space="preserve">** 2 7/8" TBG 
</t>
  </si>
  <si>
    <t xml:space="preserve"> 1" N-97 SLIM S/R , 7/8" H-CH</t>
  </si>
  <si>
    <t>NO PUMP ACTION , RESET  , ON STREAM</t>
  </si>
  <si>
    <t>EXPRO#3(TMU)</t>
  </si>
  <si>
    <r>
      <t>UNDER W/O DUE TO TBG LEAK (</t>
    </r>
    <r>
      <rPr>
        <b/>
        <sz val="12"/>
        <color rgb="FFFF0000"/>
        <rFont val="Calibri"/>
        <family val="2"/>
        <scheme val="minor"/>
      </rPr>
      <t xml:space="preserve"> FOUND HOLE &amp; CRACK IN JT ABOVE P.S.N</t>
    </r>
    <r>
      <rPr>
        <b/>
        <sz val="12"/>
        <color rgb="FF0000FF"/>
        <rFont val="Calibri"/>
        <family val="2"/>
        <scheme val="minor"/>
      </rPr>
      <t xml:space="preserve"> ) , TAGGED TD @ 5987 FT , </t>
    </r>
    <r>
      <rPr>
        <b/>
        <sz val="12"/>
        <color rgb="FFFF0000"/>
        <rFont val="Calibri"/>
        <family val="2"/>
        <scheme val="minor"/>
      </rPr>
      <t>ADD NEW PERF. B-II (5,953 – 5,958)’</t>
    </r>
    <r>
      <rPr>
        <b/>
        <sz val="12"/>
        <color rgb="FF0000FF"/>
        <rFont val="Calibri"/>
        <family val="2"/>
        <scheme val="minor"/>
      </rPr>
      <t xml:space="preserve"> , ( B-I &amp; II ON PRODUCTION ) , INSTALLED 2 7/8" TBG  , RIH WITH 1.5" SLIM DHP ON </t>
    </r>
    <r>
      <rPr>
        <b/>
        <sz val="12"/>
        <color rgb="FFFF0000"/>
        <rFont val="Calibri"/>
        <family val="2"/>
        <scheme val="minor"/>
      </rPr>
      <t>NEW S/R ( 1" N-97 SLIM S/R , 7/8" H-CH</t>
    </r>
    <r>
      <rPr>
        <b/>
        <sz val="12"/>
        <color rgb="FF0000FF"/>
        <rFont val="Calibri"/>
        <family val="2"/>
        <scheme val="minor"/>
      </rPr>
      <t xml:space="preserve"> ) , (25X1"+120X7/8"+84X1") , ON STREAM</t>
    </r>
    <r>
      <rPr>
        <b/>
        <sz val="12"/>
        <color rgb="FFFF0000"/>
        <rFont val="Calibri"/>
        <family val="2"/>
        <scheme val="minor"/>
      </rPr>
      <t xml:space="preserve"> 12 /10/2016</t>
    </r>
  </si>
  <si>
    <t xml:space="preserve">NO PUMP ACTION , RETRIEVED ( 2X1") RODS , SET ANCHOR PUMP @ 5500 FT , PERFORMED HYDRO TEST , HOLD OK , ON STREAM , THEN NO PUMP ACTION ,  ( WAITING FOR ANCHOR PUMP ) , ( NO AVALIABILITY FOR ANCHOR PUMP SPARE PARTS ) </t>
  </si>
  <si>
    <t>POOH W/  DHP &amp; S/R</t>
  </si>
  <si>
    <r>
      <t>RIH W/</t>
    </r>
    <r>
      <rPr>
        <b/>
        <sz val="12"/>
        <color rgb="FFFF0000"/>
        <rFont val="Calibri"/>
        <family val="2"/>
        <scheme val="minor"/>
      </rPr>
      <t xml:space="preserve"> 2 " DHP</t>
    </r>
    <r>
      <rPr>
        <b/>
        <sz val="12"/>
        <rFont val="Calibri"/>
        <family val="2"/>
        <scheme val="minor"/>
      </rPr>
      <t xml:space="preserve"> &amp; NEW </t>
    </r>
    <r>
      <rPr>
        <b/>
        <sz val="12"/>
        <color rgb="FFFF0000"/>
        <rFont val="Calibri"/>
        <family val="2"/>
        <scheme val="minor"/>
      </rPr>
      <t xml:space="preserve">N-97 </t>
    </r>
    <r>
      <rPr>
        <b/>
        <sz val="12"/>
        <rFont val="Calibri"/>
        <family val="2"/>
        <scheme val="minor"/>
      </rPr>
      <t xml:space="preserve"> S/R (98X1"+110X7/8"+20X1") , ON STREAM</t>
    </r>
  </si>
  <si>
    <t>TOT RET (37 ROD X1")</t>
  </si>
  <si>
    <r>
      <t xml:space="preserve">POOH WITH S/R &amp; DHP ,  RIH WITH 1.5" ANCHOR PUMP , RETRIEVED </t>
    </r>
    <r>
      <rPr>
        <b/>
        <sz val="12"/>
        <color rgb="FFFF0000"/>
        <rFont val="Calibri"/>
        <family val="2"/>
        <scheme val="minor"/>
      </rPr>
      <t xml:space="preserve">( 10X1") </t>
    </r>
    <r>
      <rPr>
        <b/>
        <sz val="12"/>
        <color rgb="FF0000FF"/>
        <rFont val="Calibri"/>
        <family val="2"/>
        <scheme val="minor"/>
      </rPr>
      <t>RODS , SET ANCHOR @ 5500 FT , NOT PRODUCE ,( WAITING FOR ANCHOR PUMP ) , ( NO AVALIABILITY FOR ANCHOR PUMP SPARE PARTS )</t>
    </r>
  </si>
  <si>
    <r>
      <t xml:space="preserve">RETRIEVED </t>
    </r>
    <r>
      <rPr>
        <b/>
        <sz val="12"/>
        <color rgb="FFFF0000"/>
        <rFont val="Calibri"/>
        <family val="2"/>
        <scheme val="minor"/>
      </rPr>
      <t>( 10X1")</t>
    </r>
    <r>
      <rPr>
        <b/>
        <sz val="12"/>
        <color rgb="FF0000FF"/>
        <rFont val="Calibri"/>
        <family val="2"/>
        <scheme val="minor"/>
      </rPr>
      <t xml:space="preserve"> RODS  , TBG TEST , NOT HOLD , RIH WITH 1.75" ANCHOR PUMP , RET.</t>
    </r>
    <r>
      <rPr>
        <b/>
        <sz val="12"/>
        <color rgb="FFFF0000"/>
        <rFont val="Calibri"/>
        <family val="2"/>
        <scheme val="minor"/>
      </rPr>
      <t xml:space="preserve"> ( 17X1")</t>
    </r>
    <r>
      <rPr>
        <b/>
        <sz val="12"/>
        <color rgb="FF0000FF"/>
        <rFont val="Calibri"/>
        <family val="2"/>
        <scheme val="minor"/>
      </rPr>
      <t xml:space="preserve"> RODS , TBG TEST , HOLD OK , SET ANCHOR @ </t>
    </r>
    <r>
      <rPr>
        <b/>
        <sz val="12"/>
        <color rgb="FFFF0000"/>
        <rFont val="Calibri"/>
        <family val="2"/>
        <scheme val="minor"/>
      </rPr>
      <t>4825</t>
    </r>
    <r>
      <rPr>
        <b/>
        <sz val="12"/>
        <color rgb="FF0000FF"/>
        <rFont val="Calibri"/>
        <family val="2"/>
        <scheme val="minor"/>
      </rPr>
      <t xml:space="preserve"> BFT,  ON STREAM</t>
    </r>
  </si>
  <si>
    <r>
      <rPr>
        <b/>
        <sz val="12"/>
        <color rgb="FFFF0000"/>
        <rFont val="Calibri"/>
        <family val="2"/>
        <scheme val="minor"/>
      </rPr>
      <t>R.TRIP W/ 1.5" ANCHOR PUMP</t>
    </r>
    <r>
      <rPr>
        <b/>
        <sz val="12"/>
        <rFont val="Calibri"/>
        <family val="2"/>
        <scheme val="minor"/>
      </rPr>
      <t xml:space="preserve"> , RET. (2 RODS X1") , SET ANCHOR @ 5450 FT , ON STREAM</t>
    </r>
  </si>
  <si>
    <r>
      <t xml:space="preserve">NO PUMP ACTION , RETRIEVED ( 2X1") RODS , SET SAME ANCHOR PUMP @ 5500 FT , PERFORMED HYDRO TEST , HOLD OK , STARTED ,ON STREAM , THEN NO PUMP ACTION AGAIN , </t>
    </r>
    <r>
      <rPr>
        <b/>
        <sz val="12"/>
        <color rgb="FFFF0000"/>
        <rFont val="Calibri"/>
        <family val="2"/>
        <scheme val="minor"/>
      </rPr>
      <t xml:space="preserve"> ( WAITING FOR ANCHOR PUMP ) </t>
    </r>
    <r>
      <rPr>
        <b/>
        <sz val="12"/>
        <rFont val="Calibri"/>
        <family val="2"/>
        <scheme val="minor"/>
      </rPr>
      <t xml:space="preserve">, ( NO AVALIABILITY FOR ANCHOR PUMP SPARE PARTS ) </t>
    </r>
  </si>
  <si>
    <r>
      <t xml:space="preserve">NO PUMP ACTION , RETRIEVED ( 5X1" ) RODS , SET ANCHOR PUMP @ 5225 FT , NOT PRODUCE , </t>
    </r>
    <r>
      <rPr>
        <b/>
        <sz val="12"/>
        <color rgb="FFFF0000"/>
        <rFont val="Calibri"/>
        <family val="2"/>
        <scheme val="minor"/>
      </rPr>
      <t xml:space="preserve">( WAITING FOR ANCHOR PUMP ) </t>
    </r>
    <r>
      <rPr>
        <b/>
        <sz val="12"/>
        <color rgb="FF0000FF"/>
        <rFont val="Calibri"/>
        <family val="2"/>
        <scheme val="minor"/>
      </rPr>
      <t>, ( NO AVALIABILITY FOR ANCHOR PUMP SPARE PARTS )</t>
    </r>
  </si>
  <si>
    <r>
      <t xml:space="preserve">UNDER W/O,  ISOLATE B-IV BY  B. PLUG , PRODUCE FROM B-III AND CLOSE SSD AGAINST  B-I ( </t>
    </r>
    <r>
      <rPr>
        <b/>
        <sz val="12"/>
        <color indexed="10"/>
        <rFont val="Calibri"/>
        <family val="2"/>
      </rPr>
      <t xml:space="preserve">FAILED TO RETRIVE 2.56'' FB-2 PLUG FROM F.NIPPLE ( DURING W/O </t>
    </r>
    <r>
      <rPr>
        <b/>
        <sz val="12"/>
        <color indexed="12"/>
        <rFont val="Calibri"/>
        <family val="2"/>
      </rPr>
      <t xml:space="preserve">)) , RIH WITH 1.75" DHP WITH </t>
    </r>
    <r>
      <rPr>
        <b/>
        <sz val="12"/>
        <color indexed="17"/>
        <rFont val="Calibri"/>
        <family val="2"/>
      </rPr>
      <t>NEW D-78</t>
    </r>
    <r>
      <rPr>
        <b/>
        <sz val="12"/>
        <color indexed="12"/>
        <rFont val="Calibri"/>
        <family val="2"/>
      </rPr>
      <t xml:space="preserve"> S/R ( 20X1"+85X7/8"+122X1" ) , R/U FOR  640 C.LUFKIN S/U ( FROM FALAK-17 ) , SH.S. 8" , S.L. 88" , NOT PRODUCE ( </t>
    </r>
    <r>
      <rPr>
        <b/>
        <sz val="12"/>
        <color indexed="10"/>
        <rFont val="Calibri"/>
        <family val="2"/>
      </rPr>
      <t>EXPECTED FB-2 AND RUST ABOVE IT ISOLATE B-III</t>
    </r>
    <r>
      <rPr>
        <b/>
        <sz val="12"/>
        <color indexed="12"/>
        <rFont val="Calibri"/>
        <family val="2"/>
      </rPr>
      <t xml:space="preserve"> ) </t>
    </r>
  </si>
  <si>
    <t xml:space="preserve">B-I ,  B-III ( FB-2 PLUG STUCK IN F.NIPPLE) </t>
  </si>
  <si>
    <t>B-I,III</t>
  </si>
  <si>
    <t xml:space="preserve">B-I,II,III,IV </t>
  </si>
  <si>
    <t>B-I,III, IV</t>
  </si>
  <si>
    <r>
      <t xml:space="preserve">NO PUMP ACTION , R.TRIP , FOUND ACTION &amp; SUCTION , (RIH WITH FB-2 PLUG  TO PERFORM TBG TEST !!!!! ) </t>
    </r>
    <r>
      <rPr>
        <b/>
        <sz val="12"/>
        <color indexed="12"/>
        <rFont val="Calibri"/>
        <family val="2"/>
      </rPr>
      <t xml:space="preserve">( </t>
    </r>
    <r>
      <rPr>
        <b/>
        <sz val="12"/>
        <color indexed="10"/>
        <rFont val="Calibri"/>
        <family val="2"/>
      </rPr>
      <t>B-V ISOLATED BY FWG , SSD WAS OPEN ,  FB-2 STUCKED ABOVE FWG</t>
    </r>
    <r>
      <rPr>
        <b/>
        <sz val="12"/>
        <color indexed="12"/>
        <rFont val="Calibri"/>
        <family val="2"/>
      </rPr>
      <t xml:space="preserve">  ,   </t>
    </r>
    <r>
      <rPr>
        <b/>
        <u/>
        <sz val="12"/>
        <color indexed="8"/>
        <rFont val="Calibri"/>
        <family val="2"/>
      </rPr>
      <t>MANY TRAILS TO RETRIEVE FB-2 PLUG WITHOUT SUCCESS</t>
    </r>
    <r>
      <rPr>
        <b/>
        <sz val="12"/>
        <color indexed="12"/>
        <rFont val="Calibri"/>
        <family val="2"/>
      </rPr>
      <t xml:space="preserve"> , R.TRIP WITH </t>
    </r>
    <r>
      <rPr>
        <b/>
        <sz val="12"/>
        <color indexed="10"/>
        <rFont val="Calibri"/>
        <family val="2"/>
      </rPr>
      <t>1.75" ANCHOR PUMP</t>
    </r>
    <r>
      <rPr>
        <b/>
        <sz val="12"/>
        <color indexed="12"/>
        <rFont val="Calibri"/>
        <family val="2"/>
      </rPr>
      <t xml:space="preserve"> , RETRIEVED ( </t>
    </r>
    <r>
      <rPr>
        <b/>
        <sz val="12"/>
        <color indexed="10"/>
        <rFont val="Calibri"/>
        <family val="2"/>
      </rPr>
      <t>5X1"</t>
    </r>
    <r>
      <rPr>
        <b/>
        <sz val="12"/>
        <color indexed="12"/>
        <rFont val="Calibri"/>
        <family val="2"/>
      </rPr>
      <t xml:space="preserve"> ) RODS , </t>
    </r>
    <r>
      <rPr>
        <b/>
        <sz val="12"/>
        <color indexed="10"/>
        <rFont val="Calibri"/>
        <family val="2"/>
      </rPr>
      <t xml:space="preserve">SET ANCHOR PUMP @ 5750 FT </t>
    </r>
    <r>
      <rPr>
        <b/>
        <sz val="12"/>
        <color indexed="12"/>
        <rFont val="Calibri"/>
        <family val="2"/>
      </rPr>
      <t>, ON STREAM</t>
    </r>
  </si>
  <si>
    <t>B-III</t>
  </si>
  <si>
    <t>B-III,IV</t>
  </si>
  <si>
    <r>
      <t xml:space="preserve">UNDER W/O DUE TO TBG , ( </t>
    </r>
    <r>
      <rPr>
        <b/>
        <sz val="12"/>
        <color rgb="FFFF0000"/>
        <rFont val="Calibri"/>
        <family val="2"/>
        <scheme val="minor"/>
      </rPr>
      <t xml:space="preserve">FOUND HOLE IN JT NO 26 FROM SURFACE. </t>
    </r>
    <r>
      <rPr>
        <b/>
        <sz val="12"/>
        <color rgb="FF0000FF"/>
        <rFont val="Calibri"/>
        <family val="2"/>
        <scheme val="minor"/>
      </rPr>
      <t xml:space="preserve">) ,  </t>
    </r>
    <r>
      <rPr>
        <b/>
        <sz val="12"/>
        <color rgb="FFFF0000"/>
        <rFont val="Calibri"/>
        <family val="2"/>
        <scheme val="minor"/>
      </rPr>
      <t>( STILL FWG PLUG IN F-NIPPLE TO ISOLATE B-III, IV &amp; V DUMP INJECTION, TEST STRING AGAINST FWG TO 1500 PSI HOLD )</t>
    </r>
    <r>
      <rPr>
        <b/>
        <sz val="12"/>
        <color rgb="FF0000FF"/>
        <rFont val="Calibri"/>
        <family val="2"/>
        <scheme val="minor"/>
      </rPr>
      <t xml:space="preserve"> , RIH WITH 1.75" DHP ON SAME S/R EXCEPT ( 16X7/8" NEW H-CH ON TOP 7/8" SECTION ) ,  ( 25X1"+120X7/8"+84X1" ) , ON STREAM </t>
    </r>
    <r>
      <rPr>
        <b/>
        <sz val="12"/>
        <color rgb="FFFF0000"/>
        <rFont val="Calibri"/>
        <family val="2"/>
        <scheme val="minor"/>
      </rPr>
      <t>12/10/2016</t>
    </r>
  </si>
  <si>
    <t>TOTAL RETRIEVED ( 35X1" ) RODS</t>
  </si>
  <si>
    <t xml:space="preserve">  PERFORMED PERFORATION FOR B-I (5814-5831) , B-III (5984-5989) &amp; B-IV ( 6023-6032) </t>
  </si>
  <si>
    <t>NO PUMP ACTION , WAITING FOR W/O</t>
  </si>
  <si>
    <r>
      <t xml:space="preserve">UNDER W/O TO PERFORM WATER SHUT OFF ( </t>
    </r>
    <r>
      <rPr>
        <b/>
        <sz val="12"/>
        <color indexed="10"/>
        <rFont val="Calibri"/>
        <family val="2"/>
      </rPr>
      <t xml:space="preserve">ISOLATED B-III, IV BY B. PLUG + 10 FT CEMENT </t>
    </r>
    <r>
      <rPr>
        <b/>
        <sz val="12"/>
        <color indexed="12"/>
        <rFont val="Calibri"/>
        <family val="2"/>
      </rPr>
      <t xml:space="preserve"> ) , PRODUCE FROM B-I ONLY , RIH WITH 1.75" DHP WITH SAME S/R 
( 30+122+80) , INSTALL KTH WITH ANCHOR ( STRING UNDER TESTION BY 20 KIB ) , ON STREAM , REDUCED SH,S F/ 11" TO 8" </t>
    </r>
  </si>
  <si>
    <t>EXPRO#3 (TMU), B-I,II,III,IV</t>
  </si>
  <si>
    <t>SLIGHT F.POUND, P.FILLAGE +/- 92%</t>
  </si>
  <si>
    <t xml:space="preserve">CHECKED S/U  FOUND THE 112" HOLE  IS DAMAGE </t>
  </si>
  <si>
    <t>112" HOLE  IS DAMAGE</t>
  </si>
  <si>
    <t xml:space="preserve">CHECKED S/U  FOUND THE 112" &amp; 144" HOLES  ARE  DAMAGE </t>
  </si>
  <si>
    <t>112" &amp; 144" HOLES  ARE  DAMAGE</t>
  </si>
  <si>
    <t xml:space="preserve">112" &amp; 144" HOLES  ARE  DAMAGE </t>
  </si>
  <si>
    <t xml:space="preserve">88" HOLE IS DAMAGE </t>
  </si>
  <si>
    <t xml:space="preserve"> W.C INCR F/35 T/80.</t>
  </si>
  <si>
    <r>
      <rPr>
        <b/>
        <sz val="12"/>
        <color rgb="FFFF0000"/>
        <rFont val="Calibri"/>
        <family val="2"/>
        <scheme val="minor"/>
      </rPr>
      <t>R.TRIP W/ 1.5" ANCHOR PUMP</t>
    </r>
    <r>
      <rPr>
        <b/>
        <sz val="12"/>
        <color rgb="FF0000FF"/>
        <rFont val="Calibri"/>
        <family val="2"/>
        <scheme val="minor"/>
      </rPr>
      <t xml:space="preserve"> , RET. (11 RODS X1") ,TOT RET. ( 32 RODS X1") , TBG TEST , NOT HOLD  , R.TRIP W/1.5 " ANCHOR , RIH AGAIN W/15 RODS X1" , SET ANCHOR @ 5325  FT , PERFORMED HYDRO TEST , NOT HOLD , WAITNG FOR W/O </t>
    </r>
  </si>
  <si>
    <t>W.C = 100%</t>
  </si>
  <si>
    <t>W.C = 93 %</t>
  </si>
  <si>
    <t>NO PUMP ACTION , RESET , NO PROD. , R.TRIP WITH  1.75 " DHP (SLIME HOLE) ( PUMP SET IN SSD ) , ON STREAM</t>
  </si>
  <si>
    <t>C-640 LUFKIN</t>
  </si>
  <si>
    <t xml:space="preserve">POLISHED ROD PARTED , FISHED OK ,  REPLACED ,  ON STREAM </t>
  </si>
  <si>
    <t>NO PUMP ACTION , R.TRIP , PERFORMED HYDROTEST , FOUND FLOW FROM CSG VALVE ( EXPECTED TBG  LEAK ) , CLOSED CSG WING VALVE ,  NOT PRODUCE , WAITING FOR W/O</t>
  </si>
  <si>
    <t>89X1"+120X7/8"+25X1"</t>
  </si>
  <si>
    <t xml:space="preserve">NO PUMP ACTION , POOH WITH 2.25" DHP &amp;  S/R </t>
  </si>
  <si>
    <t>RIH WITH 2" DHP , ON STREAM</t>
  </si>
  <si>
    <t>POOH WITH S/R &amp; 1.75" DHP</t>
  </si>
  <si>
    <r>
      <t xml:space="preserve">RIH WITH </t>
    </r>
    <r>
      <rPr>
        <b/>
        <sz val="12"/>
        <color rgb="FFFF0000"/>
        <rFont val="Calibri"/>
        <family val="2"/>
        <scheme val="minor"/>
      </rPr>
      <t>1.5" DHP</t>
    </r>
    <r>
      <rPr>
        <b/>
        <sz val="12"/>
        <color rgb="FF0000FF"/>
        <rFont val="Calibri"/>
        <family val="2"/>
        <scheme val="minor"/>
      </rPr>
      <t xml:space="preserve"> &amp; S/R , ON STREAM</t>
    </r>
  </si>
  <si>
    <t xml:space="preserve">EXPRO#1 (TMU)             </t>
  </si>
  <si>
    <t>N.P.A.</t>
  </si>
  <si>
    <t>L.L @ PUMP DEPTH</t>
  </si>
  <si>
    <r>
      <t>UNDER W/O DUE TO</t>
    </r>
    <r>
      <rPr>
        <b/>
        <sz val="12"/>
        <color rgb="FFFF0000"/>
        <rFont val="Calibri"/>
        <family val="2"/>
        <scheme val="minor"/>
      </rPr>
      <t xml:space="preserve"> TBG LEAK</t>
    </r>
    <r>
      <rPr>
        <b/>
        <sz val="12"/>
        <color rgb="FF0000FF"/>
        <rFont val="Calibri"/>
        <family val="2"/>
        <scheme val="minor"/>
      </rPr>
      <t xml:space="preserve"> , </t>
    </r>
    <r>
      <rPr>
        <b/>
        <u/>
        <sz val="12"/>
        <color rgb="FF0000FF"/>
        <rFont val="Calibri"/>
        <family val="2"/>
        <scheme val="minor"/>
      </rPr>
      <t>FOUND LONG. CRACK IN JT NUM 187</t>
    </r>
    <r>
      <rPr>
        <b/>
        <sz val="12"/>
        <color rgb="FF0000FF"/>
        <rFont val="Calibri"/>
        <family val="2"/>
        <scheme val="minor"/>
      </rPr>
      <t xml:space="preserve"> ,  TAGGED BTM @ 6045 FT ,</t>
    </r>
    <r>
      <rPr>
        <b/>
        <u/>
        <sz val="12"/>
        <rFont val="Calibri"/>
        <family val="2"/>
        <scheme val="minor"/>
      </rPr>
      <t>ADD NEW PERF.</t>
    </r>
    <r>
      <rPr>
        <b/>
        <sz val="12"/>
        <color rgb="FF0000FF"/>
        <rFont val="Calibri"/>
        <family val="2"/>
        <scheme val="minor"/>
      </rPr>
      <t xml:space="preserve">IN </t>
    </r>
    <r>
      <rPr>
        <b/>
        <sz val="12"/>
        <color rgb="FFFF0000"/>
        <rFont val="Calibri"/>
        <family val="2"/>
        <scheme val="minor"/>
      </rPr>
      <t xml:space="preserve"> B-V (6021-6031) 10 FT</t>
    </r>
    <r>
      <rPr>
        <b/>
        <sz val="12"/>
        <color rgb="FF0000FF"/>
        <rFont val="Calibri"/>
        <family val="2"/>
        <scheme val="minor"/>
      </rPr>
      <t xml:space="preserve"> , INSTALLED</t>
    </r>
    <r>
      <rPr>
        <b/>
        <sz val="12"/>
        <rFont val="Calibri"/>
        <family val="2"/>
        <scheme val="minor"/>
      </rPr>
      <t xml:space="preserve"> </t>
    </r>
    <r>
      <rPr>
        <b/>
        <sz val="14"/>
        <rFont val="Calibri"/>
        <family val="2"/>
        <scheme val="minor"/>
      </rPr>
      <t>2-7/8" EUE COMPLETION STRING</t>
    </r>
    <r>
      <rPr>
        <b/>
        <sz val="12"/>
        <color rgb="FF0000FF"/>
        <rFont val="Calibri"/>
        <family val="2"/>
        <scheme val="minor"/>
      </rPr>
      <t xml:space="preserve"> ,  RIH 2 TIMES  W/ </t>
    </r>
    <r>
      <rPr>
        <b/>
        <sz val="12"/>
        <color rgb="FFFF0000"/>
        <rFont val="Calibri"/>
        <family val="2"/>
        <scheme val="minor"/>
      </rPr>
      <t>1.75" QUEEN DHP</t>
    </r>
    <r>
      <rPr>
        <b/>
        <sz val="12"/>
        <color rgb="FF0000FF"/>
        <rFont val="Calibri"/>
        <family val="2"/>
        <scheme val="minor"/>
      </rPr>
      <t xml:space="preserve">  ON SAME (89X1"+120X7/8"+25X1")  , FOUND ACTION &amp; SUCTION ,  R.TRIP W/ </t>
    </r>
    <r>
      <rPr>
        <b/>
        <sz val="12"/>
        <color rgb="FFFF0000"/>
        <rFont val="Calibri"/>
        <family val="2"/>
        <scheme val="minor"/>
      </rPr>
      <t>1.75" DHP</t>
    </r>
    <r>
      <rPr>
        <b/>
        <sz val="12"/>
        <color rgb="FF0000FF"/>
        <rFont val="Calibri"/>
        <family val="2"/>
        <scheme val="minor"/>
      </rPr>
      <t xml:space="preserve">, ON STREAM </t>
    </r>
    <r>
      <rPr>
        <b/>
        <u/>
        <sz val="12"/>
        <color rgb="FFFF0000"/>
        <rFont val="Calibri"/>
        <family val="2"/>
        <scheme val="minor"/>
      </rPr>
      <t>31-5-2016</t>
    </r>
  </si>
  <si>
    <r>
      <t xml:space="preserve">SLIGHT F. POUND, </t>
    </r>
    <r>
      <rPr>
        <b/>
        <sz val="12"/>
        <color rgb="FFFF0000"/>
        <rFont val="Calibri"/>
        <family val="2"/>
        <scheme val="minor"/>
      </rPr>
      <t xml:space="preserve">P.FILLAGE +/- 86 % </t>
    </r>
  </si>
  <si>
    <t>OPENED SSD AGAINST B-I,III,IV &amp; UPPER B-V</t>
  </si>
  <si>
    <t>S.F.L. ABOVE DHP +/- 200' AFTER 4 DAYS STOP</t>
  </si>
  <si>
    <r>
      <t>ISOLATED B-V &amp; B-VI BY 2.56" FWG PLUG, ONLY</t>
    </r>
    <r>
      <rPr>
        <b/>
        <sz val="12"/>
        <color rgb="FFFF0000"/>
        <rFont val="Calibri"/>
        <family val="2"/>
        <scheme val="minor"/>
      </rPr>
      <t xml:space="preserve"> B-I</t>
    </r>
    <r>
      <rPr>
        <b/>
        <sz val="12"/>
        <color rgb="FF0000FF"/>
        <rFont val="Calibri"/>
        <family val="2"/>
        <scheme val="minor"/>
      </rPr>
      <t xml:space="preserve"> ON PROD.</t>
    </r>
  </si>
  <si>
    <t>VALVE ROD SPLIT OUT FROM DHP , FISHED OK , POOH W/DHP &amp; S/R</t>
  </si>
  <si>
    <t xml:space="preserve"> RIH WITH 1.75" DHP  ON SAME S/R</t>
  </si>
  <si>
    <r>
      <t xml:space="preserve">ISOLATED </t>
    </r>
    <r>
      <rPr>
        <b/>
        <sz val="12"/>
        <color rgb="FFFF0000"/>
        <rFont val="Calibri"/>
        <family val="2"/>
        <scheme val="minor"/>
      </rPr>
      <t>B-V</t>
    </r>
    <r>
      <rPr>
        <b/>
        <sz val="12"/>
        <color rgb="FF0000FF"/>
        <rFont val="Calibri"/>
        <family val="2"/>
        <scheme val="minor"/>
      </rPr>
      <t xml:space="preserve"> BY 2.56" FWG PLUG </t>
    </r>
    <r>
      <rPr>
        <b/>
        <sz val="12"/>
        <color rgb="FF00B050"/>
        <rFont val="Calibri"/>
        <family val="2"/>
        <scheme val="minor"/>
      </rPr>
      <t>( B-I,II ONLY ON PROD.)</t>
    </r>
  </si>
  <si>
    <t>ROD NO. (36X1") PARTED , FISHED OK , CHANGED OK , ON STREAM</t>
  </si>
  <si>
    <r>
      <t xml:space="preserve"> SEVERE F.POUND , </t>
    </r>
    <r>
      <rPr>
        <b/>
        <sz val="12"/>
        <color rgb="FFFF0000"/>
        <rFont val="Calibri"/>
        <family val="2"/>
        <scheme val="minor"/>
      </rPr>
      <t>PUMP FILL. +/- 45 %</t>
    </r>
  </si>
  <si>
    <r>
      <t>ROD NO (</t>
    </r>
    <r>
      <rPr>
        <b/>
        <sz val="12"/>
        <color rgb="FFFF0000"/>
        <rFont val="Calibri"/>
        <family val="2"/>
        <scheme val="minor"/>
      </rPr>
      <t>4X7/8"</t>
    </r>
    <r>
      <rPr>
        <b/>
        <sz val="12"/>
        <rFont val="Calibri"/>
        <family val="2"/>
        <scheme val="minor"/>
      </rPr>
      <t xml:space="preserve">) PARTED , FISHED OK ,  </t>
    </r>
    <r>
      <rPr>
        <b/>
        <u/>
        <sz val="12"/>
        <color rgb="FFFF0000"/>
        <rFont val="Calibri"/>
        <family val="2"/>
        <scheme val="minor"/>
      </rPr>
      <t>R.TRIP W/1.5" DHP INSTREAD OF 1.75" DHP</t>
    </r>
    <r>
      <rPr>
        <b/>
        <sz val="12"/>
        <rFont val="Calibri"/>
        <family val="2"/>
        <scheme val="minor"/>
      </rPr>
      <t xml:space="preserve">  , ON STREAM</t>
    </r>
  </si>
  <si>
    <r>
      <t xml:space="preserve">NO PUMP ACTION , RET. (2 RODS X1") , SET ANCHOR @ 5400 FT , NO PROD. ,  </t>
    </r>
    <r>
      <rPr>
        <b/>
        <sz val="12"/>
        <color rgb="FFFF0000"/>
        <rFont val="Calibri"/>
        <family val="2"/>
        <scheme val="minor"/>
      </rPr>
      <t>WAITING FOR ANCHOR PUMP</t>
    </r>
  </si>
  <si>
    <r>
      <rPr>
        <b/>
        <sz val="12"/>
        <color rgb="FF00B050"/>
        <rFont val="Calibri"/>
        <family val="2"/>
        <scheme val="minor"/>
      </rPr>
      <t>B-I ( 5714'-5720' )(5727'-5736')(5740'-5748' ) ( 5753'-5772') ,</t>
    </r>
    <r>
      <rPr>
        <b/>
        <sz val="12"/>
        <color rgb="FF0000FF"/>
        <rFont val="Calibri"/>
        <family val="2"/>
        <scheme val="minor"/>
      </rPr>
      <t xml:space="preserve">
</t>
    </r>
    <r>
      <rPr>
        <b/>
        <u/>
        <sz val="12"/>
        <color rgb="FFFF0000"/>
        <rFont val="Calibri"/>
        <family val="2"/>
        <scheme val="minor"/>
      </rPr>
      <t>B-III ( 5890'-5898')( 5906'-5926' )( 5934'-5946') ISOLATED</t>
    </r>
    <r>
      <rPr>
        <b/>
        <sz val="12"/>
        <color indexed="12"/>
        <rFont val="Calibri"/>
        <family val="2"/>
        <scheme val="minor"/>
      </rPr>
      <t xml:space="preserve"> , 
</t>
    </r>
    <r>
      <rPr>
        <b/>
        <sz val="12"/>
        <color rgb="FFFF0000"/>
        <rFont val="Calibri"/>
        <family val="2"/>
        <scheme val="minor"/>
      </rPr>
      <t>B-V ( 5966'-6000')(6018'-6026')(6034'-6038') ISOLATED , 
B-VI (6062'-6070') ISOLATED</t>
    </r>
  </si>
  <si>
    <t>NO PUMP ACTION , R.TRIP WITH  1.75 " DHP (SLIME HOLE) ,ON STREAM</t>
  </si>
  <si>
    <t>NO PUMP ACTION , RESET , NOT PRODUCE , R.TRIP WITH 1.75" ANCHOR PUMP , RETRIEVED (2X1") RODS , SET ANCHOR PUMP @ 5900 FT , ON STREAM</t>
  </si>
  <si>
    <t xml:space="preserve">S.F.L  BY S/L FOR B-I,II &amp; B-V </t>
  </si>
  <si>
    <t>SEVERE F.POUND (P.FILLAGE=22%)</t>
  </si>
  <si>
    <t>SLIGHT F.POUND, P.FILLAGE=90%</t>
  </si>
  <si>
    <t>EXPRO#1 (TMU), B-I ONLY ON PROD.</t>
  </si>
  <si>
    <t>EXPRO TMU#1</t>
  </si>
  <si>
    <t>FILLED W/SAND</t>
  </si>
  <si>
    <r>
      <t xml:space="preserve">NO PUMP ACTION , </t>
    </r>
    <r>
      <rPr>
        <b/>
        <sz val="12"/>
        <color rgb="FFFF0000"/>
        <rFont val="Calibri"/>
        <family val="2"/>
        <scheme val="minor"/>
      </rPr>
      <t>RESET</t>
    </r>
    <r>
      <rPr>
        <b/>
        <sz val="12"/>
        <color rgb="FF0000FF"/>
        <rFont val="Calibri"/>
        <family val="2"/>
        <scheme val="minor"/>
      </rPr>
      <t xml:space="preserve"> , ON STREAM</t>
    </r>
  </si>
  <si>
    <r>
      <t xml:space="preserve">UNDER W/O DUE TO TBG , ( NO VISUAL CRACK OR HOLE FOUND ) , </t>
    </r>
    <r>
      <rPr>
        <b/>
        <sz val="12"/>
        <color rgb="FFFF0000"/>
        <rFont val="Calibri"/>
        <family val="2"/>
        <scheme val="minor"/>
      </rPr>
      <t xml:space="preserve">FOUND B-III (5922-5932) COVERED WITH SAND </t>
    </r>
    <r>
      <rPr>
        <b/>
        <sz val="12"/>
        <rFont val="Calibri"/>
        <family val="2"/>
        <scheme val="minor"/>
      </rPr>
      <t>,  CLEANED OUT FILL F/ 5926 FT  T/ 5950 FT</t>
    </r>
    <r>
      <rPr>
        <b/>
        <sz val="12"/>
        <color rgb="FFFF0000"/>
        <rFont val="Calibri"/>
        <family val="2"/>
        <scheme val="minor"/>
      </rPr>
      <t xml:space="preserve"> (B.PLUG DEPTH)</t>
    </r>
    <r>
      <rPr>
        <b/>
        <sz val="12"/>
        <rFont val="Calibri"/>
        <family val="2"/>
        <scheme val="minor"/>
      </rPr>
      <t xml:space="preserve"> , RIH WITH </t>
    </r>
    <r>
      <rPr>
        <b/>
        <sz val="12"/>
        <color rgb="FFFF0000"/>
        <rFont val="Calibri"/>
        <family val="2"/>
        <scheme val="minor"/>
      </rPr>
      <t>1.5" DHP</t>
    </r>
    <r>
      <rPr>
        <b/>
        <sz val="12"/>
        <rFont val="Calibri"/>
        <family val="2"/>
        <scheme val="minor"/>
      </rPr>
      <t xml:space="preserve"> ON S/R  (15X1.5"+120X7/8"+97X1" ) </t>
    </r>
    <r>
      <rPr>
        <b/>
        <sz val="12"/>
        <color rgb="FFFF0000"/>
        <rFont val="Calibri"/>
        <family val="2"/>
        <scheme val="minor"/>
      </rPr>
      <t>1" N-97 COND.2</t>
    </r>
    <r>
      <rPr>
        <b/>
        <sz val="12"/>
        <rFont val="Calibri"/>
        <family val="2"/>
        <scheme val="minor"/>
      </rPr>
      <t xml:space="preserve"> , 7/8" THE SAME S/R EXCEPT  15X7/8" ON TOP , ON STREAM ON</t>
    </r>
    <r>
      <rPr>
        <b/>
        <sz val="12"/>
        <color rgb="FFFF0000"/>
        <rFont val="Calibri"/>
        <family val="2"/>
        <scheme val="minor"/>
      </rPr>
      <t xml:space="preserve"> 15/12/2015</t>
    </r>
  </si>
  <si>
    <t>B-I (5772-5792)
B-III (5922-5932)</t>
  </si>
  <si>
    <t>NO PUMP ACTION,  R.TRIP, ON STREAM.</t>
  </si>
  <si>
    <t>15*1.5" + 120*7/8" + 96*1"</t>
  </si>
  <si>
    <t xml:space="preserve">STOPPED THE WELL DUE TO PRODUCE 100 WATER  </t>
  </si>
  <si>
    <t>R.TRIP WITH 1.5" ANCHOR PUMP , RET. (6 RODS X1") , SET ANCHOR @ 5250 FT , ON STREAM</t>
  </si>
  <si>
    <t>S/L</t>
  </si>
  <si>
    <r>
      <t xml:space="preserve">POOH WITH S/R &amp; DHP , RIH W/2.77" SHIFTING TOOL (selective) TO OPEN LOWER SSD, </t>
    </r>
    <r>
      <rPr>
        <b/>
        <sz val="12"/>
        <color rgb="FFFF0000"/>
        <rFont val="Calibri"/>
        <family val="2"/>
        <scheme val="minor"/>
      </rPr>
      <t>CAN'T PASS UPPER SSD</t>
    </r>
    <r>
      <rPr>
        <b/>
        <sz val="12"/>
        <rFont val="Calibri"/>
        <family val="2"/>
        <scheme val="minor"/>
      </rPr>
      <t xml:space="preserve">,  POOH TO INCREASE STRING WEIGHT &amp; RIH AGAIN W/2.76" SHIFTING TOOL (selective) , </t>
    </r>
    <r>
      <rPr>
        <b/>
        <sz val="12"/>
        <color rgb="FFFF0000"/>
        <rFont val="Calibri"/>
        <family val="2"/>
        <scheme val="minor"/>
      </rPr>
      <t xml:space="preserve">MANY TRAILS TO PASS UPPER SSD W/O SUCSESS , RIH WITH </t>
    </r>
    <r>
      <rPr>
        <b/>
        <u/>
        <sz val="12"/>
        <color rgb="FFFF0000"/>
        <rFont val="Calibri"/>
        <family val="2"/>
        <scheme val="minor"/>
      </rPr>
      <t>1.5" DHP</t>
    </r>
    <r>
      <rPr>
        <b/>
        <sz val="12"/>
        <color rgb="FFFF0000"/>
        <rFont val="Calibri"/>
        <family val="2"/>
        <scheme val="minor"/>
      </rPr>
      <t xml:space="preserve"> </t>
    </r>
    <r>
      <rPr>
        <b/>
        <sz val="12"/>
        <color rgb="FF0000FF"/>
        <rFont val="Calibri"/>
        <family val="2"/>
        <scheme val="minor"/>
      </rPr>
      <t>&amp; S/R , ON STRAM</t>
    </r>
  </si>
  <si>
    <t>MANY TRAILS TO RET. FWG PLUG WITHOUT SUCCESS TO LATCH ( SAND FILLAGE ABOVE FWG )</t>
  </si>
  <si>
    <r>
      <t xml:space="preserve">NO PUMP ACTION , </t>
    </r>
    <r>
      <rPr>
        <b/>
        <u/>
        <sz val="12"/>
        <color rgb="FFFF0000"/>
        <rFont val="Calibri"/>
        <family val="2"/>
        <scheme val="minor"/>
      </rPr>
      <t>R.TRIP</t>
    </r>
    <r>
      <rPr>
        <b/>
        <sz val="12"/>
        <color rgb="FF0000FF"/>
        <rFont val="Calibri"/>
        <family val="2"/>
        <scheme val="minor"/>
      </rPr>
      <t xml:space="preserve"> , NOT PRODUCE , PERFORMED HYDRO TEST , NOT HOLD , 
</t>
    </r>
    <r>
      <rPr>
        <b/>
        <sz val="18"/>
        <color rgb="FFFF0000"/>
        <rFont val="Calibri"/>
        <family val="2"/>
        <scheme val="minor"/>
      </rPr>
      <t>3</t>
    </r>
    <r>
      <rPr>
        <b/>
        <sz val="12"/>
        <color rgb="FF0000FF"/>
        <rFont val="Calibri"/>
        <family val="2"/>
        <scheme val="minor"/>
      </rPr>
      <t xml:space="preserve"> R.TRIP WITH 1.75" ANCHOR PUMP , TOTAL RETRIEVED ( </t>
    </r>
    <r>
      <rPr>
        <b/>
        <sz val="12"/>
        <color rgb="FFFF0000"/>
        <rFont val="Calibri"/>
        <family val="2"/>
        <scheme val="minor"/>
      </rPr>
      <t>27X1"</t>
    </r>
    <r>
      <rPr>
        <b/>
        <sz val="12"/>
        <color rgb="FF0000FF"/>
        <rFont val="Calibri"/>
        <family val="2"/>
        <scheme val="minor"/>
      </rPr>
      <t xml:space="preserve"> ) RODS , SET ANCHOR PUMP @ 5200  FT , NOT PRODUCE , </t>
    </r>
    <r>
      <rPr>
        <b/>
        <sz val="12"/>
        <color rgb="FFFF0000"/>
        <rFont val="Calibri"/>
        <family val="2"/>
        <scheme val="minor"/>
      </rPr>
      <t>WAITING FOR W/O</t>
    </r>
  </si>
  <si>
    <r>
      <t xml:space="preserve">B-I (5746-5749),(5756-5768),(5772-5776),(5784-5788)
B-II (5882-5890)
B-III (5930-5940)
    </t>
    </r>
    <r>
      <rPr>
        <b/>
        <u/>
        <sz val="12"/>
        <color rgb="FF00B050"/>
        <rFont val="Calibri"/>
        <family val="2"/>
        <scheme val="minor"/>
      </rPr>
      <t xml:space="preserve"> </t>
    </r>
    <r>
      <rPr>
        <b/>
        <u/>
        <sz val="12"/>
        <rFont val="Calibri"/>
        <family val="2"/>
        <scheme val="minor"/>
      </rPr>
      <t xml:space="preserve">ISOLATED B-IV (5955-5966) BY B.PLUG @ 5950 FT    </t>
    </r>
    <r>
      <rPr>
        <b/>
        <sz val="12"/>
        <rFont val="Calibri"/>
        <family val="2"/>
        <scheme val="minor"/>
      </rPr>
      <t xml:space="preserve"> </t>
    </r>
    <r>
      <rPr>
        <b/>
        <sz val="12"/>
        <color rgb="FF00B050"/>
        <rFont val="Calibri"/>
        <family val="2"/>
        <scheme val="minor"/>
      </rPr>
      <t xml:space="preserve">                       </t>
    </r>
  </si>
  <si>
    <t xml:space="preserve">VALVE ROD UNSCREWED , FISHED OK , R.TRIP , ON STREAM </t>
  </si>
  <si>
    <r>
      <rPr>
        <b/>
        <sz val="18"/>
        <color rgb="FFFF0000"/>
        <rFont val="Calibri"/>
        <family val="2"/>
        <scheme val="minor"/>
      </rPr>
      <t>W.C =100 %</t>
    </r>
    <r>
      <rPr>
        <b/>
        <sz val="12"/>
        <color rgb="FF0000FF"/>
        <rFont val="Calibri"/>
        <family val="2"/>
        <scheme val="minor"/>
      </rPr>
      <t xml:space="preserve"> AFTER W/O </t>
    </r>
  </si>
  <si>
    <t>NO PUMP ACTION , RESET ,  ON STREAM</t>
  </si>
  <si>
    <r>
      <t>PERFORMED STATIC PRESSURE SURVAY ,</t>
    </r>
    <r>
      <rPr>
        <b/>
        <sz val="12"/>
        <color indexed="10"/>
        <rFont val="Calibri"/>
        <family val="2"/>
      </rPr>
      <t xml:space="preserve"> P.S = 384 PSI @ 5800 FT</t>
    </r>
    <r>
      <rPr>
        <b/>
        <sz val="12"/>
        <color indexed="12"/>
        <rFont val="Calibri"/>
        <family val="2"/>
      </rPr>
      <t xml:space="preserve"> , S.F.L = 4800 FT, BHT= 191 F</t>
    </r>
  </si>
  <si>
    <r>
      <t xml:space="preserve">POLISHED ROD PARTED , FISHED OK , REPLACED , NOT PRODUCED, </t>
    </r>
    <r>
      <rPr>
        <b/>
        <u/>
        <sz val="12"/>
        <color rgb="FFFF0000"/>
        <rFont val="Calibri"/>
        <family val="2"/>
        <scheme val="minor"/>
      </rPr>
      <t>R.TRIP</t>
    </r>
    <r>
      <rPr>
        <b/>
        <sz val="12"/>
        <color rgb="FF0000CC"/>
        <rFont val="Calibri"/>
        <family val="2"/>
        <scheme val="minor"/>
      </rPr>
      <t xml:space="preserve"> , ON STREAM</t>
    </r>
  </si>
  <si>
    <r>
      <t>UNDER W/O DUE TO TBG LEAK , (</t>
    </r>
    <r>
      <rPr>
        <b/>
        <sz val="12"/>
        <color rgb="FFFF0000"/>
        <rFont val="Calibri"/>
        <family val="2"/>
        <scheme val="minor"/>
      </rPr>
      <t xml:space="preserve"> FOUND CRACK IN JNT 184 </t>
    </r>
    <r>
      <rPr>
        <b/>
        <sz val="12"/>
        <color rgb="FF0000FF"/>
        <rFont val="Calibri"/>
        <family val="2"/>
        <scheme val="minor"/>
      </rPr>
      <t xml:space="preserve"> ) ,TAGGED TD @ 6364  FT  ,RIH WITH 1.5" DHP &amp; SAME S/R EXCEPT ( 10X1"+8X7/8" H-CH COND.2 )
 ( 25X1"+120X7/8"+84X1" ) , ON STREAM</t>
    </r>
    <r>
      <rPr>
        <b/>
        <sz val="12"/>
        <color rgb="FFFF0000"/>
        <rFont val="Calibri"/>
        <family val="2"/>
        <scheme val="minor"/>
      </rPr>
      <t xml:space="preserve"> 23/12/2016</t>
    </r>
  </si>
  <si>
    <r>
      <t xml:space="preserve">EXPRO#1 (TMU)  </t>
    </r>
    <r>
      <rPr>
        <b/>
        <sz val="14"/>
        <color rgb="FFFF0000"/>
        <rFont val="Calibri"/>
        <family val="2"/>
        <scheme val="minor"/>
      </rPr>
      <t>B-I,II,III,IV</t>
    </r>
  </si>
  <si>
    <t>EXPRO#1 (TMU) EXPECTED LPE</t>
  </si>
  <si>
    <t>EXPRO#3</t>
  </si>
  <si>
    <t>EXPRO#1</t>
  </si>
  <si>
    <t>EXPRO#1 EXPECTED LPE</t>
  </si>
  <si>
    <r>
      <t xml:space="preserve">NO PUMP ACTION , </t>
    </r>
    <r>
      <rPr>
        <b/>
        <sz val="16"/>
        <color rgb="FFFF0000"/>
        <rFont val="Calibri"/>
        <family val="2"/>
        <scheme val="minor"/>
      </rPr>
      <t>2</t>
    </r>
    <r>
      <rPr>
        <b/>
        <sz val="12"/>
        <rFont val="Calibri"/>
        <family val="2"/>
        <scheme val="minor"/>
      </rPr>
      <t xml:space="preserve"> R.TRIP W/ 1.75" DHP , FOUND ACTION &amp; SUCTION, </t>
    </r>
    <r>
      <rPr>
        <b/>
        <sz val="16"/>
        <color rgb="FFFF0000"/>
        <rFont val="Calibri"/>
        <family val="2"/>
        <scheme val="minor"/>
      </rPr>
      <t>3</t>
    </r>
    <r>
      <rPr>
        <b/>
        <sz val="12"/>
        <rFont val="Calibri"/>
        <family val="2"/>
        <scheme val="minor"/>
      </rPr>
      <t xml:space="preserve"> R.TRIP W/ 1.75" ANCHOR , TOTAL </t>
    </r>
    <r>
      <rPr>
        <b/>
        <sz val="12"/>
        <color rgb="FFFF0000"/>
        <rFont val="Calibri"/>
        <family val="2"/>
        <scheme val="minor"/>
      </rPr>
      <t>RET. (35 RODS X1" )</t>
    </r>
    <r>
      <rPr>
        <b/>
        <sz val="12"/>
        <rFont val="Calibri"/>
        <family val="2"/>
        <scheme val="minor"/>
      </rPr>
      <t xml:space="preserve"> , SET ANCHOR @ </t>
    </r>
    <r>
      <rPr>
        <b/>
        <sz val="12"/>
        <color rgb="FFFF0000"/>
        <rFont val="Calibri"/>
        <family val="2"/>
        <scheme val="minor"/>
      </rPr>
      <t>4975</t>
    </r>
    <r>
      <rPr>
        <b/>
        <sz val="12"/>
        <rFont val="Calibri"/>
        <family val="2"/>
        <scheme val="minor"/>
      </rPr>
      <t xml:space="preserve"> FT , NOT PRODUCE , </t>
    </r>
    <r>
      <rPr>
        <b/>
        <u/>
        <sz val="12"/>
        <color rgb="FFFF0000"/>
        <rFont val="Calibri"/>
        <family val="2"/>
        <scheme val="minor"/>
      </rPr>
      <t>WAITING FOR W/O</t>
    </r>
    <r>
      <rPr>
        <b/>
        <sz val="12"/>
        <color rgb="FFFF0000"/>
        <rFont val="Calibri"/>
        <family val="2"/>
        <scheme val="minor"/>
      </rPr>
      <t xml:space="preserve">  </t>
    </r>
  </si>
  <si>
    <r>
      <t xml:space="preserve"> ROD NO. 1 X 1" TOP SECTION PARTED, RIH W/ MANY O-SHOT TYPES (2" SOCKET, 1-13/16" SOCKET, 1-5/8" SOCKET, 1" SLIPS), MANY TRIALS TO FISH WITHOUT SUCCESS, SECURED THE WELL, </t>
    </r>
    <r>
      <rPr>
        <b/>
        <u/>
        <sz val="12"/>
        <color rgb="FFFF0000"/>
        <rFont val="Calibri"/>
        <family val="2"/>
        <scheme val="minor"/>
      </rPr>
      <t>WAITING FOR W/O</t>
    </r>
    <r>
      <rPr>
        <b/>
        <sz val="12"/>
        <rFont val="Calibri"/>
        <family val="2"/>
        <scheme val="minor"/>
      </rPr>
      <t>.</t>
    </r>
  </si>
  <si>
    <r>
      <t xml:space="preserve">NO PUMP ACTION , POOH W/ S/R &amp; 1.75" SLIM ANCHOR PUMP THROUGH 2-7/8" TBG. W/ OVER PULL 10K-20KLB, FOUND </t>
    </r>
    <r>
      <rPr>
        <b/>
        <u/>
        <sz val="12"/>
        <color rgb="FFFF0000"/>
        <rFont val="Calibri"/>
        <family val="2"/>
        <scheme val="minor"/>
      </rPr>
      <t>ANCHOR SLIPS, RUBBER &amp; RUBBER CONE LOST IN WELL</t>
    </r>
    <r>
      <rPr>
        <b/>
        <sz val="12"/>
        <color rgb="FF0000FF"/>
        <rFont val="Calibri"/>
        <family val="2"/>
        <scheme val="minor"/>
      </rPr>
      <t xml:space="preserve">, MANY TRIALS TO RIH W/ 1.75" SLIM DHP WITHOUT SUCCESS, POOH W/ S/R &amp; DHP, FOUND </t>
    </r>
    <r>
      <rPr>
        <b/>
        <u/>
        <sz val="12"/>
        <color rgb="FFFF0000"/>
        <rFont val="Calibri"/>
        <family val="2"/>
        <scheme val="minor"/>
      </rPr>
      <t>SCRATCHES ON PUMP BODY (METAL TO METAL CONTACT MARK)</t>
    </r>
    <r>
      <rPr>
        <b/>
        <sz val="12"/>
        <color rgb="FF0000FF"/>
        <rFont val="Calibri"/>
        <family val="2"/>
        <scheme val="minor"/>
      </rPr>
      <t xml:space="preserve">,PERFORMED W/L JOB  , </t>
    </r>
    <r>
      <rPr>
        <b/>
        <sz val="12"/>
        <color rgb="FFFF0000"/>
        <rFont val="Calibri"/>
        <family val="2"/>
        <scheme val="minor"/>
      </rPr>
      <t>FOUND OBSTRUCTION @ 567 FT</t>
    </r>
    <r>
      <rPr>
        <b/>
        <sz val="12"/>
        <color rgb="FF0000FF"/>
        <rFont val="Calibri"/>
        <family val="2"/>
        <scheme val="minor"/>
      </rPr>
      <t xml:space="preserve"> (S/L DEPTH) , RIH W/2.25 " LIB , HAD MARK AT SIDE OF LIB  @ SAME DEPTH, WAITING W/O</t>
    </r>
  </si>
  <si>
    <r>
      <t xml:space="preserve">EXPRO TMU #3 , </t>
    </r>
    <r>
      <rPr>
        <b/>
        <sz val="12"/>
        <color rgb="FFFF0000"/>
        <rFont val="Calibri"/>
        <family val="2"/>
        <scheme val="minor"/>
      </rPr>
      <t>LOW PUMP EFF.</t>
    </r>
  </si>
  <si>
    <r>
      <t xml:space="preserve">NO PUMP ACTION , </t>
    </r>
    <r>
      <rPr>
        <b/>
        <u/>
        <sz val="12"/>
        <color rgb="FFFF0000"/>
        <rFont val="Calibri"/>
        <family val="2"/>
        <scheme val="minor"/>
      </rPr>
      <t>RESET</t>
    </r>
    <r>
      <rPr>
        <b/>
        <sz val="12"/>
        <color rgb="FF0000FF"/>
        <rFont val="Calibri"/>
        <family val="2"/>
        <scheme val="minor"/>
      </rPr>
      <t xml:space="preserve"> , ON STREAM </t>
    </r>
  </si>
  <si>
    <r>
      <t xml:space="preserve">UNDER W/O DUE TO TBG LEAK, </t>
    </r>
    <r>
      <rPr>
        <b/>
        <sz val="12"/>
        <color rgb="FFFF0000"/>
        <rFont val="Calibri"/>
        <family val="2"/>
        <scheme val="minor"/>
      </rPr>
      <t>FOUND LONGITUDINAL CRACK IN JT DIRECTLY ABOVE PSN</t>
    </r>
    <r>
      <rPr>
        <b/>
        <sz val="12"/>
        <rFont val="Calibri"/>
        <family val="2"/>
        <scheme val="minor"/>
      </rPr>
      <t xml:space="preserve"> ,  TAGGED T.D. @ 6205 FT ,</t>
    </r>
    <r>
      <rPr>
        <b/>
        <sz val="12"/>
        <color rgb="FFFF0000"/>
        <rFont val="Calibri"/>
        <family val="2"/>
        <scheme val="minor"/>
      </rPr>
      <t xml:space="preserve"> ADD NEW PERF.</t>
    </r>
    <r>
      <rPr>
        <b/>
        <sz val="12"/>
        <rFont val="Calibri"/>
        <family val="2"/>
        <scheme val="minor"/>
      </rPr>
      <t xml:space="preserve"> IN </t>
    </r>
    <r>
      <rPr>
        <b/>
        <sz val="12"/>
        <color rgb="FFFF0000"/>
        <rFont val="Calibri"/>
        <family val="2"/>
        <scheme val="minor"/>
      </rPr>
      <t>B-V</t>
    </r>
    <r>
      <rPr>
        <b/>
        <sz val="12"/>
        <rFont val="Calibri"/>
        <family val="2"/>
        <scheme val="minor"/>
      </rPr>
      <t xml:space="preserve"> ( 6086'-6096') , </t>
    </r>
    <r>
      <rPr>
        <b/>
        <sz val="12"/>
        <color rgb="FFFF0000"/>
        <rFont val="Calibri"/>
        <family val="2"/>
        <scheme val="minor"/>
      </rPr>
      <t>B-IV</t>
    </r>
    <r>
      <rPr>
        <b/>
        <sz val="12"/>
        <rFont val="Calibri"/>
        <family val="2"/>
        <scheme val="minor"/>
      </rPr>
      <t xml:space="preserve"> ( 6048'-6054') , </t>
    </r>
    <r>
      <rPr>
        <b/>
        <sz val="12"/>
        <color rgb="FFFF0000"/>
        <rFont val="Calibri"/>
        <family val="2"/>
        <scheme val="minor"/>
      </rPr>
      <t>B-I</t>
    </r>
    <r>
      <rPr>
        <b/>
        <sz val="12"/>
        <rFont val="Calibri"/>
        <family val="2"/>
        <scheme val="minor"/>
      </rPr>
      <t xml:space="preserve"> ( 5769'-5774') , RIH WITH 2" DHP &amp;</t>
    </r>
    <r>
      <rPr>
        <b/>
        <u/>
        <sz val="12"/>
        <color rgb="FFFF0000"/>
        <rFont val="Calibri"/>
        <family val="2"/>
        <scheme val="minor"/>
      </rPr>
      <t xml:space="preserve"> NEW D-WF S/R</t>
    </r>
    <r>
      <rPr>
        <b/>
        <sz val="12"/>
        <rFont val="Calibri"/>
        <family val="2"/>
        <scheme val="minor"/>
      </rPr>
      <t xml:space="preserve"> ( 30X1"+115X7/8"+89X1" ) , ON STREAM </t>
    </r>
    <r>
      <rPr>
        <b/>
        <sz val="12"/>
        <color rgb="FFFF0000"/>
        <rFont val="Calibri"/>
        <family val="2"/>
        <scheme val="minor"/>
      </rPr>
      <t>25/4/2016</t>
    </r>
  </si>
  <si>
    <t>BAKER (B-I,III,IV &amp; V , 2" DHP)</t>
  </si>
  <si>
    <r>
      <t>UNDER W/O DUE TO PUMP STUCKED &amp; ROD PARTED ,  TAGGED BTM @ 6051 FT , INSTALLED SELECTIVE COMPLETION ,</t>
    </r>
    <r>
      <rPr>
        <b/>
        <sz val="12"/>
        <color rgb="FFFF0000"/>
        <rFont val="Calibri"/>
        <family val="2"/>
        <scheme val="minor"/>
      </rPr>
      <t xml:space="preserve"> KEPT ALL INTERVALS ON PRODUCTION </t>
    </r>
    <r>
      <rPr>
        <b/>
        <sz val="12"/>
        <color rgb="FF00B050"/>
        <rFont val="Calibri"/>
        <family val="2"/>
        <scheme val="minor"/>
      </rPr>
      <t xml:space="preserve">(B-I,III,IV&amp;V)  </t>
    </r>
    <r>
      <rPr>
        <b/>
        <sz val="12"/>
        <rFont val="Calibri"/>
        <family val="2"/>
        <scheme val="minor"/>
      </rPr>
      <t xml:space="preserve">, RIH W/ 1.75'' DHP ON SAME S/R'S ( 25 X 1"+120 X 7/8''+88 X 1") , ON STREAM </t>
    </r>
    <r>
      <rPr>
        <b/>
        <sz val="12"/>
        <color rgb="FFFF0000"/>
        <rFont val="Calibri"/>
        <family val="2"/>
        <scheme val="minor"/>
      </rPr>
      <t>10/1/2017</t>
    </r>
  </si>
  <si>
    <t>EXPRO#1 TMU</t>
  </si>
  <si>
    <r>
      <t xml:space="preserve">PLUNGER STUCK , R.TRIP </t>
    </r>
    <r>
      <rPr>
        <b/>
        <u/>
        <sz val="12"/>
        <color rgb="FFFF0000"/>
        <rFont val="Calibri"/>
        <family val="2"/>
        <scheme val="minor"/>
      </rPr>
      <t>W/ 1.5" DHP</t>
    </r>
    <r>
      <rPr>
        <b/>
        <sz val="12"/>
        <color rgb="FF0000FF"/>
        <rFont val="Calibri"/>
        <family val="2"/>
        <scheme val="minor"/>
      </rPr>
      <t xml:space="preserve"> INSTEAD OF 1.75" DHP , ON STREAM</t>
    </r>
  </si>
  <si>
    <t>NO PUMP ACTION , R.TRIP WITH 1.75" SLIME HOLE ANCHOR PUMP , RETRIEVED (1X1") RODS , SET ANCHOR PUMP @ 5875 FT , ON STREAM</t>
  </si>
  <si>
    <t>EXPRO#1 (TMU)</t>
  </si>
  <si>
    <r>
      <t xml:space="preserve">UNDER W/O DUE TO TBG LEAK , FOUND FOUND </t>
    </r>
    <r>
      <rPr>
        <b/>
        <sz val="12"/>
        <color rgb="FFFF0000"/>
        <rFont val="Calibri"/>
        <family val="2"/>
        <scheme val="minor"/>
      </rPr>
      <t xml:space="preserve"> (* CRACK IN THE 5TH JT ABOVE P.S.N. *HOLE IN THE 2ND JT ABOVE P.S.N. , </t>
    </r>
    <r>
      <rPr>
        <b/>
        <u/>
        <sz val="12"/>
        <rFont val="Calibri"/>
        <family val="2"/>
        <scheme val="minor"/>
      </rPr>
      <t>LEAK @ 5890 &amp; 5797 FT</t>
    </r>
    <r>
      <rPr>
        <b/>
        <sz val="12"/>
        <color rgb="FFFF0000"/>
        <rFont val="Calibri"/>
        <family val="2"/>
        <scheme val="minor"/>
      </rPr>
      <t xml:space="preserve">  VERY HARD SCALE ON THE STAND ABOVE 2.56" F-NIPPLE)</t>
    </r>
    <r>
      <rPr>
        <b/>
        <sz val="12"/>
        <color rgb="FF0000FF"/>
        <rFont val="Calibri"/>
        <family val="2"/>
        <scheme val="minor"/>
      </rPr>
      <t xml:space="preserve"> ,  TAGGED BTM @ 6090 FT , INSTALLED ANCHORED S/R COMPLETION , RIH W/ 1.5" D.H.P ON SAME S/R (25X1"+120X7/8"+90X1") EXCEPT 8X1"+21X7/8) NEW N-97 , ON STREAM </t>
    </r>
    <r>
      <rPr>
        <b/>
        <u/>
        <sz val="12"/>
        <color rgb="FFFF0000"/>
        <rFont val="Calibri"/>
        <family val="2"/>
        <scheme val="minor"/>
      </rPr>
      <t>14-1-2017</t>
    </r>
  </si>
  <si>
    <t>BAKER ( B-I,II,III )</t>
  </si>
  <si>
    <t>BAKER ( GASES BLED OFF )</t>
  </si>
  <si>
    <t>EXPRO#1 (B-I,III,IV), P.S=1.75"</t>
  </si>
  <si>
    <t>EXPRO#3 (TMU),  WRONG TEST</t>
  </si>
  <si>
    <t>BAKER (B-I,II)</t>
  </si>
  <si>
    <r>
      <t xml:space="preserve">NO PUMP ACTION , </t>
    </r>
    <r>
      <rPr>
        <b/>
        <sz val="12"/>
        <color rgb="FFFF0000"/>
        <rFont val="Calibri"/>
        <family val="2"/>
        <scheme val="minor"/>
      </rPr>
      <t>RESET DHP</t>
    </r>
    <r>
      <rPr>
        <b/>
        <sz val="12"/>
        <color rgb="FF0000FF"/>
        <rFont val="Calibri"/>
        <family val="2"/>
        <scheme val="minor"/>
      </rPr>
      <t xml:space="preserve"> , ON STREAM</t>
    </r>
  </si>
  <si>
    <t>VALVE ROD UNSCREWED , FISHED OK , R.TRIP / ANCHOR PUMP , RET. (  1 RODS X1") , SET ANCHOR @5225   FT , ON STREAM</t>
  </si>
  <si>
    <r>
      <t xml:space="preserve">NO PUMP ACTION , R.TRIP , PERFORMED HYDRO TEST , NOT HOLD , R.TRIP WITH </t>
    </r>
    <r>
      <rPr>
        <b/>
        <sz val="12"/>
        <color rgb="FFFF0000"/>
        <rFont val="Calibri"/>
        <family val="2"/>
        <scheme val="minor"/>
      </rPr>
      <t>2" ANCHOR PUMP</t>
    </r>
    <r>
      <rPr>
        <b/>
        <sz val="12"/>
        <color rgb="FF0000FF"/>
        <rFont val="Calibri"/>
        <family val="2"/>
        <scheme val="minor"/>
      </rPr>
      <t xml:space="preserve"> , RETRIEVED ( </t>
    </r>
    <r>
      <rPr>
        <b/>
        <sz val="12"/>
        <color rgb="FFFF0000"/>
        <rFont val="Calibri"/>
        <family val="2"/>
        <scheme val="minor"/>
      </rPr>
      <t>10X1"</t>
    </r>
    <r>
      <rPr>
        <b/>
        <sz val="12"/>
        <color rgb="FF0000FF"/>
        <rFont val="Calibri"/>
        <family val="2"/>
        <scheme val="minor"/>
      </rPr>
      <t>) , SET ANCHOR PUMP @ 5600 FT , ON STREAM</t>
    </r>
  </si>
  <si>
    <r>
      <t xml:space="preserve">ROD NO ( </t>
    </r>
    <r>
      <rPr>
        <b/>
        <sz val="12"/>
        <color rgb="FFFF0000"/>
        <rFont val="Calibri"/>
        <family val="2"/>
        <scheme val="minor"/>
      </rPr>
      <t>1X7/8"</t>
    </r>
    <r>
      <rPr>
        <b/>
        <sz val="12"/>
        <color rgb="FF0000CC"/>
        <rFont val="Calibri"/>
        <family val="2"/>
        <scheme val="minor"/>
      </rPr>
      <t xml:space="preserve"> ) PARTED , FISHED OK ,R.TRIP W/ 1.5" DHP, REPLACED (3X1") , 
ON STREAM</t>
    </r>
  </si>
  <si>
    <r>
      <t xml:space="preserve">NO PUMP ACTION , RTRIRIEVED ( 5X1" ) , TRY TO SET ANCHOR PUMP WITHOUT SUCCESS , POOH  , FOUND VALVE ROD SLIPT OUT , FISHED OK , R.TRIP WITH ANCHOR PUMP , RETRIEVED ( 2X1" ) , SET ANCHOR PUMP @ 5550 FT , PERFORMED HYDRO TEST , HOLD OK , ON STREAM </t>
    </r>
    <r>
      <rPr>
        <b/>
        <sz val="12"/>
        <color rgb="FFFF0000"/>
        <rFont val="Calibri"/>
        <family val="2"/>
        <scheme val="minor"/>
      </rPr>
      <t>3-3-2017</t>
    </r>
  </si>
  <si>
    <t>NO THREAD FOR CSG FLANGE</t>
  </si>
  <si>
    <r>
      <t xml:space="preserve">FLUID POUND, </t>
    </r>
    <r>
      <rPr>
        <b/>
        <sz val="12"/>
        <color rgb="FFFF0000"/>
        <rFont val="Calibri"/>
        <family val="2"/>
        <scheme val="minor"/>
      </rPr>
      <t>P. FILLAGE 78%</t>
    </r>
  </si>
  <si>
    <t xml:space="preserve">SEVERE FLUID POUND , P.FILLAGE +/- 45 % </t>
  </si>
  <si>
    <t>CANT RUN F.L</t>
  </si>
  <si>
    <t>NORMAL CARD, P.FILLAGE=95%</t>
  </si>
  <si>
    <t xml:space="preserve"> FLUID POUND , P.FILLAGE +/- 72 % </t>
  </si>
  <si>
    <t xml:space="preserve">SLIGHT FLUID POUND , P.FILLAGE +/- 92 % </t>
  </si>
  <si>
    <t xml:space="preserve">SLIGHT FLUID POUND , P.FILLAGE +/- 86 % </t>
  </si>
  <si>
    <t xml:space="preserve">SEVERE FLUID POUND , P.FILLAGE +/- 26 % </t>
  </si>
  <si>
    <t xml:space="preserve">SEVERE FLUID POUND , P.FILLAGE +/- 46 % </t>
  </si>
  <si>
    <t>CANT RUN L.L DUE TO PLUG STUCK</t>
  </si>
  <si>
    <t xml:space="preserve">SEVERE FLUID POUND , P.FILLAGE +/- 53 % </t>
  </si>
  <si>
    <t>CANT RUN F.L, 
CELLER FILLED W/OIL</t>
  </si>
  <si>
    <t>CELL FILLED W/SAND</t>
  </si>
  <si>
    <t>SEVERE F.POUND , PUMP FILL. +/- 46 %</t>
  </si>
  <si>
    <t>B-I,II,III,IV,V</t>
  </si>
  <si>
    <t xml:space="preserve">B-I,III,IV </t>
  </si>
  <si>
    <t>B-I,II &amp; V</t>
  </si>
  <si>
    <t>B-I&amp;II</t>
  </si>
  <si>
    <t>B-I, III</t>
  </si>
  <si>
    <t>B-I&amp; III</t>
  </si>
  <si>
    <r>
      <t xml:space="preserve">AL.AHLIA , </t>
    </r>
    <r>
      <rPr>
        <b/>
        <sz val="18"/>
        <color indexed="10"/>
        <rFont val="Calibri"/>
        <family val="2"/>
      </rPr>
      <t>B-I,III,IV</t>
    </r>
  </si>
  <si>
    <t>B-I,III,IV</t>
  </si>
  <si>
    <r>
      <t xml:space="preserve">BAKER , </t>
    </r>
    <r>
      <rPr>
        <b/>
        <sz val="12"/>
        <color indexed="10"/>
        <rFont val="Calibri"/>
        <family val="2"/>
      </rPr>
      <t xml:space="preserve"> </t>
    </r>
    <r>
      <rPr>
        <b/>
        <sz val="22"/>
        <color rgb="FF00B050"/>
        <rFont val="Calibri"/>
        <family val="2"/>
      </rPr>
      <t>B-I</t>
    </r>
    <r>
      <rPr>
        <b/>
        <sz val="12"/>
        <color indexed="12"/>
        <rFont val="Calibri"/>
        <family val="2"/>
      </rPr>
      <t xml:space="preserve"> , ANCHOR PUMP </t>
    </r>
  </si>
  <si>
    <t>B-I</t>
  </si>
  <si>
    <t xml:space="preserve"> B-V</t>
  </si>
  <si>
    <r>
      <t xml:space="preserve">AL.AHLIA , </t>
    </r>
    <r>
      <rPr>
        <b/>
        <sz val="20"/>
        <color rgb="FF00B050"/>
        <rFont val="Calibri"/>
        <family val="2"/>
        <scheme val="minor"/>
      </rPr>
      <t xml:space="preserve">B-I </t>
    </r>
  </si>
  <si>
    <t>B-I,II</t>
  </si>
  <si>
    <t>B-I, V, VI</t>
  </si>
  <si>
    <t>B-I, V &amp; VI</t>
  </si>
  <si>
    <t>B-I,II,V</t>
  </si>
  <si>
    <t xml:space="preserve">B-I,II </t>
  </si>
  <si>
    <t xml:space="preserve">B-I </t>
  </si>
  <si>
    <r>
      <t>BAKER ,</t>
    </r>
    <r>
      <rPr>
        <b/>
        <sz val="24"/>
        <color rgb="FF00B050"/>
        <rFont val="Calibri"/>
        <family val="2"/>
        <scheme val="minor"/>
      </rPr>
      <t xml:space="preserve"> </t>
    </r>
    <r>
      <rPr>
        <b/>
        <sz val="24"/>
        <color rgb="FF00B050"/>
        <rFont val="Calibri"/>
        <family val="2"/>
      </rPr>
      <t xml:space="preserve">B-I,III,IV </t>
    </r>
  </si>
  <si>
    <t>B-I,III,IV &amp; V</t>
  </si>
  <si>
    <t xml:space="preserve"> B-I,III,IV </t>
  </si>
  <si>
    <r>
      <rPr>
        <b/>
        <sz val="24"/>
        <color rgb="FF00B050"/>
        <rFont val="Calibri"/>
        <family val="2"/>
        <scheme val="minor"/>
      </rPr>
      <t>B-I,III</t>
    </r>
    <r>
      <rPr>
        <b/>
        <sz val="12"/>
        <color rgb="FF0000FF"/>
        <rFont val="Calibri"/>
        <family val="2"/>
        <scheme val="minor"/>
      </rPr>
      <t xml:space="preserve"> ,S.F.L. @ 1900 FT ( S/L DEPTH )</t>
    </r>
  </si>
  <si>
    <r>
      <t xml:space="preserve">AL.AHLIA , </t>
    </r>
    <r>
      <rPr>
        <b/>
        <sz val="24"/>
        <color rgb="FF00B050"/>
        <rFont val="Calibri"/>
        <family val="2"/>
      </rPr>
      <t>B-I,II,III,IV</t>
    </r>
  </si>
  <si>
    <t>B-I,II,III</t>
  </si>
  <si>
    <t xml:space="preserve"> B-I,II,III </t>
  </si>
  <si>
    <r>
      <t xml:space="preserve">AL.AHLIA  </t>
    </r>
    <r>
      <rPr>
        <b/>
        <sz val="24"/>
        <color rgb="FF00B050"/>
        <rFont val="Calibri"/>
        <family val="2"/>
      </rPr>
      <t>B-I,III,IV</t>
    </r>
  </si>
  <si>
    <r>
      <rPr>
        <b/>
        <sz val="24"/>
        <color rgb="FF00B050"/>
        <rFont val="Calibri"/>
        <family val="2"/>
        <scheme val="minor"/>
      </rPr>
      <t xml:space="preserve"> B-I,III,IV&amp;V </t>
    </r>
    <r>
      <rPr>
        <b/>
        <sz val="22"/>
        <color indexed="12"/>
        <rFont val="Calibri"/>
        <family val="2"/>
        <scheme val="minor"/>
      </rPr>
      <t xml:space="preserve">
2 7/8" TBG ,</t>
    </r>
  </si>
  <si>
    <t xml:space="preserve">B-I,III,IV&amp;V </t>
  </si>
  <si>
    <r>
      <t xml:space="preserve">AL.AHLIA , </t>
    </r>
    <r>
      <rPr>
        <b/>
        <sz val="20"/>
        <color indexed="10"/>
        <rFont val="Calibri"/>
        <family val="2"/>
      </rPr>
      <t xml:space="preserve">B-I,II,III,IV </t>
    </r>
  </si>
  <si>
    <r>
      <t xml:space="preserve">BAKER , B-I,III,IV,V </t>
    </r>
    <r>
      <rPr>
        <b/>
        <sz val="16"/>
        <color indexed="10"/>
        <rFont val="Calibri"/>
        <family val="2"/>
      </rPr>
      <t xml:space="preserve">ANCHOR PUMP </t>
    </r>
  </si>
  <si>
    <t>B-I,III , IV &amp; V</t>
  </si>
  <si>
    <r>
      <t xml:space="preserve">AL.AHLIA , </t>
    </r>
    <r>
      <rPr>
        <b/>
        <sz val="16"/>
        <color rgb="FF00B050"/>
        <rFont val="Calibri"/>
        <family val="2"/>
      </rPr>
      <t>B-I, III , IV , V</t>
    </r>
  </si>
  <si>
    <t xml:space="preserve">B-V </t>
  </si>
  <si>
    <t xml:space="preserve"> B-I,III ,IV</t>
  </si>
  <si>
    <r>
      <t xml:space="preserve">AL.AHILA , </t>
    </r>
    <r>
      <rPr>
        <b/>
        <sz val="20"/>
        <color indexed="10"/>
        <rFont val="Calibri"/>
        <family val="2"/>
      </rPr>
      <t>B-I,III,IV</t>
    </r>
    <r>
      <rPr>
        <b/>
        <sz val="20"/>
        <color indexed="12"/>
        <rFont val="Calibri"/>
        <family val="2"/>
      </rPr>
      <t xml:space="preserve"> </t>
    </r>
  </si>
  <si>
    <r>
      <t xml:space="preserve">AL.AHLIA , </t>
    </r>
    <r>
      <rPr>
        <b/>
        <sz val="20"/>
        <color indexed="10"/>
        <rFont val="Calibri"/>
        <family val="2"/>
      </rPr>
      <t>B-I,III,IV</t>
    </r>
    <r>
      <rPr>
        <b/>
        <sz val="20"/>
        <color indexed="12"/>
        <rFont val="Calibri"/>
        <family val="2"/>
      </rPr>
      <t xml:space="preserve"> </t>
    </r>
  </si>
  <si>
    <t xml:space="preserve">B-I, III , IV, V, VI </t>
  </si>
  <si>
    <t>B-I, III , IV, V</t>
  </si>
  <si>
    <r>
      <t>AL.AHLIA ,</t>
    </r>
    <r>
      <rPr>
        <b/>
        <sz val="16"/>
        <color indexed="10"/>
        <rFont val="Calibri"/>
        <family val="2"/>
      </rPr>
      <t>B-I,III,IV</t>
    </r>
    <r>
      <rPr>
        <b/>
        <sz val="16"/>
        <color indexed="12"/>
        <rFont val="Calibri"/>
        <family val="2"/>
      </rPr>
      <t xml:space="preserve">  RES. DECLINE</t>
    </r>
  </si>
  <si>
    <t>B-I,II,III,IV</t>
  </si>
  <si>
    <t xml:space="preserve"> B-I , IV</t>
  </si>
  <si>
    <t>B-IV</t>
  </si>
  <si>
    <t>B-I,IV</t>
  </si>
  <si>
    <r>
      <t xml:space="preserve">THROUGH TBG PERFS JOB
</t>
    </r>
    <r>
      <rPr>
        <b/>
        <sz val="24"/>
        <color rgb="FF00B050"/>
        <rFont val="Calibri"/>
        <family val="2"/>
        <scheme val="minor"/>
      </rPr>
      <t xml:space="preserve">B-I,II,III </t>
    </r>
  </si>
  <si>
    <t>B-II</t>
  </si>
  <si>
    <t>B-I, B-III, B-IV</t>
  </si>
  <si>
    <t>B-IV,V</t>
  </si>
  <si>
    <r>
      <t xml:space="preserve">S.F.L FOR B-IV &amp; V@ 1200 FT
</t>
    </r>
    <r>
      <rPr>
        <b/>
        <sz val="24"/>
        <color rgb="FF00B050"/>
        <rFont val="Calibri"/>
        <family val="2"/>
        <scheme val="minor"/>
      </rPr>
      <t>B-I , III , IV &amp; V</t>
    </r>
  </si>
  <si>
    <r>
      <t xml:space="preserve">UNDER W/O DUE TO TBG LEAK  ,  FOUND </t>
    </r>
    <r>
      <rPr>
        <b/>
        <sz val="12"/>
        <color rgb="FFFF0000"/>
        <rFont val="Calibri"/>
        <family val="2"/>
        <scheme val="minor"/>
      </rPr>
      <t>NO VISUAL CRACKS OR HOLES</t>
    </r>
    <r>
      <rPr>
        <b/>
        <sz val="12"/>
        <color rgb="FF0000FF"/>
        <rFont val="Calibri"/>
        <family val="2"/>
        <scheme val="minor"/>
      </rPr>
      <t xml:space="preserve"> ,</t>
    </r>
    <r>
      <rPr>
        <b/>
        <sz val="12"/>
        <rFont val="Calibri"/>
        <family val="2"/>
        <scheme val="minor"/>
      </rPr>
      <t xml:space="preserve"> ADD NEW PERF.</t>
    </r>
    <r>
      <rPr>
        <b/>
        <sz val="12"/>
        <color rgb="FF0000FF"/>
        <rFont val="Calibri"/>
        <family val="2"/>
        <scheme val="minor"/>
      </rPr>
      <t xml:space="preserve"> IN  </t>
    </r>
    <r>
      <rPr>
        <b/>
        <sz val="12"/>
        <color rgb="FF00B050"/>
        <rFont val="Calibri"/>
        <family val="2"/>
        <scheme val="minor"/>
      </rPr>
      <t>B-V  (6036'-6054') (6001'-6020') ,B-VI (6068-6078')</t>
    </r>
    <r>
      <rPr>
        <b/>
        <sz val="12"/>
        <color rgb="FF0000FF"/>
        <rFont val="Calibri"/>
        <family val="2"/>
        <scheme val="minor"/>
      </rPr>
      <t xml:space="preserve">, </t>
    </r>
    <r>
      <rPr>
        <b/>
        <sz val="12"/>
        <rFont val="Calibri"/>
        <family val="2"/>
        <scheme val="minor"/>
      </rPr>
      <t xml:space="preserve">INSTALLED SELECTIVE COMPLETION </t>
    </r>
    <r>
      <rPr>
        <b/>
        <sz val="12"/>
        <color rgb="FF0000FF"/>
        <rFont val="Calibri"/>
        <family val="2"/>
        <scheme val="minor"/>
      </rPr>
      <t xml:space="preserve">, </t>
    </r>
    <r>
      <rPr>
        <b/>
        <sz val="12"/>
        <rFont val="Calibri"/>
        <family val="2"/>
        <scheme val="minor"/>
      </rPr>
      <t>ISOLATED</t>
    </r>
    <r>
      <rPr>
        <b/>
        <sz val="12"/>
        <color rgb="FF0000FF"/>
        <rFont val="Calibri"/>
        <family val="2"/>
        <scheme val="minor"/>
      </rPr>
      <t xml:space="preserve"> </t>
    </r>
    <r>
      <rPr>
        <b/>
        <sz val="12"/>
        <color rgb="FFFF0000"/>
        <rFont val="Calibri"/>
        <family val="2"/>
        <scheme val="minor"/>
      </rPr>
      <t>B-I,III, IV , UPPER PART OF B-V</t>
    </r>
    <r>
      <rPr>
        <b/>
        <sz val="12"/>
        <color rgb="FF0000FF"/>
        <rFont val="Calibri"/>
        <family val="2"/>
        <scheme val="minor"/>
      </rPr>
      <t xml:space="preserve"> AGAINST SSD , NOW ONLY LOWER </t>
    </r>
    <r>
      <rPr>
        <b/>
        <sz val="12"/>
        <color rgb="FF00B050"/>
        <rFont val="Calibri"/>
        <family val="2"/>
        <scheme val="minor"/>
      </rPr>
      <t>PART OF B-V &amp; B-VI</t>
    </r>
    <r>
      <rPr>
        <b/>
        <sz val="12"/>
        <color rgb="FF0000FF"/>
        <rFont val="Calibri"/>
        <family val="2"/>
        <scheme val="minor"/>
      </rPr>
      <t xml:space="preserve"> ON PROD. , RIH WITH 2.25" DHP ON  </t>
    </r>
    <r>
      <rPr>
        <b/>
        <sz val="12"/>
        <color rgb="FFFF0000"/>
        <rFont val="Calibri"/>
        <family val="2"/>
        <scheme val="minor"/>
      </rPr>
      <t>NEW S-88</t>
    </r>
    <r>
      <rPr>
        <b/>
        <sz val="12"/>
        <color rgb="FF0000FF"/>
        <rFont val="Calibri"/>
        <family val="2"/>
        <scheme val="minor"/>
      </rPr>
      <t xml:space="preserve"> S/R ( 22X1"+116+91X1")  , ON STREAM ON 9/9/2016</t>
    </r>
  </si>
  <si>
    <t>L. PART OF B-V &amp; B-VI</t>
  </si>
  <si>
    <t xml:space="preserve"> B-I,III,IV, B-V, B-VI</t>
  </si>
  <si>
    <r>
      <t xml:space="preserve">TBG 2 7/8" 
</t>
    </r>
    <r>
      <rPr>
        <b/>
        <sz val="24"/>
        <color rgb="FF00B050"/>
        <rFont val="Calibri"/>
        <family val="2"/>
        <scheme val="minor"/>
      </rPr>
      <t xml:space="preserve"> B-I,II,III,IV </t>
    </r>
  </si>
  <si>
    <r>
      <t xml:space="preserve">NORMAL CARD, EGY OTS </t>
    </r>
    <r>
      <rPr>
        <b/>
        <sz val="12"/>
        <color rgb="FF008000"/>
        <rFont val="Calibri"/>
        <family val="2"/>
        <scheme val="minor"/>
      </rPr>
      <t>B-I,II</t>
    </r>
  </si>
  <si>
    <r>
      <t xml:space="preserve">NORMAL CARD  </t>
    </r>
    <r>
      <rPr>
        <b/>
        <sz val="12"/>
        <color rgb="FF008000"/>
        <rFont val="Calibri"/>
        <family val="2"/>
        <scheme val="minor"/>
      </rPr>
      <t>B-I,II</t>
    </r>
  </si>
  <si>
    <r>
      <t xml:space="preserve">NORMAL CARD, EGY OTS </t>
    </r>
    <r>
      <rPr>
        <b/>
        <sz val="12"/>
        <color rgb="FF008000"/>
        <rFont val="Calibri"/>
        <family val="2"/>
        <scheme val="minor"/>
      </rPr>
      <t>B-I</t>
    </r>
  </si>
  <si>
    <r>
      <t xml:space="preserve">F.POUND, P.FILLAGE +/- 63 %, EGY OTS </t>
    </r>
    <r>
      <rPr>
        <b/>
        <sz val="12"/>
        <color rgb="FF008000"/>
        <rFont val="Calibri"/>
        <family val="2"/>
        <scheme val="minor"/>
      </rPr>
      <t>B-I</t>
    </r>
  </si>
  <si>
    <r>
      <t xml:space="preserve">SLIGHT F.POUND, P.FILLAGE +/- 79 %, EGY OTS     </t>
    </r>
    <r>
      <rPr>
        <b/>
        <sz val="12"/>
        <color rgb="FF008000"/>
        <rFont val="Calibri"/>
        <family val="2"/>
        <scheme val="minor"/>
      </rPr>
      <t>B-I,II,III,IV</t>
    </r>
  </si>
  <si>
    <t>EXPRO#2 (TMU)</t>
  </si>
  <si>
    <t>SEVERE FLUID POUND, P.FILLAGE +/- 41%</t>
  </si>
  <si>
    <r>
      <t xml:space="preserve">EXPRO#2 (TMU) </t>
    </r>
    <r>
      <rPr>
        <b/>
        <sz val="12"/>
        <color rgb="FFFF0000"/>
        <rFont val="Calibri"/>
        <family val="2"/>
        <scheme val="minor"/>
      </rPr>
      <t>B-I,II,III</t>
    </r>
  </si>
  <si>
    <r>
      <t xml:space="preserve">NO PUMP ACTION , </t>
    </r>
    <r>
      <rPr>
        <b/>
        <sz val="18"/>
        <color rgb="FFFF0000"/>
        <rFont val="Calibri"/>
        <family val="2"/>
        <scheme val="minor"/>
      </rPr>
      <t>2</t>
    </r>
    <r>
      <rPr>
        <b/>
        <sz val="12"/>
        <rFont val="Calibri"/>
        <family val="2"/>
        <scheme val="minor"/>
      </rPr>
      <t xml:space="preserve"> R.TRIP , HDYRO TEST , NOT HOLD, R.TRIP WITH 1.5" ANCHOR PUMP , RET. ANOTHER (10X1 "ROD) , SET PUMP @ 5625 FT , ON STREAM</t>
    </r>
    <r>
      <rPr>
        <b/>
        <sz val="12"/>
        <color rgb="FFFF0000"/>
        <rFont val="Calibri"/>
        <family val="2"/>
        <scheme val="minor"/>
      </rPr>
      <t xml:space="preserve"> 7/3/2017</t>
    </r>
  </si>
  <si>
    <t xml:space="preserve">NO PUMP ACTION , RTRIRIEVED ( 5X1" ), NOT PRODUCE ,  R.TRIP WITH ANCHOR PUMP , RTRIRIEVED ( 5X1" ) , PERFORMED HYDRO TEST , HOLD OK , ON STREAM </t>
  </si>
  <si>
    <t>TOTAL RETRIEVED ( 27X1" )</t>
  </si>
  <si>
    <t>TOTAL RETRIEVED ( 17X1" )</t>
  </si>
  <si>
    <t>TOTAL RETRIEVED ( 10X1" )</t>
  </si>
  <si>
    <r>
      <t>ROD NO. (</t>
    </r>
    <r>
      <rPr>
        <b/>
        <sz val="12"/>
        <color rgb="FFFF0000"/>
        <rFont val="Calibri"/>
        <family val="2"/>
        <scheme val="minor"/>
      </rPr>
      <t>71X1"</t>
    </r>
    <r>
      <rPr>
        <b/>
        <sz val="12"/>
        <color rgb="FF0000FF"/>
        <rFont val="Calibri"/>
        <family val="2"/>
        <scheme val="minor"/>
      </rPr>
      <t xml:space="preserve">) PARTED, FISHED, REPLACED, </t>
    </r>
    <r>
      <rPr>
        <b/>
        <u/>
        <sz val="12"/>
        <color rgb="FFFF0000"/>
        <rFont val="Calibri"/>
        <family val="2"/>
        <scheme val="minor"/>
      </rPr>
      <t>R.TRIP</t>
    </r>
    <r>
      <rPr>
        <b/>
        <sz val="12"/>
        <color rgb="FF0000FF"/>
        <rFont val="Calibri"/>
        <family val="2"/>
        <scheme val="minor"/>
      </rPr>
      <t>, ON STREAM.</t>
    </r>
  </si>
  <si>
    <r>
      <t>SEVERE F.POUND,</t>
    </r>
    <r>
      <rPr>
        <b/>
        <sz val="12"/>
        <color rgb="FFFF0000"/>
        <rFont val="Calibri"/>
        <family val="2"/>
        <scheme val="minor"/>
      </rPr>
      <t xml:space="preserve"> P.FILLAGE +/- 28 %</t>
    </r>
  </si>
  <si>
    <r>
      <t xml:space="preserve">SEVERE F.POUND, P.FILLAGE +/- 22 %, EGY OTS </t>
    </r>
    <r>
      <rPr>
        <b/>
        <sz val="12"/>
        <color rgb="FF008000"/>
        <rFont val="Calibri"/>
        <family val="2"/>
        <scheme val="minor"/>
      </rPr>
      <t>B-I,V,VI</t>
    </r>
  </si>
  <si>
    <r>
      <t xml:space="preserve">NORMAL CARD, SLIGHT S.V. LEAK,   </t>
    </r>
    <r>
      <rPr>
        <b/>
        <sz val="12"/>
        <color rgb="FF008000"/>
        <rFont val="Calibri"/>
        <family val="2"/>
        <scheme val="minor"/>
      </rPr>
      <t>B-I,III,IV, B-V, B-VI</t>
    </r>
  </si>
  <si>
    <t>EXPRO TMU#2</t>
  </si>
  <si>
    <t xml:space="preserve">EXPRO#2 (TMU)             </t>
  </si>
  <si>
    <t xml:space="preserve"> EXPRO#2 (TMU)</t>
  </si>
  <si>
    <r>
      <t>SLIGHT T.V LEAK, SLIGHT F.POUND ,</t>
    </r>
    <r>
      <rPr>
        <b/>
        <sz val="12"/>
        <color rgb="FFFF0000"/>
        <rFont val="Calibri"/>
        <family val="2"/>
        <scheme val="minor"/>
      </rPr>
      <t>P.FILLAGE 60 %</t>
    </r>
  </si>
  <si>
    <t>SLIGHT F.POUND , P.FILLAGE=75 %</t>
  </si>
  <si>
    <r>
      <t xml:space="preserve">SLIGHT F. POUND, </t>
    </r>
    <r>
      <rPr>
        <b/>
        <sz val="12"/>
        <color rgb="FFC00000"/>
        <rFont val="Calibri"/>
        <family val="2"/>
        <scheme val="minor"/>
      </rPr>
      <t>P. FILLAGE +/- 84%</t>
    </r>
  </si>
  <si>
    <t>NEW D-78</t>
  </si>
  <si>
    <r>
      <t xml:space="preserve">POOH WITH S/R &amp; DHP , ( S.F.L. BEFORE SET PLUG @ 2600 FT ), </t>
    </r>
    <r>
      <rPr>
        <b/>
        <u/>
        <sz val="12"/>
        <color rgb="FFFF0000"/>
        <rFont val="Calibri"/>
        <family val="2"/>
        <scheme val="minor"/>
      </rPr>
      <t xml:space="preserve"> ISOLATED</t>
    </r>
    <r>
      <rPr>
        <b/>
        <u/>
        <sz val="12"/>
        <color rgb="FF0000FF"/>
        <rFont val="Calibri"/>
        <family val="2"/>
        <scheme val="minor"/>
      </rPr>
      <t xml:space="preserve"> B-V </t>
    </r>
    <r>
      <rPr>
        <b/>
        <u/>
        <sz val="12"/>
        <color rgb="FFFF0000"/>
        <rFont val="Calibri"/>
        <family val="2"/>
        <scheme val="minor"/>
      </rPr>
      <t>BY FWG PLUG</t>
    </r>
    <r>
      <rPr>
        <b/>
        <sz val="12"/>
        <color rgb="FF0000FF"/>
        <rFont val="Calibri"/>
        <family val="2"/>
        <scheme val="minor"/>
      </rPr>
      <t xml:space="preserve"> ,  ( </t>
    </r>
    <r>
      <rPr>
        <b/>
        <sz val="12"/>
        <color rgb="FF00B050"/>
        <rFont val="Calibri"/>
        <family val="2"/>
        <scheme val="minor"/>
      </rPr>
      <t>B-I &amp; II ONLY ON PRODUCTION</t>
    </r>
    <r>
      <rPr>
        <b/>
        <sz val="12"/>
        <color rgb="FF0000FF"/>
        <rFont val="Calibri"/>
        <family val="2"/>
        <scheme val="minor"/>
      </rPr>
      <t xml:space="preserve"> ), RIH WITH </t>
    </r>
    <r>
      <rPr>
        <b/>
        <sz val="12"/>
        <color rgb="FFFF0000"/>
        <rFont val="Calibri"/>
        <family val="2"/>
        <scheme val="minor"/>
      </rPr>
      <t>1.5"</t>
    </r>
    <r>
      <rPr>
        <b/>
        <sz val="12"/>
        <color rgb="FF0000FF"/>
        <rFont val="Calibri"/>
        <family val="2"/>
        <scheme val="minor"/>
      </rPr>
      <t xml:space="preserve"> DHP &amp; S/R , ON STREAM</t>
    </r>
  </si>
  <si>
    <r>
      <t xml:space="preserve">BAKER ( </t>
    </r>
    <r>
      <rPr>
        <b/>
        <sz val="12"/>
        <color rgb="FFFF0000"/>
        <rFont val="Calibri"/>
        <family val="2"/>
        <scheme val="minor"/>
      </rPr>
      <t>RESERVOIR DECLINE</t>
    </r>
    <r>
      <rPr>
        <b/>
        <sz val="12"/>
        <color indexed="12"/>
        <rFont val="Calibri"/>
        <family val="2"/>
        <scheme val="minor"/>
      </rPr>
      <t xml:space="preserve"> )</t>
    </r>
  </si>
  <si>
    <t>NO PUMP ACTION, R.TRIP W/ 1.5" SLIM DHP , ON STREAM</t>
  </si>
  <si>
    <t>S.F.L. (CSG PRESS. = 125 PSI)</t>
  </si>
  <si>
    <t>SLIGHT F.POUND, P. FILLAGE= 94%</t>
  </si>
  <si>
    <t>CELLER FILLED W/SAND</t>
  </si>
  <si>
    <t>F.POUND (P.FILLAGE=50%)</t>
  </si>
  <si>
    <t xml:space="preserve">144" HOLE PROBLEM </t>
  </si>
  <si>
    <t>EXPRO TMU # 2</t>
  </si>
  <si>
    <r>
      <t xml:space="preserve">POOH WITH S/R &amp; DHP , </t>
    </r>
    <r>
      <rPr>
        <b/>
        <sz val="12"/>
        <color rgb="FFFF0000"/>
        <rFont val="Calibri"/>
        <family val="2"/>
        <scheme val="minor"/>
      </rPr>
      <t>ISOLATED B-IV BY NEW 2.56" FWG PLUG</t>
    </r>
    <r>
      <rPr>
        <b/>
        <sz val="12"/>
        <color rgb="FF0000FF"/>
        <rFont val="Calibri"/>
        <family val="2"/>
        <scheme val="minor"/>
      </rPr>
      <t xml:space="preserve"> , </t>
    </r>
    <r>
      <rPr>
        <b/>
        <sz val="12"/>
        <color rgb="FF00B050"/>
        <rFont val="Calibri"/>
        <family val="2"/>
        <scheme val="minor"/>
      </rPr>
      <t>B-I,III ON PRODUCTION</t>
    </r>
    <r>
      <rPr>
        <b/>
        <sz val="12"/>
        <color rgb="FF0000FF"/>
        <rFont val="Calibri"/>
        <family val="2"/>
        <scheme val="minor"/>
      </rPr>
      <t xml:space="preserve"> , RIH WITH </t>
    </r>
    <r>
      <rPr>
        <b/>
        <sz val="12"/>
        <color rgb="FFFF0000"/>
        <rFont val="Calibri"/>
        <family val="2"/>
        <scheme val="minor"/>
      </rPr>
      <t xml:space="preserve">1.5" </t>
    </r>
    <r>
      <rPr>
        <b/>
        <sz val="12"/>
        <color rgb="FF0000FF"/>
        <rFont val="Calibri"/>
        <family val="2"/>
        <scheme val="minor"/>
      </rPr>
      <t>DHP &amp; S/R , ON STREAM</t>
    </r>
  </si>
  <si>
    <r>
      <t xml:space="preserve">ROD NO. ( </t>
    </r>
    <r>
      <rPr>
        <b/>
        <u/>
        <sz val="12"/>
        <color rgb="FFFF0000"/>
        <rFont val="Calibri"/>
        <family val="2"/>
        <scheme val="minor"/>
      </rPr>
      <t xml:space="preserve">8X7/8" </t>
    </r>
    <r>
      <rPr>
        <b/>
        <sz val="12"/>
        <rFont val="Calibri"/>
        <family val="2"/>
        <scheme val="minor"/>
      </rPr>
      <t>) PARTED , FISHED OK ,</t>
    </r>
    <r>
      <rPr>
        <b/>
        <u/>
        <sz val="12"/>
        <color rgb="FFFF0000"/>
        <rFont val="Calibri"/>
        <family val="2"/>
        <scheme val="minor"/>
      </rPr>
      <t xml:space="preserve"> R.TRIP</t>
    </r>
    <r>
      <rPr>
        <b/>
        <sz val="12"/>
        <rFont val="Calibri"/>
        <family val="2"/>
        <scheme val="minor"/>
      </rPr>
      <t xml:space="preserve"> , ON STREAM</t>
    </r>
  </si>
  <si>
    <t>TRANSFERRED S/U TO ROSA-1X</t>
  </si>
  <si>
    <t>TRANSFERRED S/U TO M-113</t>
  </si>
  <si>
    <t>NO PUMP ACTION , R.TRIP , PERFORMED HYDRO TEST , NOT HOLD , R.TRIP WITH ANCHOR PUMP , REETRIEVED (5X1") RODS , SET ANCHOR PUMP @ 5725 FT , ON STREAM</t>
  </si>
  <si>
    <r>
      <t xml:space="preserve">UNDER W/O TO ADD PERF. &amp; RE-COMPLETION FOR S/R’S , POOH WITH KILLING SRING , RETRIEVED THE LOST TCP GUN , TAGGED TD @ 6211 FT , </t>
    </r>
    <r>
      <rPr>
        <b/>
        <sz val="12"/>
        <rFont val="Calibri"/>
        <family val="2"/>
        <scheme val="minor"/>
      </rPr>
      <t xml:space="preserve">ADD NEW INTERVALS IN </t>
    </r>
    <r>
      <rPr>
        <b/>
        <sz val="12"/>
        <color rgb="FFFF0000"/>
        <rFont val="Calibri"/>
        <family val="2"/>
        <scheme val="minor"/>
      </rPr>
      <t>B-I</t>
    </r>
    <r>
      <rPr>
        <b/>
        <sz val="12"/>
        <rFont val="Calibri"/>
        <family val="2"/>
        <scheme val="minor"/>
      </rPr>
      <t xml:space="preserve"> </t>
    </r>
    <r>
      <rPr>
        <b/>
        <sz val="12"/>
        <color rgb="FFFF0000"/>
        <rFont val="Calibri"/>
        <family val="2"/>
        <scheme val="minor"/>
      </rPr>
      <t>(5,747'-5,758')</t>
    </r>
    <r>
      <rPr>
        <b/>
        <sz val="12"/>
        <color rgb="FF0000FF"/>
        <rFont val="Calibri"/>
        <family val="2"/>
        <scheme val="minor"/>
      </rPr>
      <t xml:space="preserve"> , </t>
    </r>
    <r>
      <rPr>
        <b/>
        <sz val="12"/>
        <rFont val="Calibri"/>
        <family val="2"/>
        <scheme val="minor"/>
      </rPr>
      <t xml:space="preserve">ADD NEW PERF. : </t>
    </r>
    <r>
      <rPr>
        <b/>
        <sz val="12"/>
        <color rgb="FFFF0000"/>
        <rFont val="Calibri"/>
        <family val="2"/>
        <scheme val="minor"/>
      </rPr>
      <t xml:space="preserve">B-V (5989'-6009') </t>
    </r>
    <r>
      <rPr>
        <b/>
        <sz val="12"/>
        <color rgb="FF0000FF"/>
        <rFont val="Calibri"/>
        <family val="2"/>
        <scheme val="minor"/>
      </rPr>
      <t xml:space="preserve">, </t>
    </r>
    <r>
      <rPr>
        <b/>
        <sz val="12"/>
        <color rgb="FFFF0000"/>
        <rFont val="Calibri"/>
        <family val="2"/>
        <scheme val="minor"/>
      </rPr>
      <t>B-VI (6071'-6085')</t>
    </r>
    <r>
      <rPr>
        <b/>
        <sz val="12"/>
        <color rgb="FF0000FF"/>
        <rFont val="Calibri"/>
        <family val="2"/>
        <scheme val="minor"/>
      </rPr>
      <t xml:space="preserve"> , </t>
    </r>
    <r>
      <rPr>
        <b/>
        <sz val="12"/>
        <color rgb="FF7030A0"/>
        <rFont val="Calibri"/>
        <family val="2"/>
        <scheme val="minor"/>
      </rPr>
      <t xml:space="preserve"> INSTALLED SELECTIVE COMPLETION </t>
    </r>
    <r>
      <rPr>
        <b/>
        <sz val="12"/>
        <color rgb="FF0000FF"/>
        <rFont val="Calibri"/>
        <family val="2"/>
        <scheme val="minor"/>
      </rPr>
      <t>,</t>
    </r>
    <r>
      <rPr>
        <b/>
        <sz val="12"/>
        <rFont val="Calibri"/>
        <family val="2"/>
        <scheme val="minor"/>
      </rPr>
      <t xml:space="preserve"> ISOLATED </t>
    </r>
    <r>
      <rPr>
        <b/>
        <sz val="12"/>
        <color rgb="FFFF0000"/>
        <rFont val="Calibri"/>
        <family val="2"/>
        <scheme val="minor"/>
      </rPr>
      <t xml:space="preserve">B-III &amp; IV AGAINST SSD </t>
    </r>
    <r>
      <rPr>
        <b/>
        <sz val="12"/>
        <rFont val="Calibri"/>
        <family val="2"/>
        <scheme val="minor"/>
      </rPr>
      <t xml:space="preserve"> BETWEEN 2 PKR'S</t>
    </r>
    <r>
      <rPr>
        <b/>
        <sz val="12"/>
        <color rgb="FF0000FF"/>
        <rFont val="Calibri"/>
        <family val="2"/>
        <scheme val="minor"/>
      </rPr>
      <t xml:space="preserve"> ,</t>
    </r>
    <r>
      <rPr>
        <b/>
        <sz val="12"/>
        <color rgb="FF00B050"/>
        <rFont val="Calibri"/>
        <family val="2"/>
        <scheme val="minor"/>
      </rPr>
      <t xml:space="preserve"> NOW </t>
    </r>
    <r>
      <rPr>
        <b/>
        <sz val="12"/>
        <color rgb="FFFF0000"/>
        <rFont val="Calibri"/>
        <family val="2"/>
        <scheme val="minor"/>
      </rPr>
      <t xml:space="preserve">B-I, V &amp; VI </t>
    </r>
    <r>
      <rPr>
        <b/>
        <sz val="12"/>
        <color rgb="FF00B050"/>
        <rFont val="Calibri"/>
        <family val="2"/>
        <scheme val="minor"/>
      </rPr>
      <t>ON PROD</t>
    </r>
    <r>
      <rPr>
        <b/>
        <sz val="12"/>
        <rFont val="Calibri"/>
        <family val="2"/>
        <scheme val="minor"/>
      </rPr>
      <t>.</t>
    </r>
    <r>
      <rPr>
        <b/>
        <sz val="12"/>
        <color rgb="FF0000FF"/>
        <rFont val="Calibri"/>
        <family val="2"/>
        <scheme val="minor"/>
      </rPr>
      <t xml:space="preserve">   , RIH WITH </t>
    </r>
    <r>
      <rPr>
        <b/>
        <sz val="12"/>
        <color rgb="FFFF0000"/>
        <rFont val="Calibri"/>
        <family val="2"/>
        <scheme val="minor"/>
      </rPr>
      <t xml:space="preserve">2" DHP </t>
    </r>
    <r>
      <rPr>
        <b/>
        <sz val="12"/>
        <color rgb="FF0000FF"/>
        <rFont val="Calibri"/>
        <family val="2"/>
        <scheme val="minor"/>
      </rPr>
      <t>ON</t>
    </r>
    <r>
      <rPr>
        <b/>
        <sz val="12"/>
        <color rgb="FFFF0000"/>
        <rFont val="Calibri"/>
        <family val="2"/>
        <scheme val="minor"/>
      </rPr>
      <t xml:space="preserve"> NEW N-97</t>
    </r>
    <r>
      <rPr>
        <b/>
        <sz val="12"/>
        <color rgb="FF0000FF"/>
        <rFont val="Calibri"/>
        <family val="2"/>
        <scheme val="minor"/>
      </rPr>
      <t xml:space="preserve"> S/R (25X1"+125X7/8"+77X1" ) , R/U FOR </t>
    </r>
    <r>
      <rPr>
        <b/>
        <sz val="12"/>
        <color rgb="FFFF0000"/>
        <rFont val="Calibri"/>
        <family val="2"/>
        <scheme val="minor"/>
      </rPr>
      <t xml:space="preserve">640 MAX-II </t>
    </r>
    <r>
      <rPr>
        <b/>
        <sz val="12"/>
        <color rgb="FF0000FF"/>
        <rFont val="Calibri"/>
        <family val="2"/>
        <scheme val="minor"/>
      </rPr>
      <t xml:space="preserve">S/U FROM </t>
    </r>
    <r>
      <rPr>
        <b/>
        <u/>
        <sz val="12"/>
        <color rgb="FF0000FF"/>
        <rFont val="Calibri"/>
        <family val="2"/>
        <scheme val="minor"/>
      </rPr>
      <t>A-SW-2</t>
    </r>
    <r>
      <rPr>
        <b/>
        <sz val="12"/>
        <color rgb="FF0000FF"/>
        <rFont val="Calibri"/>
        <family val="2"/>
        <scheme val="minor"/>
      </rPr>
      <t xml:space="preserve"> , ( </t>
    </r>
    <r>
      <rPr>
        <b/>
        <sz val="12"/>
        <color rgb="FFFF0000"/>
        <rFont val="Calibri"/>
        <family val="2"/>
        <scheme val="minor"/>
      </rPr>
      <t>S.L</t>
    </r>
    <r>
      <rPr>
        <b/>
        <sz val="12"/>
        <color rgb="FF0000FF"/>
        <rFont val="Calibri"/>
        <family val="2"/>
        <scheme val="minor"/>
      </rPr>
      <t xml:space="preserve">=96" , </t>
    </r>
    <r>
      <rPr>
        <b/>
        <sz val="12"/>
        <color rgb="FFFF0000"/>
        <rFont val="Calibri"/>
        <family val="2"/>
        <scheme val="minor"/>
      </rPr>
      <t>SH.S</t>
    </r>
    <r>
      <rPr>
        <b/>
        <sz val="12"/>
        <color rgb="FF0000FF"/>
        <rFont val="Calibri"/>
        <family val="2"/>
        <scheme val="minor"/>
      </rPr>
      <t xml:space="preserve">=8" ) , ON STREAM </t>
    </r>
    <r>
      <rPr>
        <b/>
        <u/>
        <sz val="12"/>
        <color rgb="FFFF0000"/>
        <rFont val="Calibri"/>
        <family val="2"/>
        <scheme val="minor"/>
      </rPr>
      <t xml:space="preserve"> 8/8/2016</t>
    </r>
  </si>
  <si>
    <t>B-VI ONLY</t>
  </si>
  <si>
    <t>NO PUMP ACTION, R.TRIP , REPLACED (6X7/8" BY 6X1" ), S/R CONF. ( 106X1" + 104X7/8" + 25X1" S.BR ) , ON STREAM.</t>
  </si>
  <si>
    <r>
      <t xml:space="preserve">NO PUMP ACTION , </t>
    </r>
    <r>
      <rPr>
        <b/>
        <sz val="22"/>
        <color rgb="FFFF0000"/>
        <rFont val="Calibri"/>
        <family val="2"/>
        <scheme val="minor"/>
      </rPr>
      <t>2</t>
    </r>
    <r>
      <rPr>
        <b/>
        <sz val="12"/>
        <color rgb="FF0000FF"/>
        <rFont val="Calibri"/>
        <family val="2"/>
        <scheme val="minor"/>
      </rPr>
      <t xml:space="preserve"> R.TRIP , HYDRO TEST , NOT HOLD , </t>
    </r>
    <r>
      <rPr>
        <b/>
        <sz val="18"/>
        <color rgb="FFFF0000"/>
        <rFont val="Calibri"/>
        <family val="2"/>
        <scheme val="minor"/>
      </rPr>
      <t>2</t>
    </r>
    <r>
      <rPr>
        <b/>
        <sz val="12"/>
        <color rgb="FF0000FF"/>
        <rFont val="Calibri"/>
        <family val="2"/>
        <scheme val="minor"/>
      </rPr>
      <t xml:space="preserve"> R.TRIP WITH ANCHOR PUMP , TOTAL RESTRIEVED ( 30X1" ),  SET ANCHOR PUMP @  4975 FT , HYDRO TEST , NOT HOLD , WAITING FOR W/O</t>
    </r>
  </si>
  <si>
    <t>TOTAL RETRIEVED ( 30X1" )</t>
  </si>
  <si>
    <r>
      <t xml:space="preserve">UNDER W/O DUE TO TBG LEAK , ( </t>
    </r>
    <r>
      <rPr>
        <b/>
        <sz val="12"/>
        <color rgb="FFFF0000"/>
        <rFont val="Calibri"/>
        <family val="2"/>
        <scheme val="minor"/>
      </rPr>
      <t xml:space="preserve">FOUND  CRACK IN JT NO. 188 ) </t>
    </r>
    <r>
      <rPr>
        <b/>
        <sz val="12"/>
        <rFont val="Calibri"/>
        <family val="2"/>
        <scheme val="minor"/>
      </rPr>
      <t xml:space="preserve">, TAGGED BOTTOM @ 6195’ , </t>
    </r>
    <r>
      <rPr>
        <b/>
        <sz val="12"/>
        <color rgb="FF0000FF"/>
        <rFont val="Calibri"/>
        <family val="2"/>
        <scheme val="minor"/>
      </rPr>
      <t>ADD NEW PERF.</t>
    </r>
    <r>
      <rPr>
        <b/>
        <sz val="12"/>
        <rFont val="Calibri"/>
        <family val="2"/>
        <scheme val="minor"/>
      </rPr>
      <t xml:space="preserve">  : B-V  (6080'-6090')(6057'-6071') &amp;  B-IV  (6034'-6050')(6022'-6027') ,</t>
    </r>
    <r>
      <rPr>
        <b/>
        <sz val="12"/>
        <color rgb="FFFF0000"/>
        <rFont val="Calibri"/>
        <family val="2"/>
        <scheme val="minor"/>
      </rPr>
      <t xml:space="preserve"> INSTALLED SELECTIVE COMPLETION</t>
    </r>
    <r>
      <rPr>
        <b/>
        <sz val="12"/>
        <rFont val="Calibri"/>
        <family val="2"/>
        <scheme val="minor"/>
      </rPr>
      <t xml:space="preserve"> ,</t>
    </r>
    <r>
      <rPr>
        <b/>
        <sz val="12"/>
        <color rgb="FFFF0000"/>
        <rFont val="Calibri"/>
        <family val="2"/>
        <scheme val="minor"/>
      </rPr>
      <t xml:space="preserve"> ISOLATED B-I,II , III, UPPER B-IV AGAINST SSD </t>
    </r>
    <r>
      <rPr>
        <b/>
        <sz val="12"/>
        <rFont val="Calibri"/>
        <family val="2"/>
        <scheme val="minor"/>
      </rPr>
      <t>, NOW</t>
    </r>
    <r>
      <rPr>
        <b/>
        <sz val="12"/>
        <color rgb="FF00B050"/>
        <rFont val="Calibri"/>
        <family val="2"/>
        <scheme val="minor"/>
      </rPr>
      <t xml:space="preserve"> LOWER B-IV , B-V </t>
    </r>
    <r>
      <rPr>
        <b/>
        <sz val="12"/>
        <rFont val="Calibri"/>
        <family val="2"/>
        <scheme val="minor"/>
      </rPr>
      <t xml:space="preserve">ON PROD. ,  RIH W/ 1.75" D.H.P ON </t>
    </r>
    <r>
      <rPr>
        <b/>
        <sz val="12"/>
        <color rgb="FFFF0000"/>
        <rFont val="Calibri"/>
        <family val="2"/>
        <scheme val="minor"/>
      </rPr>
      <t>NEW D-78</t>
    </r>
    <r>
      <rPr>
        <b/>
        <sz val="12"/>
        <rFont val="Calibri"/>
        <family val="2"/>
        <scheme val="minor"/>
      </rPr>
      <t xml:space="preserve"> S/R : ( 25X1" + 120X7/8" +93X1" ) , ON STREAM ON </t>
    </r>
    <r>
      <rPr>
        <b/>
        <sz val="12"/>
        <color rgb="FFFF0000"/>
        <rFont val="Calibri"/>
        <family val="2"/>
        <scheme val="minor"/>
      </rPr>
      <t>4/6/2017</t>
    </r>
  </si>
  <si>
    <r>
      <t xml:space="preserve">NO PUMP ACTION , </t>
    </r>
    <r>
      <rPr>
        <b/>
        <sz val="20"/>
        <color rgb="FFFF0000"/>
        <rFont val="Calibri"/>
        <family val="2"/>
        <scheme val="minor"/>
      </rPr>
      <t>2</t>
    </r>
    <r>
      <rPr>
        <b/>
        <sz val="12"/>
        <color rgb="FF0000FF"/>
        <rFont val="Calibri"/>
        <family val="2"/>
        <scheme val="minor"/>
      </rPr>
      <t xml:space="preserve"> R.TRIP  WITH 1.5" ANCHOR PUMP , RET. 20 ROD X 1" , TRY TO SET ANCHOR PUMP WITHOUT SUCCESS , POOH WITH S/R &amp; ANCHOR PUMP , WAITING FOR W/O</t>
    </r>
  </si>
  <si>
    <t>EXPRO # 3 ( TMU )
FREQ. = 50 HZ, CURR. = 34 A, PIP = 1345 PSI, PDP = 2479 PSI, Tm = 289 F, USP = 450 PSI.</t>
  </si>
  <si>
    <t>DOWN DUE TO HIGH PDP , FOUND SSV CLOSED , OPENED OK , STARTED OK, DOWN AGAIN DUE  TO HIGH MOTOR TEMP. , INCREASED SET POINT F/ 300 T/ 315 F (CENTRILIFT RECOMMENDATION) , START THE WELL NORMALLY @ 50 HZ.</t>
  </si>
  <si>
    <r>
      <t>ROD NO. (</t>
    </r>
    <r>
      <rPr>
        <b/>
        <sz val="12"/>
        <color rgb="FFFF0000"/>
        <rFont val="Calibri"/>
        <family val="2"/>
        <scheme val="minor"/>
      </rPr>
      <t>25 X 1"</t>
    </r>
    <r>
      <rPr>
        <b/>
        <sz val="12"/>
        <color rgb="FF0000FF"/>
        <rFont val="Calibri"/>
        <family val="2"/>
        <scheme val="minor"/>
      </rPr>
      <t>) PARTED, FISHED OK , REPLACED , ON STREAM</t>
    </r>
  </si>
  <si>
    <t>BAKER, LOW PUMP EFF.</t>
  </si>
  <si>
    <t>BAKER , AFTER R/T</t>
  </si>
  <si>
    <r>
      <t xml:space="preserve">NO PUMP ACTION , R.TRIP , HYDROTEST , HOLD OK , RESET DHP , HYDROTEST , HOLD OK , NO PROD. , STARTED THE WELL ON </t>
    </r>
    <r>
      <rPr>
        <b/>
        <sz val="12"/>
        <color rgb="FFFF0000"/>
        <rFont val="Calibri"/>
        <family val="2"/>
        <scheme val="minor"/>
      </rPr>
      <t>TIMER MODE ( 3 HRS ON , 3 HRS OFF)</t>
    </r>
    <r>
      <rPr>
        <b/>
        <sz val="12"/>
        <color rgb="FF0000FF"/>
        <rFont val="Calibri"/>
        <family val="2"/>
        <scheme val="minor"/>
      </rPr>
      <t xml:space="preserve"> , ON STREAM</t>
    </r>
  </si>
  <si>
    <t>EXPRO #2 (TMU)</t>
  </si>
  <si>
    <r>
      <t xml:space="preserve">EXPRO #2 (TMU) </t>
    </r>
    <r>
      <rPr>
        <b/>
        <sz val="12"/>
        <color rgb="FF25941C"/>
        <rFont val="Calibri"/>
        <family val="2"/>
        <scheme val="minor"/>
      </rPr>
      <t>( B-I,III ON PRODUCTION )</t>
    </r>
  </si>
  <si>
    <t xml:space="preserve">EXPRO #2 (TMU) </t>
  </si>
  <si>
    <r>
      <t xml:space="preserve">EXPRO#3 (TMU)   , </t>
    </r>
    <r>
      <rPr>
        <b/>
        <sz val="26"/>
        <color rgb="FF00B050"/>
        <rFont val="Calibri"/>
        <family val="2"/>
        <scheme val="minor"/>
      </rPr>
      <t xml:space="preserve">B-I,II,III           </t>
    </r>
  </si>
  <si>
    <r>
      <t xml:space="preserve">BAKER ,  </t>
    </r>
    <r>
      <rPr>
        <b/>
        <sz val="20"/>
        <color rgb="FF00B050"/>
        <rFont val="Calibri"/>
        <family val="2"/>
        <scheme val="minor"/>
      </rPr>
      <t>LOWER B-IV , B-V</t>
    </r>
  </si>
  <si>
    <t xml:space="preserve"> LOWER B-IV , B-V </t>
  </si>
  <si>
    <r>
      <t xml:space="preserve">POOH WITH S/R &amp; DHP &amp; </t>
    </r>
    <r>
      <rPr>
        <b/>
        <sz val="12"/>
        <color rgb="FF00B050"/>
        <rFont val="Calibri"/>
        <family val="2"/>
        <scheme val="minor"/>
      </rPr>
      <t>OPENED SSD AGINST B-I, II, III, &amp; UPPER B-IV</t>
    </r>
    <r>
      <rPr>
        <b/>
        <sz val="12"/>
        <color rgb="FF0000FF"/>
        <rFont val="Calibri"/>
        <family val="2"/>
        <scheme val="minor"/>
      </rPr>
      <t xml:space="preserve"> ,  </t>
    </r>
    <r>
      <rPr>
        <b/>
        <sz val="12"/>
        <color rgb="FFFF0000"/>
        <rFont val="Calibri"/>
        <family val="2"/>
        <scheme val="minor"/>
      </rPr>
      <t>ISOLATED LOWER B-IV &amp; B-V BY  NEW 2.56" FWG PLUG ( WEATHERFORD)</t>
    </r>
    <r>
      <rPr>
        <b/>
        <sz val="12"/>
        <color rgb="FF0000FF"/>
        <rFont val="Calibri"/>
        <family val="2"/>
        <scheme val="minor"/>
      </rPr>
      <t xml:space="preserve"> , RIH WITH</t>
    </r>
    <r>
      <rPr>
        <b/>
        <u/>
        <sz val="12"/>
        <color rgb="FFFF0000"/>
        <rFont val="Calibri"/>
        <family val="2"/>
        <scheme val="minor"/>
      </rPr>
      <t xml:space="preserve"> 1.5" DHP</t>
    </r>
    <r>
      <rPr>
        <b/>
        <sz val="12"/>
        <color rgb="FF0000FF"/>
        <rFont val="Calibri"/>
        <family val="2"/>
        <scheme val="minor"/>
      </rPr>
      <t xml:space="preserve"> &amp; S/R , ON STREAM</t>
    </r>
  </si>
  <si>
    <r>
      <rPr>
        <b/>
        <sz val="12"/>
        <color rgb="FF00B050"/>
        <rFont val="Calibri"/>
        <family val="2"/>
        <scheme val="minor"/>
      </rPr>
      <t>B-I</t>
    </r>
    <r>
      <rPr>
        <b/>
        <sz val="12"/>
        <color indexed="12"/>
        <rFont val="Calibri"/>
        <family val="2"/>
        <scheme val="minor"/>
      </rPr>
      <t xml:space="preserve">  (5787-5791) , (5796-5807), 
(5813-5818),(5821-5830)
</t>
    </r>
    <r>
      <rPr>
        <b/>
        <sz val="12"/>
        <rFont val="Calibri"/>
        <family val="2"/>
        <scheme val="minor"/>
      </rPr>
      <t>B - III,IV,V ISOLATED BY FWG PLUG AS DUMP INJECTION</t>
    </r>
  </si>
  <si>
    <t>ROD NO (49X1") PARTED ,  FISHED OK , R.TRIP , REPLACED (80X1") H-CH ON TOP SEC  , ON STREAM</t>
  </si>
  <si>
    <r>
      <t xml:space="preserve">NO PUMP ACTION , R.TRIP , PERFORMED HYDRO TEST , NOT HOLD , R.TRIP WITH 1.75" ANCHOR PUMP , RETRIEVED ( 5X1") RODS , </t>
    </r>
    <r>
      <rPr>
        <b/>
        <sz val="12"/>
        <color rgb="FFFF0000"/>
        <rFont val="Calibri"/>
        <family val="2"/>
        <scheme val="minor"/>
      </rPr>
      <t>SET ANCHOR PUMP @ 5750 FT</t>
    </r>
    <r>
      <rPr>
        <b/>
        <sz val="12"/>
        <color rgb="FF0000FF"/>
        <rFont val="Calibri"/>
        <family val="2"/>
        <scheme val="minor"/>
      </rPr>
      <t xml:space="preserve"> , ON STREAM</t>
    </r>
  </si>
  <si>
    <r>
      <t xml:space="preserve">NO PUMP ACTION , R.TRIP WITH 1.5" DHP ,  NOT PRODUCE , PERFORMED HYDRO TEST , NOT HOLD , R/T W/1.5" ANCHOR PUMP, RET.(10+5X1") RODS, SET PUMP 5350 FT, PERFORMED HYDRO TEST , NOT HOLD , R.TRIP WITH ANCHOR ,  RIH W/ (5X1") RODS, HYDROTEST , NOT HOLD ,RET.(10+5X1") RODS , R.TRIP WITH ANCHOR ,RET.(10X1") RODS , SET PUMP @ 4850 FT,  </t>
    </r>
    <r>
      <rPr>
        <b/>
        <sz val="12"/>
        <color rgb="FFFF0000"/>
        <rFont val="Calibri"/>
        <family val="2"/>
        <scheme val="minor"/>
      </rPr>
      <t xml:space="preserve">WAITING W/O  </t>
    </r>
  </si>
  <si>
    <t>ROD ROTATOR</t>
  </si>
  <si>
    <r>
      <t xml:space="preserve">ROD NO. </t>
    </r>
    <r>
      <rPr>
        <b/>
        <u/>
        <sz val="12"/>
        <color rgb="FFFF0000"/>
        <rFont val="Calibri"/>
        <family val="2"/>
        <scheme val="minor"/>
      </rPr>
      <t>(86X1"</t>
    </r>
    <r>
      <rPr>
        <b/>
        <sz val="12"/>
        <color rgb="FF0000FF"/>
        <rFont val="Calibri"/>
        <family val="2"/>
        <scheme val="minor"/>
      </rPr>
      <t>) PARTED, FISHED, REPLACED,  ON STREAM.</t>
    </r>
  </si>
  <si>
    <t>NO PUMP ACTION , R.TRIP ,  HYDRO TEST, NOT HOLD, R.TRIP WITH ANCHOR PUMP , RETRIEVED ( 5X1") , SET ANCHOR PUMP @ 5600 FT ,  ON STREAM</t>
  </si>
  <si>
    <t>KHARITA</t>
  </si>
  <si>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 xml:space="preserve">B-VI ( 6220-6229) 9 FT - Pressure 2400 psi  - 194 DegF,   ( </t>
    </r>
    <r>
      <rPr>
        <b/>
        <sz val="12"/>
        <color rgb="FFFF0000"/>
        <rFont val="Calibri"/>
        <family val="2"/>
      </rPr>
      <t xml:space="preserve">PERFORMED BRADEN HEAD INJECTIVITY TEST AS FOLLOW  FILLED WELL W/ 9 PPG FILTRATED BRINE,
**  STARTED W/ INJ. RATE 1/4 BPM, PRESS. REACHED TO 1500 PSI WITHIN 1 MIN (PUMPED +/- 1/4 BBL), STOPPED PUMPING  &amp; MONITOR PRESS. DECREASED FROM 1500 PSI TO 1280 PSI WITHIN 5 MIN. ,
 ** RESUMED W/ INJ. RATE 1/4 BPM, PRESS. REACHED TO 2000 PSI WITHIN 1/2 MIN (PUMPED +/- 1/8 BBL), STOPPED PUMPING &amp; MONITOR PRESS. DECREASED FROM 2000 PSI TO 1780 PSI WITHIN 5 MIN.
** RESUMED W/ INJ. RATE 1/4 BPM, PRESS. REACHED TO 2400 PSI WITHIN 1/4 MIN (PUMPED LESS THAN 1/8 BBL), STOPPED PUMPING &amp; MONITOR PRESS. DECREASED FROM 2400 PSI TO 2110 PSI WITHIN 5 MIN.  </t>
    </r>
    <r>
      <rPr>
        <b/>
        <sz val="12"/>
        <color rgb="FF0000FF"/>
        <rFont val="Calibri"/>
        <family val="2"/>
      </rPr>
      <t xml:space="preserve"> ,  
 (</t>
    </r>
    <r>
      <rPr>
        <b/>
        <sz val="12"/>
        <rFont val="Calibri"/>
        <family val="2"/>
      </rPr>
      <t xml:space="preserve"> </t>
    </r>
    <r>
      <rPr>
        <b/>
        <u/>
        <sz val="12"/>
        <rFont val="Calibri"/>
        <family val="2"/>
      </rPr>
      <t xml:space="preserve">B-V (6,020 – 6,032)ft (12 ft) Res. Pressure 1,245 psi, 187 DegF </t>
    </r>
    <r>
      <rPr>
        <b/>
        <u/>
        <sz val="16"/>
        <rFont val="Calibri"/>
        <family val="2"/>
      </rPr>
      <t>NOT PERFORATED</t>
    </r>
    <r>
      <rPr>
        <b/>
        <sz val="12"/>
        <color rgb="FF0000FF"/>
        <rFont val="Calibri"/>
        <family val="2"/>
      </rPr>
      <t xml:space="preserve"> )   ,  USING </t>
    </r>
    <r>
      <rPr>
        <b/>
        <sz val="12"/>
        <color rgb="FFFF0000"/>
        <rFont val="Calibri"/>
        <family val="2"/>
      </rPr>
      <t>ESP  SYSTEM</t>
    </r>
    <r>
      <rPr>
        <b/>
        <sz val="12"/>
        <color rgb="FF0000FF"/>
        <rFont val="Calibri"/>
        <family val="2"/>
      </rPr>
      <t xml:space="preserve"> , RIH  W/ </t>
    </r>
    <r>
      <rPr>
        <b/>
        <sz val="22"/>
        <color rgb="FF0000FF"/>
        <rFont val="Calibri"/>
        <family val="2"/>
      </rPr>
      <t>3</t>
    </r>
    <r>
      <rPr>
        <b/>
        <sz val="12"/>
        <color rgb="FF0000FF"/>
        <rFont val="Calibri"/>
        <family val="2"/>
      </rPr>
      <t xml:space="preserve"> PUMPS</t>
    </r>
    <r>
      <rPr>
        <b/>
        <sz val="12"/>
        <color rgb="FFFF0000"/>
        <rFont val="Calibri"/>
        <family val="2"/>
      </rPr>
      <t xml:space="preserve"> SER: 400 , 489 STAGES , P10  </t>
    </r>
    <r>
      <rPr>
        <b/>
        <sz val="12"/>
        <color rgb="FF0000FF"/>
        <rFont val="Calibri"/>
        <family val="2"/>
      </rPr>
      <t xml:space="preserve">TO DEPTH </t>
    </r>
    <r>
      <rPr>
        <b/>
        <sz val="16"/>
        <color rgb="FF0000FF"/>
        <rFont val="Calibri"/>
        <family val="2"/>
      </rPr>
      <t>5825</t>
    </r>
    <r>
      <rPr>
        <b/>
        <sz val="12"/>
        <color rgb="FF0000FF"/>
        <rFont val="Calibri"/>
        <family val="2"/>
      </rPr>
      <t xml:space="preserve">   FT  , STARTED W/ PARAMETERS ( WHP= 500 PSI , FREQ=50 HZ , CURR= 36 A , VOLT=2075 V,  PIP= 1488  PSI, PDP=2789 PSI ,TI=189    F , MT= 293 F  ) , 
ON STREAM</t>
    </r>
    <r>
      <rPr>
        <b/>
        <sz val="12"/>
        <color rgb="FFFF0000"/>
        <rFont val="Calibri"/>
        <family val="2"/>
      </rPr>
      <t xml:space="preserve">  5/6/2017</t>
    </r>
  </si>
  <si>
    <r>
      <t xml:space="preserve">B-I, II, III, &amp; UPPER B-IV,   </t>
    </r>
    <r>
      <rPr>
        <b/>
        <sz val="20"/>
        <color rgb="FFFF0000"/>
        <rFont val="Calibri"/>
        <family val="2"/>
        <scheme val="minor"/>
      </rPr>
      <t>S.F.L. = 3100 FT FOR LOWER B-IV &amp; B-V</t>
    </r>
  </si>
  <si>
    <t xml:space="preserve"> EXPRO#3 (TMU)</t>
  </si>
  <si>
    <t>EXPRO#3 (TMU), ( B-I,II,III &amp; UPPER B-IV )</t>
  </si>
  <si>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 xml:space="preserve">KHARITA (6,707– 6,723) ft (16 ft) Res. Pressure 2,665 psi, 200 DegF  </t>
    </r>
    <r>
      <rPr>
        <b/>
        <sz val="12"/>
        <color rgb="FF0000FF"/>
        <rFont val="Calibri"/>
        <family val="2"/>
      </rPr>
      <t xml:space="preserve">  USING </t>
    </r>
    <r>
      <rPr>
        <b/>
        <sz val="12"/>
        <color rgb="FFFF0000"/>
        <rFont val="Calibri"/>
        <family val="2"/>
      </rPr>
      <t>ESP  SYSTEM</t>
    </r>
    <r>
      <rPr>
        <b/>
        <sz val="12"/>
        <color rgb="FF0000FF"/>
        <rFont val="Calibri"/>
        <family val="2"/>
      </rPr>
      <t xml:space="preserve"> , </t>
    </r>
    <r>
      <rPr>
        <b/>
        <u/>
        <sz val="12"/>
        <rFont val="Calibri"/>
        <family val="2"/>
      </rPr>
      <t>INSTALLED 2 7/8 " TBG</t>
    </r>
    <r>
      <rPr>
        <b/>
        <sz val="12"/>
        <color rgb="FF0000FF"/>
        <rFont val="Calibri"/>
        <family val="2"/>
      </rPr>
      <t xml:space="preserve"> , RIH  W/ DN-1150  PUMPS</t>
    </r>
    <r>
      <rPr>
        <b/>
        <sz val="12"/>
        <color rgb="FFFF0000"/>
        <rFont val="Calibri"/>
        <family val="2"/>
      </rPr>
      <t xml:space="preserve">  </t>
    </r>
    <r>
      <rPr>
        <b/>
        <sz val="12"/>
        <color rgb="FF0000FF"/>
        <rFont val="Calibri"/>
        <family val="2"/>
      </rPr>
      <t>TO DEPTH 6478  FT  , STARTED W/ PARAMETERS ( WHP= 400 PSI , FREQ=50 HZ , CURR= 11 A , VOLT=361 V,  PIP= 1360  PSI, PDP=2615 PSI ,TI=208  F , MT= 233 F  ) , ON STREAM</t>
    </r>
    <r>
      <rPr>
        <b/>
        <sz val="12"/>
        <color rgb="FFFF0000"/>
        <rFont val="Calibri"/>
        <family val="2"/>
      </rPr>
      <t xml:space="preserve">  22/7/2017</t>
    </r>
  </si>
  <si>
    <t>FLUID POUND, P.FILL.  +/- 78%</t>
  </si>
  <si>
    <t>Pi INCREASED F/ 1135 PSI T/ 1215 PSI OPENED CSG. WING VALVE, BLEED OFF CSG. PR.</t>
  </si>
  <si>
    <t>FOUND PRODUCE FROM CSG, PALN TO CHECK TBG INTEGRITY</t>
  </si>
  <si>
    <r>
      <t xml:space="preserve">NO PUMP ACTION ,  </t>
    </r>
    <r>
      <rPr>
        <b/>
        <sz val="18"/>
        <color rgb="FFFF0000"/>
        <rFont val="Calibri"/>
        <family val="2"/>
        <scheme val="minor"/>
      </rPr>
      <t>2</t>
    </r>
    <r>
      <rPr>
        <b/>
        <sz val="12"/>
        <color rgb="FF0000FF"/>
        <rFont val="Calibri"/>
        <family val="2"/>
        <scheme val="minor"/>
      </rPr>
      <t xml:space="preserve"> R.TRIP , HYDROTEST , HOLD OK , ON STREAM </t>
    </r>
  </si>
  <si>
    <t>2 7/8" TBG</t>
  </si>
  <si>
    <t>PERFORMED TBG TEST AGAINST FB-2 PLUG UP TO 750 PSI , HOLD OK , PERFORMED BACK WASH , STARTED THE WELL WITH FREQ.= 55 HZ</t>
  </si>
  <si>
    <t>BAKER 
FREQ.= 50 HZ, CURR. = 10 A, PIP = 1168 PSI, PDP = 2400 PSI, Ti =209 F, Tm =254 F, USP = 250 PSI</t>
  </si>
  <si>
    <t>BAKER 
FREQ.= 50 HZ, CURR. = 10 A, PIP = 1140 PSI, PDP = 2377 PSI, Ti =209 F, Tm =255 F, USP = 250 PSI</t>
  </si>
  <si>
    <t>BAKER, KHARITA
FREQ.= 50 HZ, CURR. = 10 A, PIP = 1145 PSI, PDP = 2370 PSI, Ti =209 F, Tm =250 F, USP = 250 PSI</t>
  </si>
  <si>
    <t>BAKER, KHARITA
FREQ.= 50 HZ, CURR. = 11 A, PIP = 1262 PSI, PDP = 2515 PSI, Ti =208 F, Tm =232 F, USP = 250 PSI</t>
  </si>
  <si>
    <t xml:space="preserve">                                    EXPRO#3 (TMU)                                       FREQ.= 50 HZ, CURR. = 11 A, PIP = 1165 PSI, PDP = 2370 PSI, Ti =208 F, Tm =231 F, USP = 250 PSI</t>
  </si>
  <si>
    <t>BAKER 
FREQ.= 60 HZ, CURR. = 15.3 A, PIP = 900 PSI, PDP = 2400 PSI, Ti =209 F, Tm =243 F, WHT = 120 F,  USP = 250 PSI</t>
  </si>
  <si>
    <t>BAKER 
FREQ.= 60 HZ, CURR. = 14.7 A, PIP = 645 PSI, PDP = 2385 PSI, Ti =209.7 F, Tm =267.6 F, USP = 250 PSI</t>
  </si>
  <si>
    <t>OBSERVED AN Pi &amp; Tm INCREASE, CSG PRESS. = ZERO, SIWHP = 350 PSI .</t>
  </si>
  <si>
    <t>INCREASED FREQ. TO 60 HZ.</t>
  </si>
  <si>
    <t>BAKER 
FREQ.= 60 HZ, CURR. = 14 A, PIP = 624 PSI, PDP = 2415 PSI, Ti =209.7 F, Tm =272.3 F, USP = 250 PSI</t>
  </si>
  <si>
    <t>SLIGHT T.V LEAK P.FILLAGE=95%</t>
  </si>
  <si>
    <t>BAKER, B-VI
FREQ. = 50 HZ, CURR. = 39/40 A, PIP = 1120 PSI, PDP = 2908 PSI, Tm = 287 F, USP/DSP = 437/201 PSI.</t>
  </si>
  <si>
    <t>SEVERE FLUID POUND, P. FILLAGE +/- 66 %</t>
  </si>
  <si>
    <t>FLUID POUND, P. FILLAGE +/- 80 %</t>
  </si>
  <si>
    <t>FLUID POUND, P. FILLAGE +/- 76 %</t>
  </si>
  <si>
    <t>SLIGHT F. POUND, P. FILLAGE +/- 84%</t>
  </si>
  <si>
    <t>SLIGHT F. POUND, P. FILLAGE +/- 94%</t>
  </si>
  <si>
    <t>BAKER ,  PLAN TO CONFIRM</t>
  </si>
  <si>
    <t xml:space="preserve">LOSSES +/- 180 BOPD WITH SAME ALMOST Pi, CHECKED THE CASING VALVES, FOUND OPENED OK,
 STOPPED THE WELL , TO MONITOR RESEVOIR PRESSURE . </t>
  </si>
  <si>
    <t>PI=1047PSI, TI=210 F AFTER STOPPING THE WELL FOR 3 DAYS , STARTED THE WELL ON FREQ=65 HZ. 
(FREQ=65 HZ, PIP= 382 PSI, PDP= 2432 PSI)</t>
  </si>
  <si>
    <t xml:space="preserve">NO PUMP ACTION,  R.TRIP , ON STREAM </t>
  </si>
  <si>
    <t>BAKER 
FREQ.= 65 HZ, CURR. = 11.8 A, PIP = 362 PSI, PDP = 2413 PSI, Ti =206 F, Tm =276 F, USP = 300 PSI</t>
  </si>
  <si>
    <t>FLUID POUND, P. FILLAGE 86 %</t>
  </si>
  <si>
    <t xml:space="preserve">NO PUMP ACTION , R.TRIP WITH ANCHOR PUMP , RETRIEVED ( 10X1" ) RODS , SET ANCHOR PUMP @ 5475 FT , ON STREAM </t>
  </si>
  <si>
    <t>TOTAL RETRIEVED ( 15X1" ) RODS</t>
  </si>
  <si>
    <t>TOTAL RETRIEVED ( 5X1" ) RODS</t>
  </si>
  <si>
    <t>WELL ( S/R ) :    NE-57</t>
  </si>
  <si>
    <t>128"</t>
  </si>
  <si>
    <r>
      <t xml:space="preserve">UNDER W/O DUE TO C/S FROM ESP TO SUCKER ROD NEW ADD PERF. , ADD NEW PERF. </t>
    </r>
    <r>
      <rPr>
        <b/>
        <sz val="12"/>
        <color rgb="FF00B050"/>
        <rFont val="Calibri"/>
        <family val="2"/>
        <scheme val="minor"/>
      </rPr>
      <t>B-IV</t>
    </r>
    <r>
      <rPr>
        <b/>
        <sz val="12"/>
        <color rgb="FF0000FF"/>
        <rFont val="Calibri"/>
        <family val="2"/>
        <scheme val="minor"/>
      </rPr>
      <t xml:space="preserve"> (5,979 – 5,993) (14 ft) P=1,400 psi, (6,004 – 6,010) (06 ft) P=1,000 psi &amp; </t>
    </r>
    <r>
      <rPr>
        <b/>
        <sz val="12"/>
        <color rgb="FF00B050"/>
        <rFont val="Calibri"/>
        <family val="2"/>
        <scheme val="minor"/>
      </rPr>
      <t>B-V</t>
    </r>
    <r>
      <rPr>
        <b/>
        <sz val="12"/>
        <color rgb="FF0000FF"/>
        <rFont val="Calibri"/>
        <family val="2"/>
        <scheme val="minor"/>
      </rPr>
      <t xml:space="preserve"> (6,024 – 6,032) (08 ft) P=2,090 psi, (6,106 – 6,110) (04 ft) P=2,135 psi , INSTALLED SELECTIVE COMPLETION , KEPT ALL INTERVALS ON PRODUCTION , (</t>
    </r>
    <r>
      <rPr>
        <b/>
        <sz val="12"/>
        <color rgb="FF00B050"/>
        <rFont val="Calibri"/>
        <family val="2"/>
        <scheme val="minor"/>
      </rPr>
      <t xml:space="preserve"> B-IV , V &amp; KHARITA</t>
    </r>
    <r>
      <rPr>
        <b/>
        <sz val="12"/>
        <color rgb="FF0000FF"/>
        <rFont val="Calibri"/>
        <family val="2"/>
        <scheme val="minor"/>
      </rPr>
      <t xml:space="preserve"> ) , RIH WITH 2.25" DHP &amp; </t>
    </r>
    <r>
      <rPr>
        <b/>
        <sz val="12"/>
        <color rgb="FFFF0000"/>
        <rFont val="Calibri"/>
        <family val="2"/>
        <scheme val="minor"/>
      </rPr>
      <t>NEW N-97 S/R</t>
    </r>
    <r>
      <rPr>
        <b/>
        <sz val="12"/>
        <color rgb="FF0000FF"/>
        <rFont val="Calibri"/>
        <family val="2"/>
        <scheme val="minor"/>
      </rPr>
      <t xml:space="preserve"> ( 25X1"+125X7/8"+86X1" ) , R/U FOR </t>
    </r>
    <r>
      <rPr>
        <b/>
        <sz val="12"/>
        <color rgb="FFFF0000"/>
        <rFont val="Calibri"/>
        <family val="2"/>
        <scheme val="minor"/>
      </rPr>
      <t>912 M-II S/U  FROM A-47</t>
    </r>
    <r>
      <rPr>
        <b/>
        <sz val="12"/>
        <color rgb="FF0000FF"/>
        <rFont val="Calibri"/>
        <family val="2"/>
        <scheme val="minor"/>
      </rPr>
      <t xml:space="preserve"> ( SH.S=8" , S.L =128" ) , ON STREAM </t>
    </r>
    <r>
      <rPr>
        <b/>
        <sz val="12"/>
        <color rgb="FFFF0000"/>
        <rFont val="Calibri"/>
        <family val="2"/>
        <scheme val="minor"/>
      </rPr>
      <t>18/8/2017</t>
    </r>
  </si>
  <si>
    <t xml:space="preserve">SLIGHT FLUID POUND , P.FILLAGE +/- 93 % </t>
  </si>
  <si>
    <t xml:space="preserve"> FLUID POUND , P.FILLAGE +/- 74 % </t>
  </si>
  <si>
    <r>
      <t xml:space="preserve">UNDER W/O DUE TO TBG LEAK , ( </t>
    </r>
    <r>
      <rPr>
        <b/>
        <sz val="12"/>
        <color rgb="FFFF0000"/>
        <rFont val="Calibri"/>
        <family val="2"/>
        <scheme val="minor"/>
      </rPr>
      <t>FOUND CRACK  IN JT#84</t>
    </r>
    <r>
      <rPr>
        <b/>
        <sz val="12"/>
        <color rgb="FF0000FF"/>
        <rFont val="Calibri"/>
        <family val="2"/>
        <scheme val="minor"/>
      </rPr>
      <t xml:space="preserve"> ) , KLEAN OUT FILL , TAGGED TD @ 5945 FT </t>
    </r>
    <r>
      <rPr>
        <b/>
        <u/>
        <sz val="14"/>
        <rFont val="Calibri"/>
        <family val="2"/>
        <scheme val="minor"/>
      </rPr>
      <t>(PBTD (7" B.PLUG) @ 5950 FT)</t>
    </r>
    <r>
      <rPr>
        <b/>
        <sz val="12"/>
        <color rgb="FF0000FF"/>
        <rFont val="Calibri"/>
        <family val="2"/>
        <scheme val="minor"/>
      </rPr>
      <t xml:space="preserve"> , INSTALLED ANCHORED CATCHER TBG,  RIH WITH </t>
    </r>
    <r>
      <rPr>
        <b/>
        <sz val="12"/>
        <color rgb="FFFF0000"/>
        <rFont val="Calibri"/>
        <family val="2"/>
        <scheme val="minor"/>
      </rPr>
      <t>1.5" DHP</t>
    </r>
    <r>
      <rPr>
        <b/>
        <sz val="12"/>
        <color rgb="FF0000FF"/>
        <rFont val="Calibri"/>
        <family val="2"/>
        <scheme val="minor"/>
      </rPr>
      <t xml:space="preserve"> &amp; SAME S/R CONFG (15*1.5"+120*7/8"+96*1") EXCEPT 7X1 " N-97 COND-II ON TOP SEC. , ON STREAM </t>
    </r>
    <r>
      <rPr>
        <b/>
        <sz val="12"/>
        <color rgb="FFFF0000"/>
        <rFont val="Calibri"/>
        <family val="2"/>
        <scheme val="minor"/>
      </rPr>
      <t>2/12/2016</t>
    </r>
  </si>
  <si>
    <t>BAKER , FREQ.= 50 HZ, CURR. = 24 A, PIP = 1920 PSI, PDP = 2926 PSI,  Tm =253 F, USP = 1000/170 PSI</t>
  </si>
  <si>
    <t>NO PUMP ACTION , RESET , HYDROTEST , NOT HOLD , RIH W/ REDRESSED S.H. DHP , ON STREAM</t>
  </si>
  <si>
    <r>
      <t>ROD NO. (</t>
    </r>
    <r>
      <rPr>
        <b/>
        <sz val="12"/>
        <color rgb="FFFF0000"/>
        <rFont val="Calibri"/>
        <family val="2"/>
        <scheme val="minor"/>
      </rPr>
      <t>7X1"</t>
    </r>
    <r>
      <rPr>
        <b/>
        <sz val="12"/>
        <color rgb="FF0000FF"/>
        <rFont val="Calibri"/>
        <family val="2"/>
        <scheme val="minor"/>
      </rPr>
      <t>) PARTED, FISHED OK , REPLACED , ON STREAM</t>
    </r>
  </si>
  <si>
    <t>TRANSFERRED S/U TO M-N-1X</t>
  </si>
  <si>
    <t xml:space="preserve"> LOST IN WELL ( PERM PKR , TAIL ASSY &amp; 2.56" FWG PLUG SET @ F-NIPPLE IN TAIL ASSY )</t>
  </si>
  <si>
    <t>BAKER , FREQ.= 50 HZ, CURR. = 24.5 A, PIP = 1825 PSI, PDP = 2585 PSI,  Tm =252 F, USP = 600 PSI</t>
  </si>
  <si>
    <t>VALVE ROD FOR ANCHOR PUMP  PARTED , MANY TRIELS TO FISH WITHOUT SUCCESS , L/D S/R , WAITING FOR W/O</t>
  </si>
  <si>
    <t>W.C +/- 80 % FOR B-VI</t>
  </si>
  <si>
    <t>TRANSFERRED S/U TO M-135</t>
  </si>
  <si>
    <t>OPENED CHOKE TO DECREASE WHP F/950 T 600 PSI.</t>
  </si>
  <si>
    <t>WELL ( S/R ) :    NE-51</t>
  </si>
  <si>
    <t>NO PUMP ACTION, R.TRIP , HYDROTEST , HOLD OK , NO PROD. , STOPPED THE WELL ( F.L. @ PUMP DEPTH)</t>
  </si>
  <si>
    <t>OBSERVED USP =350 PSI , ADJUSTED AT 600 PSI</t>
  </si>
  <si>
    <r>
      <t>BAKER ,</t>
    </r>
    <r>
      <rPr>
        <b/>
        <sz val="22"/>
        <color rgb="FFFF0000"/>
        <rFont val="Calibri"/>
        <family val="2"/>
        <scheme val="minor"/>
      </rPr>
      <t xml:space="preserve">B-I </t>
    </r>
  </si>
  <si>
    <t>BAKER , FREQ.= 50 HZ, CURR. = 27.3 A, PIP = 1670 PSI, PDP = 3055 PSI,  Tm =244 F, USP = 600 PSI</t>
  </si>
  <si>
    <t>DECREASED FREQ. F/50 HZ T/48 HZ &amp; INCREASED WHP T/750 PSI.</t>
  </si>
  <si>
    <t>W.C START TO DECREASE FROM 50 % TO 40%</t>
  </si>
  <si>
    <t>W.C START TO DECREASE FROM 40 % TO 20 -25 %</t>
  </si>
  <si>
    <t>BAKER , FREQ.= 48 HZ, CURR. = 27 A, PIP = 1725 PSI, PDP = 3290 PSI,  Tm =246 F, USP/DSP = 755/195 PSI, BHT = 201 F</t>
  </si>
  <si>
    <t xml:space="preserve">INCREASD WHP F/755 T/1015 PSI, PIP = 1760 PSI, PDP = 3560 PSI, TM = 245.8 F </t>
  </si>
  <si>
    <t>BAKER , FREQ.= 48 HZ, CURR. = 27 A, PIP = 1765 PSI, PDP = 3555 PSI,  Tm =246 F, USP/DSP = 1010/195 PSI, BHT = 201 F</t>
  </si>
  <si>
    <t>BAKER , FREQ.= 50 HZ, CURR. = 26 A, PIP = 1654 PSI, PDP = 2536 PSI,  Tm =244 F</t>
  </si>
  <si>
    <t>NO PUMP ACTION, R.TRIP , RET. (5*1") RODS, SET ANCHOR PUMP @ 5625 FT, HYDRO TEST HOLD OK , ON STREAM.</t>
  </si>
  <si>
    <t xml:space="preserve">1.75 " ANCHOR </t>
  </si>
  <si>
    <r>
      <t xml:space="preserve">UNDER W/O DUE TO </t>
    </r>
    <r>
      <rPr>
        <b/>
        <sz val="12"/>
        <color rgb="FFFF0000"/>
        <rFont val="Calibri"/>
        <family val="2"/>
        <scheme val="minor"/>
      </rPr>
      <t>OPEN  B-VI AND ADD NEW PERF. FOR CURRENT ZONES IN B-I &amp; B-V</t>
    </r>
    <r>
      <rPr>
        <b/>
        <sz val="12"/>
        <rFont val="Calibri"/>
        <family val="2"/>
        <scheme val="minor"/>
      </rPr>
      <t xml:space="preserve"> ,  DRILLED OUT 1</t>
    </r>
    <r>
      <rPr>
        <b/>
        <vertAlign val="superscript"/>
        <sz val="12"/>
        <rFont val="Calibri"/>
        <family val="2"/>
        <scheme val="minor"/>
      </rPr>
      <t>ST</t>
    </r>
    <r>
      <rPr>
        <b/>
        <sz val="12"/>
        <rFont val="Calibri"/>
        <family val="2"/>
        <scheme val="minor"/>
      </rPr>
      <t xml:space="preserve"> B.P. @ 5865 FT  , DRILLED OUT 2</t>
    </r>
    <r>
      <rPr>
        <b/>
        <vertAlign val="superscript"/>
        <sz val="12"/>
        <rFont val="Calibri"/>
        <family val="2"/>
        <scheme val="minor"/>
      </rPr>
      <t>ND</t>
    </r>
    <r>
      <rPr>
        <b/>
        <sz val="12"/>
        <rFont val="Calibri"/>
        <family val="2"/>
        <scheme val="minor"/>
      </rPr>
      <t xml:space="preserve"> B.P. 5930 FT , DRILLED OUT 3</t>
    </r>
    <r>
      <rPr>
        <b/>
        <vertAlign val="superscript"/>
        <sz val="12"/>
        <rFont val="Calibri"/>
        <family val="2"/>
        <scheme val="minor"/>
      </rPr>
      <t>RD</t>
    </r>
    <r>
      <rPr>
        <b/>
        <sz val="12"/>
        <rFont val="Calibri"/>
        <family val="2"/>
        <scheme val="minor"/>
      </rPr>
      <t xml:space="preserve"> B.P. @ 5941 FT  , DRILLED OUT  4</t>
    </r>
    <r>
      <rPr>
        <b/>
        <vertAlign val="superscript"/>
        <sz val="12"/>
        <rFont val="Calibri"/>
        <family val="2"/>
        <scheme val="minor"/>
      </rPr>
      <t>th</t>
    </r>
    <r>
      <rPr>
        <b/>
        <sz val="12"/>
        <rFont val="Calibri"/>
        <family val="2"/>
        <scheme val="minor"/>
      </rPr>
      <t xml:space="preserve">  B.P. @ 5952 FT  , TAGGED BTM @ DEPTH 6184 FT ,  </t>
    </r>
    <r>
      <rPr>
        <b/>
        <sz val="12"/>
        <color rgb="FF0000FF"/>
        <rFont val="Calibri"/>
        <family val="2"/>
        <scheme val="minor"/>
      </rPr>
      <t>ADDED NEW PERF. :</t>
    </r>
    <r>
      <rPr>
        <b/>
        <sz val="12"/>
        <rFont val="Calibri"/>
        <family val="2"/>
        <scheme val="minor"/>
      </rPr>
      <t xml:space="preserve">  </t>
    </r>
    <r>
      <rPr>
        <b/>
        <sz val="12"/>
        <color rgb="FFFF0000"/>
        <rFont val="Calibri"/>
        <family val="2"/>
        <scheme val="minor"/>
      </rPr>
      <t>B-VI</t>
    </r>
    <r>
      <rPr>
        <b/>
        <sz val="12"/>
        <rFont val="Calibri"/>
        <family val="2"/>
        <scheme val="minor"/>
      </rPr>
      <t xml:space="preserve">  (6062'-6070'), </t>
    </r>
    <r>
      <rPr>
        <b/>
        <sz val="12"/>
        <color rgb="FF0000FF"/>
        <rFont val="Calibri"/>
        <family val="2"/>
        <scheme val="minor"/>
      </rPr>
      <t>ADDED  PERF.</t>
    </r>
    <r>
      <rPr>
        <b/>
        <sz val="12"/>
        <rFont val="Calibri"/>
        <family val="2"/>
        <scheme val="minor"/>
      </rPr>
      <t xml:space="preserve"> IN  </t>
    </r>
    <r>
      <rPr>
        <b/>
        <sz val="12"/>
        <color rgb="FFFF0000"/>
        <rFont val="Calibri"/>
        <family val="2"/>
        <scheme val="minor"/>
      </rPr>
      <t>B-V</t>
    </r>
    <r>
      <rPr>
        <b/>
        <sz val="12"/>
        <rFont val="Calibri"/>
        <family val="2"/>
        <scheme val="minor"/>
      </rPr>
      <t xml:space="preserve"> (5964 – 5980)(5984 – 5996) &amp; </t>
    </r>
    <r>
      <rPr>
        <b/>
        <sz val="12"/>
        <color rgb="FFFF0000"/>
        <rFont val="Calibri"/>
        <family val="2"/>
        <scheme val="minor"/>
      </rPr>
      <t xml:space="preserve">B-I </t>
    </r>
    <r>
      <rPr>
        <b/>
        <sz val="12"/>
        <rFont val="Calibri"/>
        <family val="2"/>
        <scheme val="minor"/>
      </rPr>
      <t>( 5714'-5720 ')  ,</t>
    </r>
    <r>
      <rPr>
        <b/>
        <sz val="12"/>
        <color rgb="FF0000FF"/>
        <rFont val="Calibri"/>
        <family val="2"/>
        <scheme val="minor"/>
      </rPr>
      <t xml:space="preserve"> RE-PERFORATED : </t>
    </r>
    <r>
      <rPr>
        <b/>
        <sz val="12"/>
        <color rgb="FFFF0000"/>
        <rFont val="Calibri"/>
        <family val="2"/>
        <scheme val="minor"/>
      </rPr>
      <t>B-V</t>
    </r>
    <r>
      <rPr>
        <b/>
        <sz val="12"/>
        <rFont val="Calibri"/>
        <family val="2"/>
        <scheme val="minor"/>
      </rPr>
      <t xml:space="preserve">  (6018'-6025')(6034'-6038') &amp; </t>
    </r>
    <r>
      <rPr>
        <b/>
        <sz val="12"/>
        <color rgb="FFFF0000"/>
        <rFont val="Calibri"/>
        <family val="2"/>
        <scheme val="minor"/>
      </rPr>
      <t xml:space="preserve">B-I </t>
    </r>
    <r>
      <rPr>
        <b/>
        <sz val="12"/>
        <rFont val="Calibri"/>
        <family val="2"/>
        <scheme val="minor"/>
      </rPr>
      <t xml:space="preserve">(5753'-5772')(5740'-5748')(5727'-5736') , </t>
    </r>
    <r>
      <rPr>
        <b/>
        <sz val="12"/>
        <color rgb="FF0000FF"/>
        <rFont val="Calibri"/>
        <family val="2"/>
        <scheme val="minor"/>
      </rPr>
      <t>INSTALLED SELECTIVE COMPLETION</t>
    </r>
    <r>
      <rPr>
        <b/>
        <sz val="12"/>
        <rFont val="Calibri"/>
        <family val="2"/>
        <scheme val="minor"/>
      </rPr>
      <t xml:space="preserve"> , </t>
    </r>
    <r>
      <rPr>
        <b/>
        <sz val="12"/>
        <color rgb="FFFF0000"/>
        <rFont val="Calibri"/>
        <family val="2"/>
        <scheme val="minor"/>
      </rPr>
      <t>ISOLATED</t>
    </r>
    <r>
      <rPr>
        <b/>
        <sz val="12"/>
        <rFont val="Calibri"/>
        <family val="2"/>
        <scheme val="minor"/>
      </rPr>
      <t xml:space="preserve"> </t>
    </r>
    <r>
      <rPr>
        <b/>
        <sz val="12"/>
        <color rgb="FFFF0000"/>
        <rFont val="Calibri"/>
        <family val="2"/>
        <scheme val="minor"/>
      </rPr>
      <t xml:space="preserve">B-III </t>
    </r>
    <r>
      <rPr>
        <b/>
        <sz val="12"/>
        <rFont val="Calibri"/>
        <family val="2"/>
        <scheme val="minor"/>
      </rPr>
      <t xml:space="preserve">AGAINST SSD &amp; BETWEEN 2 PKRS' , </t>
    </r>
    <r>
      <rPr>
        <b/>
        <sz val="12"/>
        <color rgb="FF00B050"/>
        <rFont val="Calibri"/>
        <family val="2"/>
        <scheme val="minor"/>
      </rPr>
      <t>B-I ,V &amp; VI ONLY ON PROD</t>
    </r>
    <r>
      <rPr>
        <b/>
        <sz val="12"/>
        <rFont val="Calibri"/>
        <family val="2"/>
        <scheme val="minor"/>
      </rPr>
      <t>.</t>
    </r>
    <r>
      <rPr>
        <b/>
        <sz val="12"/>
        <color rgb="FFFF0000"/>
        <rFont val="Calibri"/>
        <family val="2"/>
        <scheme val="minor"/>
      </rPr>
      <t xml:space="preserve"> </t>
    </r>
    <r>
      <rPr>
        <b/>
        <sz val="12"/>
        <rFont val="Calibri"/>
        <family val="2"/>
        <scheme val="minor"/>
      </rPr>
      <t xml:space="preserve">, R/U FOR  </t>
    </r>
    <r>
      <rPr>
        <b/>
        <sz val="12"/>
        <color rgb="FFFF0000"/>
        <rFont val="Calibri"/>
        <family val="2"/>
        <scheme val="minor"/>
      </rPr>
      <t xml:space="preserve">912 M-II  S/U FROM NE-40 </t>
    </r>
    <r>
      <rPr>
        <b/>
        <sz val="12"/>
        <rFont val="Calibri"/>
        <family val="2"/>
        <scheme val="minor"/>
      </rPr>
      <t xml:space="preserve">(SH.S.=8  &amp; S.L.=128     ) RIH WITH 1.75" DHP ON D-78 S/R COND.2 ( 20X1"+119X7/8"+88X1") , ON STREAM </t>
    </r>
    <r>
      <rPr>
        <b/>
        <sz val="12"/>
        <color rgb="FFFF0000"/>
        <rFont val="Calibri"/>
        <family val="2"/>
        <scheme val="minor"/>
      </rPr>
      <t>2/8/2016</t>
    </r>
  </si>
  <si>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 xml:space="preserve"> B-VI(6158'-6180') , (6250'-6257')</t>
    </r>
    <r>
      <rPr>
        <b/>
        <sz val="12"/>
        <color rgb="FF0000FF"/>
        <rFont val="Calibri"/>
        <family val="2"/>
      </rPr>
      <t xml:space="preserve"> ,  USING </t>
    </r>
    <r>
      <rPr>
        <b/>
        <sz val="12"/>
        <color rgb="FFFF0000"/>
        <rFont val="Calibri"/>
        <family val="2"/>
      </rPr>
      <t>ESP  SYSTEM</t>
    </r>
    <r>
      <rPr>
        <b/>
        <sz val="12"/>
        <color rgb="FF0000FF"/>
        <rFont val="Calibri"/>
        <family val="2"/>
      </rPr>
      <t xml:space="preserve"> , RIH  W/ 2 PUMPS</t>
    </r>
    <r>
      <rPr>
        <b/>
        <sz val="12"/>
        <color rgb="FFFF0000"/>
        <rFont val="Calibri"/>
        <family val="2"/>
      </rPr>
      <t xml:space="preserve"> SER 400, 288 STG, DN 1150N  </t>
    </r>
    <r>
      <rPr>
        <b/>
        <sz val="12"/>
        <color rgb="FF0000FF"/>
        <rFont val="Calibri"/>
        <family val="2"/>
      </rPr>
      <t>TO DEPTH 6019   FT  , STARTED W/ PARAMETERS ( FREQ. = 50 HZ ,  CURRENT = 25 AP ,  WHP= 1000 PSI, Pi= 1959 PSI, Pd= 3053 PSI, Tm= 244 F
ON STREAM</t>
    </r>
    <r>
      <rPr>
        <b/>
        <sz val="12"/>
        <color rgb="FFFF0000"/>
        <rFont val="Calibri"/>
        <family val="2"/>
      </rPr>
      <t xml:space="preserve">  </t>
    </r>
  </si>
  <si>
    <r>
      <t xml:space="preserve">UNDER W/O TO C/S FROM ESP TO SUCKER ROD &amp; ADD PERFORATION , </t>
    </r>
    <r>
      <rPr>
        <b/>
        <sz val="12"/>
        <rFont val="Calibri"/>
        <family val="2"/>
        <scheme val="minor"/>
      </rPr>
      <t xml:space="preserve"> ADDED NEW PERF. </t>
    </r>
    <r>
      <rPr>
        <b/>
        <sz val="12"/>
        <color rgb="FFFF0000"/>
        <rFont val="Calibri"/>
        <family val="2"/>
        <scheme val="minor"/>
      </rPr>
      <t xml:space="preserve"> BAH. V ( 6033-6022)  (6009' - 6018' ) &amp; B-IV ( 5972' - 5986' ) ( 5970- 5956)( 5924- 5910)</t>
    </r>
    <r>
      <rPr>
        <b/>
        <sz val="12"/>
        <color rgb="FF0000FF"/>
        <rFont val="Calibri"/>
        <family val="2"/>
        <scheme val="minor"/>
      </rPr>
      <t xml:space="preserve">  , </t>
    </r>
    <r>
      <rPr>
        <b/>
        <sz val="12"/>
        <rFont val="Calibri"/>
        <family val="2"/>
        <scheme val="minor"/>
      </rPr>
      <t>INSTALLED SELECTIVE COMPLETION</t>
    </r>
    <r>
      <rPr>
        <b/>
        <sz val="12"/>
        <color rgb="FF0000FF"/>
        <rFont val="Calibri"/>
        <family val="2"/>
        <scheme val="minor"/>
      </rPr>
      <t xml:space="preserve"> ,  </t>
    </r>
    <r>
      <rPr>
        <b/>
        <sz val="12"/>
        <color rgb="FFFF0000"/>
        <rFont val="Calibri"/>
        <family val="2"/>
        <scheme val="minor"/>
      </rPr>
      <t xml:space="preserve">ISOLATED </t>
    </r>
    <r>
      <rPr>
        <b/>
        <u/>
        <sz val="12"/>
        <color rgb="FFFF0000"/>
        <rFont val="Calibri"/>
        <family val="2"/>
        <scheme val="minor"/>
      </rPr>
      <t>B-IV</t>
    </r>
    <r>
      <rPr>
        <b/>
        <sz val="12"/>
        <color rgb="FFFF0000"/>
        <rFont val="Calibri"/>
        <family val="2"/>
        <scheme val="minor"/>
      </rPr>
      <t xml:space="preserve"> AGAINST  UPPER SSD &amp; </t>
    </r>
    <r>
      <rPr>
        <b/>
        <u/>
        <sz val="12"/>
        <color rgb="FFFF0000"/>
        <rFont val="Calibri"/>
        <family val="2"/>
        <scheme val="minor"/>
      </rPr>
      <t>B-V</t>
    </r>
    <r>
      <rPr>
        <b/>
        <sz val="12"/>
        <color rgb="FFFF0000"/>
        <rFont val="Calibri"/>
        <family val="2"/>
        <scheme val="minor"/>
      </rPr>
      <t xml:space="preserve">  AGAINST LOWER  SSD</t>
    </r>
    <r>
      <rPr>
        <b/>
        <sz val="12"/>
        <color rgb="FF0000FF"/>
        <rFont val="Calibri"/>
        <family val="2"/>
        <scheme val="minor"/>
      </rPr>
      <t xml:space="preserve"> ,    </t>
    </r>
    <r>
      <rPr>
        <b/>
        <sz val="12"/>
        <color rgb="FF1C9A16"/>
        <rFont val="Calibri"/>
        <family val="2"/>
        <scheme val="minor"/>
      </rPr>
      <t>B-VI ( 6220-6229) ONLY ON PRODUCTION</t>
    </r>
    <r>
      <rPr>
        <b/>
        <sz val="12"/>
        <color rgb="FF0000FF"/>
        <rFont val="Calibri"/>
        <family val="2"/>
        <scheme val="minor"/>
      </rPr>
      <t xml:space="preserve"> , RIH W/  2.5" DHP &amp; NEW N-97 S/R ( 25X1"+125X 7/8" +82X1") , R/U </t>
    </r>
    <r>
      <rPr>
        <b/>
        <sz val="12"/>
        <color rgb="FFFF0000"/>
        <rFont val="Calibri"/>
        <family val="2"/>
        <scheme val="minor"/>
      </rPr>
      <t>S/U 912 M-II</t>
    </r>
    <r>
      <rPr>
        <b/>
        <sz val="12"/>
        <color rgb="FF0000FF"/>
        <rFont val="Calibri"/>
        <family val="2"/>
        <scheme val="minor"/>
      </rPr>
      <t xml:space="preserve"> FROM </t>
    </r>
    <r>
      <rPr>
        <b/>
        <sz val="16"/>
        <color rgb="FFFF0000"/>
        <rFont val="Calibri"/>
        <family val="2"/>
        <scheme val="minor"/>
      </rPr>
      <t>SE-23</t>
    </r>
    <r>
      <rPr>
        <b/>
        <sz val="12"/>
        <color rgb="FF0000FF"/>
        <rFont val="Calibri"/>
        <family val="2"/>
        <scheme val="minor"/>
      </rPr>
      <t xml:space="preserve"> ( S.L=128" , SH.S=10" ) , NO PROD. , ROD NO. (61X1") UNSCREWED , FISHED OK , REPLACED , ON STREAM</t>
    </r>
    <r>
      <rPr>
        <b/>
        <sz val="12"/>
        <color rgb="FFFF0000"/>
        <rFont val="Calibri"/>
        <family val="2"/>
        <scheme val="minor"/>
      </rPr>
      <t xml:space="preserve"> 7/9/2017</t>
    </r>
  </si>
  <si>
    <r>
      <t xml:space="preserve">BAKER, </t>
    </r>
    <r>
      <rPr>
        <b/>
        <sz val="12"/>
        <color rgb="FFFF0000"/>
        <rFont val="Calibri"/>
        <family val="2"/>
        <scheme val="minor"/>
      </rPr>
      <t>B-VI</t>
    </r>
  </si>
  <si>
    <t xml:space="preserve"> 912 M-II</t>
  </si>
  <si>
    <r>
      <t xml:space="preserve">    B-VI ONLY  </t>
    </r>
    <r>
      <rPr>
        <b/>
        <sz val="23"/>
        <color rgb="FFFF0000"/>
        <rFont val="Calibri"/>
        <family val="2"/>
        <scheme val="minor"/>
      </rPr>
      <t xml:space="preserve"> 
(B-IV &amp; V ISOLATED)</t>
    </r>
    <r>
      <rPr>
        <b/>
        <sz val="23"/>
        <color rgb="FF00B050"/>
        <rFont val="Calibri"/>
        <family val="2"/>
        <scheme val="minor"/>
      </rPr>
      <t xml:space="preserve">  
</t>
    </r>
    <r>
      <rPr>
        <b/>
        <sz val="23"/>
        <rFont val="Calibri"/>
        <family val="2"/>
        <scheme val="minor"/>
      </rPr>
      <t xml:space="preserve"> (B-V (6,060' - 6,077') 17 FT TO BE PERFORATED RIGLESS)</t>
    </r>
  </si>
  <si>
    <t>SWITCHED THE WELL TO TIMER MODE ( 3 HRS ON , 3 OFF )</t>
  </si>
  <si>
    <r>
      <t>ROD NO. (</t>
    </r>
    <r>
      <rPr>
        <b/>
        <sz val="12"/>
        <color rgb="FFFF0000"/>
        <rFont val="Calibri"/>
        <family val="2"/>
        <scheme val="minor"/>
      </rPr>
      <t>26X1"</t>
    </r>
    <r>
      <rPr>
        <b/>
        <sz val="12"/>
        <color rgb="FF0000FF"/>
        <rFont val="Calibri"/>
        <family val="2"/>
        <scheme val="minor"/>
      </rPr>
      <t>) PARTED, FISHED OK , REPLACED , STARTED, NO PROD, R.TRIP, CHANGED (40*1") RODS BY NEW N-97, ON STREAM.</t>
    </r>
  </si>
  <si>
    <t>SAMPLE FROM DHP,    Organic compounds =45%, Carbonates compounds "as CaCO3"=20%, Iron compounds "as FeS"=17% ,  and Acid insoluble compounds " Sand, Clay ..etc"=18%</t>
  </si>
  <si>
    <t>STOPPED THE WELL DUE TO LOW PRODUCTIVITY</t>
  </si>
  <si>
    <r>
      <t xml:space="preserve">TRANSFERRED S/U TO </t>
    </r>
    <r>
      <rPr>
        <b/>
        <sz val="12"/>
        <color rgb="FFFF0000"/>
        <rFont val="Calibri"/>
        <family val="2"/>
        <scheme val="minor"/>
      </rPr>
      <t>SE-23</t>
    </r>
  </si>
  <si>
    <t>NO PUMP ACTION , R.RIP , FOUND ACTION &amp; SUCTION , HYDROTEST , NOT HOLD , R.TRIP W/1.75" ANCHOR PUMP ,RETRIEVED ( 10X1") RODS , SET ANCHOR PUMP @ 5525 FT , ON STREAM</t>
  </si>
  <si>
    <t>WELL ( S/R ) :    NE-54</t>
  </si>
  <si>
    <t>WELL ( S/R ) :    NE-56</t>
  </si>
  <si>
    <t xml:space="preserve"> B-I   (5827-5832) , (5865-5876)  ,
B-II   (5938-5944), 
B-III   (5952-5955) ,
B-IV (6023-6040) , (6048-6054) , 
B-V [6078 - 6082] ,  [6088 - 6093)</t>
  </si>
  <si>
    <r>
      <rPr>
        <b/>
        <sz val="16"/>
        <color rgb="FF1C9A16"/>
        <rFont val="Calibri"/>
        <family val="2"/>
        <scheme val="minor"/>
      </rPr>
      <t>B-V ONLY ON PRODUCTION</t>
    </r>
    <r>
      <rPr>
        <b/>
        <sz val="16"/>
        <rFont val="Calibri"/>
        <family val="2"/>
        <scheme val="minor"/>
      </rPr>
      <t xml:space="preserve">
</t>
    </r>
    <r>
      <rPr>
        <b/>
        <sz val="16"/>
        <color rgb="FFFF0000"/>
        <rFont val="Calibri"/>
        <family val="2"/>
        <scheme val="minor"/>
      </rPr>
      <t xml:space="preserve">B-I&amp; IV ISOLATED AGAINST SSD </t>
    </r>
  </si>
  <si>
    <r>
      <t xml:space="preserve">NO PUMP ACTION , POOH WITH ( 89X1"+45X7/8" ) , THEN FOUND STUCK , PUMPED+/- 50 LIT HCL , FREE STUCK UP TO 55000 LBs , R.TRIP , PERFORMED TBG , NOT HOLD , </t>
    </r>
    <r>
      <rPr>
        <b/>
        <sz val="20"/>
        <color rgb="FFFF0000"/>
        <rFont val="Calibri"/>
        <family val="2"/>
        <scheme val="minor"/>
      </rPr>
      <t>2</t>
    </r>
    <r>
      <rPr>
        <b/>
        <sz val="12"/>
        <color rgb="FF0000FF"/>
        <rFont val="Calibri"/>
        <family val="2"/>
        <scheme val="minor"/>
      </rPr>
      <t xml:space="preserve"> R.TRIP WITH 1.5" ANCHOR PUMP , TOTAL RETRIEVED ( 15X1") RODS , SET ANCHOR PUMP @ 5525 FT ,PERFORMED HYDRO TEST , NOT HOLD , 
WAITING FOR W/O</t>
    </r>
  </si>
  <si>
    <t>TOTAL RETRIEVED ( 15X1") RODS</t>
  </si>
  <si>
    <t xml:space="preserve"> B-I,III,IV,V,VI</t>
  </si>
  <si>
    <r>
      <t xml:space="preserve">UNDER W/O DUE TO </t>
    </r>
    <r>
      <rPr>
        <b/>
        <sz val="12"/>
        <color rgb="FFFF0000"/>
        <rFont val="Calibri"/>
        <family val="2"/>
        <scheme val="minor"/>
      </rPr>
      <t>PERFORM  logging, TCP FOR B-VI and test</t>
    </r>
    <r>
      <rPr>
        <b/>
        <sz val="12"/>
        <color rgb="FF0000FF"/>
        <rFont val="Calibri"/>
        <family val="2"/>
        <scheme val="minor"/>
      </rPr>
      <t xml:space="preserve"> , D/O  FILL &amp; CMT  F/ 6188 FT  T/ 6254 FT , RECORD GR-CCL F/ 6294FT  T/5700 FT , </t>
    </r>
    <r>
      <rPr>
        <b/>
        <sz val="12"/>
        <color rgb="FFFF0000"/>
        <rFont val="Calibri"/>
        <family val="2"/>
        <scheme val="minor"/>
      </rPr>
      <t>RIH WITH TCP STRING ,DROPPED FIRING BAR ,  PERFORATED B-VI ( 6194-2600 ) FT</t>
    </r>
    <r>
      <rPr>
        <b/>
        <sz val="12"/>
        <color rgb="FF0000FF"/>
        <rFont val="Calibri"/>
        <family val="2"/>
        <scheme val="minor"/>
      </rPr>
      <t xml:space="preserve"> ,  W.H.P INCREASED T/ 1250 PSI T/ 1490 PSI , OPEN WELL TO FLARE PIT , PRESSURE DROPPED T/ 0 PSI, HAD N2 ONLY , LIFTED THE WELL WITH  N2 @ 400 SCF/M, HAD 100% WATER IN RETURN,  LAST SAMPLE SALINITY= 80,000 NACL (58,000 CL) ( </t>
    </r>
    <r>
      <rPr>
        <b/>
        <sz val="12"/>
        <color rgb="FFFF0000"/>
        <rFont val="Calibri"/>
        <family val="2"/>
        <scheme val="minor"/>
      </rPr>
      <t>KILLING WTR SALINITY= 138,000 NACL (83,000 CL PPM)</t>
    </r>
    <r>
      <rPr>
        <b/>
        <sz val="12"/>
        <color rgb="FF0000FF"/>
        <rFont val="Calibri"/>
        <family val="2"/>
        <scheme val="minor"/>
      </rPr>
      <t xml:space="preserve"> ) , POOH WITH TCP STRING , </t>
    </r>
    <r>
      <rPr>
        <b/>
        <sz val="12"/>
        <rFont val="Calibri"/>
        <family val="2"/>
        <scheme val="minor"/>
      </rPr>
      <t>ISOALTED B-VI ( 6194-2600 ) FT  BY B.PLUG @  6189 FT</t>
    </r>
    <r>
      <rPr>
        <b/>
        <sz val="12"/>
        <color rgb="FF0000FF"/>
        <rFont val="Calibri"/>
        <family val="2"/>
        <scheme val="minor"/>
      </rPr>
      <t xml:space="preserve"> ,INSTALLED SELECTIVE COMPLETION ,</t>
    </r>
    <r>
      <rPr>
        <b/>
        <sz val="12"/>
        <color rgb="FF00B050"/>
        <rFont val="Calibri"/>
        <family val="2"/>
        <scheme val="minor"/>
      </rPr>
      <t xml:space="preserve"> KEPT ALL INTERVALS B-I,III,IV,V,VI</t>
    </r>
    <r>
      <rPr>
        <b/>
        <sz val="12"/>
        <color rgb="FF0000FF"/>
        <rFont val="Calibri"/>
        <family val="2"/>
        <scheme val="minor"/>
      </rPr>
      <t xml:space="preserve">  , RIH WITH WITH </t>
    </r>
    <r>
      <rPr>
        <b/>
        <sz val="12"/>
        <color rgb="FFFF0000"/>
        <rFont val="Calibri"/>
        <family val="2"/>
        <scheme val="minor"/>
      </rPr>
      <t xml:space="preserve">1.75" DHP </t>
    </r>
    <r>
      <rPr>
        <b/>
        <sz val="12"/>
        <color rgb="FF0000FF"/>
        <rFont val="Calibri"/>
        <family val="2"/>
        <scheme val="minor"/>
      </rPr>
      <t xml:space="preserve">ON  THE  SAME  S/R ( 25X1"+125X7/8"+84X1")  , ON STREAM ON </t>
    </r>
    <r>
      <rPr>
        <b/>
        <sz val="12"/>
        <color rgb="FFFF0000"/>
        <rFont val="Calibri"/>
        <family val="2"/>
        <scheme val="minor"/>
      </rPr>
      <t>30/9/2017</t>
    </r>
  </si>
  <si>
    <t>NO PUMP ACTION, R.TRIP W/1.75" ANCHOR PUMP ,RETRIEVED ( 10X1") RODS , SET ANCHOR PUMP @ 5275 FT , ON STREAM</t>
  </si>
  <si>
    <t>CSG LEAK</t>
  </si>
  <si>
    <r>
      <t xml:space="preserve">NO PUMP ACTION, </t>
    </r>
    <r>
      <rPr>
        <b/>
        <sz val="18"/>
        <color rgb="FFFF0000"/>
        <rFont val="Calibri"/>
        <family val="2"/>
        <scheme val="minor"/>
      </rPr>
      <t xml:space="preserve">2 </t>
    </r>
    <r>
      <rPr>
        <b/>
        <sz val="12"/>
        <color rgb="FF0000FF"/>
        <rFont val="Calibri"/>
        <family val="2"/>
        <scheme val="minor"/>
      </rPr>
      <t xml:space="preserve">R.TRIP WITH SLIM DHP , ON STREAM , THEN N.P.A,  </t>
    </r>
    <r>
      <rPr>
        <b/>
        <sz val="12"/>
        <color rgb="FF339966"/>
        <rFont val="Calibri"/>
        <family val="2"/>
        <scheme val="minor"/>
      </rPr>
      <t>WAITING FOR SLIM HOLE ANCHOR PUMP</t>
    </r>
  </si>
  <si>
    <r>
      <t xml:space="preserve">ROD NO </t>
    </r>
    <r>
      <rPr>
        <b/>
        <sz val="12"/>
        <color rgb="FFFF0000"/>
        <rFont val="Calibri"/>
        <family val="2"/>
        <scheme val="minor"/>
      </rPr>
      <t>1X7/8"</t>
    </r>
    <r>
      <rPr>
        <b/>
        <sz val="12"/>
        <color indexed="12"/>
        <rFont val="Calibri"/>
        <family val="2"/>
        <scheme val="minor"/>
      </rPr>
      <t xml:space="preserve"> PARTED, FISHED OK, CHANGED 20X7/8" RODS ON TOP ( </t>
    </r>
    <r>
      <rPr>
        <b/>
        <sz val="12"/>
        <color rgb="FFFF0000"/>
        <rFont val="Calibri"/>
        <family val="2"/>
        <scheme val="minor"/>
      </rPr>
      <t>N-97 NEW</t>
    </r>
    <r>
      <rPr>
        <b/>
        <sz val="12"/>
        <color indexed="12"/>
        <rFont val="Calibri"/>
        <family val="2"/>
        <scheme val="minor"/>
      </rPr>
      <t xml:space="preserve"> ), </t>
    </r>
    <r>
      <rPr>
        <b/>
        <u/>
        <sz val="12"/>
        <color rgb="FFFF0000"/>
        <rFont val="Calibri"/>
        <family val="2"/>
        <scheme val="minor"/>
      </rPr>
      <t>R.TRIP</t>
    </r>
    <r>
      <rPr>
        <b/>
        <sz val="12"/>
        <color indexed="12"/>
        <rFont val="Calibri"/>
        <family val="2"/>
        <scheme val="minor"/>
      </rPr>
      <t>, ON STREAM</t>
    </r>
  </si>
  <si>
    <t xml:space="preserve"> B-I,III,IV,V, UPPER B-VI</t>
  </si>
  <si>
    <t>80X1" + 120X7/8" +30X1"</t>
  </si>
  <si>
    <r>
      <t xml:space="preserve">BAKER, </t>
    </r>
    <r>
      <rPr>
        <b/>
        <sz val="18"/>
        <color rgb="FF00B050"/>
        <rFont val="Calibri"/>
        <family val="2"/>
        <scheme val="minor"/>
      </rPr>
      <t>B-V ONLY</t>
    </r>
  </si>
  <si>
    <r>
      <rPr>
        <b/>
        <sz val="12"/>
        <color rgb="FFFF0000"/>
        <rFont val="Calibri"/>
        <family val="2"/>
        <scheme val="minor"/>
      </rPr>
      <t xml:space="preserve">S.F.L FOR B-I ONLY </t>
    </r>
    <r>
      <rPr>
        <b/>
        <sz val="12"/>
        <color rgb="FF0000FF"/>
        <rFont val="Calibri"/>
        <family val="2"/>
        <scheme val="minor"/>
      </rPr>
      <t>, NORMAL CARD</t>
    </r>
  </si>
  <si>
    <r>
      <rPr>
        <b/>
        <sz val="12"/>
        <color indexed="12"/>
        <rFont val="Calibri"/>
        <family val="2"/>
      </rPr>
      <t xml:space="preserve">FINISHED DRILLING , COMPLETED THE WELL AS OIL PRODUCER , FROM </t>
    </r>
    <r>
      <rPr>
        <b/>
        <sz val="12"/>
        <color indexed="48"/>
        <rFont val="Calibri"/>
        <family val="2"/>
      </rPr>
      <t xml:space="preserve">
(</t>
    </r>
    <r>
      <rPr>
        <b/>
        <sz val="12"/>
        <color indexed="17"/>
        <rFont val="Calibri"/>
        <family val="2"/>
      </rPr>
      <t xml:space="preserve">  B-I   (5827-5832) , (5865-5876)  ,B-II   (5938-5944), B-III   (5952-5955) ,B-IV (6023-6040) B-IV   (6048-6054) , B-V [6078 - 6082] ,   BAH-V [6088 - 6093 ) </t>
    </r>
    <r>
      <rPr>
        <b/>
        <sz val="12"/>
        <color rgb="FF0000FF"/>
        <rFont val="Calibri"/>
        <family val="2"/>
      </rPr>
      <t>)</t>
    </r>
    <r>
      <rPr>
        <b/>
        <sz val="12"/>
        <color indexed="12"/>
        <rFont val="Calibri"/>
        <family val="2"/>
      </rPr>
      <t xml:space="preserve"> , INSTALLED SELECTIVE COMPLETION , </t>
    </r>
    <r>
      <rPr>
        <b/>
        <sz val="12"/>
        <color rgb="FF1C9A16"/>
        <rFont val="Calibri"/>
        <family val="2"/>
      </rPr>
      <t>KEPT ALL INTERVALS B-I,II,III,IV,V ON PRODUCTION</t>
    </r>
    <r>
      <rPr>
        <b/>
        <sz val="12"/>
        <color indexed="12"/>
        <rFont val="Calibri"/>
        <family val="2"/>
      </rPr>
      <t>,  USING</t>
    </r>
    <r>
      <rPr>
        <b/>
        <sz val="12"/>
        <color indexed="48"/>
        <rFont val="Calibri"/>
        <family val="2"/>
      </rPr>
      <t xml:space="preserve"> </t>
    </r>
    <r>
      <rPr>
        <b/>
        <sz val="12"/>
        <color indexed="10"/>
        <rFont val="Calibri"/>
        <family val="2"/>
      </rPr>
      <t>S/R</t>
    </r>
    <r>
      <rPr>
        <b/>
        <sz val="12"/>
        <color indexed="12"/>
        <rFont val="Calibri"/>
        <family val="2"/>
      </rPr>
      <t xml:space="preserve"> SYSTEM ,</t>
    </r>
    <r>
      <rPr>
        <b/>
        <sz val="12"/>
        <color indexed="48"/>
        <rFont val="Calibri"/>
        <family val="2"/>
      </rPr>
      <t xml:space="preserve"> </t>
    </r>
    <r>
      <rPr>
        <b/>
        <sz val="12"/>
        <color indexed="10"/>
        <rFont val="Calibri"/>
        <family val="2"/>
      </rPr>
      <t xml:space="preserve">R/U FOR S/U 912 M-II  FROM AGHAR   </t>
    </r>
    <r>
      <rPr>
        <b/>
        <sz val="12"/>
        <color indexed="12"/>
        <rFont val="Calibri"/>
        <family val="2"/>
      </rPr>
      <t xml:space="preserve">(SH.S = 10 " , S.L. = 144 '' ), RIH WITH </t>
    </r>
    <r>
      <rPr>
        <b/>
        <sz val="12"/>
        <color indexed="10"/>
        <rFont val="Calibri"/>
        <family val="2"/>
      </rPr>
      <t xml:space="preserve"> 2.25 " DHP </t>
    </r>
    <r>
      <rPr>
        <b/>
        <sz val="12"/>
        <color indexed="48"/>
        <rFont val="Calibri"/>
        <family val="2"/>
      </rPr>
      <t xml:space="preserve"> , </t>
    </r>
    <r>
      <rPr>
        <b/>
        <sz val="12"/>
        <color indexed="12"/>
        <rFont val="Calibri"/>
        <family val="2"/>
      </rPr>
      <t xml:space="preserve">WITH </t>
    </r>
    <r>
      <rPr>
        <b/>
        <sz val="12"/>
        <color indexed="10"/>
        <rFont val="Calibri"/>
        <family val="2"/>
      </rPr>
      <t xml:space="preserve">NEW S/R ( N-97 ) </t>
    </r>
    <r>
      <rPr>
        <b/>
        <sz val="12"/>
        <color indexed="12"/>
        <rFont val="Calibri"/>
        <family val="2"/>
      </rPr>
      <t>( 25 x 1" + 125 x 7/8"+ 89X 1'') , ON STREAM</t>
    </r>
    <r>
      <rPr>
        <b/>
        <sz val="12"/>
        <color rgb="FFFF0000"/>
        <rFont val="Calibri"/>
        <family val="2"/>
      </rPr>
      <t xml:space="preserve"> 3/10/2017</t>
    </r>
  </si>
  <si>
    <r>
      <t xml:space="preserve">ROD NO ( 103X7/8" ) UNSCREW , FISHED OK , THEN FOUND ANOTHER 2 RODS UNSCREW , FISHED OK , </t>
    </r>
    <r>
      <rPr>
        <b/>
        <sz val="12"/>
        <color rgb="FFFF0000"/>
        <rFont val="Calibri"/>
        <family val="2"/>
        <scheme val="minor"/>
      </rPr>
      <t>R.TRIP</t>
    </r>
    <r>
      <rPr>
        <b/>
        <sz val="12"/>
        <color rgb="FF0000FF"/>
        <rFont val="Calibri"/>
        <family val="2"/>
        <scheme val="minor"/>
      </rPr>
      <t xml:space="preserve"> , ON STREAM </t>
    </r>
  </si>
  <si>
    <t>NO PUMP ACTION ,  R.TRIP WITH ANCHOR PUMP , RETRIEVED ( 5X1") , SET ANCHOR PUMP @ 5475 FT ,  ON STREAM</t>
  </si>
  <si>
    <t>NO PUMP ACTION ,  R.TRIP WITH ANCHOR PUMP , RETRIEVED ( 10X1") , SET ANCHOR PUMP @ 5225 FT ,  ON STREAM</t>
  </si>
  <si>
    <t>FLUID POUND, P. FILLAGE = +/-75%</t>
  </si>
  <si>
    <t xml:space="preserve">SEVERE FLUID POUND , P.FILLAGE +/- 27 % </t>
  </si>
  <si>
    <t>SLIGHT F.POUND, P.FILLAGE +/- 78 %</t>
  </si>
  <si>
    <t>FLUID POUND, P. FILLAGE +/-62%</t>
  </si>
  <si>
    <t xml:space="preserve">NO PUMP ACTION,  RESET , ON STREAM </t>
  </si>
  <si>
    <t>25X1"+125X7/8"+47X1"</t>
  </si>
  <si>
    <t>1.5 ANCHOR PUMP</t>
  </si>
  <si>
    <r>
      <t xml:space="preserve">NO PUMP ACTION, RESET DHP, NO PROD, </t>
    </r>
    <r>
      <rPr>
        <b/>
        <u/>
        <sz val="12"/>
        <color rgb="FFFF0000"/>
        <rFont val="Calibri"/>
        <family val="2"/>
        <scheme val="minor"/>
      </rPr>
      <t>R/T W/1.5" DHP</t>
    </r>
    <r>
      <rPr>
        <b/>
        <sz val="12"/>
        <color rgb="FF0000FF"/>
        <rFont val="Calibri"/>
        <family val="2"/>
        <scheme val="minor"/>
      </rPr>
      <t xml:space="preserve">, PERFORM TBG TEST, NOT HOLD, </t>
    </r>
    <r>
      <rPr>
        <b/>
        <u/>
        <sz val="12"/>
        <color rgb="FFFF0000"/>
        <rFont val="Calibri"/>
        <family val="2"/>
        <scheme val="minor"/>
      </rPr>
      <t>R/T W/1.5" ANCHOR PUMP</t>
    </r>
    <r>
      <rPr>
        <b/>
        <sz val="12"/>
        <color rgb="FF0000FF"/>
        <rFont val="Calibri"/>
        <family val="2"/>
        <scheme val="minor"/>
      </rPr>
      <t xml:space="preserve">, </t>
    </r>
    <r>
      <rPr>
        <b/>
        <sz val="12"/>
        <color rgb="FF1C9A16"/>
        <rFont val="Calibri"/>
        <family val="2"/>
        <scheme val="minor"/>
      </rPr>
      <t>RET.((5+10)*1")</t>
    </r>
    <r>
      <rPr>
        <b/>
        <sz val="12"/>
        <color rgb="FF0000FF"/>
        <rFont val="Calibri"/>
        <family val="2"/>
        <scheme val="minor"/>
      </rPr>
      <t xml:space="preserve">, PERFORM TBG TEST, NOT HOLD, R/T W/ 1.5" ANCHOR PUMP, RET. ((10+5)*1") RODS, SET PUMP AT 4925 FT (TOTAL RET. 30*1"), NO PROD, STOPPED , </t>
    </r>
    <r>
      <rPr>
        <b/>
        <sz val="12"/>
        <color rgb="FFFF0000"/>
        <rFont val="Calibri"/>
        <family val="2"/>
        <scheme val="minor"/>
      </rPr>
      <t>WAITING W/O</t>
    </r>
  </si>
  <si>
    <t>B-V &amp; VI</t>
  </si>
  <si>
    <t xml:space="preserve">Slight T.V.Leak </t>
  </si>
  <si>
    <t xml:space="preserve">FREQ.= 48 HZ,  CURR. = 27.2 Amp, PIP= 1805 PSI, PDP= 3665 PSI, Ti= 201 F , Tm= 248.5  f </t>
  </si>
  <si>
    <t>FLUID POUND ( P.FILLAGE 87 % )</t>
  </si>
  <si>
    <t>FLUID POUND ( P.FILLAGE 50 % )</t>
  </si>
  <si>
    <r>
      <rPr>
        <b/>
        <sz val="12"/>
        <color rgb="FF0000FF"/>
        <rFont val="Calibri"/>
        <family val="2"/>
        <scheme val="minor"/>
      </rPr>
      <t>UNDER W/O DUE TO TBG LEAK ,</t>
    </r>
    <r>
      <rPr>
        <b/>
        <sz val="12"/>
        <rFont val="Calibri"/>
        <family val="2"/>
        <scheme val="minor"/>
      </rPr>
      <t xml:space="preserve"> </t>
    </r>
    <r>
      <rPr>
        <b/>
        <sz val="12"/>
        <color rgb="FFFF0000"/>
        <rFont val="Calibri"/>
        <family val="2"/>
        <scheme val="minor"/>
      </rPr>
      <t>FOUND NO VISUAL CRACK OR HOLES ( DURING INSPECTION FOUND NO VISUAL LEAK OR HOLE )</t>
    </r>
    <r>
      <rPr>
        <b/>
        <sz val="12"/>
        <rFont val="Calibri"/>
        <family val="2"/>
        <scheme val="minor"/>
      </rPr>
      <t xml:space="preserve">,  SET 7" HALL B.P.  @ 6080 FT , SPOT 10 FT CMT ABOVE 7" B.P. TO ISOALTE B-V ( 6086-6096 ) , </t>
    </r>
    <r>
      <rPr>
        <b/>
        <sz val="12"/>
        <color rgb="FF0000FF"/>
        <rFont val="Calibri"/>
        <family val="2"/>
        <scheme val="minor"/>
      </rPr>
      <t>INSTALLED SELECTIVE COMPLETION , ( KEPT ALL INTERVALS TO PRODUCE COMMINGLE</t>
    </r>
    <r>
      <rPr>
        <b/>
        <sz val="12"/>
        <rFont val="Calibri"/>
        <family val="2"/>
        <scheme val="minor"/>
      </rPr>
      <t xml:space="preserve"> , ( </t>
    </r>
    <r>
      <rPr>
        <b/>
        <sz val="12"/>
        <color rgb="FF00B050"/>
        <rFont val="Calibri"/>
        <family val="2"/>
        <scheme val="minor"/>
      </rPr>
      <t>B-I,III,IV ON PRODUCTION</t>
    </r>
    <r>
      <rPr>
        <b/>
        <sz val="12"/>
        <rFont val="Calibri"/>
        <family val="2"/>
        <scheme val="minor"/>
      </rPr>
      <t xml:space="preserve"> )</t>
    </r>
    <r>
      <rPr>
        <b/>
        <sz val="12"/>
        <color rgb="FF0000FF"/>
        <rFont val="Calibri"/>
        <family val="2"/>
        <scheme val="minor"/>
      </rPr>
      <t xml:space="preserve"> , RIH WITH 1.75" DHP AND SAME S/R EXCEPT ( 35X1" NEW D-78 ) , (30X1"+115X7/8"+91X1") , ON STREAM </t>
    </r>
    <r>
      <rPr>
        <b/>
        <sz val="12"/>
        <color rgb="FFFF0000"/>
        <rFont val="Calibri"/>
        <family val="2"/>
        <scheme val="minor"/>
      </rPr>
      <t>31-12-2016</t>
    </r>
  </si>
  <si>
    <r>
      <t xml:space="preserve">UNDER W/O DUE TO WSO , (  </t>
    </r>
    <r>
      <rPr>
        <b/>
        <sz val="12"/>
        <color rgb="FFFF0000"/>
        <rFont val="Calibri"/>
        <family val="2"/>
        <scheme val="minor"/>
      </rPr>
      <t>NO HOLES OR CRACKS DETECTED</t>
    </r>
    <r>
      <rPr>
        <b/>
        <sz val="12"/>
        <color rgb="FF0000FF"/>
        <rFont val="Calibri"/>
        <family val="2"/>
        <scheme val="minor"/>
      </rPr>
      <t xml:space="preserve"> ) ( DURING INSPECTION FOUND TBG UNDER THICKNESS ),</t>
    </r>
    <r>
      <rPr>
        <b/>
        <sz val="12"/>
        <rFont val="Calibri"/>
        <family val="2"/>
        <scheme val="minor"/>
      </rPr>
      <t xml:space="preserve"> ISOLATED B-IV (5955-5966) BY B.PLUG @ 5950 INSTADE OF FWG PLUG</t>
    </r>
    <r>
      <rPr>
        <b/>
        <sz val="12"/>
        <color rgb="FF0000FF"/>
        <rFont val="Calibri"/>
        <family val="2"/>
        <scheme val="minor"/>
      </rPr>
      <t xml:space="preserve"> , </t>
    </r>
    <r>
      <rPr>
        <b/>
        <sz val="12"/>
        <color rgb="FF00B050"/>
        <rFont val="Calibri"/>
        <family val="2"/>
        <scheme val="minor"/>
      </rPr>
      <t xml:space="preserve">B-I,II,III ON PRODUCTION </t>
    </r>
    <r>
      <rPr>
        <b/>
        <sz val="12"/>
        <color rgb="FF0000FF"/>
        <rFont val="Calibri"/>
        <family val="2"/>
        <scheme val="minor"/>
      </rPr>
      <t xml:space="preserve">, RIH WITH 1.5" DHP &amp; SAME S/R ( 15X1.5"+119X7/8"+98X1" ) ,ON STREAM </t>
    </r>
    <r>
      <rPr>
        <b/>
        <sz val="12"/>
        <color rgb="FFFF0000"/>
        <rFont val="Calibri"/>
        <family val="2"/>
        <scheme val="minor"/>
      </rPr>
      <t xml:space="preserve">17/12/2016           </t>
    </r>
  </si>
  <si>
    <r>
      <t>UNDER W/O DUE TO TBG LEAK , FOUND NO HOLES OR CRACKS</t>
    </r>
    <r>
      <rPr>
        <b/>
        <sz val="12"/>
        <color rgb="FFFF0000"/>
        <rFont val="Calibri"/>
        <family val="2"/>
        <scheme val="minor"/>
      </rPr>
      <t xml:space="preserve"> ( DURING INSPETION FOUND PITTING &amp; WEAR )</t>
    </r>
    <r>
      <rPr>
        <b/>
        <sz val="12"/>
        <color rgb="FF0000FF"/>
        <rFont val="Calibri"/>
        <family val="2"/>
        <scheme val="minor"/>
      </rPr>
      <t xml:space="preserve"> , MANY TRIALS TO STING OUT FROM NWD PERMANENT PKR W/ 160 K.LB TOTAL PULL ( 100 K.LB O.PULL) W/O SUCCESS , CUT STRING @ 5826 FT (THE TOP 1/3 PART OF THE TBG JT DIRECTLY ABOVE SEAL ASSY) , TAGGED TOP OF FISH @ 5825 FT ( E/L DEPTH) , </t>
    </r>
    <r>
      <rPr>
        <b/>
        <sz val="12"/>
        <color rgb="FFFF0000"/>
        <rFont val="Calibri"/>
        <family val="2"/>
        <scheme val="minor"/>
      </rPr>
      <t xml:space="preserve">FISH IN HOLE : </t>
    </r>
    <r>
      <rPr>
        <b/>
        <sz val="12"/>
        <color rgb="FF0000FF"/>
        <rFont val="Calibri"/>
        <family val="2"/>
        <scheme val="minor"/>
      </rPr>
      <t xml:space="preserve">FROM TOP TO BTM ( 19 FT OF 3 1/2'' EUE CUT OFF TBG JT W/ REGULAR CIRCULAR CUT SHAPE ) + TAIL ASSEMBLY , </t>
    </r>
    <r>
      <rPr>
        <b/>
        <sz val="12"/>
        <rFont val="Calibri"/>
        <family val="2"/>
        <scheme val="minor"/>
      </rPr>
      <t xml:space="preserve"> INSTALLED 2 7/8 " ANCHORED S/R COMPLETION</t>
    </r>
    <r>
      <rPr>
        <b/>
        <sz val="12"/>
        <color rgb="FF0000FF"/>
        <rFont val="Calibri"/>
        <family val="2"/>
        <scheme val="minor"/>
      </rPr>
      <t xml:space="preserve"> , </t>
    </r>
    <r>
      <rPr>
        <b/>
        <u/>
        <sz val="12"/>
        <color rgb="FFFF0000"/>
        <rFont val="Calibri"/>
        <family val="2"/>
        <scheme val="minor"/>
      </rPr>
      <t>( STILL FWG PLUG IN  2.56" F-NIPPLE BELOW PERMANENT PKR TO ISOLATE B-III, IV &amp; V DUMP INJECTION)</t>
    </r>
    <r>
      <rPr>
        <b/>
        <sz val="12"/>
        <color rgb="FF0000FF"/>
        <rFont val="Calibri"/>
        <family val="2"/>
        <scheme val="minor"/>
      </rPr>
      <t xml:space="preserve"> , RIH W/ 1.5" SLIM HOLE D.H.P ON ( 25X1"+120 X7/8"+81X1" )  ( </t>
    </r>
    <r>
      <rPr>
        <b/>
        <sz val="12"/>
        <color rgb="FFFF0000"/>
        <rFont val="Calibri"/>
        <family val="2"/>
        <scheme val="minor"/>
      </rPr>
      <t>1"  D-78 NEW SLIM , 7/8" D-78 THE SAME S/R</t>
    </r>
    <r>
      <rPr>
        <b/>
        <sz val="12"/>
        <color rgb="FF0000FF"/>
        <rFont val="Calibri"/>
        <family val="2"/>
        <scheme val="minor"/>
      </rPr>
      <t xml:space="preserve"> )  , ON STREAM  </t>
    </r>
    <r>
      <rPr>
        <b/>
        <sz val="12"/>
        <color rgb="FFFF0000"/>
        <rFont val="Calibri"/>
        <family val="2"/>
        <scheme val="minor"/>
      </rPr>
      <t>25/7/2017</t>
    </r>
  </si>
  <si>
    <r>
      <t xml:space="preserve">UNDER W/O DUE TO TBG LEAK , ( </t>
    </r>
    <r>
      <rPr>
        <b/>
        <sz val="12"/>
        <color rgb="FFFF0000"/>
        <rFont val="Calibri"/>
        <family val="2"/>
        <scheme val="minor"/>
      </rPr>
      <t>NO VISUAL HOLES OR CRACKS FOUND</t>
    </r>
    <r>
      <rPr>
        <b/>
        <sz val="12"/>
        <color rgb="FF0000FF"/>
        <rFont val="Calibri"/>
        <family val="2"/>
        <scheme val="minor"/>
      </rPr>
      <t xml:space="preserve"> ) </t>
    </r>
    <r>
      <rPr>
        <b/>
        <sz val="12"/>
        <color rgb="FFFF0000"/>
        <rFont val="Calibri"/>
        <family val="2"/>
        <scheme val="minor"/>
      </rPr>
      <t>( DURING INSPECTION FOUND PITTING,  MASH  &amp; WEAR )</t>
    </r>
    <r>
      <rPr>
        <b/>
        <sz val="12"/>
        <color rgb="FF0000FF"/>
        <rFont val="Calibri"/>
        <family val="2"/>
        <scheme val="minor"/>
      </rPr>
      <t xml:space="preserve"> , TAGGED TD @ 6174 FT BY E/L , INSTALLED SELECTIVE COMPLETION , </t>
    </r>
    <r>
      <rPr>
        <b/>
        <sz val="12"/>
        <color rgb="FF00B050"/>
        <rFont val="Calibri"/>
        <family val="2"/>
        <scheme val="minor"/>
      </rPr>
      <t>KEPT ALL INTERVALS B-I,III,IV,V,VI</t>
    </r>
    <r>
      <rPr>
        <b/>
        <sz val="12"/>
        <color rgb="FF0000FF"/>
        <rFont val="Calibri"/>
        <family val="2"/>
        <scheme val="minor"/>
      </rPr>
      <t xml:space="preserve">, RIH WITH </t>
    </r>
    <r>
      <rPr>
        <b/>
        <u/>
        <sz val="12"/>
        <color rgb="FFFF0000"/>
        <rFont val="Calibri"/>
        <family val="2"/>
        <scheme val="minor"/>
      </rPr>
      <t>2" DHP</t>
    </r>
    <r>
      <rPr>
        <b/>
        <sz val="12"/>
        <color rgb="FF0000FF"/>
        <rFont val="Calibri"/>
        <family val="2"/>
        <scheme val="minor"/>
      </rPr>
      <t xml:space="preserve"> ON  </t>
    </r>
    <r>
      <rPr>
        <b/>
        <u/>
        <sz val="12"/>
        <color rgb="FFFF0000"/>
        <rFont val="Calibri"/>
        <family val="2"/>
        <scheme val="minor"/>
      </rPr>
      <t>THE  SAME  S/R</t>
    </r>
    <r>
      <rPr>
        <b/>
        <sz val="12"/>
        <color rgb="FF0000FF"/>
        <rFont val="Calibri"/>
        <family val="2"/>
        <scheme val="minor"/>
      </rPr>
      <t xml:space="preserve"> EXCEPT (15X1"+15X7/8" S-88 COND.2 ( 25X1"+125X7/8"+84X1")  , ON STREAM ON </t>
    </r>
    <r>
      <rPr>
        <b/>
        <sz val="12"/>
        <color rgb="FFFF0000"/>
        <rFont val="Calibri"/>
        <family val="2"/>
        <scheme val="minor"/>
      </rPr>
      <t>10/6/2017</t>
    </r>
  </si>
  <si>
    <r>
      <t xml:space="preserve">UNDER W/O DUE TO TBG LEAK , ( </t>
    </r>
    <r>
      <rPr>
        <b/>
        <sz val="12"/>
        <rFont val="Calibri"/>
        <family val="2"/>
        <scheme val="minor"/>
      </rPr>
      <t>NO HOLES OR CRACKS OBSERVED</t>
    </r>
    <r>
      <rPr>
        <b/>
        <sz val="12"/>
        <color rgb="FF0000FF"/>
        <rFont val="Calibri"/>
        <family val="2"/>
        <scheme val="minor"/>
      </rPr>
      <t>)  , (</t>
    </r>
    <r>
      <rPr>
        <b/>
        <u/>
        <sz val="12"/>
        <color rgb="FFFF0000"/>
        <rFont val="Calibri"/>
        <family val="2"/>
        <scheme val="minor"/>
      </rPr>
      <t xml:space="preserve"> DURING W/O FOUND SSD CLOSED</t>
    </r>
    <r>
      <rPr>
        <b/>
        <sz val="12"/>
        <color rgb="FF0000FF"/>
        <rFont val="Calibri"/>
        <family val="2"/>
        <scheme val="minor"/>
      </rPr>
      <t xml:space="preserve"> )</t>
    </r>
    <r>
      <rPr>
        <b/>
        <sz val="12"/>
        <color rgb="FFFF0000"/>
        <rFont val="Calibri"/>
        <family val="2"/>
        <scheme val="minor"/>
      </rPr>
      <t xml:space="preserve"> ( DURING INSPECTION FOUND MASH ) </t>
    </r>
    <r>
      <rPr>
        <b/>
        <sz val="12"/>
        <color rgb="FF0000FF"/>
        <rFont val="Calibri"/>
        <family val="2"/>
        <scheme val="minor"/>
      </rPr>
      <t xml:space="preserve">, TAGGED BTM @ 7812 FT , INSTALLED SELECTIVE COMPELATION , </t>
    </r>
    <r>
      <rPr>
        <b/>
        <sz val="12"/>
        <color rgb="FFFF0000"/>
        <rFont val="Calibri"/>
        <family val="2"/>
        <scheme val="minor"/>
      </rPr>
      <t>KEPT B-IV [6028 – 6055] ISOLATED BY 2.56" FWG PLUG</t>
    </r>
    <r>
      <rPr>
        <b/>
        <sz val="12"/>
        <color rgb="FF0000FF"/>
        <rFont val="Calibri"/>
        <family val="2"/>
        <scheme val="minor"/>
      </rPr>
      <t xml:space="preserve"> , PERFORMED P/T TO 500 PSI FOR 15 MIN., HOLD OK ,OPENED SSD AGAINST B-I,II,III , (</t>
    </r>
    <r>
      <rPr>
        <b/>
        <sz val="12"/>
        <color rgb="FFFF0000"/>
        <rFont val="Calibri"/>
        <family val="2"/>
        <scheme val="minor"/>
      </rPr>
      <t xml:space="preserve"> </t>
    </r>
    <r>
      <rPr>
        <b/>
        <sz val="12"/>
        <color rgb="FF00B050"/>
        <rFont val="Calibri"/>
        <family val="2"/>
        <scheme val="minor"/>
      </rPr>
      <t>B-I,II,III ON PRODUCTION</t>
    </r>
    <r>
      <rPr>
        <b/>
        <sz val="12"/>
        <color rgb="FFFF0000"/>
        <rFont val="Calibri"/>
        <family val="2"/>
        <scheme val="minor"/>
      </rPr>
      <t xml:space="preserve"> , B-IV ISOLATED</t>
    </r>
    <r>
      <rPr>
        <b/>
        <sz val="12"/>
        <color rgb="FF0000FF"/>
        <rFont val="Calibri"/>
        <family val="2"/>
        <scheme val="minor"/>
      </rPr>
      <t xml:space="preserve"> ) , RIH WITH 1.75" DHP &amp; SAME S/R , ( 25X1"+122X7/8"+89X1" ) , ON STREAM </t>
    </r>
    <r>
      <rPr>
        <b/>
        <sz val="12"/>
        <color rgb="FFFF0000"/>
        <rFont val="Calibri"/>
        <family val="2"/>
        <scheme val="minor"/>
      </rPr>
      <t>17/1/2017</t>
    </r>
  </si>
  <si>
    <t>EXPRO#2 (TMU), USP= 1000 PSI ,FREQ.= 50 HZ ,CURR.=14 A , PIP= 1217 PSI , PDP= 3327 PSI , TM=233 F</t>
  </si>
  <si>
    <t>EXPRO#2 (TMU), ANCHOR</t>
  </si>
  <si>
    <t>WELL ( S/R ) :    NE-53</t>
  </si>
  <si>
    <t>SU</t>
  </si>
  <si>
    <t>DECREASED S.L. F/144" T/128"</t>
  </si>
  <si>
    <t xml:space="preserve"> B-I, II </t>
  </si>
  <si>
    <r>
      <t xml:space="preserve">UNDER W/O DUE TO TBG LEAK , (  </t>
    </r>
    <r>
      <rPr>
        <b/>
        <sz val="12"/>
        <color rgb="FFFF0000"/>
        <rFont val="Calibri"/>
        <family val="2"/>
        <scheme val="minor"/>
      </rPr>
      <t>PERFORMED PRESSURE TEST FOR EXCITING COMP. , NOT HOLD , CONFIRMED TBG. LEAK , FOUND 15.8 FT CUT OFF JNT HAD IRREGULAR SHAPE</t>
    </r>
    <r>
      <rPr>
        <b/>
        <sz val="12"/>
        <color rgb="FF0000FF"/>
        <rFont val="Calibri"/>
        <family val="2"/>
        <scheme val="minor"/>
      </rPr>
      <t xml:space="preserve"> ) , TAGGED TD @ 6200 FT  , INSTALLED SELECTIVE COMPLETION , KEPT ALL INTERVALS ON PRODUCTION (</t>
    </r>
    <r>
      <rPr>
        <b/>
        <sz val="12"/>
        <color rgb="FF00B050"/>
        <rFont val="Calibri"/>
        <family val="2"/>
        <scheme val="minor"/>
      </rPr>
      <t xml:space="preserve"> B-I,III,IV,V</t>
    </r>
    <r>
      <rPr>
        <b/>
        <sz val="12"/>
        <color rgb="FF0000FF"/>
        <rFont val="Calibri"/>
        <family val="2"/>
        <scheme val="minor"/>
      </rPr>
      <t xml:space="preserve"> ) , RIH WITH 2" DHP &amp; </t>
    </r>
    <r>
      <rPr>
        <b/>
        <u/>
        <sz val="12"/>
        <color rgb="FFFF0000"/>
        <rFont val="Calibri"/>
        <family val="2"/>
        <scheme val="minor"/>
      </rPr>
      <t>NEW D-78 S/R</t>
    </r>
    <r>
      <rPr>
        <b/>
        <sz val="12"/>
        <color rgb="FF0000FF"/>
        <rFont val="Calibri"/>
        <family val="2"/>
        <scheme val="minor"/>
      </rPr>
      <t xml:space="preserve">  (25X1"+123X7/8"+85X1" )  , ON STREAM </t>
    </r>
    <r>
      <rPr>
        <b/>
        <u/>
        <sz val="12"/>
        <rFont val="Calibri"/>
        <family val="2"/>
        <scheme val="minor"/>
      </rPr>
      <t>19/3/2017</t>
    </r>
  </si>
  <si>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 xml:space="preserve"> B-V (6,052 – 6,078) (26 FT) P= 1535 Psi &amp; T= 187 DegF, B-VI (6,102 – 6,116) (14 FT) P= 2290 Psi &amp; T= 188 DegF, B-VI (6,175 – 6,182) (07 FT) P= 2324 Psi &amp; T= 189 DegF</t>
    </r>
    <r>
      <rPr>
        <b/>
        <sz val="12"/>
        <color rgb="FF0000FF"/>
        <rFont val="Calibri"/>
        <family val="2"/>
      </rPr>
      <t xml:space="preserve"> ,  USING </t>
    </r>
    <r>
      <rPr>
        <b/>
        <sz val="12"/>
        <color rgb="FFFF0000"/>
        <rFont val="Calibri"/>
        <family val="2"/>
      </rPr>
      <t>ESP  SYSTEM</t>
    </r>
    <r>
      <rPr>
        <b/>
        <sz val="12"/>
        <color rgb="FF0000FF"/>
        <rFont val="Calibri"/>
        <family val="2"/>
      </rPr>
      <t xml:space="preserve"> , RIH W  2 PUMPS , 400 SER, DN-460 ,70 HSG, 210 STG</t>
    </r>
    <r>
      <rPr>
        <b/>
        <sz val="12"/>
        <color rgb="FFFF0000"/>
        <rFont val="Calibri"/>
        <family val="2"/>
      </rPr>
      <t xml:space="preserve"> </t>
    </r>
    <r>
      <rPr>
        <b/>
        <sz val="12"/>
        <color rgb="FF0000FF"/>
        <rFont val="Calibri"/>
        <family val="2"/>
      </rPr>
      <t>TO DEPTH 5411 FT  , STARTED W/ PARAMETERS ( FREQ. = 50 HZ ,  CURRENT = 15 AP ,  WHP= 100 PSI, Pi= 1195 PSI, Pd= 2860 PSI, Tm= 232 F), ON STREAM</t>
    </r>
    <r>
      <rPr>
        <b/>
        <sz val="12"/>
        <color rgb="FFFF0000"/>
        <rFont val="Calibri"/>
        <family val="2"/>
      </rPr>
      <t xml:space="preserve">  </t>
    </r>
  </si>
  <si>
    <t>WELL ( S/R ) :    NE-58</t>
  </si>
  <si>
    <t>LANSTAR 912</t>
  </si>
  <si>
    <t xml:space="preserve"> TRNSFERRED S/U TO AMAN DOME -1X</t>
  </si>
  <si>
    <t>B-V (6,000'-6,010') (6020-6045) ,  
 UPPER B-VI (6158'-6180')</t>
  </si>
  <si>
    <t>NO PUMP ACTION ,  R.TRIP WITH ANCHOR PUMP , RETRIEVED ( 2X7/8") , S/R  CONF. (65X1"+116 X7/8"+ 25X1" S.BR) , SET ANCHOR PUMP @ 5150 FT , ON STREAM</t>
  </si>
  <si>
    <t>B-I (5,801 – 5,808) ,(5,813 – 5,820) &amp; (5,824 – 5,838)
B-III (5971-5983 )
B-IV ( 6010-6020)</t>
  </si>
  <si>
    <t>GRAD-D</t>
  </si>
  <si>
    <r>
      <t>UNDER W/O DUE TO</t>
    </r>
    <r>
      <rPr>
        <b/>
        <sz val="12"/>
        <color rgb="FFFF0000"/>
        <rFont val="Calibri"/>
        <family val="2"/>
      </rPr>
      <t xml:space="preserve">  C/S FROM ESP TO SR’S &amp;  ADD PERF</t>
    </r>
    <r>
      <rPr>
        <b/>
        <sz val="12"/>
        <color rgb="FF0000FF"/>
        <rFont val="Calibri"/>
        <family val="2"/>
      </rPr>
      <t xml:space="preserve"> , TAGGED @ 7622 FT (BY SCRAPPER) , </t>
    </r>
    <r>
      <rPr>
        <b/>
        <sz val="12"/>
        <rFont val="Calibri"/>
        <family val="2"/>
      </rPr>
      <t>SET SLB 7" B.PLUG @ 6230' TO ISOLATE BAH-VI ( 6250'-6257')</t>
    </r>
    <r>
      <rPr>
        <b/>
        <sz val="12"/>
        <color rgb="FF0000FF"/>
        <rFont val="Calibri"/>
        <family val="2"/>
      </rPr>
      <t xml:space="preserve"> , DUMPED 10 FT CMT ABOVE B.PLUG ,</t>
    </r>
    <r>
      <rPr>
        <b/>
        <sz val="12"/>
        <color rgb="FFFF0000"/>
        <rFont val="Calibri"/>
        <family val="2"/>
      </rPr>
      <t>RIH W/ TEST STRG ASSY ON 3.5" EUE TBG STD T/ 6214', SET 7" RTTS PKR @ 6140' TO TEST B.PLUG &amp; CSG , DROPPED 1.25 F.BAR TO RUBTURE GLASS DISK,  HAD SMALL BATCH OF GAS &amp; OIL ON FLARE, THEN HAD NOTHING, CSG PRESSURE INCREASED FROM 300 PSI TO 400 PSI, THEN STABILIZED</t>
    </r>
    <r>
      <rPr>
        <b/>
        <sz val="12"/>
        <color rgb="FF0000FF"/>
        <rFont val="Calibri"/>
        <family val="2"/>
      </rPr>
      <t xml:space="preserve">,    </t>
    </r>
    <r>
      <rPr>
        <b/>
        <sz val="12"/>
        <rFont val="Calibri"/>
        <family val="2"/>
      </rPr>
      <t>ADDED NEW PERF.</t>
    </r>
    <r>
      <rPr>
        <b/>
        <sz val="12"/>
        <color rgb="FF0000FF"/>
        <rFont val="Calibri"/>
        <family val="2"/>
      </rPr>
      <t xml:space="preserve"> </t>
    </r>
    <r>
      <rPr>
        <b/>
        <sz val="12"/>
        <color rgb="FF00B050"/>
        <rFont val="Calibri"/>
        <family val="2"/>
      </rPr>
      <t xml:space="preserve">B-V [6000 – 6010] FT (10 FT) P= 974 Psi , [6020 – 6030] FT (10 FT) P = 1584 Psi &amp; [6030 – 6045] FT (15 FT) P = 1890 Psi </t>
    </r>
    <r>
      <rPr>
        <b/>
        <sz val="12"/>
        <color rgb="FF0000FF"/>
        <rFont val="Calibri"/>
        <family val="2"/>
      </rPr>
      <t xml:space="preserve">, INSTALLED SELECTIVE COMPLETION , ALL INTERVALS </t>
    </r>
    <r>
      <rPr>
        <b/>
        <sz val="12"/>
        <color rgb="FF1C9A16"/>
        <rFont val="Calibri"/>
        <family val="2"/>
      </rPr>
      <t>B-V &amp;  UPPER B-VI</t>
    </r>
    <r>
      <rPr>
        <b/>
        <sz val="12"/>
        <color rgb="FF0000FF"/>
        <rFont val="Calibri"/>
        <family val="2"/>
      </rPr>
      <t xml:space="preserve"> ON PROD. ,  R/U FOR </t>
    </r>
    <r>
      <rPr>
        <b/>
        <sz val="12"/>
        <color rgb="FFFF0000"/>
        <rFont val="Calibri"/>
        <family val="2"/>
      </rPr>
      <t>NEW 912 M-II S/U</t>
    </r>
    <r>
      <rPr>
        <b/>
        <sz val="12"/>
        <color rgb="FF0000FF"/>
        <rFont val="Calibri"/>
        <family val="2"/>
      </rPr>
      <t xml:space="preserve"> FROM WARE HOUSE ( S.L=144" , SH.S=12" ) , RIH WITH 2.5 " DHP , WITH  (1"  S-88 COND.I  &amp;  7/8" N-97 COND.I ) S/R ( 25X1"+120X7/8"+93 X1" ) , ON STREAM </t>
    </r>
    <r>
      <rPr>
        <b/>
        <sz val="12"/>
        <color rgb="FFFF0000"/>
        <rFont val="Calibri"/>
        <family val="2"/>
      </rPr>
      <t>4-11-2017</t>
    </r>
  </si>
  <si>
    <t xml:space="preserve"> B-III,IV,V</t>
  </si>
  <si>
    <r>
      <t xml:space="preserve">ROD NO ( </t>
    </r>
    <r>
      <rPr>
        <b/>
        <sz val="12"/>
        <color rgb="FFFF0000"/>
        <rFont val="Calibri"/>
        <family val="2"/>
        <scheme val="minor"/>
      </rPr>
      <t>3X1" S.BR ) UNSCREW</t>
    </r>
    <r>
      <rPr>
        <b/>
        <sz val="12"/>
        <color rgb="FF0000FF"/>
        <rFont val="Calibri"/>
        <family val="2"/>
        <scheme val="minor"/>
      </rPr>
      <t xml:space="preserve"> , FISHED OK , </t>
    </r>
    <r>
      <rPr>
        <b/>
        <sz val="12"/>
        <color rgb="FFFF0000"/>
        <rFont val="Calibri"/>
        <family val="2"/>
        <scheme val="minor"/>
      </rPr>
      <t>R.TRIP</t>
    </r>
    <r>
      <rPr>
        <b/>
        <sz val="12"/>
        <color rgb="FF0000FF"/>
        <rFont val="Calibri"/>
        <family val="2"/>
        <scheme val="minor"/>
      </rPr>
      <t xml:space="preserve"> , ON STREAM</t>
    </r>
  </si>
  <si>
    <t>Type</t>
  </si>
  <si>
    <t>Organic Soluble Cpds</t>
  </si>
  <si>
    <t>Carbonates</t>
  </si>
  <si>
    <t>Iron Cpds</t>
  </si>
  <si>
    <t>Acid insoluble Cpds</t>
  </si>
  <si>
    <t>%</t>
  </si>
  <si>
    <t xml:space="preserve"> EXPRO TMU#2</t>
  </si>
  <si>
    <t>BONY ROD ABOVE VALVE ROD UNSCREW , FISHED OK , R.TRIP , ON STREAM</t>
  </si>
  <si>
    <r>
      <rPr>
        <b/>
        <sz val="18"/>
        <color rgb="FF0000FF"/>
        <rFont val="Calibri"/>
        <family val="2"/>
        <scheme val="minor"/>
      </rPr>
      <t>B</t>
    </r>
    <r>
      <rPr>
        <b/>
        <sz val="12"/>
        <color rgb="FF0000FF"/>
        <rFont val="Calibri"/>
        <family val="2"/>
        <scheme val="minor"/>
      </rPr>
      <t xml:space="preserve">AKER, </t>
    </r>
    <r>
      <rPr>
        <b/>
        <sz val="18"/>
        <color rgb="FFC00000"/>
        <rFont val="Calibri"/>
        <family val="2"/>
        <scheme val="minor"/>
      </rPr>
      <t>B-I,II,III,IV,V</t>
    </r>
  </si>
  <si>
    <t>BAKER 
FREQ.= 50 HZ , CURR.= 20/22 A, PIP = 716 PSI, PDP = 2373 PSI, Ti= 199 F, Tm= 245 F, USP = 350 PSI , CSG PRESS.= 0 PSI</t>
  </si>
  <si>
    <t>S.F.L FOR B-IV 
NORMAL CARD FOR B-VI</t>
  </si>
  <si>
    <t xml:space="preserve"> B-VI </t>
  </si>
  <si>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 xml:space="preserve"> B-VI (6,127 – 6,146) (19 FT) , P=2,380 Psi ,  T= 188 DegF &amp; (6,192 – 6,200) (08 FT) P= 2,397 Psi &amp; T= 189 DegF</t>
    </r>
    <r>
      <rPr>
        <b/>
        <sz val="12"/>
        <color rgb="FF0000FF"/>
        <rFont val="Calibri"/>
        <family val="2"/>
      </rPr>
      <t xml:space="preserve"> ,  USING </t>
    </r>
    <r>
      <rPr>
        <b/>
        <sz val="12"/>
        <color rgb="FFFF0000"/>
        <rFont val="Calibri"/>
        <family val="2"/>
      </rPr>
      <t>ESP  SYSTEM</t>
    </r>
    <r>
      <rPr>
        <b/>
        <sz val="12"/>
        <color rgb="FF0000FF"/>
        <rFont val="Calibri"/>
        <family val="2"/>
      </rPr>
      <t xml:space="preserve"> ,  TAGGED TD @ DEPTH 6640' (E/L DEPTH) ,  RIH W  </t>
    </r>
    <r>
      <rPr>
        <b/>
        <sz val="14"/>
        <color rgb="FFFF0000"/>
        <rFont val="Calibri"/>
        <family val="2"/>
      </rPr>
      <t xml:space="preserve">3 SEC. </t>
    </r>
    <r>
      <rPr>
        <b/>
        <sz val="12"/>
        <color rgb="FF0000FF"/>
        <rFont val="Calibri"/>
        <family val="2"/>
      </rPr>
      <t xml:space="preserve">ESP , </t>
    </r>
    <r>
      <rPr>
        <b/>
        <sz val="12"/>
        <color rgb="FFFF0000"/>
        <rFont val="Calibri"/>
        <family val="2"/>
      </rPr>
      <t xml:space="preserve"> FLEX 10 , </t>
    </r>
    <r>
      <rPr>
        <b/>
        <sz val="12"/>
        <color rgb="FF0000FF"/>
        <rFont val="Calibri"/>
        <family val="2"/>
      </rPr>
      <t>SER</t>
    </r>
    <r>
      <rPr>
        <b/>
        <sz val="12"/>
        <color rgb="FFFF0000"/>
        <rFont val="Calibri"/>
        <family val="2"/>
      </rPr>
      <t xml:space="preserve"> 400</t>
    </r>
    <r>
      <rPr>
        <b/>
        <sz val="12"/>
        <color rgb="FF0000FF"/>
        <rFont val="Calibri"/>
        <family val="2"/>
      </rPr>
      <t xml:space="preserve">, </t>
    </r>
    <r>
      <rPr>
        <b/>
        <sz val="12"/>
        <color rgb="FFFF0000"/>
        <rFont val="Calibri"/>
        <family val="2"/>
      </rPr>
      <t>277</t>
    </r>
    <r>
      <rPr>
        <b/>
        <sz val="12"/>
        <color rgb="FF0000FF"/>
        <rFont val="Calibri"/>
        <family val="2"/>
      </rPr>
      <t xml:space="preserve"> STG</t>
    </r>
    <r>
      <rPr>
        <b/>
        <sz val="12"/>
        <color rgb="FFFF0000"/>
        <rFont val="Calibri"/>
        <family val="2"/>
      </rPr>
      <t xml:space="preserve"> </t>
    </r>
    <r>
      <rPr>
        <b/>
        <sz val="12"/>
        <color rgb="FF0000FF"/>
        <rFont val="Calibri"/>
        <family val="2"/>
      </rPr>
      <t xml:space="preserve">TO DEPTH </t>
    </r>
    <r>
      <rPr>
        <b/>
        <sz val="12"/>
        <color rgb="FFFF0000"/>
        <rFont val="Calibri"/>
        <family val="2"/>
      </rPr>
      <t>5833</t>
    </r>
    <r>
      <rPr>
        <b/>
        <sz val="12"/>
        <color rgb="FF0000FF"/>
        <rFont val="Calibri"/>
        <family val="2"/>
      </rPr>
      <t xml:space="preserve"> FT  ,</t>
    </r>
    <r>
      <rPr>
        <b/>
        <sz val="12"/>
        <color rgb="FFFF0000"/>
        <rFont val="Calibri"/>
        <family val="2"/>
      </rPr>
      <t xml:space="preserve"> READING BEFORE STARTING ,  PH-PH= 6.2 Ω BALANCED, PH-GR = 180 MΩ.</t>
    </r>
    <r>
      <rPr>
        <b/>
        <sz val="12"/>
        <color rgb="FF0000FF"/>
        <rFont val="Calibri"/>
        <family val="2"/>
      </rPr>
      <t xml:space="preserve"> , STARTED W/ PARAMETERS ( FREQ. = 50 HZ ,  CURRENT = 22 AMP ,   Pi= 1400 PSI, Pd=2596 PSI, Ti= 198 F,  Tm= 247 F , WHP= 500 PSI ), ON STREAM</t>
    </r>
    <r>
      <rPr>
        <b/>
        <sz val="12"/>
        <color rgb="FFFF0000"/>
        <rFont val="Calibri"/>
        <family val="2"/>
      </rPr>
      <t xml:space="preserve">  </t>
    </r>
  </si>
  <si>
    <t>INCREASED SH.S F/10" TO 12"</t>
  </si>
  <si>
    <t>B-IV , V &amp; KHARITA</t>
  </si>
  <si>
    <t xml:space="preserve"> B-IV &amp; VI</t>
  </si>
  <si>
    <r>
      <t xml:space="preserve">ROD NO ( </t>
    </r>
    <r>
      <rPr>
        <b/>
        <sz val="12"/>
        <color rgb="FFFF0000"/>
        <rFont val="Calibri"/>
        <family val="2"/>
        <scheme val="minor"/>
      </rPr>
      <t>30X7/8"</t>
    </r>
    <r>
      <rPr>
        <b/>
        <sz val="12"/>
        <color rgb="FF0000FF"/>
        <rFont val="Calibri"/>
        <family val="2"/>
        <scheme val="minor"/>
      </rPr>
      <t xml:space="preserve">) PARTED , FISHED OK , </t>
    </r>
    <r>
      <rPr>
        <b/>
        <u/>
        <sz val="12"/>
        <color rgb="FFFF0000"/>
        <rFont val="Calibri"/>
        <family val="2"/>
        <scheme val="minor"/>
      </rPr>
      <t>R.TRIP</t>
    </r>
    <r>
      <rPr>
        <b/>
        <sz val="12"/>
        <color rgb="FF0000FF"/>
        <rFont val="Calibri"/>
        <family val="2"/>
        <scheme val="minor"/>
      </rPr>
      <t xml:space="preserve"> , ON STREAM</t>
    </r>
  </si>
  <si>
    <t>S.U</t>
  </si>
  <si>
    <t>DECREASED SH.S F/12" TO 10"</t>
  </si>
  <si>
    <t>HYDROCARBONES</t>
  </si>
  <si>
    <t>CARBONATES</t>
  </si>
  <si>
    <t>IRON</t>
  </si>
  <si>
    <t>ACID IN SOL.</t>
  </si>
  <si>
    <t>INCREASED SH.S. F/10" T/14"</t>
  </si>
  <si>
    <t>F.POUND , P. FILLAGE = 79 %</t>
  </si>
  <si>
    <t>F.POUND , P. FILLAGE = 76 %
PLAN TO DECREASE SH.S FROM 12" TO 10".</t>
  </si>
  <si>
    <t>SEVERE F.POUND , P. FILLAGE = 53 %
EXPECTED CROSS FLOW , PLAN TO CLOSE SSD AGAINST B-III</t>
  </si>
  <si>
    <t xml:space="preserve">       EXPRO (TMU-3)
 FREQ.= 50 HZ , CURR.=11.6 A, PIP = 158 PSI, PDP = 2255 PSI, Ti= 198 F, Tm= 237 F</t>
  </si>
  <si>
    <t>DECREASED FREQ T/45 HZ, CURR.=18 A, PIP= 400 PSI,PDP=2245 PSI, Ti=200 F, Tm=254 F, WHT= 36 C, WHP= 200 PSI</t>
  </si>
  <si>
    <t>EXPRO (TMU-3)
FREQ.= 45 HZ , CURR.= 18 A, PIP = 385 PSI, PDP = 2409 PSI, Ti= 199.5 F, Tm= 230 F, USP = 200 PSI , WHT = 35 C</t>
  </si>
  <si>
    <t>WELL ( S/R ) :    NE-59</t>
  </si>
  <si>
    <t xml:space="preserve">N-97 NEW </t>
  </si>
  <si>
    <t xml:space="preserve"> B-I,II,III,IV</t>
  </si>
  <si>
    <t>B-II,III,IV</t>
  </si>
  <si>
    <t>B-II,III, IV</t>
  </si>
  <si>
    <t xml:space="preserve"> B-IV,V</t>
  </si>
  <si>
    <t>FLUID POUND, P. FILLAGE +/- 66 %</t>
  </si>
  <si>
    <t>FLUID POUND, P. FILLAGE +/- 94 %</t>
  </si>
  <si>
    <t>F.POUND , P. FILLAGE = 69 %</t>
  </si>
  <si>
    <t>EXPRO TMU-3 , SH.S. 12"</t>
  </si>
  <si>
    <t>EXPRO TMU-3</t>
  </si>
  <si>
    <t>BAKER, SH.S. 14"</t>
  </si>
  <si>
    <t>FLUID POUND, P. FILLAGE +/- 78 %</t>
  </si>
  <si>
    <t>BAKER, B-IV,V</t>
  </si>
  <si>
    <t>AVG WHT= 115 F</t>
  </si>
  <si>
    <t>AVG WHT= 124 F</t>
  </si>
  <si>
    <r>
      <t xml:space="preserve">POOH WITH S/R &amp; DHP , S.F.L = 750 FT FOR B-VI ONLY , </t>
    </r>
    <r>
      <rPr>
        <b/>
        <sz val="12"/>
        <color rgb="FF1C9A16"/>
        <rFont val="Calibri"/>
        <family val="2"/>
        <scheme val="minor"/>
      </rPr>
      <t>OPENED UPPER SSD AGAINST B-IV ( 5986-5972)( 5970- 5956)( 5924 - 5910)</t>
    </r>
    <r>
      <rPr>
        <b/>
        <sz val="12"/>
        <color rgb="FF0000FF"/>
        <rFont val="Calibri"/>
        <family val="2"/>
        <scheme val="minor"/>
      </rPr>
      <t xml:space="preserve"> , </t>
    </r>
    <r>
      <rPr>
        <b/>
        <sz val="12"/>
        <color rgb="FF1C9A16"/>
        <rFont val="Calibri"/>
        <family val="2"/>
        <scheme val="minor"/>
      </rPr>
      <t xml:space="preserve"> B-IV &amp; VI ON PRODUCTION</t>
    </r>
    <r>
      <rPr>
        <b/>
        <sz val="12"/>
        <color rgb="FF0000FF"/>
        <rFont val="Calibri"/>
        <family val="2"/>
        <scheme val="minor"/>
      </rPr>
      <t xml:space="preserve"> , RIH WITH 2.5" DHP &amp; S/R , ON STREAM</t>
    </r>
  </si>
  <si>
    <t>S.F.L. FOR B-III, 
SEVERE F.POUND, P.FILLAGE +/- 32%</t>
  </si>
  <si>
    <r>
      <t xml:space="preserve">NO PUMP ACTION , R.TRIP , HYDROTEST , NOT HOLD  , R.TRIP  WITH 1.75" ANCHOR PUMP , RET. (15+10+5 RODS X 1") ,  R.TRIP  WITH 2" ANCHOR PUMP , RET. (5 RODS X 1") , SET ANCHOR @ 4900 FT , HYDROTEST , NOT HOLD , </t>
    </r>
    <r>
      <rPr>
        <b/>
        <sz val="12"/>
        <color rgb="FFFF0000"/>
        <rFont val="Calibri"/>
        <family val="2"/>
        <scheme val="minor"/>
      </rPr>
      <t>WAITING W/O</t>
    </r>
  </si>
  <si>
    <t>TOT RET (35 ROD X1")</t>
  </si>
  <si>
    <r>
      <t xml:space="preserve">BAKER ,  </t>
    </r>
    <r>
      <rPr>
        <b/>
        <sz val="12"/>
        <color rgb="FF1C9A16"/>
        <rFont val="Calibri"/>
        <family val="2"/>
        <scheme val="minor"/>
      </rPr>
      <t>B-III,IV,V</t>
    </r>
  </si>
  <si>
    <r>
      <rPr>
        <b/>
        <sz val="20"/>
        <color rgb="FFFF0000"/>
        <rFont val="Calibri"/>
        <family val="2"/>
        <scheme val="minor"/>
      </rPr>
      <t xml:space="preserve">B-III   ISOLATED AGAINST SSD </t>
    </r>
    <r>
      <rPr>
        <b/>
        <sz val="20"/>
        <color rgb="FF1C9A16"/>
        <rFont val="Calibri"/>
        <family val="2"/>
        <scheme val="minor"/>
      </rPr>
      <t xml:space="preserve">
 B-V ONLY ON PROD. 
</t>
    </r>
    <r>
      <rPr>
        <b/>
        <sz val="20"/>
        <color rgb="FFFF0000"/>
        <rFont val="Calibri"/>
        <family val="2"/>
        <scheme val="minor"/>
      </rPr>
      <t>(</t>
    </r>
    <r>
      <rPr>
        <b/>
        <sz val="20"/>
        <rFont val="Calibri"/>
        <family val="2"/>
        <scheme val="minor"/>
      </rPr>
      <t>UPPER/LOWER B-VI  ISOLATED BY B.PLUG</t>
    </r>
    <r>
      <rPr>
        <b/>
        <sz val="20"/>
        <color rgb="FFFF0000"/>
        <rFont val="Calibri"/>
        <family val="2"/>
        <scheme val="minor"/>
      </rPr>
      <t>)</t>
    </r>
  </si>
  <si>
    <r>
      <t xml:space="preserve">BAKER , </t>
    </r>
    <r>
      <rPr>
        <b/>
        <sz val="12"/>
        <color rgb="FF1C9A16"/>
        <rFont val="Calibri"/>
        <family val="2"/>
        <scheme val="minor"/>
      </rPr>
      <t>B-V ONLY</t>
    </r>
  </si>
  <si>
    <r>
      <t xml:space="preserve">UNDER W/O TO  ( WSO &amp; TEST INTERVAL , C/S F/ ESP TO S/R BASED ON THE RESULTS , ( POOH WITH ESP STRING , FOUND IN GOOD CONDTION ) , </t>
    </r>
    <r>
      <rPr>
        <b/>
        <sz val="12"/>
        <rFont val="Calibri"/>
        <family val="2"/>
        <scheme val="minor"/>
      </rPr>
      <t xml:space="preserve">SET  7" EZ B.P @ 6170 FT (E/L DEOTH) +10 FT CEMENT TO ISOLATE </t>
    </r>
    <r>
      <rPr>
        <b/>
        <sz val="12"/>
        <color rgb="FFFF0000"/>
        <rFont val="Calibri"/>
        <family val="2"/>
        <scheme val="minor"/>
      </rPr>
      <t>LOWER B-VI  (6,175 – 6,182) (07 FT)</t>
    </r>
    <r>
      <rPr>
        <b/>
        <sz val="12"/>
        <color rgb="FF0000FF"/>
        <rFont val="Calibri"/>
        <family val="2"/>
        <scheme val="minor"/>
      </rPr>
      <t xml:space="preserve"> , RIH WITH TEST STRING WITH RTTS PKR , </t>
    </r>
    <r>
      <rPr>
        <b/>
        <sz val="12"/>
        <color rgb="FFFF0000"/>
        <rFont val="Calibri"/>
        <family val="2"/>
        <scheme val="minor"/>
      </rPr>
      <t xml:space="preserve">KEPT ONLY B-VI (6,102 – 6,116) (14 FT) ON PRODUCTION , LIFTING THE WELL WITH N2 TO DEPTH 6000 FT </t>
    </r>
    <r>
      <rPr>
        <b/>
        <sz val="12"/>
        <color rgb="FF0000FF"/>
        <rFont val="Calibri"/>
        <family val="2"/>
        <scheme val="minor"/>
      </rPr>
      <t xml:space="preserve"> , HAD RETURN</t>
    </r>
    <r>
      <rPr>
        <b/>
        <sz val="12"/>
        <color theme="8" tint="-0.499984740745262"/>
        <rFont val="Calibri"/>
        <family val="2"/>
        <scheme val="minor"/>
      </rPr>
      <t xml:space="preserve"> ( AVER. RETURN RATE = 330 BPD  , W.C = 100 % , SALANITY = 90000  NACL)</t>
    </r>
    <r>
      <rPr>
        <b/>
        <sz val="12"/>
        <color rgb="FF0000FF"/>
        <rFont val="Calibri"/>
        <family val="2"/>
        <scheme val="minor"/>
      </rPr>
      <t xml:space="preserve"> , </t>
    </r>
    <r>
      <rPr>
        <b/>
        <sz val="12"/>
        <rFont val="Calibri"/>
        <family val="2"/>
        <scheme val="minor"/>
      </rPr>
      <t xml:space="preserve"> SET  7" EZ B.P @ 6094 FT (E/L DEPTH) + 5 FT CEMENT TO ISOLATE </t>
    </r>
    <r>
      <rPr>
        <b/>
        <sz val="12"/>
        <color rgb="FFFF0000"/>
        <rFont val="Calibri"/>
        <family val="2"/>
        <scheme val="minor"/>
      </rPr>
      <t>UPPER  B-VI  (6,102 – 6,116) (14 FT)</t>
    </r>
    <r>
      <rPr>
        <b/>
        <sz val="12"/>
        <color rgb="FF0000FF"/>
        <rFont val="Calibri"/>
        <family val="2"/>
        <scheme val="minor"/>
      </rPr>
      <t xml:space="preserve"> , TAGGED TOP OF CEMENT  @  6089 FT (E/L DEPTH) , </t>
    </r>
    <r>
      <rPr>
        <b/>
        <sz val="12"/>
        <rFont val="Calibri"/>
        <family val="2"/>
        <scheme val="minor"/>
      </rPr>
      <t>ADDED NEW PERF.</t>
    </r>
    <r>
      <rPr>
        <b/>
        <sz val="12"/>
        <color rgb="FF0000FF"/>
        <rFont val="Calibri"/>
        <family val="2"/>
        <scheme val="minor"/>
      </rPr>
      <t xml:space="preserve"> :</t>
    </r>
    <r>
      <rPr>
        <b/>
        <sz val="12"/>
        <color rgb="FFFF0000"/>
        <rFont val="Calibri"/>
        <family val="2"/>
        <scheme val="minor"/>
      </rPr>
      <t xml:space="preserve"> B-III ( 5908 - 5920 )  12 FT</t>
    </r>
    <r>
      <rPr>
        <b/>
        <sz val="12"/>
        <color rgb="FF0000FF"/>
        <rFont val="Calibri"/>
        <family val="2"/>
        <scheme val="minor"/>
      </rPr>
      <t xml:space="preserve"> &amp; PRESS. =460 PSI  , INSTALLED SELECTIVE COMPLETION , </t>
    </r>
    <r>
      <rPr>
        <b/>
        <sz val="12"/>
        <color rgb="FFFF0000"/>
        <rFont val="Calibri"/>
        <family val="2"/>
        <scheme val="minor"/>
      </rPr>
      <t>ISOLATED B-III AGAINST SSD</t>
    </r>
    <r>
      <rPr>
        <b/>
        <sz val="12"/>
        <color rgb="FF0000FF"/>
        <rFont val="Calibri"/>
        <family val="2"/>
        <scheme val="minor"/>
      </rPr>
      <t xml:space="preserve"> , </t>
    </r>
    <r>
      <rPr>
        <b/>
        <sz val="12"/>
        <color rgb="FF1C9A16"/>
        <rFont val="Calibri"/>
        <family val="2"/>
        <scheme val="minor"/>
      </rPr>
      <t>B-V ONLY ON PROD.</t>
    </r>
    <r>
      <rPr>
        <b/>
        <sz val="12"/>
        <color rgb="FF0000FF"/>
        <rFont val="Calibri"/>
        <family val="2"/>
        <scheme val="minor"/>
      </rPr>
      <t xml:space="preserve"> , R/U FOR </t>
    </r>
    <r>
      <rPr>
        <b/>
        <sz val="12"/>
        <color rgb="FFFF0000"/>
        <rFont val="Calibri"/>
        <family val="2"/>
        <scheme val="minor"/>
      </rPr>
      <t>S/U 912 M-II  FROM NE-24</t>
    </r>
    <r>
      <rPr>
        <b/>
        <sz val="12"/>
        <color rgb="FF0000FF"/>
        <rFont val="Calibri"/>
        <family val="2"/>
        <scheme val="minor"/>
      </rPr>
      <t xml:space="preserve">   (SH.S = 8" , S.L. =128 '' ), RIH WITH  2 " DHP  , WITH  S/R (</t>
    </r>
    <r>
      <rPr>
        <b/>
        <sz val="12"/>
        <color rgb="FFFF0000"/>
        <rFont val="Calibri"/>
        <family val="2"/>
        <scheme val="minor"/>
      </rPr>
      <t>N-97 NEW</t>
    </r>
    <r>
      <rPr>
        <b/>
        <sz val="12"/>
        <color rgb="FF0000FF"/>
        <rFont val="Calibri"/>
        <family val="2"/>
        <scheme val="minor"/>
      </rPr>
      <t xml:space="preserve"> ) ( 25X1" + 120X7/8" +86X1" ) , ON STREAM ON</t>
    </r>
    <r>
      <rPr>
        <b/>
        <sz val="12"/>
        <color rgb="FFFF0000"/>
        <rFont val="Calibri"/>
        <family val="2"/>
        <scheme val="minor"/>
      </rPr>
      <t xml:space="preserve"> 29/11/2017</t>
    </r>
  </si>
  <si>
    <t xml:space="preserve"> TRNSFERRED S/U TO NE-59</t>
  </si>
  <si>
    <r>
      <t xml:space="preserve">B-I (5785-5800) (5,801',5,820') (5,828 – 5,838)  ,
B-II (5900-5908),
B-III (5930-5940) (5,948 – 5,952) &amp;
</t>
    </r>
    <r>
      <rPr>
        <b/>
        <sz val="12"/>
        <color rgb="FFFF0000"/>
        <rFont val="Calibri"/>
        <family val="2"/>
      </rPr>
      <t>B-IV(5986-5998) ISOLATED BY B.P.</t>
    </r>
  </si>
  <si>
    <t xml:space="preserve"> 112"&amp; 144" HOLES ARE DAMAGED</t>
  </si>
  <si>
    <r>
      <t xml:space="preserve"> POOH WITH S/R &amp; DHP , </t>
    </r>
    <r>
      <rPr>
        <b/>
        <sz val="12"/>
        <color rgb="FFFF0000"/>
        <rFont val="Calibri"/>
        <family val="2"/>
        <scheme val="minor"/>
      </rPr>
      <t xml:space="preserve">CLOSED SSD AGAINST B-III, NO B-IV , V ONLY ON PROD , </t>
    </r>
    <r>
      <rPr>
        <b/>
        <sz val="12"/>
        <color rgb="FF0000FF"/>
        <rFont val="Calibri"/>
        <family val="2"/>
        <scheme val="minor"/>
      </rPr>
      <t>RIH WITH  2 " DHP &amp; S/R , ON STREAM</t>
    </r>
  </si>
  <si>
    <r>
      <t>ROD NO. (</t>
    </r>
    <r>
      <rPr>
        <b/>
        <sz val="12"/>
        <color rgb="FFFF0000"/>
        <rFont val="Calibri"/>
        <family val="2"/>
        <scheme val="minor"/>
      </rPr>
      <t>71X1"</t>
    </r>
    <r>
      <rPr>
        <b/>
        <sz val="12"/>
        <color rgb="FF0000FF"/>
        <rFont val="Calibri"/>
        <family val="2"/>
        <scheme val="minor"/>
      </rPr>
      <t>) PARTED, FISHED,</t>
    </r>
    <r>
      <rPr>
        <b/>
        <sz val="12"/>
        <color rgb="FFFF0000"/>
        <rFont val="Calibri"/>
        <family val="2"/>
        <scheme val="minor"/>
      </rPr>
      <t xml:space="preserve"> REPLACED 1" TOP SECTION BY N-97 COND.2</t>
    </r>
    <r>
      <rPr>
        <b/>
        <sz val="12"/>
        <color rgb="FF0000FF"/>
        <rFont val="Calibri"/>
        <family val="2"/>
        <scheme val="minor"/>
      </rPr>
      <t xml:space="preserve"> , </t>
    </r>
    <r>
      <rPr>
        <b/>
        <u/>
        <sz val="12"/>
        <color rgb="FFFF0000"/>
        <rFont val="Calibri"/>
        <family val="2"/>
        <scheme val="minor"/>
      </rPr>
      <t>R.TRIP</t>
    </r>
    <r>
      <rPr>
        <b/>
        <sz val="12"/>
        <color rgb="FF0000FF"/>
        <rFont val="Calibri"/>
        <family val="2"/>
        <scheme val="minor"/>
      </rPr>
      <t xml:space="preserve"> , ON STREAM.</t>
    </r>
  </si>
  <si>
    <t xml:space="preserve">TOTAL RETRIEVED ( 30X1") </t>
  </si>
  <si>
    <t>B-I,II,III,IV,V,VI</t>
  </si>
  <si>
    <r>
      <t xml:space="preserve">UNDER W/O DUE TO TBG LEAK , ( </t>
    </r>
    <r>
      <rPr>
        <b/>
        <sz val="12"/>
        <color rgb="FFFF0000"/>
        <rFont val="Calibri"/>
        <family val="2"/>
        <scheme val="minor"/>
      </rPr>
      <t>CRACK 10 FT JT ABOVE PSN</t>
    </r>
    <r>
      <rPr>
        <b/>
        <sz val="12"/>
        <color rgb="FF0000FF"/>
        <rFont val="Calibri"/>
        <family val="2"/>
        <scheme val="minor"/>
      </rPr>
      <t xml:space="preserve">) , TAGGED TD @ 6205 FT, ADD PERF ( </t>
    </r>
    <r>
      <rPr>
        <b/>
        <sz val="12"/>
        <color rgb="FFFF0000"/>
        <rFont val="Calibri"/>
        <family val="2"/>
        <scheme val="minor"/>
      </rPr>
      <t>B-VI</t>
    </r>
    <r>
      <rPr>
        <b/>
        <sz val="12"/>
        <color rgb="FF0000FF"/>
        <rFont val="Calibri"/>
        <family val="2"/>
        <scheme val="minor"/>
      </rPr>
      <t xml:space="preserve"> (</t>
    </r>
    <r>
      <rPr>
        <b/>
        <sz val="12"/>
        <color rgb="FF00B050"/>
        <rFont val="Calibri"/>
        <family val="2"/>
        <scheme val="minor"/>
      </rPr>
      <t>6,104’-6,124’</t>
    </r>
    <r>
      <rPr>
        <b/>
        <sz val="12"/>
        <color rgb="FF0000FF"/>
        <rFont val="Calibri"/>
        <family val="2"/>
        <scheme val="minor"/>
      </rPr>
      <t>), (</t>
    </r>
    <r>
      <rPr>
        <b/>
        <sz val="12"/>
        <color rgb="FF00B050"/>
        <rFont val="Calibri"/>
        <family val="2"/>
        <scheme val="minor"/>
      </rPr>
      <t>6,132’-6,140’</t>
    </r>
    <r>
      <rPr>
        <b/>
        <sz val="12"/>
        <color rgb="FF0000FF"/>
        <rFont val="Calibri"/>
        <family val="2"/>
        <scheme val="minor"/>
      </rPr>
      <t xml:space="preserve">) P= 2300 PSI ), </t>
    </r>
    <r>
      <rPr>
        <b/>
        <sz val="12"/>
        <color rgb="FFFF0000"/>
        <rFont val="Calibri"/>
        <family val="2"/>
        <scheme val="minor"/>
      </rPr>
      <t>ALL INTERVALS (</t>
    </r>
    <r>
      <rPr>
        <b/>
        <sz val="12"/>
        <color rgb="FF00B050"/>
        <rFont val="Calibri"/>
        <family val="2"/>
        <scheme val="minor"/>
      </rPr>
      <t>B-I,II,III,IV,V,VI</t>
    </r>
    <r>
      <rPr>
        <b/>
        <sz val="12"/>
        <color rgb="FFFF0000"/>
        <rFont val="Calibri"/>
        <family val="2"/>
        <scheme val="minor"/>
      </rPr>
      <t xml:space="preserve"> ) ON PROD</t>
    </r>
    <r>
      <rPr>
        <b/>
        <sz val="12"/>
        <color rgb="FF0000FF"/>
        <rFont val="Calibri"/>
        <family val="2"/>
        <scheme val="minor"/>
      </rPr>
      <t xml:space="preserve">, RIH WITH 1.75" DHP ON </t>
    </r>
    <r>
      <rPr>
        <b/>
        <sz val="12"/>
        <color rgb="FFFF0000"/>
        <rFont val="Calibri"/>
        <family val="2"/>
        <scheme val="minor"/>
      </rPr>
      <t>NEW N-97</t>
    </r>
    <r>
      <rPr>
        <b/>
        <sz val="12"/>
        <color rgb="FF0000FF"/>
        <rFont val="Calibri"/>
        <family val="2"/>
        <scheme val="minor"/>
      </rPr>
      <t xml:space="preserve">  S/R ( 25X1"+125X7/8"+82X1") , ON STREAM </t>
    </r>
    <r>
      <rPr>
        <b/>
        <sz val="12"/>
        <color rgb="FFFF0000"/>
        <rFont val="Calibri"/>
        <family val="2"/>
        <scheme val="minor"/>
      </rPr>
      <t>25-11-2016</t>
    </r>
  </si>
  <si>
    <r>
      <t xml:space="preserve">UNDER W/O DUE TO WSO , ( </t>
    </r>
    <r>
      <rPr>
        <b/>
        <sz val="12"/>
        <color rgb="FFFF0000"/>
        <rFont val="Calibri"/>
        <family val="2"/>
        <scheme val="minor"/>
      </rPr>
      <t xml:space="preserve">NO CRACK OR HOLE DETECTED </t>
    </r>
    <r>
      <rPr>
        <b/>
        <sz val="12"/>
        <color rgb="FF0000FF"/>
        <rFont val="Calibri"/>
        <family val="2"/>
        <scheme val="minor"/>
      </rPr>
      <t xml:space="preserve">) , </t>
    </r>
    <r>
      <rPr>
        <b/>
        <sz val="12"/>
        <rFont val="Calibri"/>
        <family val="2"/>
        <scheme val="minor"/>
      </rPr>
      <t>ISOATED B-VI (6,104’-6,124’) &amp; (6,132’-6,140’)  BY B.PLUG @ 6100 FT</t>
    </r>
    <r>
      <rPr>
        <b/>
        <sz val="12"/>
        <color rgb="FF0000FF"/>
        <rFont val="Calibri"/>
        <family val="2"/>
        <scheme val="minor"/>
      </rPr>
      <t xml:space="preserve"> ), </t>
    </r>
    <r>
      <rPr>
        <b/>
        <sz val="12"/>
        <color rgb="FFFF0000"/>
        <rFont val="Calibri"/>
        <family val="2"/>
        <scheme val="minor"/>
      </rPr>
      <t>ALL INTERVALS (</t>
    </r>
    <r>
      <rPr>
        <b/>
        <sz val="12"/>
        <color rgb="FF00B050"/>
        <rFont val="Calibri"/>
        <family val="2"/>
        <scheme val="minor"/>
      </rPr>
      <t>B-I,II,III,IV,V</t>
    </r>
    <r>
      <rPr>
        <b/>
        <sz val="12"/>
        <color rgb="FFFF0000"/>
        <rFont val="Calibri"/>
        <family val="2"/>
        <scheme val="minor"/>
      </rPr>
      <t xml:space="preserve"> ) ON PROD</t>
    </r>
    <r>
      <rPr>
        <b/>
        <sz val="12"/>
        <color rgb="FF0000FF"/>
        <rFont val="Calibri"/>
        <family val="2"/>
        <scheme val="minor"/>
      </rPr>
      <t xml:space="preserve">, RIH WITH 1.75" DHP &amp; SAME  S/R ( 25X1"+125X7/8"+81X1") , ON STREAM </t>
    </r>
    <r>
      <rPr>
        <b/>
        <sz val="12"/>
        <color rgb="FFFF0000"/>
        <rFont val="Calibri"/>
        <family val="2"/>
        <scheme val="minor"/>
      </rPr>
      <t>19/12/2016</t>
    </r>
  </si>
  <si>
    <t>SEVERE F.POUND , P. FILLAGE = 72 %</t>
  </si>
  <si>
    <r>
      <t xml:space="preserve">UNDER W/O TO REPAIR TBG LEAK ,  ( FOUND  damage IN thread OF  X-OVER 3 1/2" ABOVE </t>
    </r>
    <r>
      <rPr>
        <b/>
        <u/>
        <sz val="12"/>
        <rFont val="Calibri"/>
        <family val="2"/>
      </rPr>
      <t>12</t>
    </r>
    <r>
      <rPr>
        <b/>
        <sz val="12"/>
        <rFont val="Calibri"/>
        <family val="2"/>
      </rPr>
      <t xml:space="preserve"> BLAST JT'S &amp; </t>
    </r>
    <r>
      <rPr>
        <b/>
        <u/>
        <sz val="12"/>
        <rFont val="Calibri"/>
        <family val="2"/>
      </rPr>
      <t>LONGITUDINAL CRACK  IN BLAST JT DIRECTLY ABOVE PSN</t>
    </r>
    <r>
      <rPr>
        <b/>
        <sz val="12"/>
        <color indexed="12"/>
        <rFont val="Calibri"/>
        <family val="2"/>
      </rPr>
      <t xml:space="preserve"> ) , INSTALLED 10 BALST JT ABOVE P.S.N, RIH WITH </t>
    </r>
    <r>
      <rPr>
        <b/>
        <u/>
        <sz val="12"/>
        <color indexed="10"/>
        <rFont val="Calibri"/>
        <family val="2"/>
      </rPr>
      <t>1.5" DHP</t>
    </r>
    <r>
      <rPr>
        <b/>
        <sz val="12"/>
        <color indexed="12"/>
        <rFont val="Calibri"/>
        <family val="2"/>
      </rPr>
      <t xml:space="preserve"> &amp; S/R </t>
    </r>
    <r>
      <rPr>
        <b/>
        <u/>
        <sz val="12"/>
        <color indexed="10"/>
        <rFont val="Calibri"/>
        <family val="2"/>
      </rPr>
      <t>H-CH COND.2</t>
    </r>
    <r>
      <rPr>
        <b/>
        <sz val="12"/>
        <color indexed="12"/>
        <rFont val="Calibri"/>
        <family val="2"/>
      </rPr>
      <t xml:space="preserve"> ( 25X1"+120X7/8"+90X1" ) , ON STREAM </t>
    </r>
    <r>
      <rPr>
        <b/>
        <sz val="12"/>
        <color indexed="10"/>
        <rFont val="Calibri"/>
        <family val="2"/>
      </rPr>
      <t>20/8/14</t>
    </r>
  </si>
  <si>
    <r>
      <t>UNDER W/O DUE TO TBG LEAK , (</t>
    </r>
    <r>
      <rPr>
        <b/>
        <sz val="12"/>
        <color rgb="FFFF0000"/>
        <rFont val="Calibri"/>
        <family val="2"/>
        <scheme val="minor"/>
      </rPr>
      <t xml:space="preserve"> NO HOLES OR CRACKS DETECTED</t>
    </r>
    <r>
      <rPr>
        <b/>
        <sz val="12"/>
        <color rgb="FF0000FF"/>
        <rFont val="Calibri"/>
        <family val="2"/>
        <scheme val="minor"/>
      </rPr>
      <t xml:space="preserve"> ) ( DURING INSPECTION FOUND PITTING ), TAGGED TD @ 5997 ,  INSTALLED SELECTIVE COMPLETION, INSTALLED 8 BALST JT ABOVE P.S.N, RIH WITH </t>
    </r>
    <r>
      <rPr>
        <b/>
        <sz val="12"/>
        <color rgb="FFFF0000"/>
        <rFont val="Calibri"/>
        <family val="2"/>
        <scheme val="minor"/>
      </rPr>
      <t xml:space="preserve">1.75" DHP </t>
    </r>
    <r>
      <rPr>
        <b/>
        <sz val="12"/>
        <color rgb="FF0000FF"/>
        <rFont val="Calibri"/>
        <family val="2"/>
        <scheme val="minor"/>
      </rPr>
      <t xml:space="preserve">AND NEW N-97 S/R , (25X1" MOLDED ROD +125X7/8"+85X1" ) , </t>
    </r>
    <r>
      <rPr>
        <b/>
        <sz val="12"/>
        <color rgb="FFFF0000"/>
        <rFont val="Calibri"/>
        <family val="2"/>
        <scheme val="minor"/>
      </rPr>
      <t>INSTALLED ROD ROTATOR</t>
    </r>
    <r>
      <rPr>
        <b/>
        <sz val="12"/>
        <color rgb="FF0000FF"/>
        <rFont val="Calibri"/>
        <family val="2"/>
        <scheme val="minor"/>
      </rPr>
      <t xml:space="preserve"> , ON STREAM ON </t>
    </r>
    <r>
      <rPr>
        <b/>
        <sz val="12"/>
        <color rgb="FFFF0000"/>
        <rFont val="Calibri"/>
        <family val="2"/>
        <scheme val="minor"/>
      </rPr>
      <t>11/11/2016</t>
    </r>
  </si>
  <si>
    <t>SLIGHT F.POUND, P.FILLAGE +/- 91 %</t>
  </si>
  <si>
    <t>SLIGHT F. POUND, P. FILLAGE +/- 92%</t>
  </si>
  <si>
    <t>F.POUND (P.FILLAGE = 79%)</t>
  </si>
  <si>
    <t>POLISHED ROD PARTED, FISHED OK, REPLACED OK , ON STREAM</t>
  </si>
  <si>
    <t>WELL ( S/R ) :    NE-61</t>
  </si>
  <si>
    <r>
      <t xml:space="preserve">UNDER W/O DUE TO TBG Leak &amp; Add Perforation , </t>
    </r>
    <r>
      <rPr>
        <b/>
        <sz val="12"/>
        <color rgb="FFFF0000"/>
        <rFont val="Calibri"/>
        <family val="2"/>
        <scheme val="minor"/>
      </rPr>
      <t xml:space="preserve">  ( FOUND NO VISUAL HOLES OR CRACKS )  </t>
    </r>
    <r>
      <rPr>
        <b/>
        <sz val="12"/>
        <color rgb="FF0000CC"/>
        <rFont val="Calibri"/>
        <family val="2"/>
        <scheme val="minor"/>
      </rPr>
      <t xml:space="preserve">, TAGGED TD  @ 6157 FT (SCRAPPER) , </t>
    </r>
    <r>
      <rPr>
        <b/>
        <sz val="12"/>
        <color rgb="FFFF0000"/>
        <rFont val="Calibri"/>
        <family val="2"/>
        <scheme val="minor"/>
      </rPr>
      <t>SET  7" HALL. B.P. @ 5980 FT ( TOP OF PLUG ) + 10 FT CMT ABOVE 7" B.P. TO  (ISOLATED B-IV)</t>
    </r>
    <r>
      <rPr>
        <b/>
        <sz val="12"/>
        <rFont val="Calibri"/>
        <family val="2"/>
        <scheme val="minor"/>
      </rPr>
      <t xml:space="preserve"> </t>
    </r>
    <r>
      <rPr>
        <b/>
        <sz val="12"/>
        <color rgb="FF0000CC"/>
        <rFont val="Calibri"/>
        <family val="2"/>
        <scheme val="minor"/>
      </rPr>
      <t xml:space="preserve"> , REPERF. B-I (5,801',5,807') , ADDED NEW PERF. IN B-I (5828-5838) Pr = 700 Psi  , (5807-5820) Pr = 350 Psi &amp; ADDED NEW PERF. IN B-IIII  (5,948 – 5,952) Pr = 350 Psi  ,  </t>
    </r>
    <r>
      <rPr>
        <b/>
        <sz val="12"/>
        <rFont val="Calibri"/>
        <family val="2"/>
        <scheme val="minor"/>
      </rPr>
      <t>INSTALLED SELECTIVE COMPLETION</t>
    </r>
    <r>
      <rPr>
        <b/>
        <sz val="12"/>
        <color rgb="FF0000CC"/>
        <rFont val="Calibri"/>
        <family val="2"/>
        <scheme val="minor"/>
      </rPr>
      <t xml:space="preserve"> ,  </t>
    </r>
    <r>
      <rPr>
        <b/>
        <sz val="12"/>
        <color rgb="FF1C9A16"/>
        <rFont val="Calibri"/>
        <family val="2"/>
        <scheme val="minor"/>
      </rPr>
      <t>ALL INTERVALS B-I,II,III  ON PROD</t>
    </r>
    <r>
      <rPr>
        <b/>
        <sz val="12"/>
        <color rgb="FF0000CC"/>
        <rFont val="Calibri"/>
        <family val="2"/>
        <scheme val="minor"/>
      </rPr>
      <t xml:space="preserve">. , R/U </t>
    </r>
    <r>
      <rPr>
        <b/>
        <sz val="12"/>
        <color rgb="FFFF0000"/>
        <rFont val="Calibri"/>
        <family val="2"/>
        <scheme val="minor"/>
      </rPr>
      <t>S/U 912 M-II ( SH.S.=8" , S.L= 128") FROM ZARIF-26</t>
    </r>
    <r>
      <rPr>
        <b/>
        <sz val="12"/>
        <color rgb="FF0000CC"/>
        <rFont val="Calibri"/>
        <family val="2"/>
        <scheme val="minor"/>
      </rPr>
      <t xml:space="preserve"> , RIH WITH 2" DHP WITH </t>
    </r>
    <r>
      <rPr>
        <b/>
        <sz val="12"/>
        <color rgb="FFFF0000"/>
        <rFont val="Calibri"/>
        <family val="2"/>
        <scheme val="minor"/>
      </rPr>
      <t>NEW N-97</t>
    </r>
    <r>
      <rPr>
        <b/>
        <sz val="12"/>
        <color rgb="FF0000CC"/>
        <rFont val="Calibri"/>
        <family val="2"/>
        <scheme val="minor"/>
      </rPr>
      <t xml:space="preserve">  S/R (25X1"+120X7/8"+85X1" ) , ON STREAM</t>
    </r>
    <r>
      <rPr>
        <b/>
        <sz val="12"/>
        <color rgb="FFFF0000"/>
        <rFont val="Calibri"/>
        <family val="2"/>
        <scheme val="minor"/>
      </rPr>
      <t xml:space="preserve"> 11/12/2017</t>
    </r>
  </si>
  <si>
    <t xml:space="preserve">               B-III,IV ,V </t>
  </si>
  <si>
    <r>
      <t>ROD NO (</t>
    </r>
    <r>
      <rPr>
        <b/>
        <sz val="12"/>
        <color rgb="FFFF0000"/>
        <rFont val="Calibri"/>
        <family val="2"/>
        <scheme val="minor"/>
      </rPr>
      <t xml:space="preserve"> 17X7/8"</t>
    </r>
    <r>
      <rPr>
        <b/>
        <sz val="12"/>
        <color rgb="FF0000FF"/>
        <rFont val="Calibri"/>
        <family val="2"/>
        <scheme val="minor"/>
      </rPr>
      <t xml:space="preserve">) PARTED , FISHED OK , R.TRIP ,  HYDROTEST , NOT HOLD , R.TRIP WITH 1.75 " ANCHOR PUMP , RETRIEVED ( 10+10X1" ) RODS , R.TRIP WITH 1.75 " ANCHOR PUMP ,RETRIEVED ( 10X1" ) RODS ,   SET ANCHOR @5125 FT , PERFORMED HYDRO TEST , NOT HOLD ,  </t>
    </r>
    <r>
      <rPr>
        <b/>
        <sz val="12"/>
        <color rgb="FFFF0000"/>
        <rFont val="Calibri"/>
        <family val="2"/>
        <scheme val="minor"/>
      </rPr>
      <t>WAITING W/O</t>
    </r>
  </si>
  <si>
    <t>SEVERE FLUID POUND, P.FILLAGE 53 %</t>
  </si>
  <si>
    <t>CELLER FILLED W/OIL</t>
  </si>
  <si>
    <t>SEVERE F.POUND (P.FILLAGE=24%)</t>
  </si>
  <si>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B-III,IV&amp;V</t>
    </r>
    <r>
      <rPr>
        <b/>
        <sz val="12"/>
        <color rgb="FF0000FF"/>
        <rFont val="Calibri"/>
        <family val="2"/>
      </rPr>
      <t xml:space="preserve"> USING S/R SYSTEM INSTALLED SELECTIVE COMPLETION , KEPT ALL INTRERVALS ON PRODUCTION</t>
    </r>
    <r>
      <rPr>
        <b/>
        <sz val="12"/>
        <color rgb="FF0000FF"/>
        <rFont val="Calibri"/>
        <family val="2"/>
      </rPr>
      <t xml:space="preserve">  , R/U FOR S/U </t>
    </r>
    <r>
      <rPr>
        <b/>
        <sz val="12"/>
        <color rgb="FFFF0000"/>
        <rFont val="Calibri"/>
        <family val="2"/>
      </rPr>
      <t xml:space="preserve">LANSTAR 912 FROM SE-4  </t>
    </r>
    <r>
      <rPr>
        <b/>
        <sz val="12"/>
        <color rgb="FF0000FF"/>
        <rFont val="Calibri"/>
        <family val="2"/>
      </rPr>
      <t xml:space="preserve"> (SH.S =8 " , S.L. = 128 '' ), RIH WITH  2 " DHP  , WITH  </t>
    </r>
    <r>
      <rPr>
        <b/>
        <sz val="12"/>
        <color rgb="FFFF0000"/>
        <rFont val="Calibri"/>
        <family val="2"/>
      </rPr>
      <t>S/R (NEW D-78 )</t>
    </r>
    <r>
      <rPr>
        <b/>
        <sz val="12"/>
        <color rgb="FF0000FF"/>
        <rFont val="Calibri"/>
        <family val="2"/>
      </rPr>
      <t xml:space="preserve"> ( 25X1" + 135X7/8" +77X1" ) , ON STREAM </t>
    </r>
  </si>
  <si>
    <r>
      <t>UNDER W/O DUE TO TBG LEAK ,</t>
    </r>
    <r>
      <rPr>
        <b/>
        <sz val="12"/>
        <color rgb="FFFF0000"/>
        <rFont val="Calibri"/>
        <family val="2"/>
        <scheme val="minor"/>
      </rPr>
      <t xml:space="preserve"> ( FOUND CRACKS IN JT N0 83 &amp; 121 )</t>
    </r>
    <r>
      <rPr>
        <b/>
        <sz val="12"/>
        <color rgb="FF0000FF"/>
        <rFont val="Calibri"/>
        <family val="2"/>
        <scheme val="minor"/>
      </rPr>
      <t xml:space="preserve">  , TAGGED BTM @ 5997 FT (E/L DEPTNH) , NO FILL , </t>
    </r>
    <r>
      <rPr>
        <b/>
        <sz val="12"/>
        <rFont val="Calibri"/>
        <family val="2"/>
        <scheme val="minor"/>
      </rPr>
      <t>INSTALLED ROD ROTATOR</t>
    </r>
    <r>
      <rPr>
        <b/>
        <sz val="12"/>
        <color rgb="FF0000FF"/>
        <rFont val="Calibri"/>
        <family val="2"/>
        <scheme val="minor"/>
      </rPr>
      <t xml:space="preserve"> ,  INSTALLED PKR DUE TO CSG LEAK,  RIH WITH 1.75" DHP AND SAME S/R , (25X1"  MOLDED  +121X7/8"+86X1") EXCEPT 27 RODS X1" N-97 COND-II , ON STREAM  </t>
    </r>
    <r>
      <rPr>
        <b/>
        <sz val="12"/>
        <color rgb="FFFF0000"/>
        <rFont val="Calibri"/>
        <family val="2"/>
        <scheme val="minor"/>
      </rPr>
      <t>13/12/2017</t>
    </r>
  </si>
  <si>
    <t>D-78 ( 1" SLIM )</t>
  </si>
  <si>
    <r>
      <t xml:space="preserve">UNDER W/O DUE TO TBG LEAK , ( </t>
    </r>
    <r>
      <rPr>
        <b/>
        <sz val="12"/>
        <color rgb="FFFF0000"/>
        <rFont val="Calibri"/>
        <family val="2"/>
        <scheme val="minor"/>
      </rPr>
      <t>FOUND CRACK IN JT NO 48</t>
    </r>
    <r>
      <rPr>
        <b/>
        <sz val="12"/>
        <color rgb="FF0000FF"/>
        <rFont val="Calibri"/>
        <family val="2"/>
        <scheme val="minor"/>
      </rPr>
      <t xml:space="preserve"> ) , RIH WITH 2 7/8" TBG WITH ANCHOR CATCHER  , RIH WITH </t>
    </r>
    <r>
      <rPr>
        <b/>
        <sz val="12"/>
        <color rgb="FFFF0000"/>
        <rFont val="Calibri"/>
        <family val="2"/>
        <scheme val="minor"/>
      </rPr>
      <t>1.5" SLIM DHP</t>
    </r>
    <r>
      <rPr>
        <b/>
        <sz val="12"/>
        <color rgb="FF0000FF"/>
        <rFont val="Calibri"/>
        <family val="2"/>
        <scheme val="minor"/>
      </rPr>
      <t xml:space="preserve"> &amp; </t>
    </r>
    <r>
      <rPr>
        <b/>
        <sz val="12"/>
        <color rgb="FFFF0000"/>
        <rFont val="Calibri"/>
        <family val="2"/>
        <scheme val="minor"/>
      </rPr>
      <t xml:space="preserve">NEW D-78 S/R ( 1" SLIM S/R ) </t>
    </r>
    <r>
      <rPr>
        <b/>
        <sz val="12"/>
        <color rgb="FF0000FF"/>
        <rFont val="Calibri"/>
        <family val="2"/>
        <scheme val="minor"/>
      </rPr>
      <t xml:space="preserve"> ,
 ( 25X1"+124X7/8"+81X1") , ON STREAM </t>
    </r>
    <r>
      <rPr>
        <b/>
        <sz val="12"/>
        <color rgb="FFFF0000"/>
        <rFont val="Calibri"/>
        <family val="2"/>
        <scheme val="minor"/>
      </rPr>
      <t>18-12-2017</t>
    </r>
  </si>
  <si>
    <t>WELL ( S/R ) :    NE-62</t>
  </si>
  <si>
    <t xml:space="preserve"> 640 MAX-II</t>
  </si>
  <si>
    <t>(NEW D-78 ) , ( 1" SLIM S/R )</t>
  </si>
  <si>
    <t>EXPRO#2 (TMU), NEW WELL</t>
  </si>
  <si>
    <t>EXPRO TMU #2 , ( B-I,II,III ON PROD. )</t>
  </si>
  <si>
    <t>GAS LOCK, BLEED OFF.</t>
  </si>
  <si>
    <t>S.F.L ( BY S.L )</t>
  </si>
  <si>
    <t>TRANSFERRED S/U TO NE-62</t>
  </si>
  <si>
    <t xml:space="preserve"> 2 7/8" TBG</t>
  </si>
  <si>
    <r>
      <t xml:space="preserve">SEVERE FLUID POUND, P.FILLAGE= 25 % , </t>
    </r>
    <r>
      <rPr>
        <b/>
        <sz val="12"/>
        <color rgb="FFFF0000"/>
        <rFont val="Calibri"/>
        <family val="2"/>
        <scheme val="minor"/>
      </rPr>
      <t>B-V ONLY</t>
    </r>
  </si>
  <si>
    <t>W.C +/- 80 FOR B-V ONLY</t>
  </si>
  <si>
    <r>
      <t xml:space="preserve">POOH WITH S/R &amp; DHP , </t>
    </r>
    <r>
      <rPr>
        <b/>
        <sz val="12"/>
        <color rgb="FF1C9A16"/>
        <rFont val="Calibri"/>
        <family val="2"/>
        <scheme val="minor"/>
      </rPr>
      <t>OPENED SSD AGAINST B-III ,</t>
    </r>
    <r>
      <rPr>
        <b/>
        <sz val="12"/>
        <color rgb="FF0000FF"/>
        <rFont val="Calibri"/>
        <family val="2"/>
        <scheme val="minor"/>
      </rPr>
      <t xml:space="preserve">  (</t>
    </r>
    <r>
      <rPr>
        <b/>
        <sz val="12"/>
        <color rgb="FF1C9A16"/>
        <rFont val="Calibri"/>
        <family val="2"/>
        <scheme val="minor"/>
      </rPr>
      <t xml:space="preserve"> B-III &amp; V ON PROD. </t>
    </r>
    <r>
      <rPr>
        <b/>
        <sz val="12"/>
        <color rgb="FF0000FF"/>
        <rFont val="Calibri"/>
        <family val="2"/>
        <scheme val="minor"/>
      </rPr>
      <t>) , RIH WITH 2" DHP &amp; S/R , ON STREAM</t>
    </r>
  </si>
  <si>
    <t xml:space="preserve"> B-III &amp; V ON PROD</t>
  </si>
  <si>
    <t>GAS LOCK , BLEED OFF GASES , ON STREAM</t>
  </si>
  <si>
    <r>
      <t xml:space="preserve">ROD NO ( </t>
    </r>
    <r>
      <rPr>
        <b/>
        <sz val="12"/>
        <color rgb="FFFF0000"/>
        <rFont val="Calibri"/>
        <family val="2"/>
        <scheme val="minor"/>
      </rPr>
      <t>20X7/8"</t>
    </r>
    <r>
      <rPr>
        <b/>
        <sz val="12"/>
        <color rgb="FF0000FF"/>
        <rFont val="Calibri"/>
        <family val="2"/>
        <scheme val="minor"/>
      </rPr>
      <t>) PARTED , FISHED OK , R.TRIP , ON STREAM</t>
    </r>
  </si>
  <si>
    <t>NO PUMP ACTION , R.TRIP W/1.75" SLIM DHP , ON STREAM</t>
  </si>
  <si>
    <r>
      <t>ROD NO (</t>
    </r>
    <r>
      <rPr>
        <b/>
        <sz val="12"/>
        <color rgb="FFFF0000"/>
        <rFont val="Calibri"/>
        <family val="2"/>
        <scheme val="minor"/>
      </rPr>
      <t xml:space="preserve"> 37X7/8"</t>
    </r>
    <r>
      <rPr>
        <b/>
        <sz val="12"/>
        <color rgb="FF0000FF"/>
        <rFont val="Calibri"/>
        <family val="2"/>
        <scheme val="minor"/>
      </rPr>
      <t>) PARTED , FISHED OK , R.TRIP , ON STREAM</t>
    </r>
  </si>
  <si>
    <t>WHP = 240 PSI, FREQ. = 45 HZ, CURR. 18/19 AMP, PIP = 516 PSI, PDP = 2530 PSI, Ti = 200 F, Tm = 232 F, WHT = 32 C.</t>
  </si>
  <si>
    <t>BAKER
FREQ.= 45 HZ , CURR.= 12 A, PIP = 435 PSI, PDP = 2597 PSI, Ti= 200 F, Tm= 235 F, WHT = 50 C</t>
  </si>
  <si>
    <r>
      <t xml:space="preserve">UNDER W/O TO PERFORM WSO &amp; Add Perforation ,  ( </t>
    </r>
    <r>
      <rPr>
        <b/>
        <sz val="12"/>
        <color rgb="FFFF0000"/>
        <rFont val="Calibri"/>
        <family val="2"/>
        <scheme val="minor"/>
      </rPr>
      <t>POOH WITH COMPLETION , FOUND F-NIPPLE WITHOUT FWG PLUG ( LOST IN WELL ) , CHECKED F-NIPPLE AT SURFACE BY 2.56" FB-2 PLUG , FOUND OK (IT MEANS FWG PLUG PROBLEM)</t>
    </r>
    <r>
      <rPr>
        <b/>
        <sz val="12"/>
        <color rgb="FF0000FF"/>
        <rFont val="Calibri"/>
        <family val="2"/>
        <scheme val="minor"/>
      </rPr>
      <t xml:space="preserve">) , </t>
    </r>
    <r>
      <rPr>
        <b/>
        <sz val="12"/>
        <color rgb="FFFF0000"/>
        <rFont val="Calibri"/>
        <family val="2"/>
        <scheme val="minor"/>
      </rPr>
      <t>SET 7" B.PLUG @ 6018 FT (E/L DPTH)</t>
    </r>
    <r>
      <rPr>
        <b/>
        <sz val="12"/>
        <color rgb="FF0000FF"/>
        <rFont val="Calibri"/>
        <family val="2"/>
        <scheme val="minor"/>
      </rPr>
      <t xml:space="preserve"> TO</t>
    </r>
    <r>
      <rPr>
        <b/>
        <sz val="12"/>
        <rFont val="Calibri"/>
        <family val="2"/>
        <scheme val="minor"/>
      </rPr>
      <t xml:space="preserve"> ISOLATE B-IV &amp; B-V </t>
    </r>
    <r>
      <rPr>
        <b/>
        <sz val="12"/>
        <color rgb="FF0000FF"/>
        <rFont val="Calibri"/>
        <family val="2"/>
        <scheme val="minor"/>
      </rPr>
      <t xml:space="preserve">, ADDED NEW PERF. </t>
    </r>
    <r>
      <rPr>
        <b/>
        <sz val="12"/>
        <color rgb="FF1C9A16"/>
        <rFont val="Calibri"/>
        <family val="2"/>
        <scheme val="minor"/>
      </rPr>
      <t>B-IV  ( 6005'- 6010' )</t>
    </r>
    <r>
      <rPr>
        <b/>
        <sz val="12"/>
        <color rgb="FF0000FF"/>
        <rFont val="Calibri"/>
        <family val="2"/>
        <scheme val="minor"/>
      </rPr>
      <t xml:space="preserve"> &amp; ADDED NEW PERF.  IN</t>
    </r>
    <r>
      <rPr>
        <b/>
        <sz val="12"/>
        <color rgb="FF1C9A16"/>
        <rFont val="Calibri"/>
        <family val="2"/>
        <scheme val="minor"/>
      </rPr>
      <t xml:space="preserve"> B-I  ( 5865'- 5885' )</t>
    </r>
    <r>
      <rPr>
        <b/>
        <sz val="12"/>
        <color rgb="FF0000FF"/>
        <rFont val="Calibri"/>
        <family val="2"/>
        <scheme val="minor"/>
      </rPr>
      <t xml:space="preserve"> , REPERF.</t>
    </r>
    <r>
      <rPr>
        <b/>
        <sz val="12"/>
        <color rgb="FF1C9A16"/>
        <rFont val="Calibri"/>
        <family val="2"/>
        <scheme val="minor"/>
      </rPr>
      <t xml:space="preserve"> B-I  ( 5855'- 5860' ) </t>
    </r>
    <r>
      <rPr>
        <b/>
        <sz val="12"/>
        <color rgb="FF0000FF"/>
        <rFont val="Calibri"/>
        <family val="2"/>
        <scheme val="minor"/>
      </rPr>
      <t xml:space="preserve">, INSTALLED 
2 7/8" ANCHORED CATCHER COMPLETION  ,RIH WITH 1.5" SLIM DHP ON SAME S/R ( CHANGED THE 1" RODS COUPLING BY SLIME HOLE ) ( 25X1"+119X7/8"+82X1" ) , ON STREAM </t>
    </r>
    <r>
      <rPr>
        <b/>
        <sz val="12"/>
        <color rgb="FFFF0000"/>
        <rFont val="Calibri"/>
        <family val="2"/>
        <scheme val="minor"/>
      </rPr>
      <t>25/12/2017</t>
    </r>
  </si>
  <si>
    <t xml:space="preserve"> D-78</t>
  </si>
  <si>
    <t>BAKER , B-I,III,IV</t>
  </si>
  <si>
    <r>
      <t>ROD NO. (</t>
    </r>
    <r>
      <rPr>
        <b/>
        <sz val="12"/>
        <color rgb="FFFF0000"/>
        <rFont val="Calibri"/>
        <family val="2"/>
        <scheme val="minor"/>
      </rPr>
      <t>52X1"</t>
    </r>
    <r>
      <rPr>
        <b/>
        <sz val="12"/>
        <color rgb="FF0000FF"/>
        <rFont val="Calibri"/>
        <family val="2"/>
        <scheme val="minor"/>
      </rPr>
      <t>) PARTED , FISHED OK , R.TRIP , ON STREAM</t>
    </r>
  </si>
  <si>
    <r>
      <t>ROD NO (</t>
    </r>
    <r>
      <rPr>
        <b/>
        <sz val="12"/>
        <color rgb="FFFF0000"/>
        <rFont val="Calibri"/>
        <family val="2"/>
        <scheme val="minor"/>
      </rPr>
      <t xml:space="preserve"> 23X7/8"</t>
    </r>
    <r>
      <rPr>
        <b/>
        <sz val="12"/>
        <color rgb="FF0000FF"/>
        <rFont val="Calibri"/>
        <family val="2"/>
        <scheme val="minor"/>
      </rPr>
      <t>) PARTED , FISHED OK , REPLACED , ON STREAM</t>
    </r>
  </si>
  <si>
    <r>
      <t xml:space="preserve">UNDER W/O DUE TO  TBG LEAK &amp; ADD NEW PERF. , (  </t>
    </r>
    <r>
      <rPr>
        <b/>
        <sz val="12"/>
        <color rgb="FFFF0000"/>
        <rFont val="Calibri"/>
        <family val="2"/>
        <scheme val="minor"/>
      </rPr>
      <t>FOUND CRACK IN JT NO 178</t>
    </r>
    <r>
      <rPr>
        <b/>
        <sz val="12"/>
        <color rgb="FF0000FF"/>
        <rFont val="Calibri"/>
        <family val="2"/>
        <scheme val="minor"/>
      </rPr>
      <t xml:space="preserve">  ), TAGGED TD  AT 6212 BY E/L, </t>
    </r>
    <r>
      <rPr>
        <b/>
        <sz val="12"/>
        <color rgb="FFFF0000"/>
        <rFont val="Calibri"/>
        <family val="2"/>
        <scheme val="minor"/>
      </rPr>
      <t xml:space="preserve"> ADD NEW PERF</t>
    </r>
    <r>
      <rPr>
        <b/>
        <sz val="12"/>
        <color rgb="FF0000FF"/>
        <rFont val="Calibri"/>
        <family val="2"/>
        <scheme val="minor"/>
      </rPr>
      <t xml:space="preserve">. </t>
    </r>
    <r>
      <rPr>
        <b/>
        <sz val="12"/>
        <color rgb="FFFF0000"/>
        <rFont val="Calibri"/>
        <family val="2"/>
        <scheme val="minor"/>
      </rPr>
      <t xml:space="preserve"> B-I (5,801 – 5,808) (07 FT) Pr=400-600 PSI , 
 (5,813 – 5,820) (07 FT) Pr=400-500 PSI &amp; (5,824 – 5,838) (14 FT) Pr=500-700 PSI</t>
    </r>
    <r>
      <rPr>
        <b/>
        <sz val="12"/>
        <color rgb="FF0000FF"/>
        <rFont val="Calibri"/>
        <family val="2"/>
        <scheme val="minor"/>
      </rPr>
      <t xml:space="preserve"> , INSTALLED ANCHOR CATCHER COMPLETION ON 2 7/8" TBG , </t>
    </r>
    <r>
      <rPr>
        <b/>
        <sz val="12"/>
        <color rgb="FF1C9A16"/>
        <rFont val="Calibri"/>
        <family val="2"/>
        <scheme val="minor"/>
      </rPr>
      <t>B-I,III,IV ON PRODUCTION</t>
    </r>
    <r>
      <rPr>
        <b/>
        <sz val="12"/>
        <color rgb="FF0000FF"/>
        <rFont val="Calibri"/>
        <family val="2"/>
        <scheme val="minor"/>
      </rPr>
      <t xml:space="preserve"> ,  RIH WITH </t>
    </r>
    <r>
      <rPr>
        <b/>
        <sz val="12"/>
        <color rgb="FFFF0000"/>
        <rFont val="Calibri"/>
        <family val="2"/>
        <scheme val="minor"/>
      </rPr>
      <t>1.75" SLIM DHP</t>
    </r>
    <r>
      <rPr>
        <b/>
        <sz val="12"/>
        <color rgb="FF0000FF"/>
        <rFont val="Calibri"/>
        <family val="2"/>
        <scheme val="minor"/>
      </rPr>
      <t xml:space="preserve"> AND </t>
    </r>
    <r>
      <rPr>
        <b/>
        <sz val="12"/>
        <color rgb="FFFF0000"/>
        <rFont val="Calibri"/>
        <family val="2"/>
        <scheme val="minor"/>
      </rPr>
      <t>NEW S/R GRAD-D</t>
    </r>
    <r>
      <rPr>
        <b/>
        <sz val="12"/>
        <color rgb="FF0000FF"/>
        <rFont val="Calibri"/>
        <family val="2"/>
        <scheme val="minor"/>
      </rPr>
      <t xml:space="preserve"> ( 25X1"+120X7/8"+82X1" ) , ON STREAM </t>
    </r>
    <r>
      <rPr>
        <b/>
        <sz val="12"/>
        <color rgb="FFFF0000"/>
        <rFont val="Calibri"/>
        <family val="2"/>
        <scheme val="minor"/>
      </rPr>
      <t xml:space="preserve">6/11/2017 </t>
    </r>
  </si>
  <si>
    <t>W.C +/- 35 FOR  B-III,IV,V</t>
  </si>
  <si>
    <t>NO PUMP ACTTION , R.TRIP , ON STREAM</t>
  </si>
  <si>
    <r>
      <t xml:space="preserve">EXPRO TMU#3 , </t>
    </r>
    <r>
      <rPr>
        <b/>
        <sz val="16"/>
        <color rgb="FFFF0000"/>
        <rFont val="Calibri"/>
        <family val="2"/>
        <scheme val="minor"/>
      </rPr>
      <t>B-I,II,III,U-B-IV</t>
    </r>
  </si>
  <si>
    <t>WELL ( S/R ) :    NE-52</t>
  </si>
  <si>
    <t>NO PUMP ACTION , RESET ,ON STREAM</t>
  </si>
  <si>
    <t xml:space="preserve">BAH-IV </t>
  </si>
  <si>
    <t>EXPRO#2 (TMU), ( B-III &amp; V )</t>
  </si>
  <si>
    <t xml:space="preserve">N-97 </t>
  </si>
  <si>
    <r>
      <rPr>
        <b/>
        <sz val="12"/>
        <color indexed="12"/>
        <rFont val="Calibri"/>
        <family val="2"/>
      </rPr>
      <t xml:space="preserve">FINISHED DRILLING , COMPLETED THE WELL AS OIL PRODUCER , FROM </t>
    </r>
    <r>
      <rPr>
        <b/>
        <sz val="12"/>
        <color indexed="48"/>
        <rFont val="Calibri"/>
        <family val="2"/>
      </rPr>
      <t>(</t>
    </r>
    <r>
      <rPr>
        <b/>
        <sz val="12"/>
        <color indexed="17"/>
        <rFont val="Calibri"/>
        <family val="2"/>
      </rPr>
      <t>BAH-IV   [5986 – 5997],    Pr = 1525   Psi,    Total = 11 FT</t>
    </r>
    <r>
      <rPr>
        <b/>
        <sz val="12"/>
        <color indexed="12"/>
        <rFont val="Calibri"/>
        <family val="2"/>
      </rPr>
      <t xml:space="preserve">  ) , INSTALLED ANCHORED CATCHER TBG , USING</t>
    </r>
    <r>
      <rPr>
        <b/>
        <sz val="12"/>
        <color indexed="48"/>
        <rFont val="Calibri"/>
        <family val="2"/>
      </rPr>
      <t xml:space="preserve"> </t>
    </r>
    <r>
      <rPr>
        <b/>
        <sz val="12"/>
        <color indexed="10"/>
        <rFont val="Calibri"/>
        <family val="2"/>
      </rPr>
      <t>S/R</t>
    </r>
    <r>
      <rPr>
        <b/>
        <sz val="12"/>
        <color indexed="12"/>
        <rFont val="Calibri"/>
        <family val="2"/>
      </rPr>
      <t xml:space="preserve"> SYSTEM ,</t>
    </r>
    <r>
      <rPr>
        <b/>
        <sz val="12"/>
        <color indexed="48"/>
        <rFont val="Calibri"/>
        <family val="2"/>
      </rPr>
      <t xml:space="preserve"> </t>
    </r>
    <r>
      <rPr>
        <b/>
        <sz val="12"/>
        <color indexed="10"/>
        <rFont val="Calibri"/>
        <family val="2"/>
      </rPr>
      <t xml:space="preserve">R/U FOR S/U 640 M-II  FROM Z-38   </t>
    </r>
    <r>
      <rPr>
        <b/>
        <sz val="12"/>
        <color indexed="12"/>
        <rFont val="Calibri"/>
        <family val="2"/>
      </rPr>
      <t xml:space="preserve">(SH.S = 10 " , S.L. = 128'' ), RIH WITH </t>
    </r>
    <r>
      <rPr>
        <b/>
        <sz val="12"/>
        <color indexed="10"/>
        <rFont val="Calibri"/>
        <family val="2"/>
      </rPr>
      <t xml:space="preserve"> 2.25" DHP </t>
    </r>
    <r>
      <rPr>
        <b/>
        <sz val="12"/>
        <color indexed="48"/>
        <rFont val="Calibri"/>
        <family val="2"/>
      </rPr>
      <t xml:space="preserve"> , </t>
    </r>
    <r>
      <rPr>
        <b/>
        <sz val="12"/>
        <color indexed="12"/>
        <rFont val="Calibri"/>
        <family val="2"/>
      </rPr>
      <t xml:space="preserve">WITH </t>
    </r>
    <r>
      <rPr>
        <b/>
        <sz val="12"/>
        <color indexed="10"/>
        <rFont val="Calibri"/>
        <family val="2"/>
      </rPr>
      <t xml:space="preserve">NEW S/R (N-97 ) </t>
    </r>
    <r>
      <rPr>
        <b/>
        <sz val="12"/>
        <color indexed="12"/>
        <rFont val="Calibri"/>
        <family val="2"/>
      </rPr>
      <t xml:space="preserve">( 25X1" + 125X7/8" + 72X1" ) , ON STREAM </t>
    </r>
    <r>
      <rPr>
        <b/>
        <sz val="12"/>
        <color rgb="FFFF0000"/>
        <rFont val="Calibri"/>
        <family val="2"/>
      </rPr>
      <t>10/1/2018</t>
    </r>
  </si>
  <si>
    <r>
      <t>NO PUMP ACTION, R.TRIP , ON STREAM</t>
    </r>
    <r>
      <rPr>
        <b/>
        <sz val="12"/>
        <color rgb="FFFF0000"/>
        <rFont val="Calibri"/>
        <family val="2"/>
        <scheme val="minor"/>
      </rPr>
      <t xml:space="preserve"> 9/1/2018</t>
    </r>
  </si>
  <si>
    <r>
      <t>LOW PUMP EFF. , R.TRIP WITH</t>
    </r>
    <r>
      <rPr>
        <b/>
        <sz val="12"/>
        <color rgb="FFFF0000"/>
        <rFont val="Calibri"/>
        <family val="2"/>
        <scheme val="minor"/>
      </rPr>
      <t xml:space="preserve"> 1.5" SLIM DHP</t>
    </r>
    <r>
      <rPr>
        <b/>
        <sz val="12"/>
        <color rgb="FF0000FF"/>
        <rFont val="Calibri"/>
        <family val="2"/>
        <scheme val="minor"/>
      </rPr>
      <t xml:space="preserve"> , ON STREAM</t>
    </r>
  </si>
  <si>
    <t>VALVE ROD STUCKED , R.TRIP , ON STREAM</t>
  </si>
  <si>
    <t>FREQ.= 45 HZ , CURR. = 18 A , Pi = 610 PSI , Pd = 2774 PSI , Ti = 200.5 F , Tm = 235 F , WHP = 300 PSI.</t>
  </si>
  <si>
    <t>EXPRO#3 (TMU) 
FREQ.= 45 HZ , CURR.= 19 AMP, Ti= 200 F, Tm= 234 F, WHT = 34 C, WHP= 200 PSI, PIP = 545 PSI, PDP = 2670 PSI</t>
  </si>
  <si>
    <t>S.F.L. FOR B-III</t>
  </si>
  <si>
    <t>NO PUMP ACTION, RESET ANCHOR PUMP, ON STREAM.</t>
  </si>
  <si>
    <t>PERFORM TBG TEST AGAINST FB-2 PLUG TO 650 PSI, PRESSURE HOLD OK FOR 30 MIN'S, PERFORM BACK WASH WITH INJ. WATER, WHP INCR. TO 300 PSI, STOPPED PUMPING WHP DROPPED TO ZERO, STARTED AT 48 Hz, WHP=500 PSI.</t>
  </si>
  <si>
    <t>EXPRO#2 (TMU)
FREQ.= 48 HZ , CURR.= 19 A, PIP = 210 PSI, PDP = 2650 PSI, Ti= 200 F, Tm= 235 F, WHP=400 psi, WHT= 50 C</t>
  </si>
  <si>
    <t>DOWN DUE TO HIGH DISCHARGE PRESSURE, STARETED THE WELL AT FREQ.=48 HZ, PIP/PDP=210/2650 PSI, Tm=235 F, CUR.=19 AMP</t>
  </si>
  <si>
    <t>DECREASED  SH.S. F/10" T/8"</t>
  </si>
  <si>
    <r>
      <t>ROD NO. (</t>
    </r>
    <r>
      <rPr>
        <b/>
        <sz val="12"/>
        <color rgb="FFFF0000"/>
        <rFont val="Calibri"/>
        <family val="2"/>
        <scheme val="minor"/>
      </rPr>
      <t>11X1" SINKER BAR</t>
    </r>
    <r>
      <rPr>
        <b/>
        <sz val="12"/>
        <color rgb="FF0000FF"/>
        <rFont val="Calibri"/>
        <family val="2"/>
        <scheme val="minor"/>
      </rPr>
      <t xml:space="preserve">) UNSCREWED, FISHED OK, R.TRIP </t>
    </r>
    <r>
      <rPr>
        <b/>
        <u/>
        <sz val="12"/>
        <color rgb="FFFF0000"/>
        <rFont val="Calibri"/>
        <family val="2"/>
        <scheme val="minor"/>
      </rPr>
      <t>W/1.75"</t>
    </r>
    <r>
      <rPr>
        <b/>
        <sz val="12"/>
        <color rgb="FF0000FF"/>
        <rFont val="Calibri"/>
        <family val="2"/>
        <scheme val="minor"/>
      </rPr>
      <t xml:space="preserve"> DHP,, ON STREAM.</t>
    </r>
  </si>
  <si>
    <r>
      <t>UNDER W/O DUE TO TBG LEAK AND W.S.O, TAGGED TD @ 6055 FT ( E/L ) ,</t>
    </r>
    <r>
      <rPr>
        <b/>
        <sz val="12"/>
        <rFont val="Calibri"/>
        <family val="2"/>
        <scheme val="minor"/>
      </rPr>
      <t>ISOLATED B-IV BY B.PLUG @ 6000 FT TO +10 FT CMT</t>
    </r>
    <r>
      <rPr>
        <b/>
        <sz val="12"/>
        <color rgb="FF0000FF"/>
        <rFont val="Calibri"/>
        <family val="2"/>
        <scheme val="minor"/>
      </rPr>
      <t xml:space="preserve"> ,  </t>
    </r>
    <r>
      <rPr>
        <b/>
        <sz val="12"/>
        <color rgb="FF339966"/>
        <rFont val="Calibri"/>
        <family val="2"/>
        <scheme val="minor"/>
      </rPr>
      <t>B-I,III ON PRODUCTION</t>
    </r>
    <r>
      <rPr>
        <b/>
        <sz val="12"/>
        <color rgb="FF0000FF"/>
        <rFont val="Calibri"/>
        <family val="2"/>
        <scheme val="minor"/>
      </rPr>
      <t xml:space="preserve"> , RIH WITH 2 7/8" TBG WITH ANCHOR CATCHER  , RIH WITH 1.5" SLIM DHP &amp; </t>
    </r>
    <r>
      <rPr>
        <b/>
        <sz val="12"/>
        <color rgb="FFFF0000"/>
        <rFont val="Calibri"/>
        <family val="2"/>
        <scheme val="minor"/>
      </rPr>
      <t>NEW D-78 S/R</t>
    </r>
    <r>
      <rPr>
        <b/>
        <sz val="12"/>
        <color rgb="FF0000FF"/>
        <rFont val="Calibri"/>
        <family val="2"/>
        <scheme val="minor"/>
      </rPr>
      <t xml:space="preserve"> ( 1" SLIM S/R )  ,( 25X1"+120X7/8"+86X1") , R/U FOR </t>
    </r>
    <r>
      <rPr>
        <b/>
        <sz val="12"/>
        <color rgb="FFFF0000"/>
        <rFont val="Calibri"/>
        <family val="2"/>
        <scheme val="minor"/>
      </rPr>
      <t>640 M-II S/U FROM Z-25</t>
    </r>
    <r>
      <rPr>
        <b/>
        <sz val="12"/>
        <color rgb="FF0000FF"/>
        <rFont val="Calibri"/>
        <family val="2"/>
        <scheme val="minor"/>
      </rPr>
      <t xml:space="preserve"> , (S.L=144 " , SH.S=8" ),  ON STREAM </t>
    </r>
    <r>
      <rPr>
        <b/>
        <sz val="12"/>
        <color rgb="FFFF0000"/>
        <rFont val="Calibri"/>
        <family val="2"/>
        <scheme val="minor"/>
      </rPr>
      <t>30-1-2018</t>
    </r>
  </si>
  <si>
    <r>
      <t xml:space="preserve">NO PUMP ACTION,  </t>
    </r>
    <r>
      <rPr>
        <b/>
        <sz val="20"/>
        <color rgb="FFFF0000"/>
        <rFont val="Calibri"/>
        <family val="2"/>
      </rPr>
      <t xml:space="preserve">2 </t>
    </r>
    <r>
      <rPr>
        <b/>
        <sz val="12"/>
        <color rgb="FF0000FF"/>
        <rFont val="Calibri"/>
        <family val="2"/>
      </rPr>
      <t xml:space="preserve">R.TRIP WITH 1.5" SLIM DHP,  ON STREAM </t>
    </r>
    <r>
      <rPr>
        <b/>
        <u/>
        <sz val="12"/>
        <color rgb="FFFF0000"/>
        <rFont val="Calibri"/>
        <family val="2"/>
      </rPr>
      <t>29-1-2018</t>
    </r>
  </si>
  <si>
    <t>1.5"  SLIM DHP</t>
  </si>
  <si>
    <t>NO PUMP ACTION , RESET , ON STREAM ,</t>
  </si>
  <si>
    <r>
      <rPr>
        <b/>
        <sz val="12"/>
        <color indexed="12"/>
        <rFont val="Calibri"/>
        <family val="2"/>
      </rPr>
      <t xml:space="preserve">FINISHED DRILLING , COMPLETED THE WELL AS OIL PRODUCER , FROM </t>
    </r>
    <r>
      <rPr>
        <b/>
        <sz val="12"/>
        <color indexed="48"/>
        <rFont val="Calibri"/>
        <family val="2"/>
      </rPr>
      <t xml:space="preserve">
(</t>
    </r>
    <r>
      <rPr>
        <b/>
        <sz val="12"/>
        <color indexed="17"/>
        <rFont val="Calibri"/>
        <family val="2"/>
      </rPr>
      <t xml:space="preserve"> B-I (5740-5802),,Pr = 400 Psia , B-I [5818-5830],Pr = 800 Psia , B-IV [5936 – 5948] Pr = 500 Psia , B-IV[5962 – 5977] Pr = 800 Psia,  B-V [6028 – 6040] Pr = 1550 Psia</t>
    </r>
    <r>
      <rPr>
        <b/>
        <sz val="12"/>
        <color indexed="12"/>
        <rFont val="Calibri"/>
        <family val="2"/>
      </rPr>
      <t xml:space="preserve"> </t>
    </r>
    <r>
      <rPr>
        <b/>
        <sz val="12"/>
        <color rgb="FF1C9A16"/>
        <rFont val="Calibri"/>
        <family val="2"/>
      </rPr>
      <t>&amp;  B-V [6060 – 6065] Pr = 1850 Psia</t>
    </r>
    <r>
      <rPr>
        <b/>
        <sz val="12"/>
        <color indexed="12"/>
        <rFont val="Calibri"/>
        <family val="2"/>
      </rPr>
      <t xml:space="preserve"> ) , INSTALLED SELECTIVE COMPLETION , </t>
    </r>
    <r>
      <rPr>
        <b/>
        <sz val="12"/>
        <color rgb="FFFF0000"/>
        <rFont val="Calibri"/>
        <family val="2"/>
      </rPr>
      <t>KEPT UPPER SSD CLOSED AGAINST B-I &amp; KEPT LOWER SSD CLOSED AGAINST IV</t>
    </r>
    <r>
      <rPr>
        <b/>
        <sz val="12"/>
        <color indexed="12"/>
        <rFont val="Calibri"/>
        <family val="2"/>
      </rPr>
      <t xml:space="preserve"> , </t>
    </r>
    <r>
      <rPr>
        <b/>
        <sz val="12"/>
        <color rgb="FF1C9A16"/>
        <rFont val="Calibri"/>
        <family val="2"/>
      </rPr>
      <t>B-V ONLY ON PRODUCTION</t>
    </r>
    <r>
      <rPr>
        <b/>
        <sz val="12"/>
        <color indexed="12"/>
        <rFont val="Calibri"/>
        <family val="2"/>
      </rPr>
      <t>,  USING</t>
    </r>
    <r>
      <rPr>
        <b/>
        <sz val="12"/>
        <color indexed="48"/>
        <rFont val="Calibri"/>
        <family val="2"/>
      </rPr>
      <t xml:space="preserve"> </t>
    </r>
    <r>
      <rPr>
        <b/>
        <sz val="12"/>
        <color indexed="10"/>
        <rFont val="Calibri"/>
        <family val="2"/>
      </rPr>
      <t>S/R</t>
    </r>
    <r>
      <rPr>
        <b/>
        <sz val="12"/>
        <color indexed="12"/>
        <rFont val="Calibri"/>
        <family val="2"/>
      </rPr>
      <t xml:space="preserve"> SYSTEM ,</t>
    </r>
    <r>
      <rPr>
        <b/>
        <sz val="12"/>
        <color indexed="48"/>
        <rFont val="Calibri"/>
        <family val="2"/>
      </rPr>
      <t xml:space="preserve"> </t>
    </r>
    <r>
      <rPr>
        <b/>
        <sz val="12"/>
        <color indexed="10"/>
        <rFont val="Calibri"/>
        <family val="2"/>
      </rPr>
      <t xml:space="preserve">R/U FOR S/U 640 M-II  FROM NADA-W-4   </t>
    </r>
    <r>
      <rPr>
        <b/>
        <sz val="12"/>
        <color indexed="12"/>
        <rFont val="Calibri"/>
        <family val="2"/>
      </rPr>
      <t xml:space="preserve">(SH.S = 8 " , S.L. = 112 '' ), RIH WITH </t>
    </r>
    <r>
      <rPr>
        <b/>
        <sz val="12"/>
        <color indexed="10"/>
        <rFont val="Calibri"/>
        <family val="2"/>
      </rPr>
      <t xml:space="preserve"> 2 " DHP </t>
    </r>
    <r>
      <rPr>
        <b/>
        <sz val="12"/>
        <color indexed="48"/>
        <rFont val="Calibri"/>
        <family val="2"/>
      </rPr>
      <t xml:space="preserve"> , </t>
    </r>
    <r>
      <rPr>
        <b/>
        <sz val="12"/>
        <color indexed="12"/>
        <rFont val="Calibri"/>
        <family val="2"/>
      </rPr>
      <t xml:space="preserve">WITH </t>
    </r>
    <r>
      <rPr>
        <b/>
        <sz val="12"/>
        <color indexed="10"/>
        <rFont val="Calibri"/>
        <family val="2"/>
      </rPr>
      <t xml:space="preserve">NEW S/R ( N-97 ) </t>
    </r>
    <r>
      <rPr>
        <b/>
        <sz val="12"/>
        <color indexed="12"/>
        <rFont val="Calibri"/>
        <family val="2"/>
      </rPr>
      <t xml:space="preserve">( 30X1" + 120X7/8" +80X1" ) , ON STREAM </t>
    </r>
    <r>
      <rPr>
        <b/>
        <sz val="12"/>
        <color rgb="FFFF0000"/>
        <rFont val="Calibri"/>
        <family val="2"/>
      </rPr>
      <t>2/10/2017</t>
    </r>
  </si>
  <si>
    <t>SEVER FLUID POUND , P.FILLAGE+/- 20 %</t>
  </si>
  <si>
    <t>WELL ( S/R ) :    NE-66</t>
  </si>
  <si>
    <t>TIMER MODE  (MANUALLY) 6 HRS WORKING/ 18 HRS STOP</t>
  </si>
  <si>
    <t>NO PUMP ACTION, R.TRIP , ON STREAM</t>
  </si>
  <si>
    <t>L.S</t>
  </si>
  <si>
    <r>
      <t xml:space="preserve">KHARITA 
</t>
    </r>
    <r>
      <rPr>
        <b/>
        <sz val="22"/>
        <color rgb="FFFF0000"/>
        <rFont val="Calibri"/>
        <family val="2"/>
        <scheme val="minor"/>
      </rPr>
      <t>(B-IV ISOLATED AGAINST SSD)</t>
    </r>
  </si>
  <si>
    <t xml:space="preserve">S.F.L FOR B-IV , FLUMPING FOR  KHARITA </t>
  </si>
  <si>
    <r>
      <t>ROD NO. (</t>
    </r>
    <r>
      <rPr>
        <b/>
        <sz val="12"/>
        <color rgb="FFFF0000"/>
        <rFont val="Calibri"/>
        <family val="2"/>
        <scheme val="minor"/>
      </rPr>
      <t>12X1" SINKER BAR</t>
    </r>
    <r>
      <rPr>
        <b/>
        <sz val="12"/>
        <color rgb="FF0000FF"/>
        <rFont val="Calibri"/>
        <family val="2"/>
        <scheme val="minor"/>
      </rPr>
      <t xml:space="preserve">) UNSCREWED , FISHED OK , </t>
    </r>
    <r>
      <rPr>
        <b/>
        <sz val="12"/>
        <color rgb="FFFF0000"/>
        <rFont val="Calibri"/>
        <family val="2"/>
        <scheme val="minor"/>
      </rPr>
      <t>R.TRIP</t>
    </r>
    <r>
      <rPr>
        <b/>
        <sz val="12"/>
        <color rgb="FF0000FF"/>
        <rFont val="Calibri"/>
        <family val="2"/>
        <scheme val="minor"/>
      </rPr>
      <t xml:space="preserve"> , ON STREAM</t>
    </r>
  </si>
  <si>
    <r>
      <t>FINISHED DRILLING , PERFORMED ( CBL-VDL ) , VERY GOOD CEMENT ( TOP OF CEMENT @ 1200 FT ).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B-IV ( 6,032 – 6,050) 18 FT ; Pressure +/- 1500 psi &amp; Kharita ( 6,720 – 6,743) 23 FT  ( 6,768 – 6,776) 8 FT ; Pressure +/- 2660 Psia</t>
    </r>
    <r>
      <rPr>
        <b/>
        <sz val="12"/>
        <color rgb="FF0000FF"/>
        <rFont val="Calibri"/>
        <family val="2"/>
      </rPr>
      <t xml:space="preserve"> USING S/R SYSTEM, INSTALLED SELECTIVE COMPLETION , </t>
    </r>
    <r>
      <rPr>
        <b/>
        <sz val="12"/>
        <color rgb="FFFF0000"/>
        <rFont val="Calibri"/>
        <family val="2"/>
      </rPr>
      <t>ISOLATED B-IV AGAINST SSD</t>
    </r>
    <r>
      <rPr>
        <b/>
        <sz val="12"/>
        <color rgb="FF0000FF"/>
        <rFont val="Calibri"/>
        <family val="2"/>
      </rPr>
      <t xml:space="preserve"> , ONLY </t>
    </r>
    <r>
      <rPr>
        <b/>
        <sz val="12"/>
        <color rgb="FF339966"/>
        <rFont val="Calibri"/>
        <family val="2"/>
      </rPr>
      <t>KHARITA</t>
    </r>
    <r>
      <rPr>
        <b/>
        <sz val="12"/>
        <color rgb="FF0000FF"/>
        <rFont val="Calibri"/>
        <family val="2"/>
      </rPr>
      <t xml:space="preserve"> ON PROD.   , R/U FOR S/U </t>
    </r>
    <r>
      <rPr>
        <b/>
        <sz val="12"/>
        <color rgb="FFFF0000"/>
        <rFont val="Calibri"/>
        <family val="2"/>
      </rPr>
      <t xml:space="preserve">LANSTAR 912 FROM SE-22  </t>
    </r>
    <r>
      <rPr>
        <b/>
        <sz val="12"/>
        <color rgb="FF0000FF"/>
        <rFont val="Calibri"/>
        <family val="2"/>
      </rPr>
      <t xml:space="preserve"> (SH.S =8 " , S.L. = 123 ''), RIH WITH  2 " DHP  , WITH  </t>
    </r>
    <r>
      <rPr>
        <b/>
        <sz val="12"/>
        <color rgb="FFFF0000"/>
        <rFont val="Calibri"/>
        <family val="2"/>
      </rPr>
      <t>S/R (COND-II N-97)</t>
    </r>
    <r>
      <rPr>
        <b/>
        <sz val="12"/>
        <color rgb="FF0000FF"/>
        <rFont val="Calibri"/>
        <family val="2"/>
      </rPr>
      <t xml:space="preserve"> ( 25X1" + 124X7/8" +88X1" ) , ON STREAM </t>
    </r>
    <r>
      <rPr>
        <b/>
        <sz val="12"/>
        <color rgb="FFFF0000"/>
        <rFont val="Calibri"/>
        <family val="2"/>
      </rPr>
      <t>17/2/2018</t>
    </r>
  </si>
  <si>
    <r>
      <t>ROD NO. (</t>
    </r>
    <r>
      <rPr>
        <b/>
        <sz val="12"/>
        <color rgb="FFFF0000"/>
        <rFont val="Calibri"/>
        <family val="2"/>
        <scheme val="minor"/>
      </rPr>
      <t>32X1"</t>
    </r>
    <r>
      <rPr>
        <b/>
        <sz val="12"/>
        <color rgb="FF0000FF"/>
        <rFont val="Calibri"/>
        <family val="2"/>
        <scheme val="minor"/>
      </rPr>
      <t xml:space="preserve">) PARTED , FISHED OK , </t>
    </r>
    <r>
      <rPr>
        <b/>
        <sz val="12"/>
        <color rgb="FFFF0000"/>
        <rFont val="Calibri"/>
        <family val="2"/>
        <scheme val="minor"/>
      </rPr>
      <t>R.TRIP</t>
    </r>
    <r>
      <rPr>
        <b/>
        <sz val="12"/>
        <color rgb="FF0000FF"/>
        <rFont val="Calibri"/>
        <family val="2"/>
        <scheme val="minor"/>
      </rPr>
      <t xml:space="preserve"> , ON STREAM</t>
    </r>
  </si>
  <si>
    <r>
      <t>ROD NO. (</t>
    </r>
    <r>
      <rPr>
        <b/>
        <sz val="12"/>
        <color rgb="FFFF0000"/>
        <rFont val="Calibri"/>
        <family val="2"/>
        <scheme val="minor"/>
      </rPr>
      <t>66X1"</t>
    </r>
    <r>
      <rPr>
        <b/>
        <sz val="12"/>
        <color rgb="FF0000FF"/>
        <rFont val="Calibri"/>
        <family val="2"/>
        <scheme val="minor"/>
      </rPr>
      <t>) PARTED , FISHED OK , R.TRIP ,</t>
    </r>
    <r>
      <rPr>
        <b/>
        <u/>
        <sz val="12"/>
        <color rgb="FFFF0000"/>
        <rFont val="Calibri"/>
        <family val="2"/>
        <scheme val="minor"/>
      </rPr>
      <t xml:space="preserve"> CHANGED 1" SEC BY NEW S/R ( 92X1" D-78 + 6X1" N+97 ) </t>
    </r>
    <r>
      <rPr>
        <b/>
        <sz val="12"/>
        <color rgb="FF0000FF"/>
        <rFont val="Calibri"/>
        <family val="2"/>
        <scheme val="minor"/>
      </rPr>
      <t xml:space="preserve"> ,  ON STREAM</t>
    </r>
  </si>
  <si>
    <t>1" ( 92*D-78 &amp; 6*N-97 ) +  7/8"  H-CH</t>
  </si>
  <si>
    <r>
      <t>ROD NO. (</t>
    </r>
    <r>
      <rPr>
        <b/>
        <sz val="12"/>
        <color rgb="FFFF0000"/>
        <rFont val="Calibri"/>
        <family val="2"/>
        <scheme val="minor"/>
      </rPr>
      <t>36X1"</t>
    </r>
    <r>
      <rPr>
        <b/>
        <sz val="12"/>
        <color rgb="FF0000FF"/>
        <rFont val="Calibri"/>
        <family val="2"/>
        <scheme val="minor"/>
      </rPr>
      <t xml:space="preserve">) PARTED, FISHED OK , REPLACED , </t>
    </r>
    <r>
      <rPr>
        <b/>
        <u/>
        <sz val="12"/>
        <color rgb="FFFF0000"/>
        <rFont val="Calibri"/>
        <family val="2"/>
        <scheme val="minor"/>
      </rPr>
      <t>R.TRIP</t>
    </r>
    <r>
      <rPr>
        <b/>
        <sz val="12"/>
        <color rgb="FF0000FF"/>
        <rFont val="Calibri"/>
        <family val="2"/>
        <scheme val="minor"/>
      </rPr>
      <t xml:space="preserve"> ,  ON STREAM</t>
    </r>
  </si>
  <si>
    <t>NO PUMP ACTION , 2 R.TRIP  WITH 2.25" DHP , ON STREAM</t>
  </si>
  <si>
    <r>
      <t>POOH WITH 2.25" DHP &amp; S/R , RIH WITH</t>
    </r>
    <r>
      <rPr>
        <b/>
        <sz val="12"/>
        <color rgb="FFFF0000"/>
        <rFont val="Calibri"/>
        <family val="2"/>
        <scheme val="minor"/>
      </rPr>
      <t xml:space="preserve"> 1.5" DHP AND S/R</t>
    </r>
    <r>
      <rPr>
        <b/>
        <sz val="12"/>
        <color rgb="FF0000FF"/>
        <rFont val="Calibri"/>
        <family val="2"/>
        <scheme val="minor"/>
      </rPr>
      <t xml:space="preserve"> , ON STREAM</t>
    </r>
  </si>
  <si>
    <t>NOW B-III, IV, V ON PROD</t>
  </si>
  <si>
    <t>1.5"</t>
  </si>
  <si>
    <t>SEVERE FLUID POUND, P. FILLAGE 16 %</t>
  </si>
  <si>
    <t>FREQ.= 50 HZ , CURR.= 20 A , Pi/Pd= 186/2469 PSI , Ti= 200 F , Tm= 236.6 F , WHP= 200 PSI , WHT= 45 C.</t>
  </si>
  <si>
    <t>INCREASED SH.S. F/8" T/10"</t>
  </si>
  <si>
    <t>SEVERE FLUID POUND, P. FILLAGE 24 %</t>
  </si>
  <si>
    <t>SEVERE FLUID POUND, P. FILLAGE 34 %</t>
  </si>
  <si>
    <t xml:space="preserve"> OBSERVED THE WELL NOT PROD., PIP= 700 PSI, INCREASED FREQ. TO 50 HZ, PRODUCED OK, PIP DROPPED TO 180 PSI @ 6 HRS, DECREASED FREQ. TO 48 HZ</t>
  </si>
  <si>
    <t>B-I (5790-5794)(5800-5810)(5815-8522)(5855-5860)(5865'- 5885)
B-II (5910-5917)
B-III (5958-5970)
B-IV  (6005'- 6010')</t>
  </si>
  <si>
    <r>
      <rPr>
        <b/>
        <sz val="12"/>
        <color rgb="FFFF0000"/>
        <rFont val="Calibri"/>
        <family val="2"/>
        <scheme val="minor"/>
      </rPr>
      <t xml:space="preserve">   </t>
    </r>
    <r>
      <rPr>
        <b/>
        <sz val="12"/>
        <color rgb="FF00B050"/>
        <rFont val="Calibri"/>
        <family val="2"/>
        <scheme val="minor"/>
      </rPr>
      <t xml:space="preserve">B-I (5790-5794)(5800-5810)(5815-8522)(5855-5860)(5865'- 5885)
B-II (5910-5917)
B-III (5958-5970)
B-IV  (6005'- 6010')
</t>
    </r>
    <r>
      <rPr>
        <b/>
        <sz val="12"/>
        <rFont val="Calibri"/>
        <family val="2"/>
        <scheme val="minor"/>
      </rPr>
      <t xml:space="preserve"> B-IV [6022 – 6027] [6034 – 6050] ISOLATED BY B.PLUG          
 B-V  [6057 – 6071] [6080 – 6090])  ISOLATED BY B.PLUG</t>
    </r>
  </si>
  <si>
    <t xml:space="preserve"> </t>
  </si>
  <si>
    <t>BAKER (SH.S. 10")</t>
  </si>
  <si>
    <t>FREQ=50 Hz , CUR=26/27 A , PIP=885 PSI , PDP=2400 PSI , Ti=93 C , Tm=120 C , USP =420 PSI</t>
  </si>
  <si>
    <t>S.F.L FOR B-IV
NORMAL CARD FOR B-VI</t>
  </si>
  <si>
    <r>
      <t xml:space="preserve">POOH W/ S/R &amp; 2" DHP,   </t>
    </r>
    <r>
      <rPr>
        <b/>
        <sz val="12"/>
        <color rgb="FFFF0000"/>
        <rFont val="Calibri"/>
        <family val="2"/>
        <scheme val="minor"/>
      </rPr>
      <t xml:space="preserve">RIH W/2.84" G.C. TAGGED P.S.N. @ 5873 , OPENED  SSD AGAINST B-III, </t>
    </r>
    <r>
      <rPr>
        <b/>
        <sz val="12"/>
        <color rgb="FF00B050"/>
        <rFont val="Calibri"/>
        <family val="2"/>
        <scheme val="minor"/>
      </rPr>
      <t>NOW B-III, IV, V ON PROD</t>
    </r>
    <r>
      <rPr>
        <b/>
        <sz val="12"/>
        <color rgb="FF0000FF"/>
        <rFont val="Calibri"/>
        <family val="2"/>
        <scheme val="minor"/>
      </rPr>
      <t xml:space="preserve">. RIH W/ 1.5" DHP &amp; S/R, FOUND OBSTRUCTION, TRY SPOTTING DIESEL W/O SUCCESS, POOH W/ DHP &amp; S/R, RIH W/ CLEANING BRUSH, </t>
    </r>
    <r>
      <rPr>
        <b/>
        <sz val="12"/>
        <color rgb="FFFF0000"/>
        <rFont val="Calibri"/>
        <family val="2"/>
        <scheme val="minor"/>
      </rPr>
      <t>ON STREAM</t>
    </r>
  </si>
  <si>
    <t>NO PUMP ACTION , R.TRIP W/ 1.5" DHP , ON STREAM</t>
  </si>
  <si>
    <t>NO PUMP ACTION , RESET , HYDROTEST , NOT HOLD , R.TRIP W/ 1.75 " ANCHOR PUMP , RET. 5 RODS X 1", S/R CONFG.  (19X1" + 85X7/8" + 106X1") , SET ANCHOR @ 5250 FT , ON STREAM</t>
  </si>
  <si>
    <r>
      <t>FINISHED DRILLING , COMPLETED THE WELL AS OIL PRODUCER , FROM 
(</t>
    </r>
    <r>
      <rPr>
        <b/>
        <sz val="12"/>
        <color rgb="FF1C9A16"/>
        <rFont val="Calibri"/>
        <family val="2"/>
      </rPr>
      <t xml:space="preserve"> B-III (6,004 – 6,010) (06 FT) P= 2250 Psi, T-184 DegF</t>
    </r>
    <r>
      <rPr>
        <b/>
        <sz val="12"/>
        <color rgb="FF0000FF"/>
        <rFont val="Calibri"/>
        <family val="2"/>
      </rPr>
      <t xml:space="preserve"> ) ,  USING ESP SYSTEM , INSTALLED </t>
    </r>
    <r>
      <rPr>
        <b/>
        <u/>
        <sz val="12"/>
        <rFont val="Calibri"/>
        <family val="2"/>
      </rPr>
      <t>2 7/8" TBG</t>
    </r>
    <r>
      <rPr>
        <b/>
        <sz val="12"/>
        <rFont val="Calibri"/>
        <family val="2"/>
      </rPr>
      <t xml:space="preserve"> </t>
    </r>
    <r>
      <rPr>
        <b/>
        <sz val="12"/>
        <color rgb="FF0000FF"/>
        <rFont val="Calibri"/>
        <family val="2"/>
      </rPr>
      <t xml:space="preserve">, RIH W  / 2 ESP SER  SER 400 , </t>
    </r>
    <r>
      <rPr>
        <b/>
        <sz val="16"/>
        <color rgb="FFFF0000"/>
        <rFont val="Calibri"/>
        <family val="2"/>
      </rPr>
      <t>P6</t>
    </r>
    <r>
      <rPr>
        <b/>
        <sz val="12"/>
        <color rgb="FF0000FF"/>
        <rFont val="Calibri"/>
        <family val="2"/>
      </rPr>
      <t xml:space="preserve"> , 227 STG  TO DEPTH 5920 FT  , STARTED W/ PARAMETERS ( FREQ. = 50 HZ ,  CURRENT =27  AMP ,   Pi=1035 PSI, Pd=2630 PSI, Ti=93 C,  Tm=121 C , WHP=480 PSI ) , ON STREAM </t>
    </r>
    <r>
      <rPr>
        <b/>
        <sz val="12"/>
        <color rgb="FFFF0000"/>
        <rFont val="Calibri"/>
        <family val="2"/>
      </rPr>
      <t>8/3/2018</t>
    </r>
  </si>
  <si>
    <t>DECREASED S.L  FOR S/U F/144" T/ 112".</t>
  </si>
  <si>
    <t xml:space="preserve">1"  N-97 &amp; 7/8"  H-CH </t>
  </si>
  <si>
    <r>
      <t>ROD NO (</t>
    </r>
    <r>
      <rPr>
        <b/>
        <sz val="12"/>
        <color rgb="FFFF0000"/>
        <rFont val="Calibri"/>
        <family val="2"/>
        <scheme val="minor"/>
      </rPr>
      <t>37X1"</t>
    </r>
    <r>
      <rPr>
        <b/>
        <sz val="12"/>
        <color rgb="FF0000FF"/>
        <rFont val="Calibri"/>
        <family val="2"/>
        <scheme val="minor"/>
      </rPr>
      <t xml:space="preserve">) PARTED , FISHED OK , R.TRIP , </t>
    </r>
    <r>
      <rPr>
        <b/>
        <sz val="12"/>
        <color rgb="FFFF0000"/>
        <rFont val="Calibri"/>
        <family val="2"/>
        <scheme val="minor"/>
      </rPr>
      <t>REPLACED ALL 1 " TOP SEC BY NEW N-97</t>
    </r>
    <r>
      <rPr>
        <b/>
        <sz val="12"/>
        <color rgb="FF0000FF"/>
        <rFont val="Calibri"/>
        <family val="2"/>
        <scheme val="minor"/>
      </rPr>
      <t xml:space="preserve"> , ON STREAM</t>
    </r>
  </si>
  <si>
    <r>
      <t xml:space="preserve">B-IV &amp; B-V
</t>
    </r>
    <r>
      <rPr>
        <b/>
        <sz val="16"/>
        <color rgb="FFFF0000"/>
        <rFont val="Calibri"/>
        <family val="2"/>
        <scheme val="minor"/>
      </rPr>
      <t xml:space="preserve">B-I   ISOLATED AGAINST UPPER SSD </t>
    </r>
  </si>
  <si>
    <r>
      <t xml:space="preserve">POOH WITH S/R &amp; DHP , OPENED LOWER SSD AGAINST B-IV , ( </t>
    </r>
    <r>
      <rPr>
        <b/>
        <sz val="12"/>
        <color rgb="FF1C9A16"/>
        <rFont val="Calibri"/>
        <family val="2"/>
        <scheme val="minor"/>
      </rPr>
      <t>NOW B-IV &amp; B-V ON PRODUCTION</t>
    </r>
    <r>
      <rPr>
        <b/>
        <sz val="12"/>
        <color rgb="FF0000FF"/>
        <rFont val="Calibri"/>
        <family val="2"/>
        <scheme val="minor"/>
      </rPr>
      <t xml:space="preserve"> ) , CONFIRMED UPPER SSD IN CLOSED POSTION AGAINST B-I , RIH WITH 2.25" DHP &amp; S/R , ON STREAM</t>
    </r>
  </si>
  <si>
    <t>TOTAL RETRIEVED 5 RODS.</t>
  </si>
  <si>
    <t>TOTAL RETRIEVED 10 RODS.</t>
  </si>
  <si>
    <t>NO BRAKE</t>
  </si>
  <si>
    <t>NO PUMP ACTION , RET. 3X1"  RODS, TRY TO SET PUMP W/O SUCCESS, WAITING FOR W/O.</t>
  </si>
  <si>
    <t>INCREASED SH.S. FROM 8" TO 10".</t>
  </si>
  <si>
    <t>DECREASED SH.S. FROM 10" TO 8".</t>
  </si>
  <si>
    <t>NO PUMP ACTION, R.TRIP W/ 1.75 " ANCHOR PUMP , RET. (12*1") RODS, S/R (111X1" + 83X7/8" + 19X1" S.BR) , SET ANCHOR PUMP @ 5325 FT, HYDRO TEST HOLD OK , ON STREAM.</t>
  </si>
  <si>
    <t>TOTAL RETRIEVED 22 RODS.</t>
  </si>
  <si>
    <t>TOTAL RETRIEVED 27 RODS.</t>
  </si>
  <si>
    <t>SLIGHT F.POUND , P.FILLAGE 85 %</t>
  </si>
  <si>
    <t>SLIGHT T.V.LEAK , P.FILLAGE 75 %</t>
  </si>
  <si>
    <r>
      <t xml:space="preserve">LOW PUMP EFF., POOH W/ S/R &amp; 2.25"DHP, RIH </t>
    </r>
    <r>
      <rPr>
        <b/>
        <sz val="12"/>
        <color rgb="FFFF0000"/>
        <rFont val="Calibri"/>
        <family val="2"/>
        <scheme val="minor"/>
      </rPr>
      <t>W/ 1.75 "</t>
    </r>
    <r>
      <rPr>
        <b/>
        <sz val="12"/>
        <color rgb="FF0000FF"/>
        <rFont val="Calibri"/>
        <family val="2"/>
        <scheme val="minor"/>
      </rPr>
      <t xml:space="preserve"> DHP &amp; S/R, ON STREAM.</t>
    </r>
  </si>
  <si>
    <r>
      <rPr>
        <b/>
        <sz val="12"/>
        <color rgb="FFFF0000"/>
        <rFont val="Calibri"/>
        <family val="2"/>
        <scheme val="minor"/>
      </rPr>
      <t>S.F.L FOR B-I ONLY</t>
    </r>
    <r>
      <rPr>
        <b/>
        <sz val="12"/>
        <color rgb="FF0000FF"/>
        <rFont val="Calibri"/>
        <family val="2"/>
        <scheme val="minor"/>
      </rPr>
      <t xml:space="preserve"> , NORMAL CARD </t>
    </r>
  </si>
  <si>
    <t>EXPRO # 3 (TMU)</t>
  </si>
  <si>
    <t>FREQ= 50 HZ, CURRENT= 26 A , PIP/PDP= 752/2438 PSI, USP= 300 PSI.</t>
  </si>
  <si>
    <t>FREQ= 48 HZ, CURRENT= 20 AMP, PIP/PDP= 288/2688 PSI, USP= 230 PSI.</t>
  </si>
  <si>
    <t>FLOUND POUND , FILLAGE= 82 %</t>
  </si>
  <si>
    <t>CELLER FILL WITH SAND</t>
  </si>
  <si>
    <t xml:space="preserve">SEVERE F. POUND , P.FILLAGE = 35 %. </t>
  </si>
  <si>
    <t>NORMAL CARD , B-III, IV, V</t>
  </si>
  <si>
    <r>
      <t xml:space="preserve">EXPRO # 3 (TMU)
FREQ= 50 HZ, CURRENT= 26/27 A , </t>
    </r>
    <r>
      <rPr>
        <b/>
        <sz val="12"/>
        <color rgb="FFFF0000"/>
        <rFont val="Calibri"/>
        <family val="2"/>
        <scheme val="minor"/>
      </rPr>
      <t>PIP/PDP= 715/2448 PSI</t>
    </r>
    <r>
      <rPr>
        <b/>
        <sz val="12"/>
        <color rgb="FF0000FF"/>
        <rFont val="Calibri"/>
        <family val="2"/>
        <scheme val="minor"/>
      </rPr>
      <t xml:space="preserve"> Ti=92 c , Tm=119 c, , USP/DSP= 250/60 PSI ,  WHT = 35 C.</t>
    </r>
  </si>
  <si>
    <r>
      <t xml:space="preserve">EXPRO TMU #2 (NEW WELL , P-6)
FREQ. 50 Hz, CUR=28 A, </t>
    </r>
    <r>
      <rPr>
        <b/>
        <sz val="12"/>
        <color rgb="FFFF0000"/>
        <rFont val="Calibri"/>
        <family val="2"/>
        <scheme val="minor"/>
      </rPr>
      <t xml:space="preserve">PIP=1030 PSI, PDP=2500 </t>
    </r>
    <r>
      <rPr>
        <b/>
        <sz val="12"/>
        <color rgb="FF0000FF"/>
        <rFont val="Calibri"/>
        <family val="2"/>
        <scheme val="minor"/>
      </rPr>
      <t xml:space="preserve"> PSI , Ti=93 C,  Tm=121 C ,  USP =500 PSI </t>
    </r>
  </si>
  <si>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B-III (5.950'-5,968')18' FT  P= 580 Psi , TEMP=181 F ,B-IV (6020'-6034') 14' FT P= 1210 Psi , TEMP=186 F, B-V (6,043-6,060) 17' FT P= 1850 Psi, TEMP=187 F</t>
    </r>
    <r>
      <rPr>
        <b/>
        <sz val="12"/>
        <color rgb="FF0000FF"/>
        <rFont val="Calibri"/>
        <family val="2"/>
      </rPr>
      <t xml:space="preserve"> USING S/R SYSTEM INSTALLED SELECTIVE COMPLETION , KEPT ALL INTRERVALS ON PRODUCTION ( B-III,IV,V ),   , R/U FOR S/U </t>
    </r>
    <r>
      <rPr>
        <b/>
        <sz val="12"/>
        <color rgb="FFFF0000"/>
        <rFont val="Calibri"/>
        <family val="2"/>
      </rPr>
      <t xml:space="preserve">LANSTAR 912 FROM M-16  </t>
    </r>
    <r>
      <rPr>
        <b/>
        <sz val="12"/>
        <color rgb="FF0000FF"/>
        <rFont val="Calibri"/>
        <family val="2"/>
      </rPr>
      <t xml:space="preserve"> (SH.S = 8 " , S.L. = 102 '' ), RIH WITH  2 " DHP  , WITH  </t>
    </r>
    <r>
      <rPr>
        <b/>
        <sz val="12"/>
        <color rgb="FFFF0000"/>
        <rFont val="Calibri"/>
        <family val="2"/>
      </rPr>
      <t>S/R ( S-88 COND.2 )</t>
    </r>
    <r>
      <rPr>
        <b/>
        <sz val="12"/>
        <color rgb="FF0000FF"/>
        <rFont val="Calibri"/>
        <family val="2"/>
      </rPr>
      <t xml:space="preserve"> ( 30X1" + 115X7/8" +89X1" ) , ON STREAM </t>
    </r>
  </si>
  <si>
    <t>INCREASED SH.S. F/10" T/12"</t>
  </si>
  <si>
    <t>EXPRO#3 (TMU) , ANCHOR</t>
  </si>
  <si>
    <t>EXPRO#3 (TMU) , TIMER MODE</t>
  </si>
  <si>
    <t>EXPRO#3 (TMU)
(B-IV &amp; B-V) ( SH.S 10", P.SIZE 2.25")</t>
  </si>
  <si>
    <t>EXPRO#3 (TMU) , (SH.S. 12")</t>
  </si>
  <si>
    <t>TOTAL RET. 22 RODS</t>
  </si>
  <si>
    <r>
      <t xml:space="preserve">NO PUMP ACTION, R.TRIP , HYDRO TEST, NOT HOLD , R.TRIP W/1.5" ANCHOR PUMP,   </t>
    </r>
    <r>
      <rPr>
        <b/>
        <sz val="12"/>
        <color rgb="FFFF0000"/>
        <rFont val="Calibri"/>
        <family val="2"/>
        <scheme val="minor"/>
      </rPr>
      <t>RET. 10+5 X1" RODS</t>
    </r>
    <r>
      <rPr>
        <b/>
        <sz val="12"/>
        <color rgb="FF0000FF"/>
        <rFont val="Calibri"/>
        <family val="2"/>
        <scheme val="minor"/>
      </rPr>
      <t xml:space="preserve">,  HYDROTEST , NOT HOLD , R.TRIP R.TRIP W/1.5" ANCHOR PUMP,  </t>
    </r>
    <r>
      <rPr>
        <b/>
        <sz val="12"/>
        <color rgb="FFFF0000"/>
        <rFont val="Calibri"/>
        <family val="2"/>
        <scheme val="minor"/>
      </rPr>
      <t>RET. (3+4 X1" ROD )</t>
    </r>
    <r>
      <rPr>
        <b/>
        <sz val="12"/>
        <color rgb="FF0000FF"/>
        <rFont val="Calibri"/>
        <family val="2"/>
        <scheme val="minor"/>
      </rPr>
      <t>, SET ANCHOR @ 5325 FT , HYDROTEST , NOT HOLD, WAITING W/O.</t>
    </r>
  </si>
  <si>
    <r>
      <t xml:space="preserve"> ROD NO ( </t>
    </r>
    <r>
      <rPr>
        <b/>
        <sz val="12"/>
        <color rgb="FFFF0000"/>
        <rFont val="Calibri"/>
        <family val="2"/>
        <scheme val="minor"/>
      </rPr>
      <t>13X7/8"</t>
    </r>
    <r>
      <rPr>
        <b/>
        <sz val="12"/>
        <color rgb="FF0000FF"/>
        <rFont val="Calibri"/>
        <family val="2"/>
        <scheme val="minor"/>
      </rPr>
      <t xml:space="preserve"> ) PARTED, FISHED OK , R.TRIP , ON STREAM</t>
    </r>
  </si>
  <si>
    <t>NO PUMP ACTION, R.TRIP , HYDROTEST , HOLD OK , ON STREAM</t>
  </si>
  <si>
    <t>FLUID POUND ( P.FILLAGE 78 % )</t>
  </si>
  <si>
    <t>SEVERE FLUID POUND, P. FILLAGE = +/-22%</t>
  </si>
  <si>
    <t>SEVERE FLUID POUND, P.FILLAGE +/- 25%</t>
  </si>
  <si>
    <t>F.POUND, P.FILLAGE +/- 72 %</t>
  </si>
  <si>
    <t xml:space="preserve">N-97 + D-78 </t>
  </si>
  <si>
    <t>NO PUMP ACTION, RESET DHP , HYDROTEST , HOLD OK , ON STREAM</t>
  </si>
  <si>
    <t>DECREASED SH.S. F/12" T/10" DUE TO W.C INCREASD TO 40 %</t>
  </si>
  <si>
    <t>W.C +/- 70 % FOR B-IV &amp; B-V</t>
  </si>
  <si>
    <t>W.C +/- 85 % FOR B-V , SALINITY 51700 CL</t>
  </si>
  <si>
    <t xml:space="preserve"> FREQ= 50 HZ, CURRENT= 27 A , PIP/PDP= 550/2586 PSI Ti=93 c , Tm=120 c, , USP/DSP= 220/150 PSI ,  WHT = 129 F.</t>
  </si>
  <si>
    <t>FREQ.= 48 HZ , CURR.= 19/22 A, PIP = 210 PSI, PDP = 2550 PSI, Ti= 201 F, Tm= 236.5 F, WHP=270 psi, WHT= 35.5 C</t>
  </si>
  <si>
    <t xml:space="preserve">        SEVER F.POUND , P.FILLAGE +/- ( 20-90) % </t>
  </si>
  <si>
    <t xml:space="preserve">SEVER F.POUND , P.FILLAGE +/- 35 % </t>
  </si>
  <si>
    <t xml:space="preserve">EXPRO#3, (B-IV &amp; B-V) 
</t>
  </si>
  <si>
    <t>EXPRO#3
FREQ= 50 HZ, CURRENT= 27 A , PIP/PDP= 549/2586 PSI Ti=93 c , Tm=120 c, , USP/DSP= 220/149 PSI ,  WHT = 129 F.</t>
  </si>
  <si>
    <t>NO PUMP ACTION , RESET DHP, ON STREAM.</t>
  </si>
  <si>
    <t>SWITCHED THE WELL TO TIMER MODE</t>
  </si>
  <si>
    <t>EXPRO # 3 (TMU)
FREQ.= 48 HZ , CURR.= 19/22 A, PIP = 210 PSI, PDP = 2550 PSI, Ti= 201 F, Tm= 236.5 F, WHP=270 psi, WHT= 35.5 C</t>
  </si>
  <si>
    <t>EXBRO#3</t>
  </si>
  <si>
    <t>SPACE IN FOR DHP</t>
  </si>
  <si>
    <t>NO PUMP ACTION , R.TRIP W/ 1.5" SLIM DHP , ON STREAM</t>
  </si>
  <si>
    <t>EXPRO TMU-2</t>
  </si>
  <si>
    <t>EXPRO 2 TMU</t>
  </si>
  <si>
    <t>EXPRO 3 TMU</t>
  </si>
  <si>
    <r>
      <t xml:space="preserve">SLIGHT T.V , P.FILLAGE +/-58 %
</t>
    </r>
    <r>
      <rPr>
        <b/>
        <sz val="12"/>
        <rFont val="Calibri"/>
        <family val="2"/>
        <scheme val="minor"/>
      </rPr>
      <t>LOW PUMP EFF. , PLAN TO PERFORM R.TRIP WITH 1.75" DHP</t>
    </r>
  </si>
  <si>
    <t xml:space="preserve"> NO PUMP ACTION , R.TRIP  W/ NEW 1.5" S.H DHP INSTEAD OF 1.75" SLIM DHP, HYDROTEST , ON STREAM</t>
  </si>
  <si>
    <t xml:space="preserve"> EXBRO#2 (TMU) , (1.75" DHP, SH.S. =8")          </t>
  </si>
  <si>
    <t xml:space="preserve">
EXBRO#2 (TMU) , (1.75" DHP)
</t>
  </si>
  <si>
    <t>W.C +/- 90 % FOR B-IV &amp; B-V</t>
  </si>
  <si>
    <r>
      <t>ROD NO (</t>
    </r>
    <r>
      <rPr>
        <b/>
        <sz val="12"/>
        <color rgb="FFFF0000"/>
        <rFont val="Calibri"/>
        <family val="2"/>
        <scheme val="minor"/>
      </rPr>
      <t xml:space="preserve">13X1" SINKER BAR </t>
    </r>
    <r>
      <rPr>
        <b/>
        <sz val="12"/>
        <color rgb="FF0000FF"/>
        <rFont val="Calibri"/>
        <family val="2"/>
        <scheme val="minor"/>
      </rPr>
      <t>) UNSCREWED , FISHED OK , TRY TO FISH FWG PLUG BY RB &amp; SB PULLING TOOLS W/O SUCCESS, RIH W/ LIB FOUND FISH NECK COVERD W/ SAND ,  R.TRIP , ON STREAM</t>
    </r>
  </si>
  <si>
    <t>SWITCHED THE WELL TO CONT. MODE</t>
  </si>
  <si>
    <r>
      <t xml:space="preserve">NO PUMP ACTION , R.TRIP W/ NEW 1.5" S.H DHP ,NOT PRODUCE , R.TRIP WITH ANCHOR PUMP , RETRIEVED ( 10X1") RODS , SET ANCHOR PUMP @ 5400 FT , ON STREAM </t>
    </r>
    <r>
      <rPr>
        <b/>
        <sz val="12"/>
        <color rgb="FFFF0000"/>
        <rFont val="Calibri"/>
        <family val="2"/>
        <scheme val="minor"/>
      </rPr>
      <t>10-4-2018</t>
    </r>
  </si>
  <si>
    <t>TOTAL RET. 10 RODS</t>
  </si>
  <si>
    <t>CSG PRESS. 220 PSI</t>
  </si>
  <si>
    <t>S.F.L</t>
  </si>
  <si>
    <r>
      <t>ROD NO. (</t>
    </r>
    <r>
      <rPr>
        <b/>
        <sz val="12"/>
        <color rgb="FFFF0000"/>
        <rFont val="Calibri"/>
        <family val="2"/>
        <scheme val="minor"/>
      </rPr>
      <t>5X1"</t>
    </r>
    <r>
      <rPr>
        <b/>
        <sz val="12"/>
        <color rgb="FF0000FF"/>
        <rFont val="Calibri"/>
        <family val="2"/>
        <scheme val="minor"/>
      </rPr>
      <t>) PARTED, FISHED OK, REPLACED, ON STREAM</t>
    </r>
  </si>
  <si>
    <t>NO PUMP ACTION , STARTED THE WELL, ON STREAM</t>
  </si>
  <si>
    <r>
      <t xml:space="preserve">NO PUMP ACTION, MANY TRIALS TO UNSET ANCHOR PUMP WITH OVERPULL REACHED TO 57000  LBS W/O SUCCESS , </t>
    </r>
    <r>
      <rPr>
        <b/>
        <sz val="12"/>
        <color rgb="FFFF0000"/>
        <rFont val="Calibri"/>
        <family val="2"/>
        <scheme val="minor"/>
      </rPr>
      <t>WAITING W/O</t>
    </r>
  </si>
  <si>
    <t xml:space="preserve">FREQ.= 48 HZ , CURR.= 19/24 A, PIP = 225 PSI, PDP = 2720 PSI, Ti= 202.4 F, Tm= 240.5 F, USP/DSP=150 psi,  
STOPPED THE WELL @ 11:00 AM FOR BUILD UP.  </t>
  </si>
  <si>
    <t>STATIC PIP AFTER 24 HRS IS 700 PSI.</t>
  </si>
  <si>
    <t>STATIC PIP AFTER 48 HRS IS 790 PSI.</t>
  </si>
  <si>
    <t>NO PUMP ACTION ,  R.TRIP W/ 1.75" ANCHOR PUMP , RET. (10X1" RODS) , SET ANCHOR PUMP @ 5025 FT , ON STREAM</t>
  </si>
  <si>
    <t>TOT. RET.( 30X1") RODS</t>
  </si>
  <si>
    <t>TOT. RET.( 20X1") RODS</t>
  </si>
  <si>
    <t>TOT. RET.( 10X1") RODS</t>
  </si>
  <si>
    <t>STATIC PIP AFTER 72 HRS IS 880 PSI.</t>
  </si>
  <si>
    <t xml:space="preserve">SHUT IN THE WELL @ 9:00 AM, FOR BUILD UP. </t>
  </si>
  <si>
    <r>
      <t xml:space="preserve">POOH WITH S/R &amp; DHP , ISOLATE B-V BY 2.56" REDRESSED FWG PLUG , RIH </t>
    </r>
    <r>
      <rPr>
        <b/>
        <sz val="12"/>
        <color rgb="FFFF0000"/>
        <rFont val="Calibri"/>
        <family val="2"/>
        <scheme val="minor"/>
      </rPr>
      <t>W/ 1.5" DHP</t>
    </r>
    <r>
      <rPr>
        <b/>
        <sz val="12"/>
        <color rgb="FF0000FF"/>
        <rFont val="Calibri"/>
        <family val="2"/>
        <scheme val="minor"/>
      </rPr>
      <t xml:space="preserve"> , ON STREAM</t>
    </r>
  </si>
  <si>
    <t>DOWN DUE TO GEN. PROBLEM, ADJUST WHP AT 400 PSI.</t>
  </si>
  <si>
    <t>BAKER, WELL HEAD</t>
  </si>
  <si>
    <t>STARTED THE WELL AGAIN AFTER 48 HRS UNDER CLOSED OBSERFATION</t>
  </si>
  <si>
    <t>DOWN DUE TO UNDER LOAD PROBLEM, STARED OK</t>
  </si>
  <si>
    <t>NO PUMP ACTION , R.TRIP W/  1.5 " SLIM DHP , ON STREAM</t>
  </si>
  <si>
    <t>SCALE ANALYSIS : 99 % ORANGIC COMPONENTS</t>
  </si>
  <si>
    <t>LOW PUMP EFF. , R.TRIP (SPOT DIESEL), FOUND SCALE ON RETRIEVED DHP ,  , ON STREM</t>
  </si>
  <si>
    <t>NO PUMP ACTION , R.TRIP , HYDRO TEST , NOT HOLD , R.TRIP W/ 2.5 " ANCHOR PUMP , RET . (10 RODS X1") , HYDRO TEST , NOT HOLD , SET  ANCHOR @ 5550 FT , ON STREAM</t>
  </si>
  <si>
    <t>NO PUMP ACTION , RESET ANCHOR PUMP, ON STREAM</t>
  </si>
  <si>
    <t>NO PUMP ACTION, RESET DHP , ON STREAM.</t>
  </si>
  <si>
    <t>B-V,VI</t>
  </si>
  <si>
    <t>WELL ( S/R ) :    NE-60</t>
  </si>
  <si>
    <t>1.5" SLIM ANCHOR PUMP</t>
  </si>
  <si>
    <r>
      <t>EXPRO#3 ,</t>
    </r>
    <r>
      <rPr>
        <b/>
        <sz val="12"/>
        <color rgb="FFFF0000"/>
        <rFont val="Calibri"/>
        <family val="2"/>
        <scheme val="minor"/>
      </rPr>
      <t xml:space="preserve"> SH.S = 10"</t>
    </r>
  </si>
  <si>
    <t xml:space="preserve"> THE WELL NOT  PRODUCE FROM B-VI</t>
  </si>
  <si>
    <t>TOT. RET. 31 RODS</t>
  </si>
  <si>
    <t>52X1"+118X7/8"+25X1"</t>
  </si>
  <si>
    <t xml:space="preserve">B-I (5750-5777) (5788-5818) (5842-5858), 
B-III (5930-5939), 
B-IV (5952-5965) , (5986-5997)    </t>
  </si>
  <si>
    <t>B-I ,III , IV</t>
  </si>
  <si>
    <t>EXPRO TMU #3
FREQ= 50 HZ, CURRENT= 27/28 A , PIP/PDP= 405/2770 PSI Ti=93 c , Tm=122 c, , USP/DSP= 250/150 PSI ,  WHT = 133 F.</t>
  </si>
  <si>
    <t>10"</t>
  </si>
  <si>
    <r>
      <t xml:space="preserve">NO PUMP ACTION, R.TRIP W/ NEW 1.5" SLIM ANCHOR PUMP, TBG TEST NOT HOLD, RET. 10X1" RODS, TOTAL RET 30 RODS, TBG. TEST NOT HOLD, R.TRIP W/ NEW 1.5" SLIM ANCHOR PUMP, DEEPEN ANCHOR PUMP DEPTH BY 10 RODS, TBG TEST NOT HOLD, RET. 11X 1" RODS (TOT. RET. 31 RODS) (S/R CONF. 25X1"+118X7/8"+52X1"), TBG TEST NOT HOLD, </t>
    </r>
    <r>
      <rPr>
        <b/>
        <sz val="12"/>
        <color rgb="FFFF0000"/>
        <rFont val="Calibri"/>
        <family val="2"/>
        <scheme val="minor"/>
      </rPr>
      <t>WAITING W/O.</t>
    </r>
  </si>
  <si>
    <t xml:space="preserve">EXPRO#2 (TMU), ( WHT= 158 F ) </t>
  </si>
  <si>
    <t>WHT= 159 F</t>
  </si>
  <si>
    <t>EXPRO TMU #3 ( B-IV, V )</t>
  </si>
  <si>
    <t>WHT= 110 F</t>
  </si>
  <si>
    <r>
      <t xml:space="preserve">S.F.L FOR B-IV,  FLUID POUND, </t>
    </r>
    <r>
      <rPr>
        <b/>
        <sz val="12"/>
        <color rgb="FFFF0000"/>
        <rFont val="Calibri"/>
        <family val="2"/>
        <scheme val="minor"/>
      </rPr>
      <t>P. FILLAGE 80 %</t>
    </r>
  </si>
  <si>
    <r>
      <t xml:space="preserve">POOH WITH S/R &amp; DHP , OPENED LOWER SSD AT 6026 FT AGAINST B-V AND SET 2.56" REDRESED  FWG PLUG IN F-NIPPLE AT 6049 FT  TO ISOLATE B-VI , </t>
    </r>
    <r>
      <rPr>
        <b/>
        <sz val="12"/>
        <color rgb="FF1C9A16"/>
        <rFont val="Calibri"/>
        <family val="2"/>
        <scheme val="minor"/>
      </rPr>
      <t>(B-IV,V ON PRODUCTION</t>
    </r>
    <r>
      <rPr>
        <b/>
        <sz val="12"/>
        <color rgb="FF0000FF"/>
        <rFont val="Calibri"/>
        <family val="2"/>
        <scheme val="minor"/>
      </rPr>
      <t>), RIH W/2.25" ANCHOR PUMP ON S/R (25*1" + 125*1" + 72*1"), TBG TEST HOLD, ON STREAM.</t>
    </r>
  </si>
  <si>
    <r>
      <t xml:space="preserve">
UNDER W/O TO </t>
    </r>
    <r>
      <rPr>
        <b/>
        <sz val="12"/>
        <color rgb="FFFF0000"/>
        <rFont val="Calibri"/>
        <family val="2"/>
        <scheme val="minor"/>
      </rPr>
      <t>C/S FROM ESP TO S/R &amp; ADD NEW PERF</t>
    </r>
    <r>
      <rPr>
        <b/>
        <sz val="12"/>
        <color rgb="FF0000FF"/>
        <rFont val="Calibri"/>
        <family val="2"/>
        <scheme val="minor"/>
      </rPr>
      <t xml:space="preserve"> ,  TAGGED BTM AT 6564 FT, </t>
    </r>
    <r>
      <rPr>
        <b/>
        <sz val="12"/>
        <color theme="5"/>
        <rFont val="Calibri"/>
        <family val="2"/>
        <scheme val="minor"/>
      </rPr>
      <t>ADD PERF BAH-I</t>
    </r>
    <r>
      <rPr>
        <b/>
        <sz val="12"/>
        <color rgb="FF0000FF"/>
        <rFont val="Calibri"/>
        <family val="2"/>
        <scheme val="minor"/>
      </rPr>
      <t xml:space="preserve"> (5720 – 5762) &amp; </t>
    </r>
    <r>
      <rPr>
        <b/>
        <sz val="12"/>
        <color theme="5"/>
        <rFont val="Calibri"/>
        <family val="2"/>
        <scheme val="minor"/>
      </rPr>
      <t>BAH-III</t>
    </r>
    <r>
      <rPr>
        <b/>
        <sz val="12"/>
        <color rgb="FF0000FF"/>
        <rFont val="Calibri"/>
        <family val="2"/>
        <scheme val="minor"/>
      </rPr>
      <t xml:space="preserve"> (5894 – 5912) &amp; </t>
    </r>
    <r>
      <rPr>
        <b/>
        <sz val="12"/>
        <color theme="5"/>
        <rFont val="Calibri"/>
        <family val="2"/>
        <scheme val="minor"/>
      </rPr>
      <t>BAH-IV</t>
    </r>
    <r>
      <rPr>
        <b/>
        <sz val="12"/>
        <color rgb="FF0000FF"/>
        <rFont val="Calibri"/>
        <family val="2"/>
        <scheme val="minor"/>
      </rPr>
      <t xml:space="preserve"> (5940 – 5958) + (5964 – 5979) &amp; </t>
    </r>
    <r>
      <rPr>
        <b/>
        <sz val="12"/>
        <color theme="5"/>
        <rFont val="Calibri"/>
        <family val="2"/>
        <scheme val="minor"/>
      </rPr>
      <t>BAH-VI</t>
    </r>
    <r>
      <rPr>
        <b/>
        <sz val="12"/>
        <color rgb="FF0000FF"/>
        <rFont val="Calibri"/>
        <family val="2"/>
        <scheme val="minor"/>
      </rPr>
      <t xml:space="preserve"> (6065 – 6074) + (6200 – 6204) , </t>
    </r>
    <r>
      <rPr>
        <b/>
        <sz val="12"/>
        <color theme="5"/>
        <rFont val="Calibri"/>
        <family val="2"/>
        <scheme val="minor"/>
      </rPr>
      <t>REPERF BAH-VI</t>
    </r>
    <r>
      <rPr>
        <b/>
        <sz val="12"/>
        <color rgb="FF0000FF"/>
        <rFont val="Calibri"/>
        <family val="2"/>
        <scheme val="minor"/>
      </rPr>
      <t xml:space="preserve"> (6127 – 6146) + (6192 – 6200), INSTALLED SELECTIVE COMPLETION, </t>
    </r>
    <r>
      <rPr>
        <b/>
        <sz val="12"/>
        <color rgb="FFFF0000"/>
        <rFont val="Calibri"/>
        <family val="2"/>
        <scheme val="minor"/>
      </rPr>
      <t xml:space="preserve">KEPT UPPER SSD CLOSE AGAINST B-I,III,IV &amp; LOWER SSD CLOSED AGAINST UPPER B-VI </t>
    </r>
    <r>
      <rPr>
        <b/>
        <sz val="12"/>
        <color rgb="FF0000FF"/>
        <rFont val="Calibri"/>
        <family val="2"/>
        <scheme val="minor"/>
      </rPr>
      <t xml:space="preserve">, </t>
    </r>
    <r>
      <rPr>
        <b/>
        <sz val="12"/>
        <color rgb="FF1C9A16"/>
        <rFont val="Calibri"/>
        <family val="2"/>
        <scheme val="minor"/>
      </rPr>
      <t xml:space="preserve">LOWER 2 INTERVALS OF B-VI ON PRODUCTION , </t>
    </r>
    <r>
      <rPr>
        <b/>
        <sz val="12"/>
        <color rgb="FF0000FF"/>
        <rFont val="Calibri"/>
        <family val="2"/>
        <scheme val="minor"/>
      </rPr>
      <t xml:space="preserve">RIH W/ 2.25" DHP ON S/R </t>
    </r>
    <r>
      <rPr>
        <b/>
        <sz val="12"/>
        <color rgb="FFFF0000"/>
        <rFont val="Calibri"/>
        <family val="2"/>
        <scheme val="minor"/>
      </rPr>
      <t>S/R NEW D-78</t>
    </r>
    <r>
      <rPr>
        <b/>
        <sz val="12"/>
        <color rgb="FF0000FF"/>
        <rFont val="Calibri"/>
        <family val="2"/>
        <scheme val="minor"/>
      </rPr>
      <t xml:space="preserve"> CONFIG. (25*1" + 115*7/8 + 94*1") RODS, </t>
    </r>
    <r>
      <rPr>
        <b/>
        <sz val="12"/>
        <color rgb="FFFF0000"/>
        <rFont val="Calibri"/>
        <family val="2"/>
        <scheme val="minor"/>
      </rPr>
      <t xml:space="preserve">S/U 640 M-II FROM L-6 </t>
    </r>
    <r>
      <rPr>
        <b/>
        <sz val="12"/>
        <color rgb="FF0000FF"/>
        <rFont val="Calibri"/>
        <family val="2"/>
        <scheme val="minor"/>
      </rPr>
      <t xml:space="preserve">, SH.S = 10 " , S.L = 112" ,  </t>
    </r>
    <r>
      <rPr>
        <b/>
        <sz val="12"/>
        <color rgb="FFFF0000"/>
        <rFont val="Calibri"/>
        <family val="2"/>
        <scheme val="minor"/>
      </rPr>
      <t xml:space="preserve">ON STREAM 6/5/2018
</t>
    </r>
  </si>
  <si>
    <r>
      <t xml:space="preserve">LOWER 2 INTERVALS </t>
    </r>
    <r>
      <rPr>
        <b/>
        <u/>
        <sz val="18"/>
        <color rgb="FF1C9A16"/>
        <rFont val="Calibri"/>
        <family val="2"/>
        <scheme val="minor"/>
      </rPr>
      <t xml:space="preserve">B-VI
</t>
    </r>
    <r>
      <rPr>
        <b/>
        <sz val="18"/>
        <color rgb="FFFF0000"/>
        <rFont val="Calibri"/>
        <family val="2"/>
        <scheme val="minor"/>
      </rPr>
      <t>UPPER SSD CLOSE AGAINST B-I,III,IV &amp; LOWER SSD CLOSED AGAINST UPPER B-VI</t>
    </r>
  </si>
  <si>
    <r>
      <t xml:space="preserve">POOH WITH S/R &amp; DHP , </t>
    </r>
    <r>
      <rPr>
        <b/>
        <sz val="12"/>
        <color rgb="FFFF0000"/>
        <rFont val="Calibri"/>
        <family val="2"/>
        <scheme val="minor"/>
      </rPr>
      <t>CLOSSED SSD AGAINST B-V</t>
    </r>
    <r>
      <rPr>
        <b/>
        <sz val="12"/>
        <color rgb="FF0000FF"/>
        <rFont val="Calibri"/>
        <family val="2"/>
        <scheme val="minor"/>
      </rPr>
      <t xml:space="preserve">, </t>
    </r>
    <r>
      <rPr>
        <b/>
        <sz val="12"/>
        <color rgb="FF1C9A16"/>
        <rFont val="Calibri"/>
        <family val="2"/>
        <scheme val="minor"/>
      </rPr>
      <t>KEPT B-VI ONLY ON PRODUCTION</t>
    </r>
    <r>
      <rPr>
        <b/>
        <sz val="12"/>
        <color rgb="FF0000FF"/>
        <rFont val="Calibri"/>
        <family val="2"/>
        <scheme val="minor"/>
      </rPr>
      <t>, RIH W/1.5" DHP, NO PRODUCTION.</t>
    </r>
  </si>
  <si>
    <r>
      <t>NO PUMP ACTION, R.TRIP, NOT PRODUCE, RIH W/2.25" ANCHOR PUMP, RET. 10X1" ,</t>
    </r>
    <r>
      <rPr>
        <b/>
        <sz val="12"/>
        <color rgb="FFFF0000"/>
        <rFont val="Calibri"/>
        <family val="2"/>
        <scheme val="minor"/>
      </rPr>
      <t>SET ANCHOR @ 5600 FT</t>
    </r>
    <r>
      <rPr>
        <b/>
        <sz val="12"/>
        <color rgb="FF0000FF"/>
        <rFont val="Calibri"/>
        <family val="2"/>
        <scheme val="minor"/>
      </rPr>
      <t>,  PERFORMED HYDRO TEST, HOLD OK, ON STREAM.</t>
    </r>
  </si>
  <si>
    <t>1.5 " DHP</t>
  </si>
  <si>
    <r>
      <t xml:space="preserve">NO PUMP ACTION R.TRIP WITH </t>
    </r>
    <r>
      <rPr>
        <b/>
        <sz val="12"/>
        <color rgb="FFFF0000"/>
        <rFont val="Calibri"/>
        <family val="2"/>
        <scheme val="minor"/>
      </rPr>
      <t>1.5" DHP</t>
    </r>
    <r>
      <rPr>
        <b/>
        <sz val="12"/>
        <color rgb="FF0000FF"/>
        <rFont val="Calibri"/>
        <family val="2"/>
        <scheme val="minor"/>
      </rPr>
      <t xml:space="preserve"> INSTADE OF 2" , ON STREAM</t>
    </r>
  </si>
  <si>
    <r>
      <t xml:space="preserve">BAKER , </t>
    </r>
    <r>
      <rPr>
        <b/>
        <sz val="12"/>
        <color rgb="FFFF0000"/>
        <rFont val="Calibri"/>
        <family val="2"/>
        <scheme val="minor"/>
      </rPr>
      <t>(B-I, III &amp; IV)</t>
    </r>
  </si>
  <si>
    <t xml:space="preserve">EXPRO # 3 (TMU) , BAH-VI (6127 – 6146) , (6192 - 6204) </t>
  </si>
  <si>
    <r>
      <t xml:space="preserve">LOW PUMP EFF ,  </t>
    </r>
    <r>
      <rPr>
        <b/>
        <sz val="12"/>
        <color rgb="FFFF0000"/>
        <rFont val="Calibri"/>
        <family val="2"/>
        <scheme val="minor"/>
      </rPr>
      <t>CHECKED SSD, CONFIRMED OPENED ( S.F.L. = 3200 FT )</t>
    </r>
    <r>
      <rPr>
        <b/>
        <sz val="12"/>
        <color rgb="FF0000FF"/>
        <rFont val="Calibri"/>
        <family val="2"/>
        <scheme val="minor"/>
      </rPr>
      <t xml:space="preserve">. , R.TRIP W/ 2" DHP, ON STREAM </t>
    </r>
  </si>
  <si>
    <t>S.F.L FOR B-I,III &amp; IV</t>
  </si>
  <si>
    <t xml:space="preserve">WHT= 126 F </t>
  </si>
  <si>
    <t xml:space="preserve">EXPRO #3 (TMU),  ANCHOR PUMP </t>
  </si>
  <si>
    <t>EXPRO #3 (TMU)</t>
  </si>
  <si>
    <r>
      <t xml:space="preserve">ROD NO. </t>
    </r>
    <r>
      <rPr>
        <b/>
        <sz val="12"/>
        <color rgb="FFFF0000"/>
        <rFont val="Calibri"/>
        <family val="2"/>
        <scheme val="minor"/>
      </rPr>
      <t>(4X1"</t>
    </r>
    <r>
      <rPr>
        <b/>
        <sz val="12"/>
        <color rgb="FF0000FF"/>
        <rFont val="Calibri"/>
        <family val="2"/>
        <scheme val="minor"/>
      </rPr>
      <t>) PARTED, FISHED OK, REPLACED, ON STREAM .</t>
    </r>
  </si>
  <si>
    <r>
      <t xml:space="preserve">ROD NO. </t>
    </r>
    <r>
      <rPr>
        <b/>
        <sz val="12"/>
        <color rgb="FFFF0000"/>
        <rFont val="Calibri"/>
        <family val="2"/>
        <scheme val="minor"/>
      </rPr>
      <t>(6X1"</t>
    </r>
    <r>
      <rPr>
        <b/>
        <sz val="12"/>
        <color rgb="FF0000FF"/>
        <rFont val="Calibri"/>
        <family val="2"/>
        <scheme val="minor"/>
      </rPr>
      <t>) PARTED, FISHED OK, REPLACED ( 3X1" ), ON STREAM .</t>
    </r>
  </si>
  <si>
    <t>B-IV,V,VI</t>
  </si>
  <si>
    <t xml:space="preserve"> B-IV,V,VI</t>
  </si>
  <si>
    <t>BAKER , B-IV,V,VI</t>
  </si>
  <si>
    <t>SLIGHT F.POUND, P.FILLAGE=87%</t>
  </si>
  <si>
    <t>F.POUND, P.FILLAGE=77%</t>
  </si>
  <si>
    <r>
      <t xml:space="preserve">S.F.L FOR B-I,III &amp; IV , </t>
    </r>
    <r>
      <rPr>
        <b/>
        <sz val="12"/>
        <color rgb="FFFF0000"/>
        <rFont val="Calibri"/>
        <family val="2"/>
        <scheme val="minor"/>
      </rPr>
      <t>F.POUND, P.FILLAGE=71% FOR LOWER 2 INTERVALS B-VI</t>
    </r>
  </si>
  <si>
    <r>
      <t xml:space="preserve">SLIGHT  F.POUND , </t>
    </r>
    <r>
      <rPr>
        <b/>
        <sz val="12"/>
        <color rgb="FFFF0000"/>
        <rFont val="Calibri"/>
        <family val="2"/>
        <scheme val="minor"/>
      </rPr>
      <t>P.FILLAGE 94 %</t>
    </r>
  </si>
  <si>
    <r>
      <t xml:space="preserve">SEVERE F.POUND , </t>
    </r>
    <r>
      <rPr>
        <b/>
        <sz val="12"/>
        <color rgb="FFFF0000"/>
        <rFont val="Calibri"/>
        <family val="2"/>
        <scheme val="minor"/>
      </rPr>
      <t>P.FILLAGE 25 %</t>
    </r>
  </si>
  <si>
    <r>
      <t xml:space="preserve">POOH WITH S/R &amp; ANCHOR PUMP , RET. 2.56" FWG PLUG AGAINST B-VI, </t>
    </r>
    <r>
      <rPr>
        <b/>
        <sz val="12"/>
        <color rgb="FF1C9A16"/>
        <rFont val="Calibri"/>
        <family val="2"/>
        <scheme val="minor"/>
      </rPr>
      <t xml:space="preserve">NOW BAH B-IV,V,VI </t>
    </r>
    <r>
      <rPr>
        <b/>
        <sz val="12"/>
        <color rgb="FF0000FF"/>
        <rFont val="Calibri"/>
        <family val="2"/>
        <scheme val="minor"/>
      </rPr>
      <t>, RIH W/ 2.25 ANCHOR PUMP ON SAME S/R , ON STREAM</t>
    </r>
  </si>
  <si>
    <t>VALVE ROD PARTED, FISHED OK ,  R.TRIP , ON STRAEM</t>
  </si>
  <si>
    <r>
      <t xml:space="preserve">POOH WITH S/R &amp; DHP , OPENED UPPER SSD AGAINST B-I, </t>
    </r>
    <r>
      <rPr>
        <b/>
        <sz val="12"/>
        <color rgb="FF1C9A16"/>
        <rFont val="Calibri"/>
        <family val="2"/>
        <scheme val="minor"/>
      </rPr>
      <t>NOW (B-I,IV ON PROD)</t>
    </r>
    <r>
      <rPr>
        <b/>
        <sz val="12"/>
        <color rgb="FF0000FF"/>
        <rFont val="Calibri"/>
        <family val="2"/>
        <scheme val="minor"/>
      </rPr>
      <t xml:space="preserve"> , RIH W/ 1.75" DHP , ON STREAM</t>
    </r>
  </si>
  <si>
    <r>
      <t xml:space="preserve">B-I, IV
</t>
    </r>
    <r>
      <rPr>
        <b/>
        <sz val="18"/>
        <color rgb="FFFF0000"/>
        <rFont val="Calibri"/>
        <family val="2"/>
        <scheme val="minor"/>
      </rPr>
      <t xml:space="preserve">B-V   ISOLATE B-V BY 2.56" FWG PLUG </t>
    </r>
  </si>
  <si>
    <t>NORMAL CARD , B-I, IV</t>
  </si>
  <si>
    <t>EXPRO #3 (TMU) , ANCHOR</t>
  </si>
  <si>
    <t xml:space="preserve">EXPRO#3, (B-IV ONLY ) </t>
  </si>
  <si>
    <r>
      <t xml:space="preserve">B-IV  
</t>
    </r>
    <r>
      <rPr>
        <b/>
        <sz val="18"/>
        <color rgb="FFFF0000"/>
        <rFont val="Calibri"/>
        <family val="2"/>
        <scheme val="minor"/>
      </rPr>
      <t xml:space="preserve">ISOLATE B-V BY 2.56" FWG PLUG 
B-I   ISOLATED AGAINST UPPER SSD </t>
    </r>
  </si>
  <si>
    <t>EXPRO #2 (TMU) ,B-I, IV</t>
  </si>
  <si>
    <r>
      <t xml:space="preserve">NO PUMP ACTION ,  R.TRIP WITH 1.5" ANCHOR PUMP , RET. (10+8*1") TOTAL RET. (40 RODS), S/R  CONF. (46X1"+114 X7/8"+ 25X1" S.BR) , SET ANCHOR PUMP @ 4625 FT , TBG TEST NOT HOLD, </t>
    </r>
    <r>
      <rPr>
        <b/>
        <sz val="12"/>
        <color rgb="FFFF0000"/>
        <rFont val="Calibri"/>
        <family val="2"/>
        <scheme val="minor"/>
      </rPr>
      <t>WAITING W/O</t>
    </r>
  </si>
  <si>
    <t>TOT. RET. (30X1") RODS</t>
  </si>
  <si>
    <t>TOT. RET. (10X1") RODS</t>
  </si>
  <si>
    <t>NO PUMP ACTION, R.TRIP W/2.25" ANCHOR PUMP, RET. 10 X1" RODS, FOUND ACTION &amp; SUCTION, RET. ANOTHER (10X1") RODS, TOT. RET. (30X1") RODS, S/R CONFIG. (25*1" + 125* 7/8"  + 51*1"), SET PUMP AT 5025 FT, ON STREAM.</t>
  </si>
  <si>
    <t>EXPRO (TMU-2)</t>
  </si>
  <si>
    <t>POLISHED ROD PARTED, REPLACED, ON STREAM.</t>
  </si>
  <si>
    <t>TOTAL RET. (31X1")</t>
  </si>
  <si>
    <r>
      <t xml:space="preserve">POOH WITH 1.75" DHP &amp; S/R , </t>
    </r>
    <r>
      <rPr>
        <b/>
        <sz val="12"/>
        <color rgb="FFFF0000"/>
        <rFont val="Calibri"/>
        <family val="2"/>
        <scheme val="minor"/>
      </rPr>
      <t>CLOSED LOWER SSD AGAINST B-IV</t>
    </r>
    <r>
      <rPr>
        <b/>
        <sz val="12"/>
        <color rgb="FF0000FF"/>
        <rFont val="Calibri"/>
        <family val="2"/>
        <scheme val="minor"/>
      </rPr>
      <t xml:space="preserve">, CHECKED UPPER SSD, FOUND IT OPEN,  </t>
    </r>
    <r>
      <rPr>
        <b/>
        <sz val="12"/>
        <color rgb="FF1C9A16"/>
        <rFont val="Calibri"/>
        <family val="2"/>
        <scheme val="minor"/>
      </rPr>
      <t>NOW B-I ONLY ON PROD</t>
    </r>
    <r>
      <rPr>
        <b/>
        <sz val="12"/>
        <color rgb="FF0000FF"/>
        <rFont val="Calibri"/>
        <family val="2"/>
        <scheme val="minor"/>
      </rPr>
      <t xml:space="preserve">. , RIH WITH </t>
    </r>
    <r>
      <rPr>
        <b/>
        <sz val="12"/>
        <color rgb="FFFF0000"/>
        <rFont val="Calibri"/>
        <family val="2"/>
        <scheme val="minor"/>
      </rPr>
      <t>1.5" DHP</t>
    </r>
    <r>
      <rPr>
        <b/>
        <sz val="12"/>
        <color rgb="FF0000FF"/>
        <rFont val="Calibri"/>
        <family val="2"/>
        <scheme val="minor"/>
      </rPr>
      <t xml:space="preserve"> &amp; S/R , ON STREAM</t>
    </r>
  </si>
  <si>
    <t>CSG PRESS.=315 PSI</t>
  </si>
  <si>
    <t>CSG PRESS.=180 PSI</t>
  </si>
  <si>
    <r>
      <t xml:space="preserve">NO PUMP ACTION, R.TRIP , </t>
    </r>
    <r>
      <rPr>
        <b/>
        <sz val="12"/>
        <color rgb="FFFF0000"/>
        <rFont val="Calibri"/>
        <family val="2"/>
        <scheme val="minor"/>
      </rPr>
      <t>PERFORMED TBG TEST AGAINST 2.25" RB-2 BY WATER INJ. LINE, WHP INCREASED TO 500 PSI WHEN SHUT-IN THE WELL DROPED TO ZERO, CONFIRMED TBG LEAK</t>
    </r>
    <r>
      <rPr>
        <b/>
        <sz val="12"/>
        <color rgb="FF0000FF"/>
        <rFont val="Calibri"/>
        <family val="2"/>
        <scheme val="minor"/>
      </rPr>
      <t>. , RET. (10+10 RODS X 1" ) , S/R ( 68X1" + 117X7/8" + 25X1" MOLDED ROD  ) ,  NO PROD. , RET.   (5 RODS X 1" ) , SET ANCHOR @ 5125  FT , ON STREAM</t>
    </r>
  </si>
  <si>
    <t>TOTAL RET. (25X1")</t>
  </si>
  <si>
    <t xml:space="preserve"> B-I</t>
  </si>
  <si>
    <t>2 7/8"</t>
  </si>
  <si>
    <r>
      <t xml:space="preserve">1.75" </t>
    </r>
    <r>
      <rPr>
        <b/>
        <sz val="12"/>
        <color rgb="FFFF0000"/>
        <rFont val="Calibri"/>
        <family val="2"/>
        <scheme val="minor"/>
      </rPr>
      <t>SLIM DHP</t>
    </r>
  </si>
  <si>
    <t xml:space="preserve">229X7/8" </t>
  </si>
  <si>
    <t xml:space="preserve"> NEW D-78</t>
  </si>
  <si>
    <r>
      <t xml:space="preserve">SWITCHED THE WELL TO </t>
    </r>
    <r>
      <rPr>
        <b/>
        <sz val="14"/>
        <color rgb="FFFF0000"/>
        <rFont val="Calibri"/>
        <family val="2"/>
        <scheme val="minor"/>
      </rPr>
      <t>TIMER MODE</t>
    </r>
    <r>
      <rPr>
        <b/>
        <sz val="12"/>
        <color rgb="FF0000FF"/>
        <rFont val="Calibri"/>
        <family val="2"/>
        <scheme val="minor"/>
      </rPr>
      <t xml:space="preserve"> ( 3HRS ON / 3HRS OFF  )</t>
    </r>
  </si>
  <si>
    <t>2 7/8" TBG
 TIMER MODE
6 ON / 18 OFF</t>
  </si>
  <si>
    <r>
      <t xml:space="preserve">
NO PUMP ACTION , R.TRIP W/ 1.5" SLIM DHP , NO PROD., R/T (FOUND RET. DHP IS FILLED BY MUD &amp; CEMENT), ON STREAM ON </t>
    </r>
    <r>
      <rPr>
        <b/>
        <sz val="14"/>
        <color rgb="FFFF0000"/>
        <rFont val="Calibri"/>
        <family val="2"/>
        <scheme val="minor"/>
      </rPr>
      <t>TIMER MODE</t>
    </r>
    <r>
      <rPr>
        <b/>
        <sz val="12"/>
        <color rgb="FF0000FF"/>
        <rFont val="Calibri"/>
        <family val="2"/>
        <scheme val="minor"/>
      </rPr>
      <t xml:space="preserve">  (MANUALLY) 6 HRS WORKING/ 18 HRS STOP
</t>
    </r>
  </si>
  <si>
    <t>B-I,III,IV,V</t>
  </si>
  <si>
    <t>NO PUMP ACTION , R.TRIP WITH 1.5" SLIM  D.H.P , HYDROTEST, NOT HOLD, R.TRIP WITH ANCHOR PUMP , RETRIEVED ( 1+1 X1" RODS ) , SET ANCHOR @ 5600 FT , HYDROTEST , HOLD OK , ON STREAM</t>
  </si>
  <si>
    <t xml:space="preserve">B-IV </t>
  </si>
  <si>
    <t>POOH W/ 1.75" ANCHOR PUMP &amp; S/R : 52X1" + 115X7/8" + 29X1" S.BR , L/D</t>
  </si>
  <si>
    <t>POOH W/ 1.75" ANCHOR PUMP &amp; S/R : 88X1" + 107X7/8" + 31X1" S.BR , L/D</t>
  </si>
  <si>
    <r>
      <t xml:space="preserve">POOH WITH 1. 5" DHP &amp; S/R , OPENED LOWER SSD AGAINST B-IV, CLOSED  UPPER SSD, AGAINST B-I,  NOW </t>
    </r>
    <r>
      <rPr>
        <b/>
        <sz val="12"/>
        <color rgb="FF1C9A16"/>
        <rFont val="Calibri"/>
        <family val="2"/>
        <scheme val="minor"/>
      </rPr>
      <t>B-IV</t>
    </r>
    <r>
      <rPr>
        <b/>
        <sz val="12"/>
        <color rgb="FF0000FF"/>
        <rFont val="Calibri"/>
        <family val="2"/>
        <scheme val="minor"/>
      </rPr>
      <t xml:space="preserve"> ONLY ON PROD. , RIH WITH 1.75" DHP &amp; S/R , ON STREAM</t>
    </r>
  </si>
  <si>
    <t>STOPPED DUE TO LOW PROD. &amp; NO AVAILABLE  GEN.</t>
  </si>
  <si>
    <t>POOH W/ S/R (103X1" + 105X7/8" + 25X1") &amp; 1.5" DHP , L/D</t>
  </si>
  <si>
    <r>
      <rPr>
        <b/>
        <sz val="12"/>
        <color rgb="FFFF0000"/>
        <rFont val="Calibri"/>
        <family val="2"/>
        <scheme val="minor"/>
      </rPr>
      <t>B-I (5740-5802),[5818-5830] ISOLATED AGAINST UPPER SSD</t>
    </r>
    <r>
      <rPr>
        <b/>
        <sz val="12"/>
        <color rgb="FF339966"/>
        <rFont val="Calibri"/>
        <family val="2"/>
        <scheme val="minor"/>
      </rPr>
      <t xml:space="preserve">
</t>
    </r>
    <r>
      <rPr>
        <b/>
        <sz val="12"/>
        <color rgb="FF1C9A16"/>
        <rFont val="Calibri"/>
        <family val="2"/>
        <scheme val="minor"/>
      </rPr>
      <t>B-IV [5936 – 5948] , [5962 – 5977]</t>
    </r>
    <r>
      <rPr>
        <b/>
        <sz val="12"/>
        <color rgb="FFFF0000"/>
        <rFont val="Calibri"/>
        <family val="2"/>
        <scheme val="minor"/>
      </rPr>
      <t xml:space="preserve"> </t>
    </r>
    <r>
      <rPr>
        <b/>
        <sz val="12"/>
        <color rgb="FF1C9A16"/>
        <rFont val="Calibri"/>
        <family val="2"/>
        <scheme val="minor"/>
      </rPr>
      <t>ON PRODUCTION</t>
    </r>
    <r>
      <rPr>
        <b/>
        <sz val="12"/>
        <color rgb="FF00B050"/>
        <rFont val="Calibri"/>
        <family val="2"/>
        <scheme val="minor"/>
      </rPr>
      <t xml:space="preserve">
</t>
    </r>
    <r>
      <rPr>
        <b/>
        <sz val="12"/>
        <color rgb="FFFF0000"/>
        <rFont val="Calibri"/>
        <family val="2"/>
        <scheme val="minor"/>
      </rPr>
      <t xml:space="preserve"> B-V [6028 – 6040] ,  B-V [6060 – 6065] ISOLATED BY FWG PLUG</t>
    </r>
  </si>
  <si>
    <r>
      <t xml:space="preserve">UNDER W/O DUE TO TBG LEAK ,  ( </t>
    </r>
    <r>
      <rPr>
        <b/>
        <sz val="12"/>
        <color rgb="FFFF0000"/>
        <rFont val="Calibri"/>
        <family val="2"/>
        <scheme val="minor"/>
      </rPr>
      <t xml:space="preserve">FOUND CRACK IN JT NO. 116 ABOVE P.SN ( AT DEPTH 2325 FROM SURFACE &amp; </t>
    </r>
    <r>
      <rPr>
        <b/>
        <sz val="12"/>
        <color rgb="FF0000FF"/>
        <rFont val="Calibri"/>
        <family val="2"/>
        <scheme val="minor"/>
      </rPr>
      <t xml:space="preserve"> </t>
    </r>
    <r>
      <rPr>
        <b/>
        <sz val="12"/>
        <color rgb="FFFF0000"/>
        <rFont val="Calibri"/>
        <family val="2"/>
        <scheme val="minor"/>
      </rPr>
      <t>CRACK IN JT'S NO 10, 8  &amp; 2 ABOVE P.S.N.</t>
    </r>
    <r>
      <rPr>
        <b/>
        <sz val="12"/>
        <color rgb="FF0000FF"/>
        <rFont val="Calibri"/>
        <family val="2"/>
        <scheme val="minor"/>
      </rPr>
      <t xml:space="preserve">) , ADD NEW PERF. IN B-IV (5962-5976) 14 FT , </t>
    </r>
    <r>
      <rPr>
        <b/>
        <sz val="12"/>
        <color rgb="FFFF0000"/>
        <rFont val="Calibri"/>
        <family val="2"/>
        <scheme val="minor"/>
      </rPr>
      <t>TAGGED BTM AT 6168 FT</t>
    </r>
    <r>
      <rPr>
        <b/>
        <sz val="12"/>
        <color rgb="FF0000FF"/>
        <rFont val="Calibri"/>
        <family val="2"/>
        <scheme val="minor"/>
      </rPr>
      <t xml:space="preserve"> ,  INSTALLED 2 7/8 " TBG WITH  ANCHOR CATCHER S/R COMPLETION ,ALL INTERVALS ON PRODUCTION ( B-I,III,IV,V ) , </t>
    </r>
    <r>
      <rPr>
        <b/>
        <sz val="12"/>
        <color rgb="FFFF0000"/>
        <rFont val="Calibri"/>
        <family val="2"/>
        <scheme val="minor"/>
      </rPr>
      <t>RIH W/ 1.75''</t>
    </r>
    <r>
      <rPr>
        <b/>
        <sz val="12"/>
        <color rgb="FF0000FF"/>
        <rFont val="Calibri"/>
        <family val="2"/>
        <scheme val="minor"/>
      </rPr>
      <t xml:space="preserve"> </t>
    </r>
    <r>
      <rPr>
        <b/>
        <sz val="12"/>
        <color rgb="FFFF0000"/>
        <rFont val="Calibri"/>
        <family val="2"/>
        <scheme val="minor"/>
      </rPr>
      <t>SLIM DHP</t>
    </r>
    <r>
      <rPr>
        <b/>
        <sz val="12"/>
        <color rgb="FF0000FF"/>
        <rFont val="Calibri"/>
        <family val="2"/>
        <scheme val="minor"/>
      </rPr>
      <t xml:space="preserve"> &amp; </t>
    </r>
    <r>
      <rPr>
        <b/>
        <sz val="12"/>
        <color rgb="FFFF0000"/>
        <rFont val="Calibri"/>
        <family val="2"/>
        <scheme val="minor"/>
      </rPr>
      <t xml:space="preserve">NEW D-78 </t>
    </r>
    <r>
      <rPr>
        <b/>
        <sz val="12"/>
        <color rgb="FF0000FF"/>
        <rFont val="Calibri"/>
        <family val="2"/>
        <scheme val="minor"/>
      </rPr>
      <t>S/R  AS FOLLOWS : ( 229 X 7/8" RODS ), ON STREAM</t>
    </r>
    <r>
      <rPr>
        <b/>
        <sz val="12"/>
        <color rgb="FFFF0000"/>
        <rFont val="Calibri"/>
        <family val="2"/>
        <scheme val="minor"/>
      </rPr>
      <t xml:space="preserve"> 23/6/2018</t>
    </r>
  </si>
  <si>
    <t>TOTAL RET. (2X1" )</t>
  </si>
  <si>
    <r>
      <t xml:space="preserve"> ROD NO (</t>
    </r>
    <r>
      <rPr>
        <b/>
        <sz val="12"/>
        <color rgb="FFFF0000"/>
        <rFont val="Calibri"/>
        <family val="2"/>
        <scheme val="minor"/>
      </rPr>
      <t xml:space="preserve"> 7X7/8"</t>
    </r>
    <r>
      <rPr>
        <b/>
        <sz val="12"/>
        <color rgb="FF0000FF"/>
        <rFont val="Calibri"/>
        <family val="2"/>
        <scheme val="minor"/>
      </rPr>
      <t xml:space="preserve"> ) PARTED, FISHED OK , R.TRIP , </t>
    </r>
    <r>
      <rPr>
        <b/>
        <sz val="12"/>
        <color rgb="FFFF0000"/>
        <rFont val="Calibri"/>
        <family val="2"/>
        <scheme val="minor"/>
      </rPr>
      <t xml:space="preserve">CHANGED ALL 7/8" SEC. ( 121X7/8") BY NEW D-78 </t>
    </r>
    <r>
      <rPr>
        <b/>
        <sz val="12"/>
        <color rgb="FF0000FF"/>
        <rFont val="Calibri"/>
        <family val="2"/>
        <scheme val="minor"/>
      </rPr>
      <t xml:space="preserve"> , ON STREAM</t>
    </r>
  </si>
  <si>
    <t xml:space="preserve">TOT. RETRIEVED ( 5 X1" ) </t>
  </si>
  <si>
    <t>NO PUMP ACTION , R.TRIP WITH 1.5"SLIM ANCHOR, RETRIEVED (3 X1") RODS, TOT. RETRIEVED ( 5 X1" ) RODS, SET ANCHOR @ 5525 FT , PERFORMED TBG. TEST, NOT HOLD,  WAITING W/O.</t>
  </si>
  <si>
    <t>TOT. RETRIEVED (32X1")</t>
  </si>
  <si>
    <t>NO PUMP ACTION , R.TRIP , PERFROMED HYDRO TEST,  NOT HOLD , R.TRIP W/ 2"ANCHOR PUMP &amp; S/R, RETRIEVED (15X1") RODS, PERFORMED HYDRO-TEST, NOT HOLD, RET. ANOTHER (17X1") RODS, TOT. RETRIEVED (32X1"), SET ANCHOR PUMP @ 5025 FT , PERFORMED HYDRO-TEST, NOT HOLD, WWO</t>
  </si>
  <si>
    <r>
      <t xml:space="preserve">NO PUMP ACTION, </t>
    </r>
    <r>
      <rPr>
        <b/>
        <sz val="12"/>
        <color rgb="FFFF0000"/>
        <rFont val="Calibri"/>
        <family val="2"/>
        <scheme val="minor"/>
      </rPr>
      <t>R.TRIP W/1.75"</t>
    </r>
    <r>
      <rPr>
        <b/>
        <sz val="12"/>
        <color rgb="FF0000FF"/>
        <rFont val="Calibri"/>
        <family val="2"/>
        <scheme val="minor"/>
      </rPr>
      <t xml:space="preserve"> INSTEAD OF 2.25" ANCHOR, RET. ( 15X1" ), </t>
    </r>
    <r>
      <rPr>
        <b/>
        <sz val="12"/>
        <color rgb="FFFF0000"/>
        <rFont val="Calibri"/>
        <family val="2"/>
        <scheme val="minor"/>
      </rPr>
      <t>SET ANCHOR @ 5225'</t>
    </r>
    <r>
      <rPr>
        <b/>
        <sz val="12"/>
        <color rgb="FF0000FF"/>
        <rFont val="Calibri"/>
        <family val="2"/>
        <scheme val="minor"/>
      </rPr>
      <t>,  HYDROTEST, HOLD, ON STREAM.</t>
    </r>
  </si>
  <si>
    <t>TOTAL RETRIEVED ( 25X1" )</t>
  </si>
  <si>
    <r>
      <t xml:space="preserve">EXPRO TMU #3
FREQ= 50 HZ, </t>
    </r>
    <r>
      <rPr>
        <b/>
        <sz val="12"/>
        <color rgb="FFFF0000"/>
        <rFont val="Calibri"/>
        <family val="2"/>
        <scheme val="minor"/>
      </rPr>
      <t>CURRENT= 31/32 A</t>
    </r>
    <r>
      <rPr>
        <b/>
        <sz val="12"/>
        <color rgb="FF0000FF"/>
        <rFont val="Calibri"/>
        <family val="2"/>
        <scheme val="minor"/>
      </rPr>
      <t xml:space="preserve"> , PIP/PDP= </t>
    </r>
    <r>
      <rPr>
        <b/>
        <sz val="12"/>
        <color rgb="FFFF0000"/>
        <rFont val="Calibri"/>
        <family val="2"/>
        <scheme val="minor"/>
      </rPr>
      <t>1015</t>
    </r>
    <r>
      <rPr>
        <b/>
        <sz val="12"/>
        <color rgb="FF0000FF"/>
        <rFont val="Calibri"/>
        <family val="2"/>
        <scheme val="minor"/>
      </rPr>
      <t xml:space="preserve">/2762 PSI Ti=91 c , Tm=129 c, , </t>
    </r>
    <r>
      <rPr>
        <b/>
        <sz val="12"/>
        <color rgb="FFFF0000"/>
        <rFont val="Calibri"/>
        <family val="2"/>
        <scheme val="minor"/>
      </rPr>
      <t>USP/DSP= 150/128 PS</t>
    </r>
    <r>
      <rPr>
        <b/>
        <sz val="12"/>
        <color rgb="FF0000FF"/>
        <rFont val="Calibri"/>
        <family val="2"/>
        <scheme val="minor"/>
      </rPr>
      <t>I ,  WHT = 108 F.</t>
    </r>
  </si>
  <si>
    <t>NO PUMP ACTION , RESET DHP , FOUND SUCTION , R.TRIP , ON STREAM</t>
  </si>
  <si>
    <t>EXPRO TMU #2
FREQ= 50 HZ, CURRENT= 29 A , PIP/PDP= 575/2690 PSI Ti=91 c , Tm=124 c, , USP= 140 PSI ,  WHT = 121 F.</t>
  </si>
  <si>
    <t>PERFORMED BACK FLUSH BY WTR INJ. LINE, WHP INC. TO 500 PSI, WHEN STOPPED INJ WHP DEC.
 TO ZERO IN SEC, STARTED THE WELL ,INC FRQ GRADUALLY TO 50 HZ , ( FREQ.=50 HZ, CURR=28 AMP, PIP/PDP=570/2680 PSI, Tm=145 C, WHP=140, WHT= 120 F )</t>
  </si>
  <si>
    <t>FLUSH</t>
  </si>
  <si>
    <t>84X1"+120 X7/8"+ 23X1" SLIM MOLDED 4 GUIDE</t>
  </si>
  <si>
    <r>
      <t xml:space="preserve">UNDER W/O DUE TO TBG LEAK, </t>
    </r>
    <r>
      <rPr>
        <b/>
        <sz val="12"/>
        <color rgb="FFFF0000"/>
        <rFont val="Calibri"/>
        <family val="2"/>
        <scheme val="minor"/>
      </rPr>
      <t>(CRACK FND IN THE 95TH STND THE LAST STND 6 FT ABOVE P.S.N )</t>
    </r>
    <r>
      <rPr>
        <b/>
        <sz val="12"/>
        <color rgb="FF0000FF"/>
        <rFont val="Calibri"/>
        <family val="2"/>
        <scheme val="minor"/>
      </rPr>
      <t xml:space="preserve">, INSTALLED 2-7/8" ANCHORED CATCHER TBG , RIH W/ 1.5" SLIM DHP ON NEW D-78 S/R : (25*1'' SLIM  + 118*7/8" + 83*1" SLIM RODS) , ON STREAM </t>
    </r>
    <r>
      <rPr>
        <b/>
        <sz val="12"/>
        <color rgb="FFFF0000"/>
        <rFont val="Calibri"/>
        <family val="2"/>
        <scheme val="minor"/>
      </rPr>
      <t>15-7-2018</t>
    </r>
  </si>
  <si>
    <r>
      <t xml:space="preserve">UNDER W/O DUE TO TBG LEAK, </t>
    </r>
    <r>
      <rPr>
        <b/>
        <sz val="12"/>
        <color rgb="FFFF0000"/>
        <rFont val="Calibri"/>
        <family val="2"/>
        <scheme val="minor"/>
      </rPr>
      <t xml:space="preserve">( FOUND 1 - 2 FT CRACK IN 3-1/2" TBG JT# 1 ABOVE 2.78" PSN ), </t>
    </r>
    <r>
      <rPr>
        <b/>
        <sz val="12"/>
        <color rgb="FF0000FF"/>
        <rFont val="Calibri"/>
        <family val="2"/>
        <scheme val="minor"/>
      </rPr>
      <t xml:space="preserve">TAGGED TD @ 6197 FT ORKB (E/L) ,  INSTALLED 2 7/8" ANCHORED CATCHER TBG , RIH W/ </t>
    </r>
    <r>
      <rPr>
        <b/>
        <sz val="12"/>
        <color rgb="FFFF0000"/>
        <rFont val="Calibri"/>
        <family val="2"/>
        <scheme val="minor"/>
      </rPr>
      <t>1.75" SLIM DHP</t>
    </r>
    <r>
      <rPr>
        <b/>
        <sz val="12"/>
        <color rgb="FF0000FF"/>
        <rFont val="Calibri"/>
        <family val="2"/>
        <scheme val="minor"/>
      </rPr>
      <t xml:space="preserve"> ON </t>
    </r>
    <r>
      <rPr>
        <b/>
        <sz val="12"/>
        <color rgb="FFFF0000"/>
        <rFont val="Calibri"/>
        <family val="2"/>
        <scheme val="minor"/>
      </rPr>
      <t>NEW D-78 S/R</t>
    </r>
    <r>
      <rPr>
        <b/>
        <sz val="12"/>
        <color rgb="FF0000FF"/>
        <rFont val="Calibri"/>
        <family val="2"/>
        <scheme val="minor"/>
      </rPr>
      <t xml:space="preserve"> : (25*1'' SLIM  + 124*7/8" + 74*1" SLIM RODS) , </t>
    </r>
    <r>
      <rPr>
        <b/>
        <sz val="12"/>
        <color rgb="FFFF0000"/>
        <rFont val="Calibri"/>
        <family val="2"/>
        <scheme val="minor"/>
      </rPr>
      <t>ON STREAM 12/7/2018</t>
    </r>
  </si>
  <si>
    <t xml:space="preserve">EXPRO #3 (TMU) , 1.75" DHP  </t>
  </si>
  <si>
    <t>EXPRO #3 (TMU) , 1.75" ANCHOR PUMP</t>
  </si>
  <si>
    <t>CHECKED THE WELL, FOUND WHT DECREASED AGAIN TO 108 F (NORMAL WHT= 133 F), STOPPED THE WELL , PERFORMED BACK WASH BY W.INJ. LINE, WHP INCREASED T/ 700 PSI THEN DROPPED T/ 0 PSI IN 20 sec.(REPEATED 3 TIMES ,HAS SAME RESULT)  STARTED THE WELL AGAIN W/30 HZ , TRIPPED DUE TO OVERLOAD ,STARTED IN REVERSE ROTATON AT 30 HZ , TRIPPED  DUE TO OVERLOAD , TRIED TO START W/ 50 HZ , DOWN AGAIN FOR THE SAME REASON .</t>
  </si>
  <si>
    <r>
      <t xml:space="preserve">UNDER W/O DUE TO TBG LEAK, </t>
    </r>
    <r>
      <rPr>
        <b/>
        <sz val="12"/>
        <color rgb="FFFF0000"/>
        <rFont val="Calibri"/>
        <family val="2"/>
        <scheme val="minor"/>
      </rPr>
      <t>FOUND S/R'S COLLARS HIGHLY CORRODED &amp; NO VISUAL CRACK OR HOLE</t>
    </r>
    <r>
      <rPr>
        <b/>
        <sz val="12"/>
        <color rgb="FF0000FF"/>
        <rFont val="Calibri"/>
        <family val="2"/>
        <scheme val="minor"/>
      </rPr>
      <t xml:space="preserve">, TAGGED TD @ 6381 FT ORKB ( GR-CCL TOOL ), INSTALLED 2 7/8" ANCHOR CATCHER, </t>
    </r>
    <r>
      <rPr>
        <b/>
        <sz val="12"/>
        <color rgb="FFFF0000"/>
        <rFont val="Calibri"/>
        <family val="2"/>
        <scheme val="minor"/>
      </rPr>
      <t>RIH W/ 1.5" SLIM DHP</t>
    </r>
    <r>
      <rPr>
        <b/>
        <sz val="12"/>
        <color rgb="FF0000FF"/>
        <rFont val="Calibri"/>
        <family val="2"/>
        <scheme val="minor"/>
      </rPr>
      <t xml:space="preserve"> &amp; </t>
    </r>
    <r>
      <rPr>
        <b/>
        <sz val="12"/>
        <color rgb="FFFF0000"/>
        <rFont val="Calibri"/>
        <family val="2"/>
        <scheme val="minor"/>
      </rPr>
      <t>NEW N-97 S/R</t>
    </r>
    <r>
      <rPr>
        <b/>
        <sz val="12"/>
        <color rgb="FF0000FF"/>
        <rFont val="Calibri"/>
        <family val="2"/>
        <scheme val="minor"/>
      </rPr>
      <t xml:space="preserve">  ( 23X1" (SLIM MOLDED 4 GUIDE) +120X7/8"+84X1"), INSTALL ROD ROTATOR, </t>
    </r>
    <r>
      <rPr>
        <b/>
        <sz val="12"/>
        <color rgb="FFFF0000"/>
        <rFont val="Calibri"/>
        <family val="2"/>
        <scheme val="minor"/>
      </rPr>
      <t>ON STREAM 17/7/2018.</t>
    </r>
  </si>
  <si>
    <t xml:space="preserve">  PERFORMED TROUBLESHOOTING BY CENTERLIFT ENG.,  MEGGERED DH SYSTEM ,  FOUND (PH-GR. 120 M OHM, PH-PH. 5.1 OHM BALANCE), TRIED TO START UP ESP, DOWN DUE TO OVERLOAD PROBLEM , STARTED SAME IN BOTH DIRECTION , DOWN DUE TO OVERLOAD PROBLEM , INCR. V-POST BY CENTERLIFT ENG. , FREE STUCK , STARTED THE WELL OK @ FREQ. 50 HZ , CURR. 32/33 AMP , Pi= 1290 PSI , Pd= 2620 PSI , Tm= 133 C.</t>
  </si>
  <si>
    <r>
      <t>EXPRO TMU #2
FREQ= 50 HZ, CURRENT= 29 A ,</t>
    </r>
    <r>
      <rPr>
        <b/>
        <sz val="12"/>
        <color rgb="FFFF0000"/>
        <rFont val="Calibri"/>
        <family val="2"/>
        <scheme val="minor"/>
      </rPr>
      <t xml:space="preserve"> PIP/PDP=1290/2620</t>
    </r>
    <r>
      <rPr>
        <b/>
        <sz val="12"/>
        <color rgb="FF0000FF"/>
        <rFont val="Calibri"/>
        <family val="2"/>
        <scheme val="minor"/>
      </rPr>
      <t xml:space="preserve"> PSI Ti=94 c , Tm=133 c, , USP= 135 PSI ,  WHT = 111 F.</t>
    </r>
  </si>
  <si>
    <t>EXPRO # 2 (TMU)</t>
  </si>
  <si>
    <t>THE WELL IS TRIPPED DUE TO  HIGH Tm , STARTED ON RIGHT AND REVERSE ROTATION  ( CENTERLIFT RECOMMENDATION ) TILL RUNNING OK 
                     INCR. FREQ. GRADUALLU TO 50 HZ .
                - TRIPPED AGAIN DUE VSD CONVERTER PROBLEM REPLACED GEN AS PER CENTERLIFT RECOMMENDATIONS ,  STRATED THE WELL GRADUALLY UP TO 50 HZ , THEN DOWN AGAIN DUE TO THE SAME RESON</t>
  </si>
  <si>
    <t>SET-UP NEW SOFTWARE FOR VSD, STARED THE WELL GRADUALLY TO 50 HZ BY CENTERLIFT REPRESINTATIVE  , THEN DOWN AGAIN DUE TO THE SAME RESONE , STARTED AGAIN  WITH FREQ. UP TO 50 HZ , THEN DOWN AGAIN , TRY TO START THE WELL WITHOUT SUCCESS , STARTED THE WELL GRADUALLY @ 14:30 HRS TO 50 HZ (PIP/PDP=1450/1872 PSI, CURRENT= 32 AMP, Ti/Tm=  99.6/140.86 C,  FLP=WHP=0, FLT=105 F), NO PRODUCTION AT SURFACE, INCREASED FREQ. TO 53 HZ (PIP/PDP=1375/2358 PSI, CURRENT=  34-36 , AMP, Ti/Tm= 95/140 C, FLP=WHP=0, FLT=106 F), NO PROD., INCREASED FREQ. TO 55 HZ (PIP/PDP=1375/2480 PSI, CURRENT=  35-37  
                     AMP, Ti/Tm= 95/145 C, FLP=WHP=0, FLT=106 F), NO PROD. THE WELL DOWN @ 18:30 HRS DUE TO VSD  PROBLEM (OVERLOAD),WAITING W.O</t>
  </si>
  <si>
    <t>NO PUMP ACTION, R.TRIP W/NEW 1.75" SLIM ANCHOR PUMP , RET. (6X1") RODS, S/R CONF ( 25X1"+117X7/8" + 57X1" ) , SET ANCHOR PUMP @ 4975 FT, ON STREAM.</t>
  </si>
  <si>
    <r>
      <t>UNDER W/O DUE TO TBG , W.S.O. &amp; ADD NEW PERF. , ( NO LEAK OR CRACKS DETECTED ON RETRIEVED TBG ) , (</t>
    </r>
    <r>
      <rPr>
        <b/>
        <sz val="12"/>
        <rFont val="Calibri"/>
        <family val="2"/>
        <scheme val="minor"/>
      </rPr>
      <t xml:space="preserve">DURING INSPECTION, FOUND  77 JT'S  HAD PITTING </t>
    </r>
    <r>
      <rPr>
        <b/>
        <sz val="12"/>
        <color rgb="FF0000FF"/>
        <rFont val="Calibri"/>
        <family val="2"/>
        <scheme val="minor"/>
      </rPr>
      <t xml:space="preserve">) , TAGGED  </t>
    </r>
    <r>
      <rPr>
        <b/>
        <sz val="12"/>
        <rFont val="Calibri"/>
        <family val="2"/>
        <scheme val="minor"/>
      </rPr>
      <t>T.O.F</t>
    </r>
    <r>
      <rPr>
        <b/>
        <sz val="12"/>
        <color rgb="FF0000FF"/>
        <rFont val="Calibri"/>
        <family val="2"/>
        <scheme val="minor"/>
      </rPr>
      <t xml:space="preserve"> @ 6043 FT  &amp; </t>
    </r>
    <r>
      <rPr>
        <b/>
        <sz val="12"/>
        <rFont val="Calibri"/>
        <family val="2"/>
        <scheme val="minor"/>
      </rPr>
      <t>FISH : (</t>
    </r>
    <r>
      <rPr>
        <b/>
        <sz val="12"/>
        <color theme="1"/>
        <rFont val="Calibri"/>
        <family val="2"/>
        <scheme val="minor"/>
      </rPr>
      <t xml:space="preserve"> LOST IN WELL PERM PKR , TAIL ASSY &amp; 2.56" FWG PLUG SET @ F-NIPPLE IN TAIL ASSY</t>
    </r>
    <r>
      <rPr>
        <b/>
        <sz val="12"/>
        <color rgb="FF0000FF"/>
        <rFont val="Calibri"/>
        <family val="2"/>
        <scheme val="minor"/>
      </rPr>
      <t xml:space="preserve">)  , </t>
    </r>
    <r>
      <rPr>
        <b/>
        <sz val="12"/>
        <color theme="1"/>
        <rFont val="Calibri"/>
        <family val="2"/>
        <scheme val="minor"/>
      </rPr>
      <t xml:space="preserve">SET 7" EZ DRILL B.PLUG @ 6000 FT , DUMPED 10 FT CMT ABOVE 7" B.PLUG TO ISOLATE B-V </t>
    </r>
    <r>
      <rPr>
        <b/>
        <sz val="12"/>
        <color rgb="FF0000FF"/>
        <rFont val="Calibri"/>
        <family val="2"/>
        <scheme val="minor"/>
      </rPr>
      <t>,</t>
    </r>
    <r>
      <rPr>
        <b/>
        <sz val="12"/>
        <rFont val="Calibri"/>
        <family val="2"/>
        <scheme val="minor"/>
      </rPr>
      <t xml:space="preserve"> RE-PERFORATED</t>
    </r>
    <r>
      <rPr>
        <b/>
        <sz val="12"/>
        <color rgb="FF0000FF"/>
        <rFont val="Calibri"/>
        <family val="2"/>
        <scheme val="minor"/>
      </rPr>
      <t xml:space="preserve"> </t>
    </r>
    <r>
      <rPr>
        <b/>
        <sz val="12"/>
        <color rgb="FF00B050"/>
        <rFont val="Calibri"/>
        <family val="2"/>
        <scheme val="minor"/>
      </rPr>
      <t>B-I ( 5836'- 5864')( 5800' - 5820' )</t>
    </r>
    <r>
      <rPr>
        <b/>
        <sz val="12"/>
        <color rgb="FF0000FF"/>
        <rFont val="Calibri"/>
        <family val="2"/>
        <scheme val="minor"/>
      </rPr>
      <t xml:space="preserve"> ,</t>
    </r>
    <r>
      <rPr>
        <b/>
        <sz val="12"/>
        <rFont val="Calibri"/>
        <family val="2"/>
        <scheme val="minor"/>
      </rPr>
      <t xml:space="preserve"> INSTALLED 2 7/8" TBG</t>
    </r>
    <r>
      <rPr>
        <b/>
        <sz val="12"/>
        <color rgb="FF0000FF"/>
        <rFont val="Calibri"/>
        <family val="2"/>
        <scheme val="minor"/>
      </rPr>
      <t xml:space="preserve"> , RIH WITH</t>
    </r>
    <r>
      <rPr>
        <b/>
        <sz val="12"/>
        <color rgb="FFFF0000"/>
        <rFont val="Calibri"/>
        <family val="2"/>
        <scheme val="minor"/>
      </rPr>
      <t xml:space="preserve"> 1.75" SLIM DHP</t>
    </r>
    <r>
      <rPr>
        <b/>
        <sz val="12"/>
        <color rgb="FF0000FF"/>
        <rFont val="Calibri"/>
        <family val="2"/>
        <scheme val="minor"/>
      </rPr>
      <t xml:space="preserve"> &amp; </t>
    </r>
    <r>
      <rPr>
        <b/>
        <sz val="12"/>
        <color rgb="FFFF0000"/>
        <rFont val="Calibri"/>
        <family val="2"/>
        <scheme val="minor"/>
      </rPr>
      <t>NEW D-78 S/R</t>
    </r>
    <r>
      <rPr>
        <b/>
        <sz val="12"/>
        <color rgb="FF0000FF"/>
        <rFont val="Calibri"/>
        <family val="2"/>
        <scheme val="minor"/>
      </rPr>
      <t xml:space="preserve"> ( 1" SLIM RODS ) , ( 25X1" MOLDED ROD+117X7/8"+88X1") , INSTALLED ROD ROTATOR , </t>
    </r>
    <r>
      <rPr>
        <b/>
        <sz val="12"/>
        <color rgb="FFFF0000"/>
        <rFont val="Calibri"/>
        <family val="2"/>
        <scheme val="minor"/>
      </rPr>
      <t>ON STREAM 30/8/2017</t>
    </r>
  </si>
  <si>
    <t>TOTAL RET. (33X1")</t>
  </si>
  <si>
    <t>W.C = 85 % AFTER ADDED B-IV</t>
  </si>
  <si>
    <t>TOT. RET. (35X1") RODS</t>
  </si>
  <si>
    <r>
      <t xml:space="preserve">NO PUMP ACTION, R.TRIP W/2.25" ANCHOR PUMP, RET. ( 5 X1" ) RODS,  S/R CONFIG. (25X1" + 119X7/8"  + 52X1"), SET PUMP AT 4900 FT, HYDROTEST, NOT HOLD, </t>
    </r>
    <r>
      <rPr>
        <b/>
        <sz val="12"/>
        <color rgb="FFFF0000"/>
        <rFont val="Calibri"/>
        <family val="2"/>
        <scheme val="minor"/>
      </rPr>
      <t>WAITING W/O.</t>
    </r>
  </si>
  <si>
    <t xml:space="preserve">EXPRO #1 (TMU) </t>
  </si>
  <si>
    <t>W.C INCREASED F/1% TO 20%</t>
  </si>
  <si>
    <t>W.C INCREASED F/15% TO 30%</t>
  </si>
  <si>
    <t>TOTAL RET. ( 10X1" )</t>
  </si>
  <si>
    <t>1.5 " ANCHOR SLIM</t>
  </si>
  <si>
    <t xml:space="preserve">EXPRO #1 (TMU) , ANCHOR PUMP </t>
  </si>
  <si>
    <r>
      <t>EXPRO #1 (TMU) ,</t>
    </r>
    <r>
      <rPr>
        <b/>
        <sz val="12"/>
        <color rgb="FFFF0000"/>
        <rFont val="Calibri"/>
        <family val="2"/>
        <scheme val="minor"/>
      </rPr>
      <t xml:space="preserve"> </t>
    </r>
    <r>
      <rPr>
        <b/>
        <sz val="12"/>
        <color rgb="FF1C9A16"/>
        <rFont val="Calibri"/>
        <family val="2"/>
        <scheme val="minor"/>
      </rPr>
      <t>AFTER ADDING NEW PERF. IN ( BAH. IV ) , B-I,III,IV,V</t>
    </r>
  </si>
  <si>
    <t>B-I ( 5929'-5945' ) , (5852'-5874' )
B-III (6,004 – 6,010)</t>
  </si>
  <si>
    <r>
      <t xml:space="preserve">NO PUMP ACTION, R.TRIP, HYDROTEST, NOT HOLD, REST, HYDROTEST, NOT HOLD, R.TRIP W/ 1.5" ANCHOR SLIM, RET. ( 10X1" ) RODS, SET ANCHOR @ 5500 FT, HYDROTEST, NOT HOLD, </t>
    </r>
    <r>
      <rPr>
        <b/>
        <sz val="12"/>
        <color rgb="FFFF0000"/>
        <rFont val="Calibri"/>
        <family val="2"/>
        <scheme val="minor"/>
      </rPr>
      <t>WAITING W/O.</t>
    </r>
  </si>
  <si>
    <t>TOTAL RET. ( 10X1" ) RODS</t>
  </si>
  <si>
    <t>EXPRO 1 TMU</t>
  </si>
  <si>
    <r>
      <t xml:space="preserve">NO PUMP ACTION,R.TRIP,  RET. ( 2X1" ) RODS, S/R CONF. ( 25X1"+119X7/8" + 54X1" ), SET ANCHOR AT 4950 FT, HYDROTEST, HOLD OK, </t>
    </r>
    <r>
      <rPr>
        <b/>
        <sz val="12"/>
        <color rgb="FFFF0000"/>
        <rFont val="Calibri"/>
        <family val="2"/>
        <scheme val="minor"/>
      </rPr>
      <t>ON STREAM</t>
    </r>
    <r>
      <rPr>
        <b/>
        <sz val="12"/>
        <color rgb="FF0000FF"/>
        <rFont val="Calibri"/>
        <family val="2"/>
        <scheme val="minor"/>
      </rPr>
      <t>.</t>
    </r>
  </si>
  <si>
    <t>NO PUMP ACTION, MANY TRIALS TO UNSET DHP W/O SUCCESS ( OVER-PULL 56 KLB ), R.TRIP, HYDROTEST, HOLD OK, ON STREAM.</t>
  </si>
  <si>
    <r>
      <t xml:space="preserve">NO PUMP ACTION, R.TRIP, HYDROTEST, NOT HOLD, R.TRIP </t>
    </r>
    <r>
      <rPr>
        <b/>
        <sz val="12"/>
        <color rgb="FFFF0000"/>
        <rFont val="Calibri"/>
        <family val="2"/>
        <scheme val="minor"/>
      </rPr>
      <t>W/ 1.5" ANCHOR SLIM</t>
    </r>
    <r>
      <rPr>
        <b/>
        <sz val="12"/>
        <color rgb="FF0000FF"/>
        <rFont val="Calibri"/>
        <family val="2"/>
        <scheme val="minor"/>
      </rPr>
      <t xml:space="preserve">, RET. ( 10X1" ) RODS, HYDROTEST, HOLD OK, </t>
    </r>
    <r>
      <rPr>
        <b/>
        <sz val="12"/>
        <color rgb="FFFF0000"/>
        <rFont val="Calibri"/>
        <family val="2"/>
        <scheme val="minor"/>
      </rPr>
      <t>SET ANCHOR @ 5425 FT</t>
    </r>
    <r>
      <rPr>
        <b/>
        <sz val="12"/>
        <color rgb="FF0000FF"/>
        <rFont val="Calibri"/>
        <family val="2"/>
        <scheme val="minor"/>
      </rPr>
      <t>, ON STREAM.</t>
    </r>
  </si>
  <si>
    <t>B-VI</t>
  </si>
  <si>
    <t>BAKER (S/R)</t>
  </si>
  <si>
    <t>W.C INCREASED  TO 55%</t>
  </si>
  <si>
    <t>LOW PUMP EFF. , R.TRIP , ON STREAM.</t>
  </si>
  <si>
    <t>B-VI ON PROD</t>
  </si>
  <si>
    <t>BAKER, B-VI</t>
  </si>
  <si>
    <t>1.75" SLIM DHP</t>
  </si>
  <si>
    <r>
      <t xml:space="preserve">UNDER W/O DUE TO TBG LEAK, </t>
    </r>
    <r>
      <rPr>
        <b/>
        <sz val="12"/>
        <color rgb="FFFF0000"/>
        <rFont val="Calibri"/>
        <family val="2"/>
        <scheme val="minor"/>
      </rPr>
      <t>FOUND 2" CRACK ON JNT # 120 ABOVE PSN</t>
    </r>
    <r>
      <rPr>
        <b/>
        <sz val="12"/>
        <color rgb="FF0000FF"/>
        <rFont val="Calibri"/>
        <family val="2"/>
        <scheme val="minor"/>
      </rPr>
      <t>, TAGGED BTM AT 6095 FT, INSTALL 2-7/8" ANCHOR CATCHER COMPLETION, RIH W/ 1.5" SLIM DHP AND SAME S/R WITH CONF. (25*1" + 124*7/8" + 84*1"), ON STREAM ON 18-8-2018</t>
    </r>
  </si>
  <si>
    <t>ROD NO. 34*1" PARTED, FISHED , CHANGED 30*1" RODS ON TOP SECTION, R.TRIP W/NEW 2.25" DHP, ON STREAM.</t>
  </si>
  <si>
    <t>DHP SCREEN LOST IN HOLE</t>
  </si>
  <si>
    <t xml:space="preserve">EXPRO (TMU-1)  </t>
  </si>
  <si>
    <t>FOUND HIGH HITTING DOWN ,  SPACE OUT FOR DHP , ON STREAM</t>
  </si>
  <si>
    <t>EXPRO #2 (TMU),(ANCHOR PUMP)</t>
  </si>
  <si>
    <t xml:space="preserve">PUMP TYPE             </t>
  </si>
  <si>
    <t>CHOKE SIZE</t>
  </si>
  <si>
    <t>2 7/8 " TBG</t>
  </si>
  <si>
    <t>S.F.L FOR B-I , III, IV,V , AFTER W/O</t>
  </si>
  <si>
    <t xml:space="preserve">EXPRO #1 (TMU) ,  
FER.=50  HZ , CURR.=19 A, PIP= 2532 PSI , PDP=4297 PSI , TI= 216 F,TM=244 F , USP = 1500 PSI    </t>
  </si>
  <si>
    <t>NO PUMP ACTION, R.TRIP W/ 1.75" D.H.P, ON STREAM</t>
  </si>
  <si>
    <t>ROD NO.(28*1") PARTED, FISHED, R.TRIP W/1.75"DHP, ON STREAM</t>
  </si>
  <si>
    <t>VALVE ROD UNSCREWED, FISHED OK, R.TRIP W/ 2.25" DHP, ON STREAM</t>
  </si>
  <si>
    <t>NO PUMP ACTION, RESET DHP, ON STREAM</t>
  </si>
  <si>
    <t xml:space="preserve">EXPRO #1 (TMU) ,  
FER.=45  HZ , CURR.=19 A, PIP= 2564 PSI , PDP=3801 PSI , TI= 216 F,TM=240 F , USP = 850 PSI    </t>
  </si>
  <si>
    <t>DECREASED Freq. F/50  T/45 hz, WHP F/1500 T/850 psi</t>
  </si>
  <si>
    <t xml:space="preserve">EXPRO #1 (TMU) 
</t>
  </si>
  <si>
    <t>EXPRO #1 (TMU)</t>
  </si>
  <si>
    <t xml:space="preserve">
TSTED THE WELL BY EXPRO TMU #3  AT MANIFOLD PRESSURE, FOUND NOT PRODUCE ( LAST GROSS = 15 BFPD) . 
                 DIVERTED TO EXPRO TANK ( @ LOW PRESSURE ), FOUND  NOT PRODUCE ,  MEASURED D.F.L, FOUND AT PUMP DEPTH. (5800 FT).
               </t>
  </si>
  <si>
    <r>
      <t xml:space="preserve">NO PUMP ACTION, R.TRIP W/DHP, ACTION AND SUCTION AND NO PROD, TBG TEST NOT HOLD, WTR COMING FROM CSG, </t>
    </r>
    <r>
      <rPr>
        <b/>
        <sz val="12"/>
        <color rgb="FFFF0000"/>
        <rFont val="Calibri"/>
        <family val="2"/>
        <scheme val="minor"/>
      </rPr>
      <t>R.TRIP W/2" ANCHOR PUMP</t>
    </r>
    <r>
      <rPr>
        <b/>
        <sz val="12"/>
        <color rgb="FF0000FF"/>
        <rFont val="Calibri"/>
        <family val="2"/>
        <scheme val="minor"/>
      </rPr>
      <t>, RET. 10*1" RODS, SET ANCHOR PUMP AT 5675 FT, TBG TEST HOLD, ON STREAM.</t>
    </r>
  </si>
  <si>
    <t>STOPPED THE WELL DUE TO NOT PROD.</t>
  </si>
  <si>
    <t>NO PUMP ACTION , R.TRIP W/1.5" DHP , HYDRO TEST, HOLD OK, ON STREAM</t>
  </si>
  <si>
    <t xml:space="preserve">S.F.L AFTER 24 HRS. </t>
  </si>
  <si>
    <t>NO PUMP ACTION, RESET DHP , HYDRO TEST, HOLD OK , ON STREAM.</t>
  </si>
  <si>
    <t>NO PUMP ACTION, R.TRIP , TBG TEST, HOLD OK, ON STREAM</t>
  </si>
  <si>
    <r>
      <t xml:space="preserve">UNDER W/O , </t>
    </r>
    <r>
      <rPr>
        <b/>
        <u/>
        <sz val="12"/>
        <color rgb="FFFF0000"/>
        <rFont val="Calibri"/>
        <family val="2"/>
        <scheme val="minor"/>
      </rPr>
      <t>MILLED OUT UPPER &amp; LOWER B.P</t>
    </r>
    <r>
      <rPr>
        <b/>
        <sz val="12"/>
        <color rgb="FF0000FF"/>
        <rFont val="Calibri"/>
        <family val="2"/>
        <scheme val="minor"/>
      </rPr>
      <t xml:space="preserve"> ,  TAGGED B.P. AT 6600 FT (D/P) , SPOT 1000 FT CMT &amp; DRILLED OUT SAME FROM TO 6388  FT, </t>
    </r>
    <r>
      <rPr>
        <b/>
        <sz val="12"/>
        <color rgb="FFFF0000"/>
        <rFont val="Calibri"/>
        <family val="2"/>
        <scheme val="minor"/>
      </rPr>
      <t>TAGGED TD @ 6385</t>
    </r>
    <r>
      <rPr>
        <b/>
        <sz val="12"/>
        <color rgb="FF0000FF"/>
        <rFont val="Calibri"/>
        <family val="2"/>
        <scheme val="minor"/>
      </rPr>
      <t xml:space="preserve"> (G.RING + J.BASKET ON CCL TOOL),  P/T CSG W/ 300 -1000 PSI FOR 15 MIN HOLD OK ,
</t>
    </r>
    <r>
      <rPr>
        <b/>
        <u/>
        <sz val="12"/>
        <color rgb="FFFF0000"/>
        <rFont val="Calibri"/>
        <family val="2"/>
        <scheme val="minor"/>
      </rPr>
      <t>ISOLATRED B-VI (6,102 – 6,116)(6,175 – 6,182) &amp; B-V (6052-6078) FT BY SQUEEZE CMT</t>
    </r>
    <r>
      <rPr>
        <b/>
        <sz val="12"/>
        <color rgb="FFFF0000"/>
        <rFont val="Calibri"/>
        <family val="2"/>
        <scheme val="minor"/>
      </rPr>
      <t>,</t>
    </r>
    <r>
      <rPr>
        <b/>
        <sz val="12"/>
        <color rgb="FF0000FF"/>
        <rFont val="Calibri"/>
        <family val="2"/>
        <scheme val="minor"/>
      </rPr>
      <t xml:space="preserve"> 
</t>
    </r>
    <r>
      <rPr>
        <b/>
        <u/>
        <sz val="12"/>
        <color rgb="FF1C9A16"/>
        <rFont val="Calibri"/>
        <family val="2"/>
        <scheme val="minor"/>
      </rPr>
      <t>RE-PERF BAH-VI</t>
    </r>
    <r>
      <rPr>
        <b/>
        <sz val="12"/>
        <color rgb="FF1C9A16"/>
        <rFont val="Calibri"/>
        <family val="2"/>
        <scheme val="minor"/>
      </rPr>
      <t xml:space="preserve"> ( 6174-6180') &amp; </t>
    </r>
    <r>
      <rPr>
        <b/>
        <u/>
        <sz val="12"/>
        <color rgb="FF1C9A16"/>
        <rFont val="Calibri"/>
        <family val="2"/>
        <scheme val="minor"/>
      </rPr>
      <t>BAH-III</t>
    </r>
    <r>
      <rPr>
        <b/>
        <sz val="12"/>
        <color rgb="FF1C9A16"/>
        <rFont val="Calibri"/>
        <family val="2"/>
        <scheme val="minor"/>
      </rPr>
      <t xml:space="preserve"> ( 5908'-5920') , </t>
    </r>
    <r>
      <rPr>
        <b/>
        <u/>
        <sz val="12"/>
        <color rgb="FF1C9A16"/>
        <rFont val="Calibri"/>
        <family val="2"/>
        <scheme val="minor"/>
      </rPr>
      <t>ADD NEW PERF BAH-V</t>
    </r>
    <r>
      <rPr>
        <b/>
        <sz val="12"/>
        <color rgb="FF1C9A16"/>
        <rFont val="Calibri"/>
        <family val="2"/>
        <scheme val="minor"/>
      </rPr>
      <t xml:space="preserve"> ( 5992'-6010') , </t>
    </r>
    <r>
      <rPr>
        <b/>
        <u/>
        <sz val="12"/>
        <color rgb="FF1C9A16"/>
        <rFont val="Calibri"/>
        <family val="2"/>
        <scheme val="minor"/>
      </rPr>
      <t>BAH-IV</t>
    </r>
    <r>
      <rPr>
        <b/>
        <sz val="12"/>
        <color rgb="FF1C9A16"/>
        <rFont val="Calibri"/>
        <family val="2"/>
        <scheme val="minor"/>
      </rPr>
      <t xml:space="preserve"> ( 5972'-5982')( 5955'-5960') &amp; </t>
    </r>
    <r>
      <rPr>
        <b/>
        <u/>
        <sz val="12"/>
        <color rgb="FF1C9A16"/>
        <rFont val="Calibri"/>
        <family val="2"/>
        <scheme val="minor"/>
      </rPr>
      <t>BAH-I</t>
    </r>
    <r>
      <rPr>
        <b/>
        <sz val="12"/>
        <color rgb="FF1C9A16"/>
        <rFont val="Calibri"/>
        <family val="2"/>
        <scheme val="minor"/>
      </rPr>
      <t xml:space="preserve"> ( 5837'-5852')( 5793'-5813')( 5779'-5793')( 5769'-5779')</t>
    </r>
    <r>
      <rPr>
        <b/>
        <sz val="12"/>
        <color rgb="FF0000FF"/>
        <rFont val="Calibri"/>
        <family val="2"/>
        <scheme val="minor"/>
      </rPr>
      <t xml:space="preserve"> , INSTALL 2-7/8" SELECTIVE COMPLETION KEPT </t>
    </r>
    <r>
      <rPr>
        <b/>
        <sz val="12"/>
        <color rgb="FF1C9A16"/>
        <rFont val="Calibri"/>
        <family val="2"/>
        <scheme val="minor"/>
      </rPr>
      <t>B-VI ON PROD</t>
    </r>
    <r>
      <rPr>
        <b/>
        <sz val="12"/>
        <color rgb="FF0000FF"/>
        <rFont val="Calibri"/>
        <family val="2"/>
        <scheme val="minor"/>
      </rPr>
      <t xml:space="preserve"> AND </t>
    </r>
    <r>
      <rPr>
        <b/>
        <sz val="12"/>
        <color rgb="FFFF0000"/>
        <rFont val="Calibri"/>
        <family val="2"/>
        <scheme val="minor"/>
      </rPr>
      <t xml:space="preserve">ISOLATE B-I,III,IV,V AGAINST SSD, </t>
    </r>
    <r>
      <rPr>
        <b/>
        <sz val="12"/>
        <color rgb="FF0000FF"/>
        <rFont val="Calibri"/>
        <family val="2"/>
        <scheme val="minor"/>
      </rPr>
      <t xml:space="preserve">RIH W/1.75" DHP &amp; </t>
    </r>
    <r>
      <rPr>
        <b/>
        <sz val="12"/>
        <color rgb="FFFF0000"/>
        <rFont val="Calibri"/>
        <family val="2"/>
        <scheme val="minor"/>
      </rPr>
      <t xml:space="preserve">NEW N-97 </t>
    </r>
    <r>
      <rPr>
        <b/>
        <sz val="12"/>
        <color rgb="FF0000FF"/>
        <rFont val="Calibri"/>
        <family val="2"/>
        <scheme val="minor"/>
      </rPr>
      <t xml:space="preserve">S/R CONF. ( 25*1" SLIM + 119*7/8" + 96*1"SLIM), ON STREAM ON </t>
    </r>
    <r>
      <rPr>
        <b/>
        <sz val="12"/>
        <color rgb="FFFF0000"/>
        <rFont val="Calibri"/>
        <family val="2"/>
        <scheme val="minor"/>
      </rPr>
      <t>14-8-2018</t>
    </r>
  </si>
  <si>
    <t xml:space="preserve">25X1" + 114X7/8" + 60X1" </t>
  </si>
  <si>
    <r>
      <t xml:space="preserve">NO PUMP ACTION, RET. (2X1")X1", HYDRO TEST, NOT HOLD, R.TRIP W/1.75" ANCHOR PUMP &amp; SET ANCHOR PUMP @ 4975 FT, TBG TEST, NOT HOLD, </t>
    </r>
    <r>
      <rPr>
        <b/>
        <sz val="12"/>
        <color rgb="FFFF0000"/>
        <rFont val="Calibri"/>
        <family val="2"/>
        <scheme val="minor"/>
      </rPr>
      <t>NO FLUID LEVEL, WAITING W/O</t>
    </r>
  </si>
  <si>
    <t>NOT PROD. R.TRIP, ON STREAM.</t>
  </si>
  <si>
    <r>
      <t xml:space="preserve">FINISHED DRILLING , </t>
    </r>
    <r>
      <rPr>
        <b/>
        <sz val="12"/>
        <color rgb="FFFF0000"/>
        <rFont val="Calibri"/>
        <family val="2"/>
      </rPr>
      <t>TAGGED TD @ 7760 FT</t>
    </r>
    <r>
      <rPr>
        <b/>
        <sz val="12"/>
        <color rgb="FF0000FF"/>
        <rFont val="Calibri"/>
        <family val="2"/>
      </rPr>
      <t>, COMPLEATED THE WELL AS</t>
    </r>
    <r>
      <rPr>
        <b/>
        <sz val="12"/>
        <color rgb="FFFF0000"/>
        <rFont val="Calibri"/>
        <family val="2"/>
      </rPr>
      <t xml:space="preserve"> </t>
    </r>
    <r>
      <rPr>
        <b/>
        <sz val="12"/>
        <color rgb="FF0000FF"/>
        <rFont val="Calibri"/>
        <family val="2"/>
      </rPr>
      <t xml:space="preserve">OIL PRODUCER FROM </t>
    </r>
    <r>
      <rPr>
        <b/>
        <sz val="12"/>
        <color rgb="FF339933"/>
        <rFont val="Calibri"/>
        <family val="2"/>
      </rPr>
      <t xml:space="preserve">KHARITA (7558'-7562') , </t>
    </r>
    <r>
      <rPr>
        <b/>
        <sz val="12"/>
        <color rgb="FF0000FF"/>
        <rFont val="Calibri"/>
        <family val="2"/>
      </rPr>
      <t>INSTALLED 2-7/8" COMPLETION WITH ESP PKR,</t>
    </r>
    <r>
      <rPr>
        <b/>
        <sz val="12"/>
        <color rgb="FF339933"/>
        <rFont val="Calibri"/>
        <family val="2"/>
      </rPr>
      <t xml:space="preserve"> </t>
    </r>
    <r>
      <rPr>
        <b/>
        <sz val="12"/>
        <color rgb="FF0000FF"/>
        <rFont val="Calibri"/>
        <family val="2"/>
      </rPr>
      <t xml:space="preserve">RIH W/ ESP PUMP 400 SER, DN 460 , 210 STG , </t>
    </r>
    <r>
      <rPr>
        <b/>
        <sz val="12"/>
        <color rgb="FFFF0000"/>
        <rFont val="Calibri"/>
        <family val="2"/>
      </rPr>
      <t xml:space="preserve">LAST CABLE RERADING: PH-PH: 6.2 Ω, PH-GR: 100 MΩ, </t>
    </r>
    <r>
      <rPr>
        <b/>
        <sz val="12"/>
        <color rgb="FF0000FF"/>
        <rFont val="Calibri"/>
        <family val="2"/>
      </rPr>
      <t xml:space="preserve">STARTED THE WELL AS FOLLOWING FER.=50  HZ , CURR.=19 A, PIP= 2532 PSI , PDP=4297 PSI , TI= 216 F,TM=244 F , USP = 1500 PSI    </t>
    </r>
  </si>
  <si>
    <t>NO PUMP ACTION, RESET, NOT PROD., R.TRIP W/1.5" SLIM DHP, ON STREAM</t>
  </si>
  <si>
    <t>LOW PUMP EFF. , R.TRIP, ON STREAM.</t>
  </si>
  <si>
    <t>ROD NO (28X1") PARTED , FISHED OK , REPLACED , ON STREAM</t>
  </si>
  <si>
    <t>STOPPED DUE TO NO AVAILABLE GEN.</t>
  </si>
  <si>
    <t>FLUID POUND, P.FILLAGE +/- 85%</t>
  </si>
  <si>
    <t>NO PUMP ACTION, R.TRIP W/ 1.5" SLIM DHP, ON STREAM.</t>
  </si>
  <si>
    <t xml:space="preserve">SEVERE F.POUND, P.FILLAGE= 24 %. , AFTER 24 HRS </t>
  </si>
  <si>
    <t>STARTED THE WELL</t>
  </si>
  <si>
    <t>1.5 " ANCHOR</t>
  </si>
  <si>
    <t>NO PUMP ACTION, R.TRIP, HYDRO TEST, NOT HOLD, R.TRIP W/ 1.5" ANCHOR PUMP, HYDRO TEST, HOLD OK, ON STREAM.</t>
  </si>
  <si>
    <r>
      <t xml:space="preserve">UNDER W/O DUE TO TBG LEAK, ( </t>
    </r>
    <r>
      <rPr>
        <b/>
        <sz val="12"/>
        <color rgb="FFFF0000"/>
        <rFont val="Calibri"/>
        <family val="2"/>
        <scheme val="minor"/>
      </rPr>
      <t>HAD LONGITUDINAL CRACKS IN JT'S NUMBER 161, 171, 183 &amp; 187.</t>
    </r>
    <r>
      <rPr>
        <b/>
        <sz val="12"/>
        <color rgb="FF0000FF"/>
        <rFont val="Calibri"/>
        <family val="2"/>
        <scheme val="minor"/>
      </rPr>
      <t xml:space="preserve"> ), TAGGED TD @ 6625' (GAUGE RING - JUNK BASKET), </t>
    </r>
    <r>
      <rPr>
        <b/>
        <sz val="12"/>
        <rFont val="Calibri"/>
        <family val="2"/>
        <scheme val="minor"/>
      </rPr>
      <t xml:space="preserve">INSTALLED 3-1/2 "TBG SELECTIVE COMPLETION, </t>
    </r>
    <r>
      <rPr>
        <b/>
        <sz val="12"/>
        <color rgb="FF1C9A16"/>
        <rFont val="Calibri"/>
        <family val="2"/>
        <scheme val="minor"/>
      </rPr>
      <t>B-VI ONLY ON PROD.</t>
    </r>
    <r>
      <rPr>
        <b/>
        <sz val="12"/>
        <rFont val="Calibri"/>
        <family val="2"/>
        <scheme val="minor"/>
      </rPr>
      <t xml:space="preserve"> </t>
    </r>
    <r>
      <rPr>
        <b/>
        <sz val="12"/>
        <color rgb="FFFF0000"/>
        <rFont val="Calibri"/>
        <family val="2"/>
        <scheme val="minor"/>
      </rPr>
      <t>B-IV,V ISOALTED AGAINST TWO SSD</t>
    </r>
    <r>
      <rPr>
        <b/>
        <sz val="12"/>
        <rFont val="Calibri"/>
        <family val="2"/>
        <scheme val="minor"/>
      </rPr>
      <t xml:space="preserve">, </t>
    </r>
    <r>
      <rPr>
        <b/>
        <sz val="12"/>
        <color rgb="FF0000FF"/>
        <rFont val="Calibri"/>
        <family val="2"/>
        <scheme val="minor"/>
      </rPr>
      <t>RIH W/ 1.75" DHP &amp; THE SAME S/R EXCEPT ( 37X1" ) COND.2 N-97 , S/R CONF. ( 25X1" + 117X7/8" + 90X1" ),</t>
    </r>
    <r>
      <rPr>
        <b/>
        <sz val="12"/>
        <rFont val="Calibri"/>
        <family val="2"/>
        <scheme val="minor"/>
      </rPr>
      <t xml:space="preserve"> </t>
    </r>
    <r>
      <rPr>
        <b/>
        <sz val="12"/>
        <color rgb="FFFF0000"/>
        <rFont val="Calibri"/>
        <family val="2"/>
        <scheme val="minor"/>
      </rPr>
      <t>ON STREAM 5/8/2018.</t>
    </r>
  </si>
  <si>
    <t xml:space="preserve">SLIGHT FLUID POUND , P.FILLAGE +/- 94 % </t>
  </si>
  <si>
    <t>SLIGHT F.POUND , P.FILLAGE +/- 87 %</t>
  </si>
  <si>
    <t>SEVERE F.POUND , P.FILLAGE +/- 31 %</t>
  </si>
  <si>
    <t>S.F.L FOR B-IV , NORMAL CARD</t>
  </si>
  <si>
    <t>S.F.L FOR B-IV</t>
  </si>
  <si>
    <t>SEVERE F.POUND , P.FILLAGE +/- 30 %</t>
  </si>
  <si>
    <t>S.F.L FOR B-I,III,IV , F.POUND , P.FILLAGE +/- 74 %</t>
  </si>
  <si>
    <t>SEVERE FLUID POUND , P.FILLAGE +/- 10 %</t>
  </si>
  <si>
    <t>STOPPED DUE TO LOW PRODUCTIVITY</t>
  </si>
  <si>
    <t>ROD NO. (28*1") PARTED, FISHED, CHANGED, ON STREAM.</t>
  </si>
  <si>
    <t>DECREASED S.L. F/128" TO 112"</t>
  </si>
  <si>
    <t>SLIGHT F.POUND, P.FILLAGE +/-90%</t>
  </si>
  <si>
    <t>SEVERE F.POUND , P.FILLAGE 40 %</t>
  </si>
  <si>
    <t>SLIGHT F.POUND, P.FILLAGE +/- 85 %</t>
  </si>
  <si>
    <t>F. POUND, P. FILLAGE +/-90%</t>
  </si>
  <si>
    <t>EXBRO#3 (TMU)</t>
  </si>
  <si>
    <t>DECREASED SH.S. F/ 12" T/ 8"</t>
  </si>
  <si>
    <r>
      <t>S.F.L FOR B-I , III, IV,V   , SEVERE F.POUND  ,</t>
    </r>
    <r>
      <rPr>
        <b/>
        <sz val="12"/>
        <color rgb="FFFF0000"/>
        <rFont val="Calibri"/>
        <family val="2"/>
        <charset val="204"/>
        <scheme val="minor"/>
      </rPr>
      <t xml:space="preserve"> P.FILLAGE = 10%</t>
    </r>
  </si>
  <si>
    <t>SLIGHT F.POUND , P.FILLAGE +/- 95 %</t>
  </si>
  <si>
    <t>EXPRO (TMU-3)</t>
  </si>
  <si>
    <t>INCREASED SH.S. F/8" T/12"</t>
  </si>
  <si>
    <t>EXPRO #2 (TMU) , SH.S=12"</t>
  </si>
  <si>
    <t>EXPRO (TMU-3) , SH.S=8"</t>
  </si>
  <si>
    <t>TESTED THE WELL BY EXPRO (TMU-3) , FOUND NO PUMP ACTION.</t>
  </si>
  <si>
    <t xml:space="preserve">EXPRO (TMU-3) </t>
  </si>
  <si>
    <t>96"</t>
  </si>
  <si>
    <r>
      <t>FINISHED DRILLING , COMPLEATED THE WELL AS</t>
    </r>
    <r>
      <rPr>
        <b/>
        <sz val="12"/>
        <color rgb="FFFF0000"/>
        <rFont val="Calibri"/>
        <family val="2"/>
      </rPr>
      <t xml:space="preserve"> </t>
    </r>
    <r>
      <rPr>
        <b/>
        <sz val="12"/>
        <color rgb="FF0000FF"/>
        <rFont val="Calibri"/>
        <family val="2"/>
      </rPr>
      <t xml:space="preserve">OIL PRODUCER FROM </t>
    </r>
    <r>
      <rPr>
        <b/>
        <sz val="12"/>
        <color rgb="FF169A77"/>
        <rFont val="Calibri"/>
        <family val="2"/>
      </rPr>
      <t>B-I (5,745’ – 5,759’) (14 FT) P= 360 – 685 Psi,  (5,779’ – 5,794’) (15 FT) P= 490 Psi,  (5,817’ – 5,821’) (04 FT) P= N/A (500 Psi Estimated),  B-III (5,921’ – 5,927’) (06 FT) P = 610 Psi, B-IV (5,934’ – 5,943’) (09 FT) P = 525 Psi,</t>
    </r>
    <r>
      <rPr>
        <b/>
        <sz val="12"/>
        <color rgb="FF0000FF"/>
        <rFont val="Calibri"/>
        <family val="2"/>
      </rPr>
      <t xml:space="preserve"> USING S/R SYSTEM INSTALLED 2 7/8" COMPLETION ,   , R/U FOR S/U </t>
    </r>
    <r>
      <rPr>
        <b/>
        <sz val="12"/>
        <color rgb="FFFF0000"/>
        <rFont val="Calibri"/>
        <family val="2"/>
      </rPr>
      <t xml:space="preserve">640 MAX-II  FROM NE-21  </t>
    </r>
    <r>
      <rPr>
        <b/>
        <sz val="12"/>
        <color rgb="FF0000FF"/>
        <rFont val="Calibri"/>
        <family val="2"/>
      </rPr>
      <t xml:space="preserve"> (SH.S =8 " , S.L. = 96 '' ), RIH WITH  </t>
    </r>
    <r>
      <rPr>
        <b/>
        <sz val="12"/>
        <color rgb="FFFF0000"/>
        <rFont val="Calibri"/>
        <family val="2"/>
      </rPr>
      <t>1.75"  SLIM DHP</t>
    </r>
    <r>
      <rPr>
        <b/>
        <sz val="12"/>
        <color rgb="FF0000FF"/>
        <rFont val="Calibri"/>
        <family val="2"/>
      </rPr>
      <t xml:space="preserve">  , WITH  </t>
    </r>
    <r>
      <rPr>
        <b/>
        <sz val="12"/>
        <color rgb="FFFF0000"/>
        <rFont val="Calibri"/>
        <family val="2"/>
      </rPr>
      <t xml:space="preserve">S/R (NEW D-78 ) , ( 1" SLIM S/R ) </t>
    </r>
    <r>
      <rPr>
        <b/>
        <sz val="12"/>
        <color rgb="FF0000FF"/>
        <rFont val="Calibri"/>
        <family val="2"/>
      </rPr>
      <t xml:space="preserve"> ( 25X1" + 125X7/8" +71X1" ) , ON STREAM  </t>
    </r>
    <r>
      <rPr>
        <b/>
        <sz val="12"/>
        <color rgb="FFFF0000"/>
        <rFont val="Calibri"/>
        <family val="2"/>
      </rPr>
      <t>21/12/17</t>
    </r>
  </si>
  <si>
    <t>DECREASED SH.S. F/12" T/8"</t>
  </si>
  <si>
    <t>B-I (5745 – 5759) 14 FT,   (5779 – 5794) 15 FT ,  (5817 – 5821) 4 FT 
  B-III (5921 – 5927) 6 FT  
B-IV (5934 – 5943) 9 FT</t>
  </si>
  <si>
    <r>
      <t xml:space="preserve">UNDER W/O DUE TO TBG LEAK , ( </t>
    </r>
    <r>
      <rPr>
        <b/>
        <sz val="12"/>
        <color rgb="FFFF0000"/>
        <rFont val="Calibri"/>
        <family val="2"/>
        <scheme val="minor"/>
      </rPr>
      <t xml:space="preserve">FOUND CRACK IN JT#180 </t>
    </r>
    <r>
      <rPr>
        <b/>
        <sz val="12"/>
        <color rgb="FF0000FF"/>
        <rFont val="Calibri"/>
        <family val="2"/>
        <scheme val="minor"/>
      </rPr>
      <t xml:space="preserve">) ,TAGGED TD @ 6000 FT,  </t>
    </r>
    <r>
      <rPr>
        <b/>
        <sz val="12"/>
        <rFont val="Calibri"/>
        <family val="2"/>
        <scheme val="minor"/>
      </rPr>
      <t>INSTALLED 3 1/2" TBG ANCHOR CATCHER</t>
    </r>
    <r>
      <rPr>
        <b/>
        <sz val="12"/>
        <color rgb="FF0000FF"/>
        <rFont val="Calibri"/>
        <family val="2"/>
        <scheme val="minor"/>
      </rPr>
      <t xml:space="preserve">, RIH W/ 1.75" &amp; SAME S/R EXCEPT (40*1" NEW S-88) CONFG ( 25X1"+114X7/8"+92X1") , ON STREAM </t>
    </r>
    <r>
      <rPr>
        <b/>
        <sz val="12"/>
        <color rgb="FFFF0000"/>
        <rFont val="Calibri"/>
        <family val="2"/>
        <scheme val="minor"/>
      </rPr>
      <t>25-11-2016</t>
    </r>
  </si>
  <si>
    <r>
      <t xml:space="preserve">UNDER W/O DUE TBG ,  ( </t>
    </r>
    <r>
      <rPr>
        <b/>
        <sz val="12"/>
        <color rgb="FFFF0000"/>
        <rFont val="Calibri"/>
        <family val="2"/>
        <scheme val="minor"/>
      </rPr>
      <t>OBSERVED NO CRACKS OR HOLES IN TBG, HAD COLLAPSE IN ONE JT</t>
    </r>
    <r>
      <rPr>
        <b/>
        <sz val="12"/>
        <color rgb="FF0000FF"/>
        <rFont val="Calibri"/>
        <family val="2"/>
        <scheme val="minor"/>
      </rPr>
      <t xml:space="preserve"> )</t>
    </r>
    <r>
      <rPr>
        <b/>
        <sz val="12"/>
        <color rgb="FFFF0000"/>
        <rFont val="Calibri"/>
        <family val="2"/>
        <scheme val="minor"/>
      </rPr>
      <t xml:space="preserve"> ( DURING INSPECTION FOUND PITTING &amp; WEAR )</t>
    </r>
    <r>
      <rPr>
        <b/>
        <sz val="12"/>
        <color rgb="FF0000FF"/>
        <rFont val="Calibri"/>
        <family val="2"/>
        <scheme val="minor"/>
      </rPr>
      <t>, TAGGED BTM @ 5986 FT BY E/L ,</t>
    </r>
    <r>
      <rPr>
        <b/>
        <sz val="12"/>
        <rFont val="Calibri"/>
        <family val="2"/>
        <scheme val="minor"/>
      </rPr>
      <t xml:space="preserve"> INSTALLED 2 7/8" ANCHOR CATCHER</t>
    </r>
    <r>
      <rPr>
        <b/>
        <sz val="12"/>
        <color rgb="FF0000FF"/>
        <rFont val="Calibri"/>
        <family val="2"/>
        <scheme val="minor"/>
      </rPr>
      <t xml:space="preserve">, RIH WITH 1.5" SLIM DHP &amp; SAME S/R ( 25X1"+115X7/8"+87X1" ) , </t>
    </r>
    <r>
      <rPr>
        <b/>
        <sz val="12"/>
        <color rgb="FFFF0000"/>
        <rFont val="Calibri"/>
        <family val="2"/>
        <scheme val="minor"/>
      </rPr>
      <t>ON STREAM ON 15-10-2017</t>
    </r>
  </si>
  <si>
    <t xml:space="preserve">EXPRO #3 (TMU) </t>
  </si>
  <si>
    <t>AFTER 24 HRS WORKING</t>
  </si>
  <si>
    <t>DECREASED SH.S. F/10" T/8"</t>
  </si>
  <si>
    <t>W.C +/- 40%</t>
  </si>
  <si>
    <t xml:space="preserve"> EXPRO TMU#3 , RES. DECLINE</t>
  </si>
  <si>
    <t>TOTAL RETRIEVED ( 35X1" )</t>
  </si>
  <si>
    <t xml:space="preserve">EXPRO # 3 ( TMU )
</t>
  </si>
  <si>
    <t>B-I,III,IV,V,VI</t>
  </si>
  <si>
    <r>
      <t xml:space="preserve">NO PUMP ACTION, RET. ( 5+5 X1" ) RODS, HYDRO TEST, NOT HOLD, R.TRIP, </t>
    </r>
    <r>
      <rPr>
        <b/>
        <sz val="12"/>
        <color rgb="FFFF0000"/>
        <rFont val="Calibri"/>
        <family val="2"/>
        <scheme val="minor"/>
      </rPr>
      <t>SET PUMP @ 4975 FT</t>
    </r>
    <r>
      <rPr>
        <b/>
        <sz val="12"/>
        <color rgb="FF0000FF"/>
        <rFont val="Calibri"/>
        <family val="2"/>
        <scheme val="minor"/>
      </rPr>
      <t>, HYDRO TEST, NOT HOLD, WAITING W/O</t>
    </r>
  </si>
  <si>
    <t>EXPRO (TMU-1)</t>
  </si>
  <si>
    <t>WELL ( S/R ) :    NE-55</t>
  </si>
  <si>
    <t xml:space="preserve">EXPECTED LOW PUMP EFF. </t>
  </si>
  <si>
    <t xml:space="preserve">PERFORMED BUILD UP AGAINST DHP , HOLD OK @ 400 PSI. </t>
  </si>
  <si>
    <t>EXPRO TMU 1</t>
  </si>
  <si>
    <t>STOPPED THE WELL DUE TO NO PRODUCTION</t>
  </si>
  <si>
    <t xml:space="preserve">EXPRO (TMU-1) </t>
  </si>
  <si>
    <t>25*1" + 125*7/8" + 83*1"</t>
  </si>
  <si>
    <r>
      <t xml:space="preserve">POOH WITH S/R &amp; DHP , OPENED SSD AGAINST B-I,III,IV,V , NOW </t>
    </r>
    <r>
      <rPr>
        <b/>
        <sz val="12"/>
        <color rgb="FF548123"/>
        <rFont val="Calibri"/>
        <family val="2"/>
        <scheme val="minor"/>
      </rPr>
      <t xml:space="preserve"> B-I,III,IV,V,VI </t>
    </r>
    <r>
      <rPr>
        <b/>
        <sz val="12"/>
        <color rgb="FF0000FF"/>
        <rFont val="Calibri"/>
        <family val="2"/>
        <scheme val="minor"/>
      </rPr>
      <t>ON PROD , RIH WITH S/R &amp; DHP , ON STREAM</t>
    </r>
  </si>
  <si>
    <t>EXPRO #3 (TMU) , B-I,III,IV,V,VI</t>
  </si>
  <si>
    <r>
      <t>SEVERE FLUID POUND,</t>
    </r>
    <r>
      <rPr>
        <b/>
        <sz val="12"/>
        <color rgb="FFFF0000"/>
        <rFont val="Calibri"/>
        <family val="2"/>
        <charset val="204"/>
        <scheme val="minor"/>
      </rPr>
      <t xml:space="preserve"> P.FILLAGE=32%</t>
    </r>
  </si>
  <si>
    <t>SEVER TV LEAK</t>
  </si>
  <si>
    <r>
      <t xml:space="preserve">SEVER FLUID POUND </t>
    </r>
    <r>
      <rPr>
        <b/>
        <sz val="12"/>
        <color rgb="FFFF0000"/>
        <rFont val="Calibri"/>
        <family val="2"/>
        <charset val="204"/>
        <scheme val="minor"/>
      </rPr>
      <t xml:space="preserve"> P.FILLAGE +/- 57 %</t>
    </r>
  </si>
  <si>
    <t>AVG WHT = 125 F</t>
  </si>
  <si>
    <t>AVG WHT = 122 F</t>
  </si>
  <si>
    <t>SEVERE F.POUND, P.FILLAGE=23%</t>
  </si>
  <si>
    <t>FLUID POUND, P. FILLAGE +/- 87 %</t>
  </si>
  <si>
    <t>FLUID POUND, P. FILLAGE +/- 58 %</t>
  </si>
  <si>
    <t>S.F.L FOR B-I,III &amp; IV , SLIGHT FLUID POUND, P. FILLAGE +/- 91 %</t>
  </si>
  <si>
    <r>
      <t xml:space="preserve">UNDER W/O DUE TO CHANGE STATUS F/ ESP T/ S/R, POOH W/ ESP, FOUND ( </t>
    </r>
    <r>
      <rPr>
        <b/>
        <sz val="12"/>
        <color rgb="FFFF0000"/>
        <rFont val="Calibri"/>
        <family val="2"/>
        <scheme val="minor"/>
      </rPr>
      <t xml:space="preserve"> UPPER PUMP WAS PLUGGED, ITS SHAFT WAS LOCKED AND HAD SCALE INSIDE </t>
    </r>
    <r>
      <rPr>
        <b/>
        <sz val="12"/>
        <color rgb="FF0000FF"/>
        <rFont val="Calibri"/>
        <family val="2"/>
        <scheme val="minor"/>
      </rPr>
      <t xml:space="preserve">), ADD NEW PERF B-I ( 5929'-5945' ) &amp; (5852'-5874' ), TAGGED TD @ 6218' ( GR-JB/CCL ),  </t>
    </r>
    <r>
      <rPr>
        <b/>
        <sz val="12"/>
        <rFont val="Calibri"/>
        <family val="2"/>
        <scheme val="minor"/>
      </rPr>
      <t>INSTALLED 3-1/2 "TBG SELECTIVE COMPLETION</t>
    </r>
    <r>
      <rPr>
        <b/>
        <sz val="12"/>
        <color rgb="FF0000FF"/>
        <rFont val="Calibri"/>
        <family val="2"/>
        <scheme val="minor"/>
      </rPr>
      <t xml:space="preserve">, </t>
    </r>
    <r>
      <rPr>
        <b/>
        <sz val="12"/>
        <color rgb="FF1C9A16"/>
        <rFont val="Calibri"/>
        <family val="2"/>
        <scheme val="minor"/>
      </rPr>
      <t>ALL PERF INTERVALS ON PROD.</t>
    </r>
    <r>
      <rPr>
        <b/>
        <sz val="12"/>
        <color rgb="FF0000FF"/>
        <rFont val="Calibri"/>
        <family val="2"/>
        <scheme val="minor"/>
      </rPr>
      <t>, RIH W/ 2.25" DHP ON NEW N-97 S/R CONF, ( 25X1" + 119X7/8" + 88X1" ), 912 M-II S/U FROM D-8 ( S.L. = 128", SH.S= 10") , ON STREAM</t>
    </r>
    <r>
      <rPr>
        <b/>
        <sz val="12"/>
        <color rgb="FFFF0000"/>
        <rFont val="Calibri"/>
        <family val="2"/>
        <scheme val="minor"/>
      </rPr>
      <t xml:space="preserve"> 7/8/2018</t>
    </r>
  </si>
  <si>
    <t xml:space="preserve">SEVERE FLUID POUND , P.FILLAGE +/- 24 % </t>
  </si>
  <si>
    <t>SLIGHT T.V LEAK, P. FILLAGE +/- 70 %</t>
  </si>
  <si>
    <t>ROD NO.(10X1") PARTED, FISHED OK, REPLACED, ON STREAM.</t>
  </si>
  <si>
    <r>
      <rPr>
        <b/>
        <sz val="12"/>
        <color rgb="FFFF0000"/>
        <rFont val="Calibri"/>
        <family val="2"/>
        <scheme val="minor"/>
      </rPr>
      <t>UNDER W/O DUE TO TBG LEAK</t>
    </r>
    <r>
      <rPr>
        <b/>
        <sz val="12"/>
        <color rgb="FF0000FF"/>
        <rFont val="Calibri"/>
        <family val="2"/>
        <scheme val="minor"/>
      </rPr>
      <t xml:space="preserve">, ( </t>
    </r>
    <r>
      <rPr>
        <b/>
        <sz val="12"/>
        <color rgb="FFFF0000"/>
        <rFont val="Calibri"/>
        <family val="2"/>
        <scheme val="minor"/>
      </rPr>
      <t>FOUND CRACK IN JNT NO. (183,191 )</t>
    </r>
    <r>
      <rPr>
        <b/>
        <sz val="12"/>
        <color rgb="FF0000FF"/>
        <rFont val="Calibri"/>
        <family val="2"/>
        <scheme val="minor"/>
      </rPr>
      <t xml:space="preserve"> ) , RIH W/ 3-1/2" SLECTIVE COMPLETION, </t>
    </r>
    <r>
      <rPr>
        <b/>
        <sz val="12"/>
        <color rgb="FFFF0000"/>
        <rFont val="Calibri"/>
        <family val="2"/>
        <scheme val="minor"/>
      </rPr>
      <t>KEPT SSD OPENED</t>
    </r>
    <r>
      <rPr>
        <b/>
        <sz val="12"/>
        <color rgb="FF0000FF"/>
        <rFont val="Calibri"/>
        <family val="2"/>
        <scheme val="minor"/>
      </rPr>
      <t xml:space="preserve"> , </t>
    </r>
    <r>
      <rPr>
        <b/>
        <sz val="12"/>
        <color rgb="FF008000"/>
        <rFont val="Calibri"/>
        <family val="2"/>
        <scheme val="minor"/>
      </rPr>
      <t>ALL INTERVALS ON PROD.</t>
    </r>
    <r>
      <rPr>
        <b/>
        <sz val="12"/>
        <color rgb="FF0000FF"/>
        <rFont val="Calibri"/>
        <family val="2"/>
        <scheme val="minor"/>
      </rPr>
      <t xml:space="preserve"> , RIH W/ 1.75"  DHP ON S/R N-97 COND-A (25*1" + 125*7/8" + 83*1"), ON STREAM ON</t>
    </r>
    <r>
      <rPr>
        <b/>
        <sz val="12"/>
        <color rgb="FFFF0000"/>
        <rFont val="Calibri"/>
        <family val="2"/>
        <scheme val="minor"/>
      </rPr>
      <t xml:space="preserve"> 1-11-2018</t>
    </r>
  </si>
  <si>
    <t>B- V &amp; B-VI</t>
  </si>
  <si>
    <t>B-I,III,IV, VI</t>
  </si>
  <si>
    <t>PKR &amp; CSG LEAK</t>
  </si>
  <si>
    <t>SLIGHT  F.POUND , P.FILLAGE 90 %</t>
  </si>
  <si>
    <t>FLUID POUND, P.FILLAGE +/- 71%</t>
  </si>
  <si>
    <t>GAS INTERFEARENCE, P. FILLAGE=28%</t>
  </si>
  <si>
    <t xml:space="preserve"> B-IV, KHARITA</t>
  </si>
  <si>
    <r>
      <t xml:space="preserve">POOH WITH S/R &amp; DHP , RIH W/ 2.6" G.C., TAGGED F-NIPPLE @ 6130 FT ( S.L. DEPTH ), RIH W/ 2.75" D-SHIFTING TOOL, </t>
    </r>
    <r>
      <rPr>
        <b/>
        <sz val="12"/>
        <color rgb="FF1C9A16"/>
        <rFont val="Calibri"/>
        <family val="2"/>
        <charset val="204"/>
        <scheme val="minor"/>
      </rPr>
      <t>OPENED LOWER SSD AGAINST B-V, NOW B-V, VI ON PRODUCTION</t>
    </r>
    <r>
      <rPr>
        <b/>
        <sz val="12"/>
        <color rgb="FF0000FF"/>
        <rFont val="Calibri"/>
        <family val="2"/>
        <scheme val="minor"/>
      </rPr>
      <t>, 
RIH W/2.25" DHP INSTEAD OF 1.75" DHP , ON STREAM</t>
    </r>
  </si>
  <si>
    <r>
      <t xml:space="preserve">POOH W/ S/R &amp; 1.75" DHP , </t>
    </r>
    <r>
      <rPr>
        <b/>
        <sz val="12"/>
        <color rgb="FF1C9A16"/>
        <rFont val="Calibri"/>
        <family val="2"/>
        <charset val="204"/>
        <scheme val="minor"/>
      </rPr>
      <t>OPENED SSD AGAINST B-IV , NOW THE WELL PROD F/ B-IV, KHARITA</t>
    </r>
    <r>
      <rPr>
        <b/>
        <sz val="12"/>
        <color rgb="FF0000FF"/>
        <rFont val="Calibri"/>
        <family val="2"/>
        <scheme val="minor"/>
      </rPr>
      <t xml:space="preserve"> , RIH W/ 2.25" DHP &amp; S/R , ON STREAM</t>
    </r>
  </si>
  <si>
    <t xml:space="preserve">
BAKER , B-V, VI</t>
  </si>
  <si>
    <t xml:space="preserve">BAKER , KHARITA &amp; B-IV
LOW PUMP EFF. 
</t>
  </si>
  <si>
    <t>PKR (CSG LEAK)</t>
  </si>
  <si>
    <t xml:space="preserve">SEVERE F.POUND , P.FILLAGE = 21 % </t>
  </si>
  <si>
    <t>F.POUND , P.FILLAGE = 87 %</t>
  </si>
  <si>
    <t>F.POUND , P.FILLAGE = 90 %</t>
  </si>
  <si>
    <t>F.POUND , P.FILLAGE = 85 %</t>
  </si>
  <si>
    <t>SEVERE F.POUND , P.FILLAGE = 32 %</t>
  </si>
  <si>
    <t xml:space="preserve">SEVERE T.V LEAK </t>
  </si>
  <si>
    <t>STUCK WING</t>
  </si>
  <si>
    <t>SLIGHT FLUID POUND ( PUMP FILLAGE +/- 93 %)</t>
  </si>
  <si>
    <t>FLUID POUND ( PUMP FILLAGE +/- 78 %)</t>
  </si>
  <si>
    <t>CELLER/ OIL</t>
  </si>
  <si>
    <t>SLIGHT FLUID POUND ( PUMP FILLAGE +/- 90 %)</t>
  </si>
  <si>
    <t>FLUID POUND ( PUMP FILLAGE +/- 82 %)</t>
  </si>
  <si>
    <r>
      <t>FINISHED DRILLING , COMPLETED THE WELL AS OIL PRODUCER , FROM 
(</t>
    </r>
    <r>
      <rPr>
        <b/>
        <sz val="12"/>
        <color indexed="17"/>
        <rFont val="Calibri"/>
        <family val="2"/>
      </rPr>
      <t xml:space="preserve"> B-III (5971-5983) , PRESS= 1020 PSI</t>
    </r>
    <r>
      <rPr>
        <b/>
        <sz val="12"/>
        <color indexed="48"/>
        <rFont val="Calibri"/>
        <family val="2"/>
      </rPr>
      <t xml:space="preserve">  &amp; </t>
    </r>
    <r>
      <rPr>
        <b/>
        <sz val="12"/>
        <color indexed="57"/>
        <rFont val="Calibri"/>
        <family val="2"/>
      </rPr>
      <t>B-IV (6010-6020) , PRESS. = 1520 PSI</t>
    </r>
    <r>
      <rPr>
        <b/>
        <sz val="12"/>
        <color indexed="48"/>
        <rFont val="Calibri"/>
        <family val="2"/>
      </rPr>
      <t xml:space="preserve"> ,  )  USING </t>
    </r>
    <r>
      <rPr>
        <b/>
        <sz val="12"/>
        <color indexed="10"/>
        <rFont val="Calibri"/>
        <family val="2"/>
      </rPr>
      <t>S/R</t>
    </r>
    <r>
      <rPr>
        <b/>
        <sz val="12"/>
        <color indexed="48"/>
        <rFont val="Calibri"/>
        <family val="2"/>
      </rPr>
      <t xml:space="preserve"> SYSTEM  , </t>
    </r>
    <r>
      <rPr>
        <b/>
        <sz val="12"/>
        <color indexed="10"/>
        <rFont val="Calibri"/>
        <family val="2"/>
      </rPr>
      <t xml:space="preserve">R/U FOR  640 M-II S/U FROM DORRA-13 </t>
    </r>
    <r>
      <rPr>
        <b/>
        <sz val="12"/>
        <color indexed="48"/>
        <rFont val="Calibri"/>
        <family val="2"/>
      </rPr>
      <t>(SH.S = 8 " , S.L. = 112 '' ), RIH WITH</t>
    </r>
    <r>
      <rPr>
        <b/>
        <sz val="12"/>
        <color indexed="10"/>
        <rFont val="Calibri"/>
        <family val="2"/>
      </rPr>
      <t xml:space="preserve">   2 " DHP</t>
    </r>
    <r>
      <rPr>
        <b/>
        <sz val="12"/>
        <color indexed="48"/>
        <rFont val="Calibri"/>
        <family val="2"/>
      </rPr>
      <t xml:space="preserve"> , WITH </t>
    </r>
    <r>
      <rPr>
        <b/>
        <sz val="12"/>
        <color indexed="10"/>
        <rFont val="Calibri"/>
        <family val="2"/>
      </rPr>
      <t xml:space="preserve">NEW H-CH S/R </t>
    </r>
    <r>
      <rPr>
        <b/>
        <sz val="12"/>
        <color indexed="48"/>
        <rFont val="Calibri"/>
        <family val="2"/>
      </rPr>
      <t>( 25X1"+120X7/8"+81 X1" ) , ON STREAM.</t>
    </r>
  </si>
  <si>
    <t>ROD NO. ( 27X1" ) PARTED, FISHED OK, REPLACED OK, ON STREAM.</t>
  </si>
  <si>
    <t>RIH/2.25" DHP INSTEAD OF 1.75" DHP , ON STREAM</t>
  </si>
  <si>
    <t xml:space="preserve">TOTAL RETRIEVED ( 5X1") </t>
  </si>
  <si>
    <t>L.P.E., R.TRIP W/ 1.5" ANCHOR PUMP,  RET. ( 1X1") ROD, SET ANCHOR @ 5750 FT , ON STREAM.</t>
  </si>
  <si>
    <r>
      <t xml:space="preserve">NO PUMP ACTION, </t>
    </r>
    <r>
      <rPr>
        <b/>
        <sz val="16"/>
        <color rgb="FF0000FF"/>
        <rFont val="Calibri"/>
        <family val="2"/>
        <scheme val="minor"/>
      </rPr>
      <t>2</t>
    </r>
    <r>
      <rPr>
        <b/>
        <sz val="12"/>
        <color rgb="FF0000FF"/>
        <rFont val="Calibri"/>
        <family val="2"/>
        <scheme val="minor"/>
      </rPr>
      <t xml:space="preserve"> R.TRIP, RET. ( 9X1" ) RODS, SET ANCHOR PUMP @ 5575 FT, HYDRO TEST, HOLD OK, ON STREAM.</t>
    </r>
  </si>
  <si>
    <t>NO PUMP ACTION, R.TRIP , ON STREAM.</t>
  </si>
  <si>
    <t xml:space="preserve">TOTAL RETRIEVED ( 9X1") </t>
  </si>
  <si>
    <t>ROD NO.(1X1") PARTED, FISHED OK, REPLACED, ON STREAM.</t>
  </si>
  <si>
    <r>
      <t xml:space="preserve">NO PUMP ACTION , FOUND CAGE CLOSED BARREL ( </t>
    </r>
    <r>
      <rPr>
        <b/>
        <sz val="12"/>
        <color rgb="FFFF0000"/>
        <rFont val="Calibri"/>
        <family val="2"/>
        <scheme val="minor"/>
      </rPr>
      <t>STANDING VALVE</t>
    </r>
    <r>
      <rPr>
        <b/>
        <sz val="12"/>
        <color rgb="FF0000FF"/>
        <rFont val="Calibri"/>
        <family val="2"/>
        <scheme val="minor"/>
      </rPr>
      <t xml:space="preserve"> ) &amp; STRAINER LOST IN THE WELL, RIH W/ DHP &amp; SAME S/R, ON STREAM.</t>
    </r>
  </si>
  <si>
    <t>NO PUMP ACTION, RESET FOR DHP, NOT PROD. , R.TRIP, HYDRO TEST, HOLD OK, ON STREAM.</t>
  </si>
  <si>
    <t>WELL ( ESP ) :   NE-68</t>
  </si>
  <si>
    <t>T.O.C. @ 2400'</t>
  </si>
  <si>
    <t xml:space="preserve">        EXPRO #2 (TMU) </t>
  </si>
  <si>
    <t xml:space="preserve">  EXPRO #2 (TMU),H2S =0 PPM, CO2 = 1 %</t>
  </si>
  <si>
    <r>
      <t xml:space="preserve">NO PUMP ACTION, </t>
    </r>
    <r>
      <rPr>
        <b/>
        <sz val="18"/>
        <color rgb="FF0000FF"/>
        <rFont val="Calibri"/>
        <family val="2"/>
        <charset val="204"/>
        <scheme val="minor"/>
      </rPr>
      <t>2</t>
    </r>
    <r>
      <rPr>
        <b/>
        <sz val="12"/>
        <color rgb="FF0000FF"/>
        <rFont val="Calibri"/>
        <family val="2"/>
        <scheme val="minor"/>
      </rPr>
      <t xml:space="preserve"> R.TRIP, HYDRO TEST, NOT HOLD, </t>
    </r>
    <r>
      <rPr>
        <b/>
        <sz val="12"/>
        <color rgb="FFFF0000"/>
        <rFont val="Calibri"/>
        <family val="2"/>
        <scheme val="minor"/>
      </rPr>
      <t>RIH W/ 1.5" DHP</t>
    </r>
    <r>
      <rPr>
        <b/>
        <sz val="12"/>
        <color rgb="FF0000FF"/>
        <rFont val="Calibri"/>
        <family val="2"/>
        <scheme val="minor"/>
      </rPr>
      <t xml:space="preserve">, RET. ( 10X1" ) RODS, </t>
    </r>
    <r>
      <rPr>
        <b/>
        <sz val="12"/>
        <color rgb="FFFF0000"/>
        <rFont val="Calibri"/>
        <family val="2"/>
        <scheme val="minor"/>
      </rPr>
      <t>SET ANCHOR PUMP @ 5450 FT</t>
    </r>
    <r>
      <rPr>
        <b/>
        <sz val="12"/>
        <color rgb="FF0000FF"/>
        <rFont val="Calibri"/>
        <family val="2"/>
        <scheme val="minor"/>
      </rPr>
      <t>, HYDRO TEST, HOLD OK, ON STREAM.</t>
    </r>
  </si>
  <si>
    <r>
      <t xml:space="preserve">UNDER W/O DUE TO TBG LEAK, </t>
    </r>
    <r>
      <rPr>
        <b/>
        <sz val="12"/>
        <color rgb="FFFF0000"/>
        <rFont val="Calibri"/>
        <family val="2"/>
        <scheme val="minor"/>
      </rPr>
      <t>( FOUND CRACK IN JT N0 187 ( 20 CM ) &amp; FOUND HOLE IN JT N0 191 ( BELOW ANCHOR CATCHER BY ONE JT ) )</t>
    </r>
    <r>
      <rPr>
        <b/>
        <sz val="12"/>
        <color rgb="FF0000FF"/>
        <rFont val="Calibri"/>
        <family val="2"/>
        <scheme val="minor"/>
      </rPr>
      <t xml:space="preserve">, TAGGED T.D. @ 5946 FT (E/L DEPTH) (13 FT FILL ABOVE LAST SCRAPER ), INSTALLED SELECTIVE COMPLETION , ALL INTERVALS </t>
    </r>
    <r>
      <rPr>
        <b/>
        <sz val="12"/>
        <color rgb="FF00B050"/>
        <rFont val="Calibri"/>
        <family val="2"/>
        <scheme val="minor"/>
      </rPr>
      <t>B-I,II,III&amp; IV</t>
    </r>
    <r>
      <rPr>
        <b/>
        <sz val="12"/>
        <color rgb="FF0000FF"/>
        <rFont val="Calibri"/>
        <family val="2"/>
        <scheme val="minor"/>
      </rPr>
      <t xml:space="preserve"> ON PROD. , RIH W/1.75" DHP &amp; S/R S-88 COND. 2 ( 25X1" + 125X7/8"+83X1"), ON STREAM 19/3/2018</t>
    </r>
  </si>
  <si>
    <t>TOTAL RET. ( 30X1" ) RODS</t>
  </si>
  <si>
    <r>
      <t xml:space="preserve">NO PUMP ACTION, RESET FOR DHP, HYDRO TEST, NOT HOLD, </t>
    </r>
    <r>
      <rPr>
        <b/>
        <sz val="12"/>
        <color rgb="FFFF0000"/>
        <rFont val="Calibri"/>
        <family val="2"/>
        <scheme val="minor"/>
      </rPr>
      <t>R.TRIP</t>
    </r>
    <r>
      <rPr>
        <b/>
        <sz val="12"/>
        <color rgb="FF0000FF"/>
        <rFont val="Calibri"/>
        <family val="2"/>
        <scheme val="minor"/>
      </rPr>
      <t>, ON STREAM.</t>
    </r>
  </si>
  <si>
    <t xml:space="preserve"> 400 SER, FLEX-3.2 , 494 STG</t>
  </si>
  <si>
    <t>WHP = 500</t>
  </si>
  <si>
    <t>B-V (6086 – 6092) (06 FT),P= 1941 PSI, 
B-VI (6160 – 6168) (08 FT),P= 2283 PSI,
 B-VI (6177 – 6187) (10 FT),P= 2370 PSI,
BAH-VI (6202 – 6208) (06 FT),P= 2357</t>
  </si>
  <si>
    <t xml:space="preserve">EXPRO #1 (TMU) ,  
FER.=50  HZ , CURR.=23 A, PIP= 1040 PSI , PDP=2675 PSI , TI= 196 F,TM=247 F , USP = 400 PSI    </t>
  </si>
  <si>
    <t>90X1"+ 106X7/8" + 25X1" S.BR</t>
  </si>
  <si>
    <r>
      <t xml:space="preserve">FINISHED DRILLING , </t>
    </r>
    <r>
      <rPr>
        <b/>
        <sz val="12"/>
        <color rgb="FFFF0000"/>
        <rFont val="Calibri"/>
        <family val="2"/>
      </rPr>
      <t>TAGGED TD @ 7004 FT BY (GR-CCL-CBL-VDL)</t>
    </r>
    <r>
      <rPr>
        <b/>
        <sz val="12"/>
        <color rgb="FF0000FF"/>
        <rFont val="Calibri"/>
        <family val="2"/>
      </rPr>
      <t>, RECORDED REPEAT SECTION (GR-CCL-CBL-VDL) LOG F/ 6300' T/ 6000', RECORDED MAIN LOG (GR-CCL-CBL-VDL) F/ 7004' T/1600'</t>
    </r>
    <r>
      <rPr>
        <b/>
        <sz val="12"/>
        <color theme="3" tint="0.39997558519241921"/>
        <rFont val="Calibri"/>
        <family val="2"/>
      </rPr>
      <t xml:space="preserve"> ,  </t>
    </r>
    <r>
      <rPr>
        <b/>
        <sz val="12"/>
        <color rgb="FF0000FF"/>
        <rFont val="Calibri"/>
        <family val="2"/>
      </rPr>
      <t xml:space="preserve">COMPLETED THE WELL AS OIL PRODUCER FROM </t>
    </r>
    <r>
      <rPr>
        <b/>
        <sz val="12"/>
        <color rgb="FF1C9A16"/>
        <rFont val="Calibri"/>
        <family val="2"/>
      </rPr>
      <t>B-V (6086 – 6092) (06 FT),P= 1941 PSI, B-VI (6160 – 6168) (08 FT),P= 2283 PSI, B-VI (6177 – 6187) (10 FT),P= 2370 PSI, BAH-VI (6202 – 6208) (06 FT),P= 2357 PSI</t>
    </r>
    <r>
      <rPr>
        <b/>
        <sz val="12"/>
        <color theme="3" tint="0.39997558519241921"/>
        <rFont val="Calibri"/>
        <family val="2"/>
      </rPr>
      <t xml:space="preserve"> </t>
    </r>
    <r>
      <rPr>
        <b/>
        <sz val="12"/>
        <color rgb="FF0000FF"/>
        <rFont val="Calibri"/>
        <family val="2"/>
      </rPr>
      <t xml:space="preserve">, </t>
    </r>
    <r>
      <rPr>
        <b/>
        <sz val="12"/>
        <rFont val="Calibri"/>
        <family val="2"/>
      </rPr>
      <t>INSTALLED 2-7/8" COMPLETION WITH ESP PKR</t>
    </r>
    <r>
      <rPr>
        <b/>
        <sz val="12"/>
        <color rgb="FF0000FF"/>
        <rFont val="Calibri"/>
        <family val="2"/>
      </rPr>
      <t>,</t>
    </r>
    <r>
      <rPr>
        <b/>
        <sz val="12"/>
        <color theme="3" tint="0.39997558519241921"/>
        <rFont val="Calibri"/>
        <family val="2"/>
      </rPr>
      <t xml:space="preserve"> </t>
    </r>
    <r>
      <rPr>
        <b/>
        <sz val="12"/>
        <color rgb="FF0000FF"/>
        <rFont val="Calibri"/>
        <family val="2"/>
      </rPr>
      <t xml:space="preserve">RIH W/ ESP PUMP </t>
    </r>
    <r>
      <rPr>
        <b/>
        <sz val="12"/>
        <color rgb="FFFF0000"/>
        <rFont val="Calibri"/>
        <family val="2"/>
      </rPr>
      <t>400 SER, FLEX-3.2 , 494 STG</t>
    </r>
    <r>
      <rPr>
        <b/>
        <sz val="12"/>
        <color rgb="FF0000FF"/>
        <rFont val="Calibri"/>
        <family val="2"/>
      </rPr>
      <t xml:space="preserve"> </t>
    </r>
    <r>
      <rPr>
        <b/>
        <sz val="12"/>
        <color rgb="FFFF0000"/>
        <rFont val="Calibri"/>
        <family val="2"/>
      </rPr>
      <t xml:space="preserve">TO DEPTH   5921 ft , </t>
    </r>
    <r>
      <rPr>
        <b/>
        <sz val="12"/>
        <color theme="3" tint="0.39997558519241921"/>
        <rFont val="Calibri"/>
        <family val="2"/>
      </rPr>
      <t xml:space="preserve"> </t>
    </r>
    <r>
      <rPr>
        <b/>
        <sz val="12"/>
        <color rgb="FF0000FF"/>
        <rFont val="Calibri"/>
        <family val="2"/>
      </rPr>
      <t>STARTED THE WELL AS FOLLOWING :  1213 V, 24 AMP@ 50 HZ, WHP= 0 PSI, Pi= 2576 PSI, Pd= 2753 PSI, Ti= 193 F, Tm= 278 F</t>
    </r>
  </si>
  <si>
    <t xml:space="preserve"> B-IV (6023-6030) , B-III (5964-5980) &amp; B-II (5937-5948)</t>
  </si>
  <si>
    <t>EXPRO # 1 (TMU), ANCHOR PUMP , RET. 10 RODS</t>
  </si>
  <si>
    <r>
      <t xml:space="preserve">POOH W/ S/R &amp; DHP , TAGGED T.D. @ 6192 FT (S/L DEPTH) , ADDED NEW PERF. IN B-IV (6023-6030) , B-III (5964-5980) ,   FOUND GUN STUCK WHILE POOH W/ 2nd                             RUN AT ENTRY GUIDE (UP/DOWN) MANY TRIALS TO FREE W/O SUCCESS,CUT THE WIRE AT TENSION 4200 LBS , POOH , R/D.
                     - RIH W/S/R'S , DROPPED STUCK GUN OK , POOH WITH S/R'S, </t>
    </r>
    <r>
      <rPr>
        <b/>
        <u/>
        <sz val="12"/>
        <rFont val="Calibri"/>
        <family val="2"/>
        <scheme val="minor"/>
      </rPr>
      <t>LOST FISH IN HOLE (CABLE HEAD 1.03 FT +SINKAR BAR 5 FT +CCL 1.67 FT +GUN 18.5 FT), TAGGED T.O.F @ 6178 FT (S/L DEPTH)</t>
    </r>
  </si>
  <si>
    <t xml:space="preserve"> B-IV (6023-6030) </t>
  </si>
  <si>
    <t>R/U FOR  2 1/8" SAPESCO THRU TUBING GUN, PERFORATED THE FOLLOWING INTERVALS: B-II (5937-5948) 11FT, B-III (5964-5980) 16 FT , RIH W/ NEW 1.75" DHP &amp; SAME S/R STRING (25X1" S.BAR+94X7/8"+112X1") , ON STREAM 16-12-2018</t>
  </si>
  <si>
    <t>B-III 6000-6011)</t>
  </si>
  <si>
    <t xml:space="preserve">EXPRO # 1 (TMU) </t>
  </si>
  <si>
    <t xml:space="preserve">EXPRO # 1 (TMU)   </t>
  </si>
  <si>
    <t xml:space="preserve">EXPRO # 1 (TMU)                                      </t>
  </si>
  <si>
    <t>EXPRO # 2 (TMU) 
B-II, III, IV &amp; 1.75 " DHP</t>
  </si>
  <si>
    <t xml:space="preserve">EXPRO # 2 (TMU)                </t>
  </si>
  <si>
    <t>EXPRO # 2 ( TMU )</t>
  </si>
  <si>
    <t>S/R 120X1" NEW N-97 SLIM, 116X7/8" SAME S/R EXCEPT 7 RODS
P.SIZE 1.75" SLIM</t>
  </si>
  <si>
    <r>
      <t xml:space="preserve">NO PUMP ACTION, RET. ( 2X1" ) RODS, SET ANCHOR AT 4900 FT, HYDROTEST HOLD OK, </t>
    </r>
    <r>
      <rPr>
        <b/>
        <sz val="12"/>
        <color rgb="FFFF0000"/>
        <rFont val="Calibri"/>
        <family val="2"/>
        <scheme val="minor"/>
      </rPr>
      <t>ON STREAM</t>
    </r>
    <r>
      <rPr>
        <b/>
        <sz val="12"/>
        <color rgb="FF0000FF"/>
        <rFont val="Calibri"/>
        <family val="2"/>
        <scheme val="minor"/>
      </rPr>
      <t>.</t>
    </r>
  </si>
  <si>
    <t>93X1"+116X7/8"+25X1"</t>
  </si>
  <si>
    <t>2-7/8" TBG</t>
  </si>
  <si>
    <t>TOTAL RET. (35X1")</t>
  </si>
  <si>
    <r>
      <t xml:space="preserve">NO PUMP ACTION, </t>
    </r>
    <r>
      <rPr>
        <b/>
        <sz val="12"/>
        <color rgb="FFFF0000"/>
        <rFont val="Calibri"/>
        <family val="2"/>
      </rPr>
      <t>WAITING W/O</t>
    </r>
  </si>
  <si>
    <r>
      <t xml:space="preserve">NO PUMP ACTION, RET. ( 10+4X1" ) RODS, HYDRO TEST, NOT HOLD, </t>
    </r>
    <r>
      <rPr>
        <b/>
        <sz val="12"/>
        <color rgb="FFFF0000"/>
        <rFont val="Calibri"/>
        <family val="2"/>
        <scheme val="minor"/>
      </rPr>
      <t>R.TRIP W/ 1.5" ANCHOR PUMP</t>
    </r>
    <r>
      <rPr>
        <b/>
        <sz val="12"/>
        <color rgb="FF0000FF"/>
        <rFont val="Calibri"/>
        <family val="2"/>
        <scheme val="minor"/>
      </rPr>
      <t xml:space="preserve">, RET. ( 6X1" ) RODS, </t>
    </r>
    <r>
      <rPr>
        <b/>
        <sz val="12"/>
        <color rgb="FFFF0000"/>
        <rFont val="Calibri"/>
        <family val="2"/>
        <scheme val="minor"/>
      </rPr>
      <t>SET ANCHOR PUMP @ 5075 FT</t>
    </r>
    <r>
      <rPr>
        <b/>
        <sz val="12"/>
        <color rgb="FF0000FF"/>
        <rFont val="Calibri"/>
        <family val="2"/>
        <scheme val="minor"/>
      </rPr>
      <t>SET ANCHOR PUMP @ 5075 FT, HYDRO TEST, HOLD OK, ON STREAM.</t>
    </r>
  </si>
  <si>
    <t>TOTAL RET. ( 35X1" ) RODS</t>
  </si>
  <si>
    <r>
      <t xml:space="preserve">NO PUMP ACTION , RET. 5 X1"  RODS, SET ANCHOR PUMP @ 4950 FT , SET ANCHOR PUMP @ 4950 FT, HYDRO TEST, NOT HOLD , </t>
    </r>
    <r>
      <rPr>
        <b/>
        <u/>
        <sz val="12"/>
        <color rgb="FF0000FF"/>
        <rFont val="Calibri"/>
        <family val="2"/>
        <scheme val="minor"/>
      </rPr>
      <t>WAITING W/O</t>
    </r>
  </si>
  <si>
    <t>POOH W/ S/R &amp; DHP</t>
  </si>
  <si>
    <r>
      <t xml:space="preserve">NO PUMP ACTION, R.TRIP W/1.5" DHP, TBG INSTEAD OF 1.75" DHP , HYDRO-TEST , NOT HOLD, </t>
    </r>
    <r>
      <rPr>
        <b/>
        <sz val="12"/>
        <rFont val="Calibri"/>
        <family val="2"/>
        <scheme val="minor"/>
      </rPr>
      <t>WAITING FOR ANCHOR PUMP MATERIAL.</t>
    </r>
  </si>
  <si>
    <t>EXPRO # 2 (TMU) 
B-I,III,IV,UPPER B-V</t>
  </si>
  <si>
    <t xml:space="preserve">EXPRO # 2 (TMU) 
</t>
  </si>
  <si>
    <t>TOTAL RET. ( 20X1" )</t>
  </si>
  <si>
    <t>NO PUMP ACTION, R.TRIP, HYDRO TEST, HOLD OK, ON STREAM.</t>
  </si>
  <si>
    <t>B-I,II,III&amp; IV</t>
  </si>
  <si>
    <r>
      <t>UNDER W/O DUE TO TBG LEAK, (</t>
    </r>
    <r>
      <rPr>
        <b/>
        <sz val="12"/>
        <color theme="9" tint="-0.499984740745262"/>
        <rFont val="Calibri"/>
        <family val="2"/>
        <scheme val="minor"/>
      </rPr>
      <t xml:space="preserve"> </t>
    </r>
    <r>
      <rPr>
        <b/>
        <sz val="12"/>
        <color rgb="FFFF0000"/>
        <rFont val="Calibri"/>
        <family val="2"/>
        <scheme val="minor"/>
      </rPr>
      <t xml:space="preserve">FOUND CRACK (LENGTH: 0.5 FT , WIDTH : 0.25") IN JNT NO. 191 ( 1 ST JNT ABOVE P.S.N ), HAD SCALE FROM (JNT NO. 80 TILL JNT NO.94) &amp; FROM JNT NO.96 TILL JNT NO.150 &amp; ERROSION IN JNT NO. 159 BODY </t>
    </r>
    <r>
      <rPr>
        <b/>
        <sz val="12"/>
        <color rgb="FF0000FF"/>
        <rFont val="Calibri"/>
        <family val="2"/>
        <scheme val="minor"/>
      </rPr>
      <t>) ,</t>
    </r>
    <r>
      <rPr>
        <b/>
        <sz val="12"/>
        <color theme="9" tint="-0.499984740745262"/>
        <rFont val="Calibri"/>
        <family val="2"/>
        <scheme val="minor"/>
      </rPr>
      <t xml:space="preserve">  </t>
    </r>
    <r>
      <rPr>
        <b/>
        <sz val="12"/>
        <color rgb="FF0000FF"/>
        <rFont val="Calibri"/>
        <family val="2"/>
        <scheme val="minor"/>
      </rPr>
      <t>TAGGED T.D. @ 5942 FT (SCRAPPER )</t>
    </r>
    <r>
      <rPr>
        <b/>
        <sz val="12"/>
        <color theme="9" tint="-0.499984740745262"/>
        <rFont val="Calibri"/>
        <family val="2"/>
        <scheme val="minor"/>
      </rPr>
      <t xml:space="preserve"> </t>
    </r>
    <r>
      <rPr>
        <b/>
        <sz val="12"/>
        <color rgb="FF0000FF"/>
        <rFont val="Calibri"/>
        <family val="2"/>
        <scheme val="minor"/>
      </rPr>
      <t>, INSTALLED 2 7/8 " SELECTIVE COMPLETION , ALL INTERVALS</t>
    </r>
    <r>
      <rPr>
        <b/>
        <sz val="12"/>
        <color rgb="FF5C8E26"/>
        <rFont val="Calibri"/>
        <family val="2"/>
        <scheme val="minor"/>
      </rPr>
      <t xml:space="preserve"> </t>
    </r>
    <r>
      <rPr>
        <b/>
        <sz val="12"/>
        <color rgb="FF1C9A16"/>
        <rFont val="Calibri"/>
        <family val="2"/>
        <scheme val="minor"/>
      </rPr>
      <t>B-I,II,III&amp; IV</t>
    </r>
    <r>
      <rPr>
        <b/>
        <sz val="12"/>
        <color rgb="FF0000FF"/>
        <rFont val="Calibri"/>
        <family val="2"/>
        <scheme val="minor"/>
      </rPr>
      <t xml:space="preserve"> ON PROD. , RIH W/1.75" SLIM DHP ON S/R N-97 NEW  ( 232X7/8" ), ON STREAM 5/1/2018</t>
    </r>
  </si>
  <si>
    <t xml:space="preserve"> N-97 NEW</t>
  </si>
  <si>
    <t>NO PUMP ACTION , RESET DHP , HYDROTEST , NOT HOLD , R.TRIP W /1.5" SLIM DHP , NOT HOLD , WAITING FOR ANCHOR PUMP MATERIAL.</t>
  </si>
  <si>
    <t xml:space="preserve"> B-I,III,IV,V,B-VI</t>
  </si>
  <si>
    <t xml:space="preserve">BAKER  , AFTER W/O </t>
  </si>
  <si>
    <t>AT CSG PRESSURE 200 PSI</t>
  </si>
  <si>
    <r>
      <t xml:space="preserve">NO PUMP ACTION , </t>
    </r>
    <r>
      <rPr>
        <b/>
        <sz val="16"/>
        <color rgb="FFFF0000"/>
        <rFont val="Calibri"/>
        <family val="2"/>
        <scheme val="minor"/>
      </rPr>
      <t>2</t>
    </r>
    <r>
      <rPr>
        <b/>
        <sz val="12"/>
        <color rgb="FF0000FF"/>
        <rFont val="Calibri"/>
        <family val="2"/>
        <scheme val="minor"/>
      </rPr>
      <t xml:space="preserve"> R.TRIP , NOT PRODUCE , BLEED OFF GASSES , </t>
    </r>
    <r>
      <rPr>
        <b/>
        <sz val="12"/>
        <color rgb="FFFF0000"/>
        <rFont val="Calibri"/>
        <family val="2"/>
        <scheme val="minor"/>
      </rPr>
      <t>STOPPED THE WELL DUE TO LOW RES. PRESSURE</t>
    </r>
  </si>
  <si>
    <r>
      <rPr>
        <b/>
        <sz val="12"/>
        <color rgb="FFFF0000"/>
        <rFont val="Calibri"/>
        <family val="2"/>
        <scheme val="minor"/>
      </rPr>
      <t>STOPPED DUE TO LOW PRODUCTIVITY</t>
    </r>
    <r>
      <rPr>
        <b/>
        <sz val="12"/>
        <rFont val="Calibri"/>
        <family val="2"/>
        <scheme val="minor"/>
      </rPr>
      <t xml:space="preserve"> , 
R/D FOR  640 M-II S/U AND SENT TO AG-4/16 </t>
    </r>
  </si>
  <si>
    <r>
      <t xml:space="preserve">NO PUMP ACTION , STOPPED THE WELL FOR 48 HRS , STARTED , NOT PRODUCE , </t>
    </r>
    <r>
      <rPr>
        <b/>
        <sz val="12"/>
        <color rgb="FFFF0000"/>
        <rFont val="Calibri"/>
        <family val="2"/>
        <scheme val="minor"/>
      </rPr>
      <t>STOPPED THE WELL DUE TO LOW PRODUCTIVITY</t>
    </r>
  </si>
  <si>
    <t>STOPPED THE WELL DUE TO PLUNGER STUCKED &amp; LOW PRODUCTIVITY +/- 5 BOPD.</t>
  </si>
  <si>
    <r>
      <t xml:space="preserve">NO PUMP ACTION , RET. ( 2+2+5X1") ROD, SET ANCHOR @5525  FT ,  WAITING FOR ANCHOR PUMP MATERIAL , </t>
    </r>
    <r>
      <rPr>
        <b/>
        <sz val="12"/>
        <color rgb="FFFF0000"/>
        <rFont val="Calibri"/>
        <family val="2"/>
        <scheme val="minor"/>
      </rPr>
      <t>WAITING W/O</t>
    </r>
  </si>
  <si>
    <t>EXPRO # 1 (TMU)
FER.=45  HZ , CURR.=18.3 A, PIP= 2551 PSI , PDP=4010 PSI , TI= 218.5 F,TM=247 F , USP = 850 PSI</t>
  </si>
  <si>
    <t>POOH W/ S/R &amp; L/D THE SAME  D-78 ( 86X1" + 120X7/8" + 25X1" S.BR )</t>
  </si>
  <si>
    <t xml:space="preserve">                                 BAKER      </t>
  </si>
  <si>
    <r>
      <t xml:space="preserve">NO PUMP ACTION, RET. ( 10X1" ) RODS, </t>
    </r>
    <r>
      <rPr>
        <b/>
        <sz val="12"/>
        <color rgb="FFFF0000"/>
        <rFont val="Calibri"/>
        <family val="2"/>
        <scheme val="minor"/>
      </rPr>
      <t>SET ANCHOR @ 5175 FT</t>
    </r>
    <r>
      <rPr>
        <b/>
        <sz val="12"/>
        <color rgb="FF0000FF"/>
        <rFont val="Calibri"/>
        <family val="2"/>
        <scheme val="minor"/>
      </rPr>
      <t xml:space="preserve">, HYDRO TEST, HOLD OK, </t>
    </r>
    <r>
      <rPr>
        <b/>
        <sz val="12"/>
        <color rgb="FFFF0000"/>
        <rFont val="Calibri"/>
        <family val="2"/>
        <scheme val="minor"/>
      </rPr>
      <t>WAITING FOR ANCHOR PUMP.</t>
    </r>
  </si>
  <si>
    <r>
      <t xml:space="preserve">
B-I (5718-5730) ft, , (5732-5748') , (5802-5818')
B-II (5840-5844) ft, 
B-III (5862-5874') , (5890-5908') 
B-IV (5921 – 5932) ft, (5938-5950)
</t>
    </r>
    <r>
      <rPr>
        <b/>
        <sz val="12"/>
        <rFont val="Calibri"/>
        <family val="2"/>
        <charset val="204"/>
        <scheme val="minor"/>
      </rPr>
      <t>B-V (5976-5980), (5987-6005') ,ISOLATED BY B.P</t>
    </r>
    <r>
      <rPr>
        <b/>
        <sz val="12"/>
        <color indexed="12"/>
        <rFont val="Calibri"/>
        <family val="2"/>
        <scheme val="minor"/>
      </rPr>
      <t xml:space="preserve">
 </t>
    </r>
  </si>
  <si>
    <t>NO PUMP ACTION, R.TRIP W/1.5" DHP, ON STREAM.</t>
  </si>
  <si>
    <t>ROD NO. (8X1") PARTED, FISHED, R.TRIP , ON STREAM.</t>
  </si>
  <si>
    <r>
      <t xml:space="preserve">NO PUMP ACTION, </t>
    </r>
    <r>
      <rPr>
        <b/>
        <sz val="12"/>
        <rFont val="Calibri"/>
        <family val="2"/>
        <scheme val="minor"/>
      </rPr>
      <t xml:space="preserve">R.TRIP W/ 1.5" </t>
    </r>
    <r>
      <rPr>
        <b/>
        <sz val="16"/>
        <rFont val="Calibri"/>
        <family val="2"/>
        <scheme val="minor"/>
      </rPr>
      <t>SLB</t>
    </r>
    <r>
      <rPr>
        <b/>
        <sz val="12"/>
        <rFont val="Calibri"/>
        <family val="2"/>
        <scheme val="minor"/>
      </rPr>
      <t xml:space="preserve"> ANCHOR DHP</t>
    </r>
    <r>
      <rPr>
        <b/>
        <sz val="12"/>
        <color rgb="FF0000FF"/>
        <rFont val="Calibri"/>
        <family val="2"/>
        <scheme val="minor"/>
      </rPr>
      <t xml:space="preserve">, RET. ( 10X1" ) RODS, </t>
    </r>
    <r>
      <rPr>
        <b/>
        <sz val="12"/>
        <color rgb="FFFF0000"/>
        <rFont val="Calibri"/>
        <family val="2"/>
        <scheme val="minor"/>
      </rPr>
      <t>SET ANCHOR PUMP @ 5425 FT</t>
    </r>
    <r>
      <rPr>
        <b/>
        <sz val="12"/>
        <color rgb="FF0000FF"/>
        <rFont val="Calibri"/>
        <family val="2"/>
        <scheme val="minor"/>
      </rPr>
      <t>, HYDRO TEST, HOLD OK, ON STREAM</t>
    </r>
  </si>
  <si>
    <r>
      <t xml:space="preserve">NO PUMP ACTION, </t>
    </r>
    <r>
      <rPr>
        <b/>
        <sz val="12"/>
        <rFont val="Calibri"/>
        <family val="2"/>
        <scheme val="minor"/>
      </rPr>
      <t xml:space="preserve">R.TRIP W/ 1.5" </t>
    </r>
    <r>
      <rPr>
        <b/>
        <sz val="16"/>
        <rFont val="Calibri"/>
        <family val="2"/>
        <scheme val="minor"/>
      </rPr>
      <t>SLB</t>
    </r>
    <r>
      <rPr>
        <b/>
        <sz val="12"/>
        <rFont val="Calibri"/>
        <family val="2"/>
        <scheme val="minor"/>
      </rPr>
      <t xml:space="preserve"> ANCHOR DHP</t>
    </r>
    <r>
      <rPr>
        <b/>
        <sz val="12"/>
        <color rgb="FF0000FF"/>
        <rFont val="Calibri"/>
        <family val="2"/>
        <scheme val="minor"/>
      </rPr>
      <t xml:space="preserve">, FOUND OBSTRUCTION DUE TO PRESENCE SCALE, SPOT DIESEL, DISSLOVING SCALE USING HCL, RET. ( 5+2 X1" ) RODS, </t>
    </r>
    <r>
      <rPr>
        <b/>
        <sz val="12"/>
        <color rgb="FFFF0000"/>
        <rFont val="Calibri"/>
        <family val="2"/>
        <scheme val="minor"/>
      </rPr>
      <t>SET ANCHOR PUMP @ 5600 FT</t>
    </r>
    <r>
      <rPr>
        <b/>
        <sz val="12"/>
        <color rgb="FF0000FF"/>
        <rFont val="Calibri"/>
        <family val="2"/>
        <scheme val="minor"/>
      </rPr>
      <t xml:space="preserve">, HYDRO TEST, NOT HOLD, SECUIRED THE WELL, </t>
    </r>
    <r>
      <rPr>
        <b/>
        <sz val="12"/>
        <color rgb="FFFF0000"/>
        <rFont val="Calibri"/>
        <family val="2"/>
        <scheme val="minor"/>
      </rPr>
      <t>WAITING W/O.</t>
    </r>
  </si>
  <si>
    <t>NO PUMP ACTION, R.TRIP, ON STREAM ON (20/1/2019)</t>
  </si>
  <si>
    <t>NO PUMP ACTION, RESET FOR DHP, ON STREAM</t>
  </si>
  <si>
    <t>NO PUMP ACTION, R.TRIP , NO PROD, RESET, ON STREAM</t>
  </si>
  <si>
    <t>POLISHED ROD PARTED , REPLACED, ON STREAM.</t>
  </si>
  <si>
    <t>25*1" + 115*7/8" + 57*1"</t>
  </si>
  <si>
    <t>TOTAL RET. ( 32X1" )</t>
  </si>
  <si>
    <t>EXPRO #3 (TMU) , 1.5" SLB ANCHOR DHP</t>
  </si>
  <si>
    <t xml:space="preserve">    EXPRO # 3  (TMU) , AFTER R.TRIP</t>
  </si>
  <si>
    <t>B-II, III, IV</t>
  </si>
  <si>
    <r>
      <t xml:space="preserve">1.5 " </t>
    </r>
    <r>
      <rPr>
        <b/>
        <sz val="12"/>
        <color rgb="FF0000FF"/>
        <rFont val="Calibri"/>
        <family val="2"/>
        <scheme val="minor"/>
      </rPr>
      <t>DHP</t>
    </r>
  </si>
  <si>
    <t>B-II (5937-5948)
B-III (5964-5980) &amp; ( 6000-6011) &amp; (5800-5805)
 B-IV (6023-6030)</t>
  </si>
  <si>
    <t>NO PUMP ACTION, 2 R.TRIP,  HYDRO TEST NOT HOLD, R.TRIP W/1.75" Slb ANCHOR PUMP, RET. (5+5)*1" RODS, SET PUMP AT 5650 FT, TBG TEST NOT HOLD, WAITING W/O</t>
  </si>
  <si>
    <t>TOT. RODS RET. 10</t>
  </si>
  <si>
    <t>ROD NO. (6X1") PARTED, FISHED, REPLACED, ON STREAM.</t>
  </si>
  <si>
    <r>
      <t xml:space="preserve">NO PUMP ACTION, RESET DHP, NO PORD, R.TRIP W/1.5" S.H.DHP, ON STREAM </t>
    </r>
    <r>
      <rPr>
        <b/>
        <sz val="12"/>
        <color rgb="FFFF0000"/>
        <rFont val="Calibri"/>
        <family val="2"/>
        <scheme val="minor"/>
      </rPr>
      <t>ON 30-1-2019</t>
    </r>
  </si>
  <si>
    <t>ROD NO. (16X1") PARTED, FISHED, REPLACED (30*1") N-97 RODS, ON STREAM.</t>
  </si>
  <si>
    <t>ROD NO. ( 18X1" ) PARTED, FISHED OK, REPLACED, ON STREAM</t>
  </si>
  <si>
    <t>ROD NO.19 S.B. UNSCREW, FISHED, R.TRIP W/1.75" DHP, ON STREAM.</t>
  </si>
  <si>
    <t>NO PUMP ACTION, R.TRIP W/2.25" DHP, ON STREAM.</t>
  </si>
  <si>
    <r>
      <t xml:space="preserve">B-I [5818 – 5850] , [5856 – 5868]
B-II [5953 – 5966] 
B-III [5988 – 6000] 
</t>
    </r>
    <r>
      <rPr>
        <b/>
        <sz val="12"/>
        <color rgb="FFFF0000"/>
        <rFont val="Calibri"/>
        <family val="2"/>
        <scheme val="minor"/>
      </rPr>
      <t>B-IV [6028 – 6055] ISOLATED  by B.P</t>
    </r>
  </si>
  <si>
    <r>
      <t xml:space="preserve">UNDER W/O DUE TO TBG LEAK, FOUND CRACK ON JT 178, TAGGED BTM AT 6178 FT BY 1-11/16" GR-CCL, </t>
    </r>
    <r>
      <rPr>
        <b/>
        <sz val="12"/>
        <color rgb="FFFF0000"/>
        <rFont val="Calibri"/>
        <family val="2"/>
        <scheme val="minor"/>
      </rPr>
      <t>ADD PERF B-III (5800-5805) FT</t>
    </r>
    <r>
      <rPr>
        <b/>
        <sz val="12"/>
        <color rgb="FF0000FF"/>
        <rFont val="Calibri"/>
        <family val="2"/>
        <scheme val="minor"/>
      </rPr>
      <t xml:space="preserve">, </t>
    </r>
    <r>
      <rPr>
        <b/>
        <sz val="12"/>
        <color rgb="FF1C9A16"/>
        <rFont val="Calibri"/>
        <family val="2"/>
        <scheme val="minor"/>
      </rPr>
      <t>INSTALL SINGLE COMPLETION ON 3-1/2" TBG</t>
    </r>
    <r>
      <rPr>
        <b/>
        <sz val="12"/>
        <color rgb="FF0000FF"/>
        <rFont val="Calibri"/>
        <family val="2"/>
        <scheme val="minor"/>
      </rPr>
      <t xml:space="preserve">, RIH W/ 1.5" DHP ON NEW D-78 S/R CONFG. (25*1" + 125*7/8" + 83*1"), ON STREAM </t>
    </r>
    <r>
      <rPr>
        <b/>
        <sz val="12"/>
        <color rgb="FFFF0000"/>
        <rFont val="Calibri"/>
        <family val="2"/>
        <scheme val="minor"/>
      </rPr>
      <t>ON 8/2/2019</t>
    </r>
  </si>
  <si>
    <r>
      <t xml:space="preserve">TOTAL RET. 10 RODS
</t>
    </r>
    <r>
      <rPr>
        <b/>
        <sz val="16"/>
        <color rgb="FFFF0000"/>
        <rFont val="Calibri"/>
        <family val="2"/>
        <scheme val="minor"/>
      </rPr>
      <t>**B-IV COULD BE OPENED THROUGH TBG LEAK</t>
    </r>
  </si>
  <si>
    <t>BAKER , THE CURRENT TEST AFTER W/O (  ADD PERF B-III  (5800-5805) 5 FT)</t>
  </si>
  <si>
    <r>
      <t xml:space="preserve">NO PUMP ACTION, R.TRIP, RET. (12 RODS) S/R CONFIG (25*1" + 115*7/8" + 57*1"), </t>
    </r>
    <r>
      <rPr>
        <b/>
        <sz val="12"/>
        <color rgb="FFFF0000"/>
        <rFont val="Calibri"/>
        <family val="2"/>
        <scheme val="minor"/>
      </rPr>
      <t>SET PUMP AT 4925 FT</t>
    </r>
    <r>
      <rPr>
        <b/>
        <sz val="12"/>
        <color rgb="FF0000FF"/>
        <rFont val="Calibri"/>
        <family val="2"/>
        <scheme val="minor"/>
      </rPr>
      <t>, ON STREAM.</t>
    </r>
  </si>
  <si>
    <t>TOTAL RET. ( 23X1" ) RODS</t>
  </si>
  <si>
    <t xml:space="preserve">BAKER, AFTER R/T </t>
  </si>
  <si>
    <t xml:space="preserve">EXPRO # 2 (TMU) </t>
  </si>
  <si>
    <t xml:space="preserve">EXPRO # 2 (TMU)           </t>
  </si>
  <si>
    <t>1.5" S.H.DHP</t>
  </si>
  <si>
    <t>232*7/8"</t>
  </si>
  <si>
    <r>
      <t xml:space="preserve">UNDER W/O DUE TO TBG LEAK , FOUND CRACK IN 1ST JT ABOVE P.S.N, TAGGED BTM BY 6" TAPER MILL AT 6300 FT, </t>
    </r>
    <r>
      <rPr>
        <b/>
        <sz val="12"/>
        <color rgb="FFFF0000"/>
        <rFont val="Calibri"/>
        <family val="2"/>
        <scheme val="minor"/>
      </rPr>
      <t>SET 7" EZ DRILL BRIDGE PLUG @ 6020 &amp;SPOT 10 FT CMT ABOVE (ISOLATE BAH-IV (6028-6055)')</t>
    </r>
    <r>
      <rPr>
        <b/>
        <sz val="12"/>
        <color rgb="FF0000FF"/>
        <rFont val="Calibri"/>
        <family val="2"/>
        <scheme val="minor"/>
      </rPr>
      <t xml:space="preserve">, </t>
    </r>
    <r>
      <rPr>
        <b/>
        <sz val="12"/>
        <color rgb="FF1C9A16"/>
        <rFont val="Calibri"/>
        <family val="2"/>
        <scheme val="minor"/>
      </rPr>
      <t>INSTALL 2-7/8" TBG ANCHOR CATCHER COMPLETION</t>
    </r>
    <r>
      <rPr>
        <b/>
        <sz val="12"/>
        <color rgb="FF0000FF"/>
        <rFont val="Calibri"/>
        <family val="2"/>
        <scheme val="minor"/>
      </rPr>
      <t xml:space="preserve">, RIH W/1.5" S.H.DHP ON S/R NEW D-78 CONFIG (232*7/8"), ON STREAM ON </t>
    </r>
    <r>
      <rPr>
        <b/>
        <sz val="12"/>
        <color rgb="FFFF0000"/>
        <rFont val="Calibri"/>
        <family val="2"/>
        <scheme val="minor"/>
      </rPr>
      <t>12-2-2019</t>
    </r>
  </si>
  <si>
    <t>NO PUMP ACTION, RESET FOR DHP, ON STREAM.</t>
  </si>
  <si>
    <r>
      <t xml:space="preserve">NO PUMP ACTION, RESET FOR DHP, NOT PROD. , </t>
    </r>
    <r>
      <rPr>
        <b/>
        <sz val="16"/>
        <color rgb="FFFF0000"/>
        <rFont val="Calibri"/>
        <family val="2"/>
        <scheme val="minor"/>
      </rPr>
      <t>2</t>
    </r>
    <r>
      <rPr>
        <b/>
        <sz val="12"/>
        <color rgb="FF0000FF"/>
        <rFont val="Calibri"/>
        <family val="2"/>
        <scheme val="minor"/>
      </rPr>
      <t xml:space="preserve"> R.TRIP, HYDRO TEST, NOT HOLD, R.TRIP W/1.75" ANCHOR PUMP, RET. ( (10+10) X1" ) RODS, HYDRO TEST, NOT HOLD, R.TRIP W/2.25" ANCHOR PUMP, RET. ( 3X1" ) RODS, S/R CONFIG (25X1" + 124X7/8" +65X1"), </t>
    </r>
    <r>
      <rPr>
        <b/>
        <sz val="12"/>
        <color rgb="FFFF0000"/>
        <rFont val="Calibri"/>
        <family val="2"/>
        <scheme val="minor"/>
      </rPr>
      <t>SET ANCHOR PUMP @ 5350 FT</t>
    </r>
    <r>
      <rPr>
        <b/>
        <sz val="12"/>
        <color rgb="FF0000FF"/>
        <rFont val="Calibri"/>
        <family val="2"/>
        <scheme val="minor"/>
      </rPr>
      <t xml:space="preserve">, HYDRO TEST, HOLD OK, NO PROD, </t>
    </r>
    <r>
      <rPr>
        <b/>
        <u/>
        <sz val="12"/>
        <color rgb="FFFF0000"/>
        <rFont val="Calibri"/>
        <family val="2"/>
        <scheme val="minor"/>
      </rPr>
      <t>WAITING W/O</t>
    </r>
    <r>
      <rPr>
        <b/>
        <sz val="12"/>
        <color rgb="FF0000FF"/>
        <rFont val="Calibri"/>
        <family val="2"/>
        <scheme val="minor"/>
      </rPr>
      <t>.</t>
    </r>
  </si>
  <si>
    <r>
      <t xml:space="preserve">UNDER W/O DUE TO TBG LEAK , ( </t>
    </r>
    <r>
      <rPr>
        <b/>
        <sz val="12"/>
        <color rgb="FFFF0000"/>
        <rFont val="Calibri"/>
        <family val="2"/>
        <charset val="204"/>
        <scheme val="minor"/>
      </rPr>
      <t>FOUND 1 FT LENGTH CRACK IN JT NO.193. (IT IS NO.3 ABOVE P.S.N</t>
    </r>
    <r>
      <rPr>
        <b/>
        <sz val="12"/>
        <color rgb="FF0000FF"/>
        <rFont val="Calibri"/>
        <family val="2"/>
        <scheme val="minor"/>
      </rPr>
      <t>) ) ,  INSTALLED 2 7/8" TBG , RIH WITH SELECTIVE COMPLETION ,</t>
    </r>
    <r>
      <rPr>
        <b/>
        <sz val="12"/>
        <color rgb="FF1C9A16"/>
        <rFont val="Calibri"/>
        <family val="2"/>
        <charset val="204"/>
        <scheme val="minor"/>
      </rPr>
      <t xml:space="preserve"> KEPT B-IV &amp; Kharita </t>
    </r>
    <r>
      <rPr>
        <b/>
        <sz val="12"/>
        <color rgb="FF0000FF"/>
        <rFont val="Calibri"/>
        <family val="2"/>
        <scheme val="minor"/>
      </rPr>
      <t xml:space="preserve">ON PRODUCTION , RIH WITH 1.75" SLIM S/R &amp;  238 X7/8" NEW N-97 S/R , ON STREAM </t>
    </r>
    <r>
      <rPr>
        <b/>
        <sz val="12"/>
        <color rgb="FFFF0000"/>
        <rFont val="Calibri"/>
        <family val="2"/>
        <charset val="204"/>
        <scheme val="minor"/>
      </rPr>
      <t>27-2-2019</t>
    </r>
  </si>
  <si>
    <t xml:space="preserve">NO PUMP ACTION, R.TRIP, ON STREAM. </t>
  </si>
  <si>
    <t xml:space="preserve">NO PUMP ACTION, RESET DHP, ON STREAM. </t>
  </si>
  <si>
    <t>BAH-IV  ,V &amp; VI</t>
  </si>
  <si>
    <t>POLISHED ROD PARTED , FISHED OK , REPLACED , R.TRIP , ON STREAM</t>
  </si>
  <si>
    <r>
      <t>NO PUMP ACTION, RESET, NOT PROD., R.TRIP W/</t>
    </r>
    <r>
      <rPr>
        <b/>
        <sz val="12"/>
        <color rgb="FFFF0000"/>
        <rFont val="Calibri"/>
        <family val="2"/>
        <scheme val="minor"/>
      </rPr>
      <t>2" DHP</t>
    </r>
    <r>
      <rPr>
        <b/>
        <sz val="12"/>
        <color rgb="FF0000FF"/>
        <rFont val="Calibri"/>
        <family val="2"/>
        <scheme val="minor"/>
      </rPr>
      <t xml:space="preserve"> INSTEAD OF 2.25" , ON STREAM.</t>
    </r>
  </si>
  <si>
    <r>
      <t xml:space="preserve">ROD NO. </t>
    </r>
    <r>
      <rPr>
        <b/>
        <sz val="12"/>
        <color rgb="FFFF0000"/>
        <rFont val="Calibri"/>
        <family val="2"/>
        <scheme val="minor"/>
      </rPr>
      <t>( 11X1" ) PARTED</t>
    </r>
    <r>
      <rPr>
        <b/>
        <sz val="12"/>
        <color rgb="FF0000FF"/>
        <rFont val="Calibri"/>
        <family val="2"/>
        <scheme val="minor"/>
      </rPr>
      <t>, FISHED OK, R.TRIP W/</t>
    </r>
    <r>
      <rPr>
        <b/>
        <sz val="12"/>
        <color rgb="FFFF0000"/>
        <rFont val="Calibri"/>
        <family val="2"/>
        <scheme val="minor"/>
      </rPr>
      <t>2.25" DHP</t>
    </r>
    <r>
      <rPr>
        <b/>
        <sz val="12"/>
        <color rgb="FF0000FF"/>
        <rFont val="Calibri"/>
        <family val="2"/>
        <scheme val="minor"/>
      </rPr>
      <t xml:space="preserve">, </t>
    </r>
    <r>
      <rPr>
        <b/>
        <sz val="12"/>
        <color rgb="FFFF0000"/>
        <rFont val="Calibri"/>
        <family val="2"/>
        <scheme val="minor"/>
      </rPr>
      <t>CHANGED TOP 50X1" RODS</t>
    </r>
    <r>
      <rPr>
        <b/>
        <sz val="12"/>
        <color rgb="FF0000FF"/>
        <rFont val="Calibri"/>
        <family val="2"/>
        <scheme val="minor"/>
      </rPr>
      <t>, ON STREAM.</t>
    </r>
  </si>
  <si>
    <t xml:space="preserve">EXPRO (TMU-3) , AFTER W/O </t>
  </si>
  <si>
    <t xml:space="preserve">EXPRO # 3 (TMU) </t>
  </si>
  <si>
    <t xml:space="preserve">EXPRO # 2 (TMU) ,NEW WELL
FREQ.= 60 HZ , PI= 210 PSI , PD= 2940 PSI , Tm= 235 F , WHP= 500 PSI </t>
  </si>
  <si>
    <t xml:space="preserve"> EXPRO # 2 (TMU)                                           
 FREQ.= 60 HZ , CURR= 8.5 AMP , PI= 260 PSI , PD= 2300 PSI , Tm=234 F , TI= 202 F , USP/DSP=  500 / 180 PSI  , WHT =35 C</t>
  </si>
  <si>
    <r>
      <t xml:space="preserve">UNDER W/O DUE TO TBG LEAK ,  </t>
    </r>
    <r>
      <rPr>
        <b/>
        <sz val="12"/>
        <color rgb="FFFF0000"/>
        <rFont val="Calibri"/>
        <family val="2"/>
        <charset val="204"/>
        <scheme val="minor"/>
      </rPr>
      <t>FOUND VERTICAL CRACK ON 1st JT ABOVE PKR</t>
    </r>
    <r>
      <rPr>
        <b/>
        <sz val="12"/>
        <color rgb="FF0000FF"/>
        <rFont val="Calibri"/>
        <family val="2"/>
        <scheme val="minor"/>
      </rPr>
      <t xml:space="preserve"> ,  TAGGED  BTM @ 5973 FT ,</t>
    </r>
    <r>
      <rPr>
        <b/>
        <sz val="12"/>
        <rFont val="Calibri"/>
        <family val="2"/>
        <scheme val="minor"/>
      </rPr>
      <t xml:space="preserve"> INSTALLED 3-1/2" TBG</t>
    </r>
    <r>
      <rPr>
        <b/>
        <sz val="12"/>
        <color rgb="FF0000FF"/>
        <rFont val="Calibri"/>
        <family val="2"/>
        <scheme val="minor"/>
      </rPr>
      <t xml:space="preserve"> , RIH W/ SINGLE COMPLETION, RIH WITH</t>
    </r>
    <r>
      <rPr>
        <b/>
        <sz val="12"/>
        <color rgb="FFFF0000"/>
        <rFont val="Calibri"/>
        <family val="2"/>
        <scheme val="minor"/>
      </rPr>
      <t xml:space="preserve"> 1.75" DHP</t>
    </r>
    <r>
      <rPr>
        <b/>
        <sz val="12"/>
        <color rgb="FF0000FF"/>
        <rFont val="Calibri"/>
        <family val="2"/>
        <scheme val="minor"/>
      </rPr>
      <t xml:space="preserve"> &amp; </t>
    </r>
    <r>
      <rPr>
        <b/>
        <sz val="12"/>
        <color rgb="FFFF0000"/>
        <rFont val="Calibri"/>
        <family val="2"/>
        <scheme val="minor"/>
      </rPr>
      <t>THE SAME S/R S/R</t>
    </r>
    <r>
      <rPr>
        <b/>
        <sz val="12"/>
        <color rgb="FF0000FF"/>
        <rFont val="Calibri"/>
        <family val="2"/>
        <scheme val="minor"/>
      </rPr>
      <t xml:space="preserve"> ( 1" SLIM RODS ) , ( 25X1" MOLDED ROD+115X7/8"+85X1") , </t>
    </r>
    <r>
      <rPr>
        <b/>
        <sz val="12"/>
        <color rgb="FFFF0000"/>
        <rFont val="Calibri"/>
        <family val="2"/>
        <scheme val="minor"/>
      </rPr>
      <t>ON STREAM 23/2/2019</t>
    </r>
  </si>
  <si>
    <r>
      <t xml:space="preserve">POOH W/ S/R &amp; DHP, RIH W/ 2.62" G.C, FOUND F.L @ 1890 FT </t>
    </r>
    <r>
      <rPr>
        <b/>
        <sz val="12"/>
        <color rgb="FFFF0000"/>
        <rFont val="Calibri"/>
        <family val="2"/>
        <scheme val="minor"/>
      </rPr>
      <t>( IN TBG )</t>
    </r>
    <r>
      <rPr>
        <b/>
        <sz val="12"/>
        <color rgb="FF0000FF"/>
        <rFont val="Calibri"/>
        <family val="2"/>
        <scheme val="minor"/>
      </rPr>
      <t xml:space="preserve">, TAGGED F-NIPPLE @ 6018 ( S/L DEPTH ), RIH W/ 2.56" FWG PLUG ( </t>
    </r>
    <r>
      <rPr>
        <b/>
        <sz val="12"/>
        <color rgb="FFFF0000"/>
        <rFont val="Calibri"/>
        <family val="2"/>
        <charset val="204"/>
        <scheme val="minor"/>
      </rPr>
      <t>REDRESSED PLUG</t>
    </r>
    <r>
      <rPr>
        <b/>
        <sz val="12"/>
        <color rgb="FF0000FF"/>
        <rFont val="Calibri"/>
        <family val="2"/>
        <scheme val="minor"/>
      </rPr>
      <t xml:space="preserve"> ), SET @ F-NIPPLE, </t>
    </r>
    <r>
      <rPr>
        <b/>
        <sz val="12"/>
        <color rgb="FFFF0000"/>
        <rFont val="Calibri"/>
        <family val="2"/>
        <scheme val="minor"/>
      </rPr>
      <t>ISOLATED LOWER B-V,VI</t>
    </r>
    <r>
      <rPr>
        <b/>
        <sz val="12"/>
        <color rgb="FF0000FF"/>
        <rFont val="Calibri"/>
        <family val="2"/>
        <scheme val="minor"/>
      </rPr>
      <t xml:space="preserve">, NOW </t>
    </r>
    <r>
      <rPr>
        <b/>
        <sz val="12"/>
        <color rgb="FF1C9A16"/>
        <rFont val="Calibri"/>
        <family val="2"/>
        <scheme val="minor"/>
      </rPr>
      <t>B-I,III, IV ,UPPER B-V</t>
    </r>
    <r>
      <rPr>
        <b/>
        <sz val="12"/>
        <color rgb="FF0000FF"/>
        <rFont val="Calibri"/>
        <family val="2"/>
        <scheme val="minor"/>
      </rPr>
      <t xml:space="preserve"> ON PROD.
RIH W/ NEW 1.75" DHP</t>
    </r>
  </si>
  <si>
    <t>WELL ( S/R ) :    NE-47</t>
  </si>
  <si>
    <t xml:space="preserve">RIH W/ 2.64" G.C, TAGGED F-NIPPLE AT 5740 FT " S/L DEPTH", RIH W/ 2.40" G.C, TAGGED TD AT 6220 FT " CORRELATED DEPTH" ( S.F.L @ 4000 FT) </t>
  </si>
  <si>
    <r>
      <t>POOH WITH 1.75" DHP &amp; S/R , RIH W/ 2.5" JUC PULLING TOOL, RET. FWG PLUG FROM F-NIPPLE AT 6220 FT, RIH W/ 2.75" D2 SHIFTING TOOL,</t>
    </r>
    <r>
      <rPr>
        <b/>
        <sz val="12"/>
        <color rgb="FFFF0000"/>
        <rFont val="Calibri"/>
        <family val="2"/>
        <charset val="204"/>
        <scheme val="minor"/>
      </rPr>
      <t xml:space="preserve"> CLOSED SSD AGINST B-I-III,IV &amp; UPPER B-V. </t>
    </r>
    <r>
      <rPr>
        <b/>
        <sz val="12"/>
        <color rgb="FF0000FF"/>
        <rFont val="Calibri"/>
        <family val="2"/>
        <scheme val="minor"/>
      </rPr>
      <t xml:space="preserve">, </t>
    </r>
    <r>
      <rPr>
        <b/>
        <sz val="12"/>
        <color rgb="FF1C9A16"/>
        <rFont val="Calibri"/>
        <family val="2"/>
        <charset val="204"/>
        <scheme val="minor"/>
      </rPr>
      <t>LOWER B-V (6036'-6054') &amp;  B-VI (6068-6078')  ON PRODUCTION</t>
    </r>
    <r>
      <rPr>
        <b/>
        <sz val="12"/>
        <color rgb="FF0000FF"/>
        <rFont val="Calibri"/>
        <family val="2"/>
        <scheme val="minor"/>
      </rPr>
      <t xml:space="preserve"> , RIH W/  1.75" DHP &amp; S/R, ON STREAM </t>
    </r>
  </si>
  <si>
    <t>B-I,III,IV,UPPER B-V (5954'-5976') , (6001'-6020')</t>
  </si>
  <si>
    <t xml:space="preserve">LOWER B-V (6036'-6054') &amp;  B-VI (6068-6078') </t>
  </si>
  <si>
    <t>WELL ( S/R ) :   NE-70</t>
  </si>
  <si>
    <t>DOWN DUE TO UNDER LOAD, FOUND CSG WING CLOSED &amp; CSG PRESS. = 250 PSI, BLEED OFF GASES FROM CSG &amp; TBG, STARTED THE WELL.</t>
  </si>
  <si>
    <t>PERFORATED  B-II ( 5930-5942 ) , B-III ( 5983-5988) USING 2 1/8" THR. TUBING GUN.</t>
  </si>
  <si>
    <t>B-I ( 5808-5830 )   22  FT DURING W/O FOR INJECTION 
B-II ( 5930-5942 ) , 
B-III ( 5983-5988)</t>
  </si>
  <si>
    <t xml:space="preserve"> STATIC PIP= 575 PSI AFTER 6 HRS , STARTED THE WELL @ 60 HZ , CURR. 11 A, PIP DECREASED FROM 575 TO 165 PSI ( WINTH 4 HRS ) ,  PDP= 2350 PSI, USP = 500 PSI, TI= 201 F , TM= 235 F, THEN THE WELL DOWN DUE TO UNDER LOAD  , DECREASED UNDER LOAD SET POINT FROM 7 TO 5 A ( RECOM. FROM READ PUMP ENG. ) , STARTED THE WELL @ 60 HZ,  CURR. 11.9 A ,
                               PIP DECREASED TO 70 PSI , PDP= 2555 PSI , TI= 195 F , TM= 244 F</t>
  </si>
  <si>
    <t>FOUND TOP OF UPPER PKR @ 6013 FT &amp; TOP OF  LOWER PKR @ 6259 FT</t>
  </si>
  <si>
    <t>COND-2  S-88</t>
  </si>
  <si>
    <t>EXPRO #3 (TMU) , ANCHOR PUMP</t>
  </si>
  <si>
    <t>STOPPED THE WELL DUE TO NO PRODUCTION , STATIC PIP= 625 PSI AFTER 24 HRS</t>
  </si>
  <si>
    <t>89X1" + 120X7/8" + 25X1"</t>
  </si>
  <si>
    <t xml:space="preserve">EXPRO #3(TMU) ,  
FER.=50  HZ , CURR.=23 A, PIP= 602 PSI , PDP=2614 PSI , TI= 200 F,TM=252 F    </t>
  </si>
  <si>
    <t xml:space="preserve"> 640 MII</t>
  </si>
  <si>
    <t>1.5" ANCHOR PUMP</t>
  </si>
  <si>
    <t xml:space="preserve">D-78 COND-2 </t>
  </si>
  <si>
    <t>PLAN TO R/U FOR S/U FROM D-33</t>
  </si>
  <si>
    <r>
      <t xml:space="preserve">UNDER W/O TO C/S FROM ESP TO S/R &amp; ADD NEW PERF. , SET  7" EZ B.PLUG @ 7000 FT, </t>
    </r>
    <r>
      <rPr>
        <b/>
        <sz val="12"/>
        <color rgb="FFFF0000"/>
        <rFont val="Calibri"/>
        <family val="2"/>
        <scheme val="minor"/>
      </rPr>
      <t>ISOLATED KHARITA ( 7558 - 7562 ), SPOT 20 FT CMT ABOVE B.PLUG</t>
    </r>
    <r>
      <rPr>
        <b/>
        <sz val="12"/>
        <color rgb="FF0000FF"/>
        <rFont val="Calibri"/>
        <family val="2"/>
        <scheme val="minor"/>
      </rPr>
      <t xml:space="preserve">, TAGGED T.D. @ 6980 FT ( G.RING &amp; J.BASKET ON CCL TOOL ) , </t>
    </r>
    <r>
      <rPr>
        <b/>
        <sz val="12"/>
        <color rgb="FF008000"/>
        <rFont val="Calibri"/>
        <family val="2"/>
        <scheme val="minor"/>
      </rPr>
      <t xml:space="preserve">PERFORATED KHARITA ( 6708 – 6716 ) 8 FT, Pr = 710 PSI, B-V  (6064 – 6072) 8 FT, Pr = 2155 PSI, B-IV (6026 – 6034) 8 FT, Pr = 1365 PSI, B-IV (6004 – 6014) 10 FT, Pr = 385 PSI, B-III (5966 – 5986) 20 FT, Pr = N/A, B-II (5934 – 5954) 20 FT, Pr = 526 PSI, B-I (5890 – 5914) 24 FT, Pr = 2036 PSI, B-I (5818 – 5872) 54 FT, Pr = 860 – 1070 PSI, </t>
    </r>
    <r>
      <rPr>
        <b/>
        <sz val="12"/>
        <rFont val="Calibri"/>
        <family val="2"/>
        <scheme val="minor"/>
      </rPr>
      <t xml:space="preserve">INSTALLED 3-1/2" SELECTIVE COMPLETION, </t>
    </r>
    <r>
      <rPr>
        <b/>
        <sz val="12"/>
        <color rgb="FFFF0000"/>
        <rFont val="Calibri"/>
        <family val="2"/>
        <scheme val="minor"/>
      </rPr>
      <t xml:space="preserve">LOWER B-IV &amp; B-V ISOLATED AGAINST LOWER SSD, B-I,II,III &amp; UPPER B-IV ISOLATED AGAINST UPPER SSD, </t>
    </r>
    <r>
      <rPr>
        <b/>
        <sz val="12"/>
        <color rgb="FF008000"/>
        <rFont val="Calibri"/>
        <family val="2"/>
        <scheme val="minor"/>
      </rPr>
      <t xml:space="preserve">KHARITA ONLY ON PROD. , </t>
    </r>
    <r>
      <rPr>
        <b/>
        <sz val="12"/>
        <color rgb="FF0000FF"/>
        <rFont val="Calibri"/>
        <family val="2"/>
        <scheme val="minor"/>
      </rPr>
      <t xml:space="preserve">RIH W/1.75" DHP &amp; COND-2 S-88 , S/R CONF. ( 25X1" + 120X7/8" + 89X1") , R/U FOR 640 MAX-II ( FROM M-69 ) , SH.S = 8 '', S.L. = 96" ( DUE TO HIGH WELL HEAD ) , </t>
    </r>
    <r>
      <rPr>
        <b/>
        <sz val="12"/>
        <color rgb="FFFF0000"/>
        <rFont val="Calibri"/>
        <family val="2"/>
        <scheme val="minor"/>
      </rPr>
      <t>ON STREAM 17/3/2019</t>
    </r>
  </si>
  <si>
    <t>STATIC PIP= 712 PSI AFTER 3 DAYS</t>
  </si>
  <si>
    <t>EXPRO TMU #2 , AFTER R.TRIP</t>
  </si>
  <si>
    <t>RIH W/ 1.5" ANCHOR PUMP ON D-78 COND-2 S/R (76X1"+119X7/8"+25X1") , R/U 640 MII (S.L. = 112" &amp; SH.S. =8") FROM NE- 43, NO PROD. , R.TRIP W/ 1.5" ANCHOR PUMP, RET. ONE ROD, SET PUMP AT 5475 FT, ON STREAM.</t>
  </si>
  <si>
    <t>NO PUMP ACTION , RESET DHP, NO PROD, …………..</t>
  </si>
  <si>
    <t>EXPRO #2 (TMU) , B-I,II,III</t>
  </si>
  <si>
    <t>WELL ( S/R ) :   NE-69</t>
  </si>
  <si>
    <t>640  M-II</t>
  </si>
  <si>
    <t>25X1" + 125X7/8" + 86X1"</t>
  </si>
  <si>
    <t>BAH-I,III,IV,V &amp; VI</t>
  </si>
  <si>
    <t>TOTAL RET. 10*1"</t>
  </si>
  <si>
    <t>TOTAL RET. 36 RODS</t>
  </si>
  <si>
    <t>TIMER MODE</t>
  </si>
  <si>
    <r>
      <t xml:space="preserve">FINISHED DRILLING , </t>
    </r>
    <r>
      <rPr>
        <b/>
        <sz val="12"/>
        <color rgb="FFFF0000"/>
        <rFont val="Calibri"/>
        <family val="2"/>
      </rPr>
      <t>TAGGED TD @ 7760 FT</t>
    </r>
    <r>
      <rPr>
        <b/>
        <sz val="12"/>
        <color rgb="FF0000FF"/>
        <rFont val="Calibri"/>
        <family val="2"/>
      </rPr>
      <t>, COMPLETED THE WELL AS</t>
    </r>
    <r>
      <rPr>
        <b/>
        <sz val="12"/>
        <color rgb="FFFF0000"/>
        <rFont val="Calibri"/>
        <family val="2"/>
      </rPr>
      <t xml:space="preserve"> </t>
    </r>
    <r>
      <rPr>
        <b/>
        <sz val="12"/>
        <color rgb="FF0000FF"/>
        <rFont val="Calibri"/>
        <family val="2"/>
      </rPr>
      <t xml:space="preserve">OIL PRODUCER FROM ( BAH-IV [5968 – 5972]  Pr = 800  Psi , BAH-V [6036 - 6048]  Pr = 950  Psi  &amp;   BAH-VI   [6170 - 6178]  Pr = 2160 Psi  ) </t>
    </r>
    <r>
      <rPr>
        <b/>
        <sz val="12"/>
        <color rgb="FF339933"/>
        <rFont val="Calibri"/>
        <family val="2"/>
      </rPr>
      <t xml:space="preserve"> , TAG DEPTH @ 6423' (E/L) , </t>
    </r>
    <r>
      <rPr>
        <b/>
        <sz val="12"/>
        <color rgb="FF0000FF"/>
        <rFont val="Calibri"/>
        <family val="2"/>
      </rPr>
      <t>INSTALLED 2-7/8" COMPLETION WITH ESP PKR,</t>
    </r>
    <r>
      <rPr>
        <b/>
        <sz val="12"/>
        <color rgb="FF339933"/>
        <rFont val="Calibri"/>
        <family val="2"/>
      </rPr>
      <t xml:space="preserve"> </t>
    </r>
    <r>
      <rPr>
        <b/>
        <sz val="12"/>
        <color rgb="FF0000FF"/>
        <rFont val="Calibri"/>
        <family val="2"/>
      </rPr>
      <t xml:space="preserve">RIH W/ ESP PUMP 400 SER, DN 460 , 210 STG TO DEPTH 5870 FT, </t>
    </r>
    <r>
      <rPr>
        <b/>
        <sz val="12"/>
        <color rgb="FFFF0000"/>
        <rFont val="Calibri"/>
        <family val="2"/>
      </rPr>
      <t xml:space="preserve">LAST CABLE RERADING:  PH-PH: 12.7 OHM, PH-GR: 300 MEGA.OHM, </t>
    </r>
    <r>
      <rPr>
        <b/>
        <sz val="12"/>
        <color rgb="FF0000FF"/>
        <rFont val="Calibri"/>
        <family val="2"/>
      </rPr>
      <t>STARTED THE WELL AS FOLLOWING FER.= 50  HZ , CURR.=11 A, PIP= 578 PSI , PDP=2573 PSI , TI= 201  F,TM=245 F , USP = 150  PSI  7/3/2019</t>
    </r>
  </si>
  <si>
    <r>
      <t xml:space="preserve">NO PUMP ACTION, R.TRIP W/2.25" ANCHOR PUMP, RET. </t>
    </r>
    <r>
      <rPr>
        <b/>
        <sz val="12"/>
        <color rgb="FFFF0000"/>
        <rFont val="Calibri"/>
        <family val="2"/>
        <scheme val="minor"/>
      </rPr>
      <t xml:space="preserve">(10X1") RODS, </t>
    </r>
    <r>
      <rPr>
        <b/>
        <sz val="12"/>
        <color rgb="FF0000FF"/>
        <rFont val="Calibri"/>
        <family val="2"/>
        <scheme val="minor"/>
      </rPr>
      <t xml:space="preserve">FOUND ACTION AND SUCTION, RET. ANOTHER </t>
    </r>
    <r>
      <rPr>
        <b/>
        <sz val="12"/>
        <color rgb="FFFF0000"/>
        <rFont val="Calibri"/>
        <family val="2"/>
        <scheme val="minor"/>
      </rPr>
      <t>(10X1")RODS</t>
    </r>
    <r>
      <rPr>
        <b/>
        <sz val="12"/>
        <color rgb="FF0000FF"/>
        <rFont val="Calibri"/>
        <family val="2"/>
        <scheme val="minor"/>
      </rPr>
      <t xml:space="preserve">, THEN </t>
    </r>
    <r>
      <rPr>
        <b/>
        <sz val="12"/>
        <color rgb="FFFF0000"/>
        <rFont val="Calibri"/>
        <family val="2"/>
        <scheme val="minor"/>
      </rPr>
      <t>1X1"</t>
    </r>
    <r>
      <rPr>
        <b/>
        <sz val="12"/>
        <color rgb="FF0000FF"/>
        <rFont val="Calibri"/>
        <family val="2"/>
        <scheme val="minor"/>
      </rPr>
      <t xml:space="preserve"> </t>
    </r>
    <r>
      <rPr>
        <b/>
        <sz val="12"/>
        <color rgb="FFFF0000"/>
        <rFont val="Calibri"/>
        <family val="2"/>
        <scheme val="minor"/>
      </rPr>
      <t>RODS</t>
    </r>
    <r>
      <rPr>
        <b/>
        <sz val="12"/>
        <color rgb="FF0000FF"/>
        <rFont val="Calibri"/>
        <family val="2"/>
        <scheme val="minor"/>
      </rPr>
      <t xml:space="preserve">, STARTED THE WELL, FOUND NO PROD., RET. ANOHER </t>
    </r>
    <r>
      <rPr>
        <b/>
        <sz val="12"/>
        <color rgb="FFFF0000"/>
        <rFont val="Calibri"/>
        <family val="2"/>
        <scheme val="minor"/>
      </rPr>
      <t>5X1"RODS</t>
    </r>
    <r>
      <rPr>
        <b/>
        <sz val="12"/>
        <color rgb="FF0000FF"/>
        <rFont val="Calibri"/>
        <family val="2"/>
        <scheme val="minor"/>
      </rPr>
      <t xml:space="preserve">, FOUND NO PRODUCTION, </t>
    </r>
    <r>
      <rPr>
        <b/>
        <sz val="12"/>
        <color rgb="FFFF0000"/>
        <rFont val="Calibri"/>
        <family val="2"/>
        <scheme val="minor"/>
      </rPr>
      <t>WWO</t>
    </r>
    <r>
      <rPr>
        <b/>
        <sz val="12"/>
        <color rgb="FF0000FF"/>
        <rFont val="Calibri"/>
        <family val="2"/>
        <scheme val="minor"/>
      </rPr>
      <t>.</t>
    </r>
  </si>
  <si>
    <t>NO PUMP ACTION, RESET DHP, TBG TEST NOT HOLD, R.TRIP W/2.25" ANCHOR PUMP, RET. (10X1") RODS, TBG TEST HOLD, SET PUMP AT 5550 FT, ON STREAM.</t>
  </si>
  <si>
    <r>
      <t xml:space="preserve">NO PUMP ACTION, FOUND COUPLING OF </t>
    </r>
    <r>
      <rPr>
        <b/>
        <sz val="12"/>
        <color rgb="FFFF0000"/>
        <rFont val="Calibri"/>
        <family val="2"/>
      </rPr>
      <t>ROD 20X1" S.BAR</t>
    </r>
    <r>
      <rPr>
        <b/>
        <sz val="12"/>
        <color rgb="FF0000FF"/>
        <rFont val="Calibri"/>
        <family val="2"/>
      </rPr>
      <t xml:space="preserve"> PARTED, FISHED, R.TRIP,
ON STREAM.</t>
    </r>
  </si>
  <si>
    <t>TOTAL RET. 26*1"</t>
  </si>
  <si>
    <r>
      <t xml:space="preserve">NO PUMP ACTION, R.TRIP </t>
    </r>
    <r>
      <rPr>
        <b/>
        <sz val="16"/>
        <color rgb="FFFF0000"/>
        <rFont val="Calibri"/>
        <family val="2"/>
        <scheme val="minor"/>
      </rPr>
      <t>2</t>
    </r>
    <r>
      <rPr>
        <b/>
        <sz val="12"/>
        <color rgb="FF0000FF"/>
        <rFont val="Calibri"/>
        <family val="2"/>
        <scheme val="minor"/>
      </rPr>
      <t xml:space="preserve"> W/1.75" DHP, FOUND ACTION AND SUCTION AND NO PROD, RET. (</t>
    </r>
    <r>
      <rPr>
        <b/>
        <sz val="12"/>
        <color rgb="FFFF0000"/>
        <rFont val="Calibri"/>
        <family val="2"/>
        <scheme val="minor"/>
      </rPr>
      <t>1+5+5+5X1" RODS)</t>
    </r>
    <r>
      <rPr>
        <b/>
        <sz val="12"/>
        <color rgb="FF0000FF"/>
        <rFont val="Calibri"/>
        <family val="2"/>
        <scheme val="minor"/>
      </rPr>
      <t>, HYDRO TEST, HOLD OK,</t>
    </r>
    <r>
      <rPr>
        <b/>
        <sz val="12"/>
        <color rgb="FFFF0000"/>
        <rFont val="Calibri"/>
        <family val="2"/>
        <scheme val="minor"/>
      </rPr>
      <t>NO PROD., WAITING W/O</t>
    </r>
    <r>
      <rPr>
        <b/>
        <sz val="12"/>
        <color rgb="FF0000FF"/>
        <rFont val="Calibri"/>
        <family val="2"/>
        <scheme val="minor"/>
      </rPr>
      <t>.</t>
    </r>
  </si>
  <si>
    <t>NO PUMP ACTION , R.TRIP ,NO PROD., RESET DHP, ON STREAM.</t>
  </si>
  <si>
    <r>
      <t xml:space="preserve">OPENED LOWER SSD AGAINST B-V,L- B-IV, UPPER SSD AGAINST B-I,II,III, U-B-IV 
                </t>
    </r>
    <r>
      <rPr>
        <b/>
        <sz val="12"/>
        <color rgb="FFFF0000"/>
        <rFont val="Calibri"/>
        <family val="2"/>
        <scheme val="minor"/>
      </rPr>
      <t xml:space="preserve">ALL INTERVALS ON PROD. BAH- I,II,III,IV,V ,KHARITA. </t>
    </r>
  </si>
  <si>
    <t xml:space="preserve"> BAH- I,II,III,IV,V ,KHARITA. </t>
  </si>
  <si>
    <r>
      <t xml:space="preserve">UNDER W/O TO CHANGE STATUS F/ESP T/S/R &amp; </t>
    </r>
    <r>
      <rPr>
        <b/>
        <sz val="12"/>
        <color rgb="FFFF0000"/>
        <rFont val="Calibri"/>
        <family val="2"/>
      </rPr>
      <t xml:space="preserve">ADD PERF BAH-I (5,729 – 5,775) &amp; BAH-III  (5,884 – 5,893), (5,914 – 5,928) &amp; BAH-IV (5,950 – 5,972), </t>
    </r>
    <r>
      <rPr>
        <b/>
        <sz val="12"/>
        <color rgb="FF25941C"/>
        <rFont val="Calibri"/>
        <family val="2"/>
      </rPr>
      <t>INSTALLED SELECTIVE COMPLETION WITH 3-1/2" TBG</t>
    </r>
    <r>
      <rPr>
        <b/>
        <sz val="12"/>
        <color rgb="FF0000FF"/>
        <rFont val="Calibri"/>
        <family val="2"/>
      </rPr>
      <t xml:space="preserve">,  RIH W/1.75" DHP &amp; NEW D-78 , S/R CONF. ( 25X1" + 125X7/8" + 86X1") , R/U FOR 640 M-II ( FROM D-33) , SH.S = 8 '', S.L. =112" , ON STREAM </t>
    </r>
    <r>
      <rPr>
        <b/>
        <sz val="12"/>
        <color rgb="FFFF0000"/>
        <rFont val="Calibri"/>
        <family val="2"/>
      </rPr>
      <t>26/3/2019</t>
    </r>
  </si>
  <si>
    <t>NO PUMP ACTION , R.TRIP W/1.75" DHP, ON STREAM</t>
  </si>
  <si>
    <t>DEC. SH.S. F/10" T/8".</t>
  </si>
  <si>
    <t xml:space="preserve">CASING PRESS. 300 PSI </t>
  </si>
  <si>
    <t>NO PUMP ACTION, RESET DHP , ON STREAM</t>
  </si>
  <si>
    <r>
      <t xml:space="preserve"> NO PUMP ACTION  ,  R.TRIP W/ NEW 1.75" DHP , FOUND OBSTRUCTION @ LAST ROD ( EXPECTED COLLAPSE IN TBG. ) , POOH W/ S/R &amp; DHP , RIH W/ BRUSH ON S/R, RETRIEVED BRUSH,  RIH W/  1.75" DHP &amp; S/R, HYDRO TEST, NOT HOLD, R.TRIP W/ 1.75" ANCHOR PUMP, RET. ( 10X1" ) RODS, </t>
    </r>
    <r>
      <rPr>
        <b/>
        <sz val="12"/>
        <color rgb="FFFF0000"/>
        <rFont val="Calibri"/>
        <family val="2"/>
        <scheme val="minor"/>
      </rPr>
      <t>SET ANCHOR PUMP @ 5575 FT</t>
    </r>
    <r>
      <rPr>
        <b/>
        <sz val="12"/>
        <color rgb="FF0000FF"/>
        <rFont val="Calibri"/>
        <family val="2"/>
        <scheme val="minor"/>
      </rPr>
      <t>, HYDRO TEST, HOLD OK, ON STREAM.</t>
    </r>
  </si>
  <si>
    <t>TOTAL RET. (10X1") RODS</t>
  </si>
  <si>
    <t xml:space="preserve">FER.=50  HZ , CURR.=22 A, PIP= 588 PSI , PDP=2638 PSI , TI= 200 F,TM=252 F  , USP/DSP= 300 / N/A PSI, </t>
  </si>
  <si>
    <t>F.L @ PUMP DEPTH</t>
  </si>
  <si>
    <t>EXPRO #2 (TMU), AFTER R/T</t>
  </si>
  <si>
    <t>SLIGHT FLUID POUND, P.FILLAGE= 87 %</t>
  </si>
  <si>
    <t>NO PUMP ACTION, RESET FOR DHP, NOT PROD. , ON STREAM</t>
  </si>
  <si>
    <t>B-IV,V &amp; VI</t>
  </si>
  <si>
    <t>B-V ( 6254-6272) ONLY ON PROD.</t>
  </si>
  <si>
    <t>S/U BREAK PROBLEM</t>
  </si>
  <si>
    <t>SLIGHT F. POUND, PUMP FILL. = 87 %.</t>
  </si>
  <si>
    <t xml:space="preserve"> FLUID POUND, PUMP FILL. = 80 %.</t>
  </si>
  <si>
    <t>SEVER GAS INTERFERENCE PUMP FILL. = 35 %</t>
  </si>
  <si>
    <t>SLIGHT F. POUND, PUMP FILL. = 77 %. ( ANCHOR PUMP )</t>
  </si>
  <si>
    <r>
      <t xml:space="preserve">UNDER W/O DUE TO TBG LEAK , </t>
    </r>
    <r>
      <rPr>
        <b/>
        <sz val="12"/>
        <rFont val="Calibri"/>
        <family val="2"/>
        <scheme val="minor"/>
      </rPr>
      <t xml:space="preserve">FOUND CRACK IN TBG JT NO 195 (ABOVE PSN BY.15' ) </t>
    </r>
    <r>
      <rPr>
        <b/>
        <sz val="12"/>
        <color rgb="FF0000FF"/>
        <rFont val="Calibri"/>
        <family val="2"/>
        <scheme val="minor"/>
      </rPr>
      <t xml:space="preserve">, </t>
    </r>
    <r>
      <rPr>
        <b/>
        <sz val="12"/>
        <color rgb="FF7030A0"/>
        <rFont val="Calibri"/>
        <family val="2"/>
        <scheme val="minor"/>
      </rPr>
      <t>ADD NEW PERF. IN B-V : ( 6254-6272) FT</t>
    </r>
    <r>
      <rPr>
        <b/>
        <sz val="12"/>
        <color rgb="FF0000FF"/>
        <rFont val="Calibri"/>
        <family val="2"/>
        <scheme val="minor"/>
      </rPr>
      <t xml:space="preserve">  , TAGGED TOF @ 6320 FT (E/L DEPTH) , SO RATE HOLE 48 FT , INSTALLED SELECTIVE COMPLETION , ISOLATED </t>
    </r>
    <r>
      <rPr>
        <b/>
        <sz val="12"/>
        <color rgb="FFFF0000"/>
        <rFont val="Calibri"/>
        <family val="2"/>
        <scheme val="minor"/>
      </rPr>
      <t>B-III , B-IV&amp; B-V (6,085 – 6,095)</t>
    </r>
    <r>
      <rPr>
        <b/>
        <sz val="12"/>
        <color rgb="FF0000FF"/>
        <rFont val="Calibri"/>
        <family val="2"/>
        <scheme val="minor"/>
      </rPr>
      <t xml:space="preserve"> AGAINST UPPER  SSD , ISOLATED </t>
    </r>
    <r>
      <rPr>
        <b/>
        <sz val="12"/>
        <color rgb="FFFF0000"/>
        <rFont val="Calibri"/>
        <family val="2"/>
        <scheme val="minor"/>
      </rPr>
      <t>B-V (6,119 – 6,124)</t>
    </r>
    <r>
      <rPr>
        <b/>
        <sz val="12"/>
        <color rgb="FF0000FF"/>
        <rFont val="Calibri"/>
        <family val="2"/>
        <scheme val="minor"/>
      </rPr>
      <t xml:space="preserve"> AGAINST LOWER SSD , NOW </t>
    </r>
    <r>
      <rPr>
        <b/>
        <sz val="12"/>
        <color rgb="FF1C9A16"/>
        <rFont val="Calibri"/>
        <family val="2"/>
        <scheme val="minor"/>
      </rPr>
      <t>B-V ( 6254-6272)</t>
    </r>
    <r>
      <rPr>
        <b/>
        <sz val="12"/>
        <color rgb="FF0000FF"/>
        <rFont val="Calibri"/>
        <family val="2"/>
        <scheme val="minor"/>
      </rPr>
      <t xml:space="preserve"> ONLY ON PROD. , RIH WITH 1.75" DHP  , WITH  S/R (NEW D-78 ) ( 25X1" + 120X7/8" +95X1" ) , ON STREAM 19/4/2019 </t>
    </r>
  </si>
  <si>
    <t>S.F.L FOR B-I,IV,UPPER B-V , F.POUND , PUMP FILL. 58 %</t>
  </si>
  <si>
    <t>SEVERE F.POUND  PUMP FILLAGE= 67 %</t>
  </si>
  <si>
    <t>FLUID POUND  PUMP FILLAGE= 83 %</t>
  </si>
  <si>
    <t>SLIGHT F.POUND  PUMP FILLAGE= 93 %</t>
  </si>
  <si>
    <t>SEVERE F.POUND  PUMP FILLAGE= 42 %</t>
  </si>
  <si>
    <t>SEVERE F.POUND  PUMP FILLAGE= 34 %</t>
  </si>
  <si>
    <t>SEVERE F.POUND  PUMP FILLAGE= 25 %</t>
  </si>
  <si>
    <t>SEVERE F.POUND , PUMP FILL. 48 %</t>
  </si>
  <si>
    <r>
      <t xml:space="preserve">UNDER W/O DUE TO TBG LEAK, </t>
    </r>
    <r>
      <rPr>
        <b/>
        <sz val="12"/>
        <color rgb="FFFF0000"/>
        <rFont val="Calibri"/>
        <family val="2"/>
        <scheme val="minor"/>
      </rPr>
      <t>FOUND CRACK ( 3 FT LENGTH X 0.5 INCH WIDTH)  IN JT NO. 3 ABOVE P.S.N</t>
    </r>
    <r>
      <rPr>
        <b/>
        <sz val="12"/>
        <color rgb="FF0000FF"/>
        <rFont val="Calibri"/>
        <family val="2"/>
        <scheme val="minor"/>
      </rPr>
      <t xml:space="preserve">), INSTALLED 2-7/8" ANCHORED COMPLETION, RIH W/ </t>
    </r>
    <r>
      <rPr>
        <b/>
        <sz val="12"/>
        <color rgb="FFFF0000"/>
        <rFont val="Calibri"/>
        <family val="2"/>
        <scheme val="minor"/>
      </rPr>
      <t>1.75" SLIM DHP</t>
    </r>
    <r>
      <rPr>
        <b/>
        <sz val="12"/>
        <color rgb="FF0000FF"/>
        <rFont val="Calibri"/>
        <family val="2"/>
        <scheme val="minor"/>
      </rPr>
      <t xml:space="preserve"> ON S/R </t>
    </r>
    <r>
      <rPr>
        <b/>
        <sz val="12"/>
        <color rgb="FFFF0000"/>
        <rFont val="Calibri"/>
        <family val="2"/>
        <scheme val="minor"/>
      </rPr>
      <t>NEW 1" N-97 SLIM &amp; SAME 7/8"</t>
    </r>
    <r>
      <rPr>
        <b/>
        <sz val="12"/>
        <color rgb="FF0000FF"/>
        <rFont val="Calibri"/>
        <family val="2"/>
        <scheme val="minor"/>
      </rPr>
      <t xml:space="preserve"> WITH CONFG (25*1" + 116*7/8" + 93*1"), ON STREAM </t>
    </r>
    <r>
      <rPr>
        <b/>
        <sz val="12"/>
        <color rgb="FFFF0000"/>
        <rFont val="Calibri"/>
        <family val="2"/>
        <scheme val="minor"/>
      </rPr>
      <t>25-12-2018</t>
    </r>
  </si>
  <si>
    <t xml:space="preserve">B-I (5814-5831)
B-II (5932-5948)
B-III (5984-5989)
B-IV ( 6023-6032) </t>
  </si>
  <si>
    <r>
      <t>POOH WITH S/R &amp; 1.5" DHP</t>
    </r>
    <r>
      <rPr>
        <b/>
        <sz val="12"/>
        <color rgb="FFFF0000"/>
        <rFont val="Calibri"/>
        <family val="2"/>
        <scheme val="minor"/>
      </rPr>
      <t xml:space="preserve"> ,  CHECKED TD @ 6183 FT</t>
    </r>
    <r>
      <rPr>
        <b/>
        <sz val="12"/>
        <color rgb="FF0000FF"/>
        <rFont val="Calibri"/>
        <family val="2"/>
        <scheme val="minor"/>
      </rPr>
      <t xml:space="preserve"> , </t>
    </r>
    <r>
      <rPr>
        <b/>
        <sz val="12"/>
        <color rgb="FFFF0000"/>
        <rFont val="Calibri"/>
        <family val="2"/>
        <scheme val="minor"/>
      </rPr>
      <t>OPENED SSD AGAINST B-V</t>
    </r>
    <r>
      <rPr>
        <b/>
        <sz val="12"/>
        <color rgb="FF0000FF"/>
        <rFont val="Calibri"/>
        <family val="2"/>
        <scheme val="minor"/>
      </rPr>
      <t>,  ( NOW B-V,VI ON PRODUCTION ) ,  RIH W/1.75" DHP, ON STREAM.</t>
    </r>
  </si>
  <si>
    <t>PKR(CSG LEAK)</t>
  </si>
  <si>
    <t>NORMAL CARD, HITTING DOWN</t>
  </si>
  <si>
    <t>BOTH WINGS BUSY</t>
  </si>
  <si>
    <t>wwo</t>
  </si>
  <si>
    <t>SEVERE F, POUNF P.F.=30%</t>
  </si>
  <si>
    <t>NO PUMP ACTION, R.TRIP, TBG TEST NOT HOLD, R.TRIP W/ 1.5" ANCHOR PUMP RET. (10+5)*1", TBG TEST NOT HOLD, WAITING W/O</t>
  </si>
  <si>
    <t>TOTAL RET. 15 RODS</t>
  </si>
  <si>
    <r>
      <t xml:space="preserve">NO PUMP ACTION, R.TRIP, TBG TEST NOT HOLD, R.TRIP W/2.25" ANCHOR PUMP, RET. (10+10)*1", SET PUMP AT 5400 FT, TBG TEST HOLD, NO PROD. ,TRY TO UNSET ANCHOR PUMP WITHOUT SUCCESS, </t>
    </r>
    <r>
      <rPr>
        <b/>
        <sz val="12"/>
        <color rgb="FFFF0000"/>
        <rFont val="Calibri"/>
        <family val="2"/>
        <scheme val="minor"/>
      </rPr>
      <t>WAITING W/O</t>
    </r>
  </si>
  <si>
    <t>B-I, III, IV</t>
  </si>
  <si>
    <t>NO PUMP ACTION, R.TRIP W/1.5" DHP, TBG TEST HOLD, ON STREAM.</t>
  </si>
  <si>
    <r>
      <t xml:space="preserve">NO PUMP ACTION, R.TRIP W/1.75" ANCHOR PUMP, RET. (10+8)*1" RODS, NO PROD, </t>
    </r>
    <r>
      <rPr>
        <b/>
        <sz val="12"/>
        <color rgb="FFFF0000"/>
        <rFont val="Calibri"/>
        <family val="2"/>
        <scheme val="minor"/>
      </rPr>
      <t>WAITING W/O</t>
    </r>
  </si>
  <si>
    <t>NO PUMP ACTION, R.TRIP W/ 1.75" DHP (AFTER REDRESSED), ON STREAM</t>
  </si>
  <si>
    <r>
      <t xml:space="preserve">VALVE ROD PARTED, MANY TRIALS TO FISH WITHOUT SUCCESS, </t>
    </r>
    <r>
      <rPr>
        <b/>
        <sz val="12"/>
        <color rgb="FFFF0000"/>
        <rFont val="Calibri"/>
        <family val="2"/>
        <scheme val="minor"/>
      </rPr>
      <t>WAITING W/O</t>
    </r>
  </si>
  <si>
    <t>EXPRO #3 TMU, AFTER W/O , B-IV,V,VI</t>
  </si>
  <si>
    <t>EXPRO #3 TMU (LOWER PART OF B-V)</t>
  </si>
  <si>
    <t>NEW S-88</t>
  </si>
  <si>
    <r>
      <t xml:space="preserve">UNDER W/O DUE TO TBG LEAK , ( FOUND 1 FT LONGTUDINAL CRACK IN 1ST TBG JT ABOVE P.S.N. @ 6000 FT ), TAGGED T.D @ 6201 FT ( E/L ) , </t>
    </r>
    <r>
      <rPr>
        <b/>
        <sz val="12"/>
        <color rgb="FF008000"/>
        <rFont val="Calibri"/>
        <family val="2"/>
        <scheme val="minor"/>
      </rPr>
      <t xml:space="preserve">PERFORATED INTERVAL B-VI (6180-6198)' 18 FT, B-VI (6118-6125)' 7 FT, B-IV (5972-5994)' 22 FT, B-IV (5944-5955)' 11 FT, B-IV (5928-5940)' 12 FT, B-IV (5914-5922)' 8 FT &amp; RE-PERF. BAH-VI (6158-6180)' 22 FT., </t>
    </r>
    <r>
      <rPr>
        <b/>
        <sz val="12"/>
        <color rgb="FF0000FF"/>
        <rFont val="Calibri"/>
        <family val="2"/>
        <scheme val="minor"/>
      </rPr>
      <t xml:space="preserve">EXISTING 7" B.PLUG SET @ 6240' + 10' CMT ABOVE, </t>
    </r>
    <r>
      <rPr>
        <b/>
        <sz val="12"/>
        <rFont val="Calibri"/>
        <family val="2"/>
        <scheme val="minor"/>
      </rPr>
      <t>INSTALLED STRADDLE COMPLETION ON 3 1/2"  TBG</t>
    </r>
    <r>
      <rPr>
        <b/>
        <sz val="12"/>
        <color rgb="FF0000FF"/>
        <rFont val="Calibri"/>
        <family val="2"/>
        <scheme val="minor"/>
      </rPr>
      <t xml:space="preserve">, RIH WITH 1.75" DHP , WITH NEW S/R S-88 ( 24X1" + 125X7/8" + 80X1" ) , </t>
    </r>
    <r>
      <rPr>
        <b/>
        <sz val="12"/>
        <color rgb="FFFF0000"/>
        <rFont val="Calibri"/>
        <family val="2"/>
        <scheme val="minor"/>
      </rPr>
      <t>ON STREAM 7/5/2019</t>
    </r>
  </si>
  <si>
    <t>B-IV, V &amp; KHARITA</t>
  </si>
  <si>
    <r>
      <t xml:space="preserve">UNDER W/O DUE TO TBG LEAK, TAGGED T.D. @ 7405 FT, ( FOUND 3FT CRACK ON JT NO 179 ), </t>
    </r>
    <r>
      <rPr>
        <b/>
        <sz val="12"/>
        <rFont val="Calibri"/>
        <family val="2"/>
        <scheme val="minor"/>
      </rPr>
      <t>INSTALLED SELECTIVE COMPLETION WITH 3 1/2" TBG</t>
    </r>
    <r>
      <rPr>
        <b/>
        <sz val="12"/>
        <color rgb="FF0000FF"/>
        <rFont val="Calibri"/>
        <family val="2"/>
        <scheme val="minor"/>
      </rPr>
      <t xml:space="preserve">, RIH WITH  1.75 " DHP  WITH ( N-97 ) COND. 2 &amp; S/R CONFIG. ( 25 x 1" + 120 x 7/8"+ 90X 1'') , </t>
    </r>
    <r>
      <rPr>
        <b/>
        <sz val="12"/>
        <color rgb="FFFF0000"/>
        <rFont val="Calibri"/>
        <family val="2"/>
        <scheme val="minor"/>
      </rPr>
      <t>ON STREAM 7/5/2019</t>
    </r>
  </si>
  <si>
    <r>
      <t xml:space="preserve">UNDER W/O DUE TO TBG LEAK,  TAGGED T.D. @ 6058 FT, ( </t>
    </r>
    <r>
      <rPr>
        <b/>
        <sz val="12"/>
        <color rgb="FFFF0000"/>
        <rFont val="Calibri"/>
        <family val="2"/>
        <scheme val="minor"/>
      </rPr>
      <t>FOUND 1 FT VERTICAL CRACK @ 1 ST JT ABOVE P.S.N. (8 FT ABOVE PSN)</t>
    </r>
    <r>
      <rPr>
        <b/>
        <sz val="12"/>
        <color rgb="FF0000FF"/>
        <rFont val="Calibri"/>
        <family val="2"/>
        <scheme val="minor"/>
      </rPr>
      <t xml:space="preserve"> ), </t>
    </r>
    <r>
      <rPr>
        <b/>
        <sz val="12"/>
        <rFont val="Calibri"/>
        <family val="2"/>
        <scheme val="minor"/>
      </rPr>
      <t>INSTALLED SELECTIVE COMPLETION</t>
    </r>
    <r>
      <rPr>
        <b/>
        <sz val="12"/>
        <color rgb="FF0000FF"/>
        <rFont val="Calibri"/>
        <family val="2"/>
        <scheme val="minor"/>
      </rPr>
      <t>, ALL INTERVALS</t>
    </r>
    <r>
      <rPr>
        <b/>
        <sz val="12"/>
        <color rgb="FF008000"/>
        <rFont val="Calibri"/>
        <family val="2"/>
        <scheme val="minor"/>
      </rPr>
      <t xml:space="preserve"> B-I, III, IV &amp; V</t>
    </r>
    <r>
      <rPr>
        <b/>
        <sz val="12"/>
        <color rgb="FF0000FF"/>
        <rFont val="Calibri"/>
        <family val="2"/>
        <scheme val="minor"/>
      </rPr>
      <t xml:space="preserve">  ON PROD. ,  RIH W/ 1.5" DHP WITH SAME S/R + 30X1" N-97 COND. B, &amp; 5X7/8" H-CH COND. B, CONFG. (25X1" + 124X7/8" + 85X1"), </t>
    </r>
    <r>
      <rPr>
        <b/>
        <sz val="12"/>
        <color rgb="FFFF0000"/>
        <rFont val="Calibri"/>
        <family val="2"/>
        <scheme val="minor"/>
      </rPr>
      <t>ON STREAM ON 11/5/2019</t>
    </r>
  </si>
  <si>
    <t>NO PUMP ACTION,R.TRIP , ON STREAM.</t>
  </si>
  <si>
    <t>NO PUMP ACTION , WAITING FOR SLIM DHP</t>
  </si>
  <si>
    <t>RIH W/ 2.25" DHP (AVAILABLE) INSTESD OF 1.75" DHP , ON STREAM</t>
  </si>
  <si>
    <t>B-III,IV,V</t>
  </si>
  <si>
    <t>EXPRO (TMU-3) , P.S=1.75 "</t>
  </si>
  <si>
    <t>BAKER, P.S=1.5"</t>
  </si>
  <si>
    <r>
      <t>UNDER W/O DUE W.S.O.,</t>
    </r>
    <r>
      <rPr>
        <b/>
        <sz val="12"/>
        <color theme="1"/>
        <rFont val="Calibri"/>
        <family val="2"/>
        <scheme val="minor"/>
      </rPr>
      <t xml:space="preserve"> TAGGED BTM BY 5.7" JUNK BASKET AT 6166 FT</t>
    </r>
    <r>
      <rPr>
        <b/>
        <sz val="12"/>
        <color rgb="FF0000FF"/>
        <rFont val="Calibri"/>
        <family val="2"/>
        <scheme val="minor"/>
      </rPr>
      <t xml:space="preserve">, </t>
    </r>
    <r>
      <rPr>
        <b/>
        <sz val="12"/>
        <color rgb="FFFF0000"/>
        <rFont val="Calibri"/>
        <family val="2"/>
        <scheme val="minor"/>
      </rPr>
      <t>SET 7" B.PLUG AT 5950' TO ISOLATE  TO ISOLATE B-V &amp; B-VI</t>
    </r>
    <r>
      <rPr>
        <b/>
        <sz val="12"/>
        <color rgb="FF0000FF"/>
        <rFont val="Calibri"/>
        <family val="2"/>
        <scheme val="minor"/>
      </rPr>
      <t xml:space="preserve">, INSTALL SELECTIVE COMPLETION ON 3-1/2" TBG, </t>
    </r>
    <r>
      <rPr>
        <b/>
        <sz val="12"/>
        <color rgb="FF1C9A16"/>
        <rFont val="Calibri"/>
        <family val="2"/>
        <scheme val="minor"/>
      </rPr>
      <t xml:space="preserve">OPENED SSD, KEPT B-I,III,IV ON PROD. </t>
    </r>
    <r>
      <rPr>
        <b/>
        <sz val="12"/>
        <color rgb="FF0000FF"/>
        <rFont val="Calibri"/>
        <family val="2"/>
        <scheme val="minor"/>
      </rPr>
      <t xml:space="preserve">, RIH W/ 1.75" DHP ON SAME S/R (25*1" + 125*7/8" + 80*1"), </t>
    </r>
    <r>
      <rPr>
        <b/>
        <sz val="12"/>
        <color rgb="FFFF0000"/>
        <rFont val="Calibri"/>
        <family val="2"/>
        <scheme val="minor"/>
      </rPr>
      <t>ON STREAM ON 28-4-2019</t>
    </r>
  </si>
  <si>
    <t>B-III (5,978 - 5,985)
B-IV (6,067 – 6,076)
B-V (6,085 – 6,095)(6,119 – 6,124)( 6254-6272)</t>
  </si>
  <si>
    <t>PERFORMED S/L JOB, OPENED SSD AGAINIST   LOWER B-V &amp; UPPERSSD AGAINST B-III,IV , ALL INTER. ON PROD</t>
  </si>
  <si>
    <t xml:space="preserve">EXPRO # 3 (TMU)          </t>
  </si>
  <si>
    <t xml:space="preserve">EXPRO # 2 (TMU)     , AFTER R.TRIP     </t>
  </si>
  <si>
    <t>67X1"+119X7/8"+25X1"</t>
  </si>
  <si>
    <r>
      <t xml:space="preserve">NO PUMP ACTION, R.TRIP, RET. (1+2 X1" ) RODS, TRY TO SET ANCHOR W/O SUCCESS, POOH W/ PUMP, RIH W/ NEW ANCHOR, FOUND PUMP STUCK, RET. PUMP, RIH W/ 2.84" G.C TO F-NIPPLE, PASSED OK, MANY TRIALS TO RIH W/ PUMP, FOUND STUCK AFTER 3 RODS, POOH W/ S/R, FOUND SLIPS COVERED W/ PARAFFIN, RIH W/ BRUSH, RIH W/ NEW ANCHOR PUMP, RET. ( 5X1" ) RODS, SET ANCHOR PUMP @ DEPTH 5275 FT, </t>
    </r>
    <r>
      <rPr>
        <b/>
        <sz val="12"/>
        <color rgb="FFFF0000"/>
        <rFont val="Calibri"/>
        <family val="2"/>
        <scheme val="minor"/>
      </rPr>
      <t xml:space="preserve">ON STREAM. </t>
    </r>
  </si>
  <si>
    <t>TOTAL RET. ( 6X1" )RODS</t>
  </si>
  <si>
    <r>
      <t xml:space="preserve">NO PUMP ACTION , RESET FOR DHP, NOT PROD. , </t>
    </r>
    <r>
      <rPr>
        <b/>
        <sz val="12"/>
        <color rgb="FFFF0000"/>
        <rFont val="Calibri"/>
        <family val="2"/>
        <scheme val="minor"/>
      </rPr>
      <t>WAITING FOR SLIM DHP</t>
    </r>
  </si>
  <si>
    <r>
      <t xml:space="preserve">R.TRIP, HYDRO TEST, NOT HOLD, </t>
    </r>
    <r>
      <rPr>
        <b/>
        <sz val="12"/>
        <color rgb="FFFF0000"/>
        <rFont val="Calibri"/>
        <family val="2"/>
        <scheme val="minor"/>
      </rPr>
      <t>WAITING FOR SLIM ANCHOR DHP</t>
    </r>
  </si>
  <si>
    <r>
      <t xml:space="preserve">NO PUMP ACTION, RET. ( 2X1" ) RODS, NOT PROD. , POOH W/ 50X1" RODS, FOUND O-PULL W/ 40 KLB, SECURE THE WELL, </t>
    </r>
    <r>
      <rPr>
        <b/>
        <sz val="12"/>
        <color rgb="FFFF0000"/>
        <rFont val="Calibri"/>
        <family val="2"/>
        <scheme val="minor"/>
      </rPr>
      <t>WAITING W/O</t>
    </r>
  </si>
  <si>
    <t xml:space="preserve">FER.=50  HZ , CURR.=21 A, PIP= 543 PSI , PDP=2678 PSI , TI= 200 F,TM=251 F  , WHP= 250  PSI, </t>
  </si>
  <si>
    <r>
      <t xml:space="preserve">UNDER W/O DUE TO TBG LEAK, </t>
    </r>
    <r>
      <rPr>
        <b/>
        <sz val="12"/>
        <rFont val="Calibri"/>
        <family val="2"/>
        <scheme val="minor"/>
      </rPr>
      <t>FOUND CRACK IN JT#191 &amp; COLLAPSE IN JT#192</t>
    </r>
    <r>
      <rPr>
        <b/>
        <sz val="12"/>
        <color rgb="FF0000FF"/>
        <rFont val="Calibri"/>
        <family val="2"/>
        <scheme val="minor"/>
      </rPr>
      <t xml:space="preserve">, INSTALL SLELCTIVE COMPL. ON 3-1/2" TBG, </t>
    </r>
    <r>
      <rPr>
        <b/>
        <sz val="12"/>
        <color rgb="FFFF0000"/>
        <rFont val="Calibri"/>
        <family val="2"/>
        <scheme val="minor"/>
      </rPr>
      <t>KEPT SSD CLOSED AGAINST B-I,III,IV,V</t>
    </r>
    <r>
      <rPr>
        <b/>
        <sz val="12"/>
        <color rgb="FF0000FF"/>
        <rFont val="Calibri"/>
        <family val="2"/>
        <scheme val="minor"/>
      </rPr>
      <t xml:space="preserve"> , </t>
    </r>
    <r>
      <rPr>
        <b/>
        <sz val="12"/>
        <color rgb="FF008000"/>
        <rFont val="Calibri"/>
        <family val="2"/>
        <scheme val="minor"/>
      </rPr>
      <t>ONLY UPPER B-VI ON PROD.</t>
    </r>
    <r>
      <rPr>
        <b/>
        <sz val="12"/>
        <color rgb="FF0000FF"/>
        <rFont val="Calibri"/>
        <family val="2"/>
        <scheme val="minor"/>
      </rPr>
      <t xml:space="preserve"> , </t>
    </r>
    <r>
      <rPr>
        <b/>
        <sz val="12"/>
        <rFont val="Calibri"/>
        <family val="2"/>
        <scheme val="minor"/>
      </rPr>
      <t>RIH W/ 1.75" DHP</t>
    </r>
    <r>
      <rPr>
        <b/>
        <sz val="12"/>
        <color rgb="FF0000FF"/>
        <rFont val="Calibri"/>
        <family val="2"/>
        <scheme val="minor"/>
      </rPr>
      <t xml:space="preserve"> ON SAME S/R W/CONFG (25*1" + 119*7/8" + 95*1"), ON STREAM ON 1/6/2019</t>
    </r>
  </si>
  <si>
    <t>NO PUMP ACTION, RESET FOR DHP, NOT PROD. , R.TRIP, ON STREAM.</t>
  </si>
  <si>
    <t>FOUND ROD NO. ( 4X7/8" ) PARTED, FISHED OK, REPLACED, ON STREAM.</t>
  </si>
  <si>
    <r>
      <t xml:space="preserve">FOUND ROD NO. </t>
    </r>
    <r>
      <rPr>
        <b/>
        <sz val="12"/>
        <color rgb="FFFF0000"/>
        <rFont val="Calibri"/>
        <family val="2"/>
        <scheme val="minor"/>
      </rPr>
      <t>( 58X1" )</t>
    </r>
    <r>
      <rPr>
        <b/>
        <sz val="12"/>
        <color rgb="FF0000FF"/>
        <rFont val="Calibri"/>
        <family val="2"/>
        <scheme val="minor"/>
      </rPr>
      <t xml:space="preserve"> PARTED, FISHED OK, REPLACED, ON STREAM</t>
    </r>
  </si>
  <si>
    <r>
      <t xml:space="preserve">FOUND ROD NO. </t>
    </r>
    <r>
      <rPr>
        <b/>
        <sz val="12"/>
        <color rgb="FFFF0000"/>
        <rFont val="Calibri"/>
        <family val="2"/>
        <scheme val="minor"/>
      </rPr>
      <t>( 58X1" )</t>
    </r>
    <r>
      <rPr>
        <b/>
        <sz val="12"/>
        <color rgb="FF0000FF"/>
        <rFont val="Calibri"/>
        <family val="2"/>
        <scheme val="minor"/>
      </rPr>
      <t xml:space="preserve"> PARTED, FISHED OK, </t>
    </r>
    <r>
      <rPr>
        <b/>
        <sz val="12"/>
        <color rgb="FFFF0000"/>
        <rFont val="Calibri"/>
        <family val="2"/>
        <scheme val="minor"/>
      </rPr>
      <t>R/T W/ 1.5" DHP</t>
    </r>
    <r>
      <rPr>
        <b/>
        <sz val="12"/>
        <color rgb="FF0000FF"/>
        <rFont val="Calibri"/>
        <family val="2"/>
        <scheme val="minor"/>
      </rPr>
      <t xml:space="preserve"> , ON STREAM</t>
    </r>
  </si>
  <si>
    <t>NPA , RESET DHP , ON STREAM</t>
  </si>
  <si>
    <t>FOUND S/U DAMAGED , AS CRANK PIN WAS BROKEN WHICH LED TO WALKING BEAM ARM TWISTED &amp; CROSS YOKE DAMAGED</t>
  </si>
  <si>
    <r>
      <t xml:space="preserve">NPA , RESET DHP , NO PRODUCTION , TBG TEST , FOUND RETURN FROM CSG , CONFIRMED TBG LEAK , </t>
    </r>
    <r>
      <rPr>
        <b/>
        <sz val="12"/>
        <color rgb="FFFF0000"/>
        <rFont val="Calibri"/>
        <family val="2"/>
        <scheme val="minor"/>
      </rPr>
      <t>R/T W/ 1.5"ANCHOR PUMP</t>
    </r>
    <r>
      <rPr>
        <b/>
        <sz val="12"/>
        <color rgb="FF0000FF"/>
        <rFont val="Calibri"/>
        <family val="2"/>
        <scheme val="minor"/>
      </rPr>
      <t xml:space="preserve"> , RET. (10+10+10) RODS , TBG TEST , NOT HOLD ,  </t>
    </r>
    <r>
      <rPr>
        <b/>
        <sz val="12"/>
        <color rgb="FFFF0000"/>
        <rFont val="Calibri"/>
        <family val="2"/>
        <scheme val="minor"/>
      </rPr>
      <t>WWO</t>
    </r>
  </si>
  <si>
    <r>
      <t xml:space="preserve"> POOH WITH S/R &amp; 2.25" DHP , RIH W/ 2.6" G.C., TAGGED F-NIPPLE @ 6148 FT ( S.L. DEPTH ), RIH W/ 2.75" D-SHIFTING TOOL, </t>
    </r>
    <r>
      <rPr>
        <b/>
        <sz val="12"/>
        <color rgb="FF548123"/>
        <rFont val="Calibri"/>
        <family val="2"/>
        <charset val="204"/>
        <scheme val="minor"/>
      </rPr>
      <t>OPENED 2 SSDs AGAINST B-I,III,IV &amp; UPPER B-VI , NOW B-I,III,IV, VI ON PRODUCTION</t>
    </r>
    <r>
      <rPr>
        <b/>
        <sz val="12"/>
        <color rgb="FF0000FF"/>
        <rFont val="Calibri"/>
        <family val="2"/>
        <scheme val="minor"/>
      </rPr>
      <t xml:space="preserve"> ,</t>
    </r>
    <r>
      <rPr>
        <b/>
        <sz val="12"/>
        <color rgb="FFFF0000"/>
        <rFont val="Calibri"/>
        <family val="2"/>
        <scheme val="minor"/>
      </rPr>
      <t xml:space="preserve"> RIH WITH S/R &amp; 2.25" DHP</t>
    </r>
    <r>
      <rPr>
        <b/>
        <sz val="12"/>
        <color rgb="FF0000FF"/>
        <rFont val="Calibri"/>
        <family val="2"/>
        <scheme val="minor"/>
      </rPr>
      <t>, ON STRAM</t>
    </r>
  </si>
  <si>
    <t>NO PUMP ACTION, R.TRIP W/2.25" DHP, TBG TEST , HOLD OK , ON STREAM.</t>
  </si>
  <si>
    <r>
      <t xml:space="preserve">NPA , </t>
    </r>
    <r>
      <rPr>
        <b/>
        <sz val="12"/>
        <color rgb="FFFF0000"/>
        <rFont val="Calibri"/>
        <family val="2"/>
        <scheme val="minor"/>
      </rPr>
      <t>R/T W/ 1.75" DHP</t>
    </r>
    <r>
      <rPr>
        <b/>
        <sz val="12"/>
        <color rgb="FF0000FF"/>
        <rFont val="Calibri"/>
        <family val="2"/>
        <scheme val="minor"/>
      </rPr>
      <t xml:space="preserve"> , TBG TEST , NOT HOLD , </t>
    </r>
    <r>
      <rPr>
        <b/>
        <sz val="12"/>
        <color rgb="FFFF0000"/>
        <rFont val="Calibri"/>
        <family val="2"/>
        <scheme val="minor"/>
      </rPr>
      <t>R/T W/ 1.75" ANCHOR PUMP</t>
    </r>
    <r>
      <rPr>
        <b/>
        <sz val="12"/>
        <color rgb="FF0000FF"/>
        <rFont val="Calibri"/>
        <family val="2"/>
        <scheme val="minor"/>
      </rPr>
      <t xml:space="preserve"> , RET. 10 RODS , ON STREAM</t>
    </r>
  </si>
  <si>
    <t>POOH W/ S/R &amp; L/D SAME BESIDE WELL.</t>
  </si>
  <si>
    <r>
      <t xml:space="preserve">NPA , R/T , RET. (11+10) RODS , TBG TEST , FOUND WTR F/ CSG , </t>
    </r>
    <r>
      <rPr>
        <b/>
        <sz val="12"/>
        <color rgb="FFFF0000"/>
        <rFont val="Calibri"/>
        <family val="2"/>
        <scheme val="minor"/>
      </rPr>
      <t>WWO</t>
    </r>
  </si>
  <si>
    <t>BAKER , B-VI</t>
  </si>
  <si>
    <t xml:space="preserve">  BAKER , SH.S 8"</t>
  </si>
  <si>
    <r>
      <t xml:space="preserve">NO PUMP ACTION, RESET FOR DHP, NOT PROD. ,RIH W/1.75" </t>
    </r>
    <r>
      <rPr>
        <b/>
        <sz val="12"/>
        <rFont val="Calibri"/>
        <family val="2"/>
        <scheme val="minor"/>
      </rPr>
      <t>REDRESSED</t>
    </r>
    <r>
      <rPr>
        <b/>
        <sz val="12"/>
        <color rgb="FF0000FF"/>
        <rFont val="Calibri"/>
        <family val="2"/>
        <scheme val="minor"/>
      </rPr>
      <t xml:space="preserve"> SLIM DHP, ON STREAM.</t>
    </r>
  </si>
  <si>
    <r>
      <t>NPA , R/T , TBG TEST , NOT HOLD , RESET DHP, HYDROTEST , NOT HOLD , POOH W/ PUMP FOUND SAME IN GOOD CONDITION ,</t>
    </r>
    <r>
      <rPr>
        <b/>
        <sz val="12"/>
        <color rgb="FFFF0000"/>
        <rFont val="Calibri"/>
        <family val="2"/>
        <scheme val="minor"/>
      </rPr>
      <t xml:space="preserve"> WWO ( D.F.L. @ PUMP DEPTH)</t>
    </r>
  </si>
  <si>
    <t>WELL ( S/R ) :   NE-71</t>
  </si>
  <si>
    <t>POLISHED ROD PARTED , FISHED , REPLACED , NO PROD , RESET DHP , NO PROD. , R.TRIP , ON STREAM.</t>
  </si>
  <si>
    <t>B-I (5877 – 5883) (5894 – 5900) (5912 – 5918)
B-II (5950 – 5975)
B-III (5988 – 5995)</t>
  </si>
  <si>
    <t>ROD NO. (1*7/8") PARTED, FISHED OK, R.TRIP W/1.5" DHP, ON STREAM.</t>
  </si>
  <si>
    <t>25*1" + 124*7/8" + 80*1</t>
  </si>
  <si>
    <t>BAKER PLAN TO CHECK BY D.F.L</t>
  </si>
  <si>
    <t>B-I,III,IV ,V &amp; VI</t>
  </si>
  <si>
    <t>S.F.L FOR B-I,III,IV,V</t>
  </si>
  <si>
    <t xml:space="preserve">    EXPRO #2 (TMU) </t>
  </si>
  <si>
    <r>
      <t xml:space="preserve">NO PUMP ACTION, RESET FOR DHP, NOT PROD. , FOUND MANDREL CRACKED, RIH AGAIN W/ S/R STRING ONLY </t>
    </r>
    <r>
      <rPr>
        <b/>
        <sz val="12"/>
        <color rgb="FFFF0000"/>
        <rFont val="Calibri"/>
        <family val="2"/>
        <scheme val="minor"/>
      </rPr>
      <t>WITHOUT DHP</t>
    </r>
    <r>
      <rPr>
        <b/>
        <sz val="12"/>
        <color rgb="FF0000FF"/>
        <rFont val="Calibri"/>
        <family val="2"/>
        <scheme val="minor"/>
      </rPr>
      <t xml:space="preserve">. ( </t>
    </r>
    <r>
      <rPr>
        <b/>
        <sz val="12"/>
        <color rgb="FFFF0000"/>
        <rFont val="Calibri"/>
        <family val="2"/>
        <scheme val="minor"/>
      </rPr>
      <t>WAITING FOR SLIM DHP MATERIAL</t>
    </r>
    <r>
      <rPr>
        <b/>
        <sz val="12"/>
        <color rgb="FF0000FF"/>
        <rFont val="Calibri"/>
        <family val="2"/>
        <scheme val="minor"/>
      </rPr>
      <t xml:space="preserve"> )</t>
    </r>
  </si>
  <si>
    <r>
      <t xml:space="preserve">1.5" </t>
    </r>
    <r>
      <rPr>
        <b/>
        <sz val="14"/>
        <rFont val="Calibri"/>
        <family val="2"/>
        <scheme val="minor"/>
      </rPr>
      <t>SLB</t>
    </r>
    <r>
      <rPr>
        <b/>
        <sz val="12"/>
        <color indexed="12"/>
        <rFont val="Calibri"/>
        <family val="2"/>
        <scheme val="minor"/>
      </rPr>
      <t xml:space="preserve"> SLIM ANCHOR DHP</t>
    </r>
  </si>
  <si>
    <r>
      <t xml:space="preserve">NO PUMP ACTION, RIH W/1.75" </t>
    </r>
    <r>
      <rPr>
        <b/>
        <sz val="12"/>
        <rFont val="Calibri"/>
        <family val="2"/>
        <scheme val="minor"/>
      </rPr>
      <t>REDRESSED</t>
    </r>
    <r>
      <rPr>
        <b/>
        <sz val="12"/>
        <color rgb="FF0000FF"/>
        <rFont val="Calibri"/>
        <family val="2"/>
        <scheme val="minor"/>
      </rPr>
      <t xml:space="preserve"> SLIM DHP, FILLED TBG W/WATER, NOT HOLD, </t>
    </r>
    <r>
      <rPr>
        <b/>
        <sz val="12"/>
        <color rgb="FFFF0000"/>
        <rFont val="Calibri"/>
        <family val="2"/>
        <scheme val="minor"/>
      </rPr>
      <t>WAITING FOR SLIM DHP MATERIAL</t>
    </r>
    <r>
      <rPr>
        <b/>
        <sz val="12"/>
        <color rgb="FF0000FF"/>
        <rFont val="Calibri"/>
        <family val="2"/>
        <scheme val="minor"/>
      </rPr>
      <t>.</t>
    </r>
  </si>
  <si>
    <t>TESTED TBG AGAINST RB-2 PLUG, TRIED TO FILL TBG W/WATER 120 BBLS WITHOUT SUCCESS.</t>
  </si>
  <si>
    <t>B-I (5715-5736)
B-III (5874-5878) (5885-5900) (5905-5924) (5914-5920)
B-IV (5932-5942)
B-V (5960-5980) &amp; (5986-5998)</t>
  </si>
  <si>
    <t>NO PUMP ACTION, RETRIVED ( 1X1" ) ROD, SET ANCHOR PUMP @ 5400 FT, ON STREAM</t>
  </si>
  <si>
    <t>NO PUMP ACTION, RETRIVED (10*1") RODS, SET ANCHOR PUMP @ 5150 FT, ON STREAM</t>
  </si>
  <si>
    <t>S.L.</t>
  </si>
  <si>
    <t>CHANGE S.L. FROM 128" TO 112"</t>
  </si>
  <si>
    <t xml:space="preserve">B-IV,V&amp; VI </t>
  </si>
  <si>
    <t>W.C FOR B-VI +/- 57 %</t>
  </si>
  <si>
    <t xml:space="preserve">EXPRO TMU-2 , B-IV,V&amp; VI </t>
  </si>
  <si>
    <r>
      <t xml:space="preserve">ISOLATED </t>
    </r>
    <r>
      <rPr>
        <b/>
        <sz val="12"/>
        <color rgb="FFFF0000"/>
        <rFont val="Calibri"/>
        <family val="2"/>
        <charset val="204"/>
        <scheme val="minor"/>
      </rPr>
      <t>B-III,IV</t>
    </r>
    <r>
      <rPr>
        <b/>
        <sz val="12"/>
        <color rgb="FF0000FF"/>
        <rFont val="Calibri"/>
        <family val="2"/>
        <scheme val="minor"/>
      </rPr>
      <t xml:space="preserve"> BY 2.56"FWG PLUG</t>
    </r>
    <r>
      <rPr>
        <b/>
        <sz val="12"/>
        <color rgb="FF008000"/>
        <rFont val="Calibri"/>
        <family val="2"/>
        <charset val="204"/>
        <scheme val="minor"/>
      </rPr>
      <t>, NOW B-I ONLY ON PROD.</t>
    </r>
  </si>
  <si>
    <t xml:space="preserve"> DECREASED S.L.  F/128"  T/112"</t>
  </si>
  <si>
    <t>BAKER , B-I,III,IV ,V &amp; VI</t>
  </si>
  <si>
    <t xml:space="preserve">BAKER  BAH- I,II,III,IV,V ,KHARITA. </t>
  </si>
  <si>
    <t>TOTAL RET. (21 RODSX1")</t>
  </si>
  <si>
    <r>
      <t xml:space="preserve">RIH W/1.75" SLIM ANCHOR PUMP, RET. (10+10+10*1") RODS, SET ANCHOR @ 4825 FT, NOT PROD. , </t>
    </r>
    <r>
      <rPr>
        <b/>
        <sz val="12"/>
        <color rgb="FFFF0000"/>
        <rFont val="Calibri"/>
        <family val="2"/>
        <scheme val="minor"/>
      </rPr>
      <t>WAITING W/O</t>
    </r>
  </si>
  <si>
    <t>W.L</t>
  </si>
  <si>
    <t xml:space="preserve"> B-I, II, III, IV, V</t>
  </si>
  <si>
    <r>
      <rPr>
        <b/>
        <sz val="12"/>
        <color rgb="FFFF0000"/>
        <rFont val="Calibri"/>
        <family val="2"/>
        <scheme val="minor"/>
      </rPr>
      <t>DECREASED S.L. F/128" T/112"</t>
    </r>
    <r>
      <rPr>
        <b/>
        <sz val="12"/>
        <color rgb="FF0000FF"/>
        <rFont val="Calibri"/>
        <family val="2"/>
        <scheme val="minor"/>
      </rPr>
      <t xml:space="preserve"> CHANGED S/U PARTS &amp; POLISHED ROD, ON STREAM.</t>
    </r>
  </si>
  <si>
    <t>NO PUMP ACTION, R.TRIP W/ REDRESS 1.75" SLIM DHP, ON STREAM.</t>
  </si>
  <si>
    <r>
      <t xml:space="preserve">B-I (5818 – 5872), (5890 – 5914) 
B-II (5934 – 5954) 
B-III (5966 – 5986) 
UPPER B-IV (6004 – 6014)
LOWER B-IV (6026 – 6034)
B-V  (6064 – 6072) </t>
    </r>
    <r>
      <rPr>
        <b/>
        <sz val="12"/>
        <color rgb="FF1C9A16"/>
        <rFont val="Calibri"/>
        <family val="2"/>
        <charset val="204"/>
        <scheme val="minor"/>
      </rPr>
      <t xml:space="preserve">
</t>
    </r>
    <r>
      <rPr>
        <b/>
        <sz val="12"/>
        <rFont val="Calibri"/>
        <family val="2"/>
        <scheme val="minor"/>
      </rPr>
      <t>KHARITA ( 6708 – 6716 ) ISOLATED BY  FWG PLUG</t>
    </r>
    <r>
      <rPr>
        <b/>
        <sz val="12"/>
        <color rgb="FF1C9A16"/>
        <rFont val="Calibri"/>
        <family val="2"/>
        <charset val="204"/>
        <scheme val="minor"/>
      </rPr>
      <t xml:space="preserve">
</t>
    </r>
    <r>
      <rPr>
        <b/>
        <sz val="12"/>
        <rFont val="Calibri"/>
        <family val="2"/>
        <scheme val="minor"/>
      </rPr>
      <t xml:space="preserve">KHARITA (7558'-7562') ISOLATED BY 7" EZ B.PLUG +  20 FT CMT </t>
    </r>
    <r>
      <rPr>
        <b/>
        <sz val="12"/>
        <color rgb="FFFF0000"/>
        <rFont val="Calibri"/>
        <family val="2"/>
        <scheme val="minor"/>
      </rPr>
      <t xml:space="preserve">
</t>
    </r>
  </si>
  <si>
    <t>NO PUMP ACTION, RET. (11*1") RODS, SET PUMP AT 5300 FT, TBG TEST HOLD, ON STREAM.</t>
  </si>
  <si>
    <t xml:space="preserve">TOTAL RETRIEVED ( 20X1") </t>
  </si>
  <si>
    <r>
      <t xml:space="preserve">UNDER W/O DUE TO TBG LEAK, </t>
    </r>
    <r>
      <rPr>
        <b/>
        <sz val="12"/>
        <color rgb="FFFF0000"/>
        <rFont val="Calibri"/>
        <family val="2"/>
        <scheme val="minor"/>
      </rPr>
      <t>FOUND CRACK IN 2nd JT ABOVE PSN,</t>
    </r>
    <r>
      <rPr>
        <b/>
        <sz val="12"/>
        <color rgb="FF0000FF"/>
        <rFont val="Calibri"/>
        <family val="2"/>
        <scheme val="minor"/>
      </rPr>
      <t xml:space="preserve"> </t>
    </r>
    <r>
      <rPr>
        <b/>
        <sz val="12"/>
        <color rgb="FF008000"/>
        <rFont val="Calibri"/>
        <family val="2"/>
        <scheme val="minor"/>
      </rPr>
      <t>INSTALL 3-1/2" TBG WITH ANCHOR CATCHER</t>
    </r>
    <r>
      <rPr>
        <b/>
        <sz val="12"/>
        <color rgb="FF0000FF"/>
        <rFont val="Calibri"/>
        <family val="2"/>
        <scheme val="minor"/>
      </rPr>
      <t xml:space="preserve">, RIH W/ </t>
    </r>
    <r>
      <rPr>
        <b/>
        <sz val="12"/>
        <color rgb="FFFF0000"/>
        <rFont val="Calibri"/>
        <family val="2"/>
        <scheme val="minor"/>
      </rPr>
      <t>2.25" DHP</t>
    </r>
    <r>
      <rPr>
        <b/>
        <sz val="12"/>
        <color rgb="FF0000FF"/>
        <rFont val="Calibri"/>
        <family val="2"/>
        <scheme val="minor"/>
      </rPr>
      <t xml:space="preserve"> ON S/R CONFG (25*1" + 125*7/8" + 74*1"), ON STREAM</t>
    </r>
    <r>
      <rPr>
        <b/>
        <sz val="12"/>
        <color rgb="FFFF0000"/>
        <rFont val="Calibri"/>
        <family val="2"/>
        <scheme val="minor"/>
      </rPr>
      <t xml:space="preserve"> ON  19/7/2019</t>
    </r>
  </si>
  <si>
    <r>
      <t xml:space="preserve">PERFORMED  S/L JOB, </t>
    </r>
    <r>
      <rPr>
        <b/>
        <sz val="12"/>
        <color rgb="FFFF0000"/>
        <rFont val="Calibri"/>
        <family val="2"/>
      </rPr>
      <t>SET 2.56" FWG PLUG IN F-NIPPLE TO ISOLATE KHARITA FM</t>
    </r>
    <r>
      <rPr>
        <b/>
        <sz val="12"/>
        <color rgb="FF0000FF"/>
        <rFont val="Calibri"/>
        <family val="2"/>
      </rPr>
      <t>, CHECKED LOWER 
AND UPPER SSD FOUND BOTH OPEN,</t>
    </r>
    <r>
      <rPr>
        <b/>
        <sz val="12"/>
        <color rgb="FF1C9A16"/>
        <rFont val="Calibri"/>
        <family val="2"/>
        <charset val="204"/>
      </rPr>
      <t xml:space="preserve"> NOW B-I, II, III, IV,</t>
    </r>
    <r>
      <rPr>
        <b/>
        <sz val="12"/>
        <color rgb="FF0000FF"/>
        <rFont val="Calibri"/>
        <family val="2"/>
      </rPr>
      <t xml:space="preserve"> V ON PRODUCTION
RIH W/1.5" DHP, ON STREAM.</t>
    </r>
  </si>
  <si>
    <t>NO PUMP ACTION, R.TRIP W/1.75" SLIM DHP, HYDROTEST , HOLD OK , ON STREAM</t>
  </si>
  <si>
    <t>93X1" + 121X7/8" +25X1"</t>
  </si>
  <si>
    <r>
      <t>ROD NO. (2*7/8") PARTED, FISHED OK, REPLACED TOP 4 RODS X  7/8" BY ROD 1" , NEW S/R CONG (93X1" + 121X7/8" +25X1"</t>
    </r>
    <r>
      <rPr>
        <sz val="12"/>
        <color rgb="FF0000FF"/>
        <rFont val="Calibri"/>
        <family val="2"/>
        <scheme val="minor"/>
      </rPr>
      <t xml:space="preserve">) , </t>
    </r>
    <r>
      <rPr>
        <b/>
        <sz val="12"/>
        <color rgb="FF0000FF"/>
        <rFont val="Calibri"/>
        <family val="2"/>
        <scheme val="minor"/>
      </rPr>
      <t xml:space="preserve"> ON STREAM.</t>
    </r>
  </si>
  <si>
    <t>ROD NO (29X1" ) PARTED , REPLACED 5 RODS , ON STREAM</t>
  </si>
  <si>
    <t>BAKER ,  B-I, II, III, IV, V</t>
  </si>
  <si>
    <t>DECREASED S.L. F/ 128" T/ 112"</t>
  </si>
  <si>
    <t>NO PUMP ACTION, R.TRIP, NOT PROD. , WAITING FOR ANCHOR PUMP.</t>
  </si>
  <si>
    <t>WELL ( S/R ) :   NE-74</t>
  </si>
  <si>
    <t>WELL ( S/R ) :   NE-75</t>
  </si>
  <si>
    <t>1" NEW N-97 &amp; 7/8" N-97 COND.2</t>
  </si>
  <si>
    <t>BAKER , KHARITA</t>
  </si>
  <si>
    <t>BAKER @ W.H</t>
  </si>
  <si>
    <t>STOPPED DUE TO NO AVAILABE GEN.</t>
  </si>
  <si>
    <r>
      <t xml:space="preserve">FINISHED DRILLING , COMPLETED THE WELL AS OIL PRODUCER WITH S/R SYSTEM, </t>
    </r>
    <r>
      <rPr>
        <b/>
        <sz val="12"/>
        <color rgb="FF1C9A16"/>
        <rFont val="Calibri"/>
        <family val="2"/>
      </rPr>
      <t>FROM B-I (5,857’ – 5,864’) , B-III (5,960’ – 5,967’) , B-IV (5,985’ – 5,995’) &amp; KHARITA (6,692’ – 6,728’)(6,766’ – 6,786’)(6,798’ – 6,808’)(6,858’ – 6,864’),</t>
    </r>
    <r>
      <rPr>
        <b/>
        <sz val="12"/>
        <color rgb="FFFF0000"/>
        <rFont val="Calibri"/>
        <family val="2"/>
        <charset val="204"/>
      </rPr>
      <t xml:space="preserve"> </t>
    </r>
    <r>
      <rPr>
        <b/>
        <sz val="12"/>
        <rFont val="Calibri"/>
        <family val="2"/>
        <charset val="204"/>
      </rPr>
      <t xml:space="preserve">INSTALL 3 1/2" SELECTIVE COMPL. </t>
    </r>
    <r>
      <rPr>
        <b/>
        <sz val="12"/>
        <color rgb="FF0000FF"/>
        <rFont val="Calibri"/>
        <family val="2"/>
        <charset val="204"/>
      </rPr>
      <t>, ISOLATED</t>
    </r>
    <r>
      <rPr>
        <b/>
        <sz val="12"/>
        <color rgb="FFFF0000"/>
        <rFont val="Calibri"/>
        <family val="2"/>
      </rPr>
      <t xml:space="preserve"> B-I,III,IV  </t>
    </r>
    <r>
      <rPr>
        <b/>
        <sz val="12"/>
        <color rgb="FF0000FF"/>
        <rFont val="Calibri"/>
        <family val="2"/>
        <charset val="204"/>
      </rPr>
      <t xml:space="preserve">AGAINST UPPER SSD, NOW </t>
    </r>
    <r>
      <rPr>
        <b/>
        <sz val="12"/>
        <color rgb="FF548123"/>
        <rFont val="Calibri"/>
        <family val="2"/>
      </rPr>
      <t xml:space="preserve">KHARITA </t>
    </r>
    <r>
      <rPr>
        <b/>
        <sz val="12"/>
        <color rgb="FF0000FF"/>
        <rFont val="Calibri"/>
        <family val="2"/>
        <charset val="204"/>
      </rPr>
      <t xml:space="preserve">ONLY ON PROD. ,  RIH W/ 2.25" DHP ON S/R  (84X1" + 125X7/8" + 25X1") ALL 1"  N-97 COND.1 &amp; ALL 7/8" N-97 COND.2, S/U FROM L-N-2, </t>
    </r>
    <r>
      <rPr>
        <b/>
        <sz val="12"/>
        <color rgb="FFFF0000"/>
        <rFont val="Calibri"/>
        <family val="2"/>
      </rPr>
      <t xml:space="preserve">ON STREAM 12/2019 </t>
    </r>
  </si>
  <si>
    <t>TRANSFERRED S/U TO NE-74</t>
  </si>
  <si>
    <r>
      <t xml:space="preserve">POOH WITH 1.75" DHP  , RIH W/ 2.7 " G.C. , TAGGED F-NIPPLE @ 6166 FT (S/L DEPTH) , DETECTED F.L. @ 4000 FT FOR B-VI ONLY , OPENED SSD AGAINST B-I,III,IV&amp;V , NOW  </t>
    </r>
    <r>
      <rPr>
        <b/>
        <sz val="12"/>
        <color rgb="FF008000"/>
        <rFont val="Calibri"/>
        <family val="2"/>
        <scheme val="minor"/>
      </rPr>
      <t xml:space="preserve">B-I,III,IV ,V &amp; VI </t>
    </r>
    <r>
      <rPr>
        <b/>
        <sz val="12"/>
        <color rgb="FF0000FF"/>
        <rFont val="Calibri"/>
        <family val="2"/>
        <scheme val="minor"/>
      </rPr>
      <t>ON PROD. , RIH WITH</t>
    </r>
    <r>
      <rPr>
        <b/>
        <sz val="12"/>
        <color rgb="FFFF0000"/>
        <rFont val="Calibri"/>
        <family val="2"/>
        <charset val="204"/>
        <scheme val="minor"/>
      </rPr>
      <t xml:space="preserve"> 2.5" </t>
    </r>
    <r>
      <rPr>
        <b/>
        <sz val="12"/>
        <color rgb="FF0000FF"/>
        <rFont val="Calibri"/>
        <family val="2"/>
        <scheme val="minor"/>
      </rPr>
      <t>DHP &amp; S/R , ON STREAM</t>
    </r>
  </si>
  <si>
    <r>
      <t>NO PUMP ACTION , RESET FOR DHP, HYDROTEST , NOT HOLD , R.TRIP W/ 2.5 " DHP</t>
    </r>
    <r>
      <rPr>
        <b/>
        <sz val="12"/>
        <color rgb="FFFF0000"/>
        <rFont val="Calibri"/>
        <family val="2"/>
        <scheme val="minor"/>
      </rPr>
      <t xml:space="preserve"> (FOUND STANDING VALVE &amp; STRAINER LOST IN THE WELL)</t>
    </r>
    <r>
      <rPr>
        <b/>
        <sz val="12"/>
        <color rgb="FF0000FF"/>
        <rFont val="Calibri"/>
        <family val="2"/>
        <scheme val="minor"/>
      </rPr>
      <t xml:space="preserve"> , ON STREAM</t>
    </r>
  </si>
  <si>
    <t>AVG. water cut= 40 %</t>
  </si>
  <si>
    <t>B-I (5842 - 5882) (5928 - 5944)</t>
  </si>
  <si>
    <t>2-7/8"</t>
  </si>
  <si>
    <r>
      <t xml:space="preserve">B-I, III , IV , </t>
    </r>
    <r>
      <rPr>
        <b/>
        <sz val="12"/>
        <color rgb="FFFF0000"/>
        <rFont val="Calibri"/>
        <family val="2"/>
        <scheme val="minor"/>
      </rPr>
      <t>(B-V ISOLATED BY B.PLUG)</t>
    </r>
  </si>
  <si>
    <t>102"</t>
  </si>
  <si>
    <t xml:space="preserve">
B-I, II, III</t>
  </si>
  <si>
    <t>NO PUMP ACTION, R.TRIP, HYDRO TEST, NOT HOLD, R.TRIP W/1.5" SHLB. ANCHOR PUMP , RET. ( 5X1" ) RODS, SET ANCHOR AT 5675 FT, HYDRO TEST, HOLD OK, ON STREAM.</t>
  </si>
  <si>
    <t>NO PUMP ACTION, R/T W/ 1.5" SHLB. ANCHOR PUMP , RET. 5 RODS , S/R CONF. ( 25X1" MOLDED + 116X7/8"+82X1" ), SET ANCHOR AT 5575 FT, ON STREAM</t>
  </si>
  <si>
    <t>NO PUMP ACTION , RESET DHP , NO PROD. , R.TRIIP W/ 2.25' DHP INSTEAD OF 2.5" DHP , ON STREAM</t>
  </si>
  <si>
    <t>STOPPED TO TRANSFER GEN TO NE-74</t>
  </si>
  <si>
    <r>
      <rPr>
        <b/>
        <sz val="12"/>
        <color rgb="FFFF0000"/>
        <rFont val="Calibri"/>
        <family val="2"/>
        <scheme val="minor"/>
      </rPr>
      <t>UNDER W/O DUE TO TBG LEAK</t>
    </r>
    <r>
      <rPr>
        <b/>
        <sz val="12"/>
        <color rgb="FF0000FF"/>
        <rFont val="Calibri"/>
        <family val="2"/>
        <scheme val="minor"/>
      </rPr>
      <t xml:space="preserve">, TAGGED BTM AT 6138 BY 5.7" G.RING &amp; JUNK BUSKET CORRELATED ON GR-CCL, </t>
    </r>
    <r>
      <rPr>
        <b/>
        <sz val="12"/>
        <color theme="1"/>
        <rFont val="Calibri"/>
        <family val="2"/>
        <scheme val="minor"/>
      </rPr>
      <t>SET 7" B.PLUG AT 6010 FT &amp; 5 FT CMT ABOVE ( ISOLATED B-V )</t>
    </r>
    <r>
      <rPr>
        <b/>
        <sz val="12"/>
        <color rgb="FF0000FF"/>
        <rFont val="Calibri"/>
        <family val="2"/>
        <scheme val="minor"/>
      </rPr>
      <t xml:space="preserve">, </t>
    </r>
    <r>
      <rPr>
        <b/>
        <sz val="12"/>
        <color rgb="FF008000"/>
        <rFont val="Calibri"/>
        <family val="2"/>
        <scheme val="minor"/>
      </rPr>
      <t>INSTALLED ANCHOR CATCHER COMPL. ON 2-7/8" TBG</t>
    </r>
    <r>
      <rPr>
        <b/>
        <sz val="12"/>
        <color rgb="FF0000FF"/>
        <rFont val="Calibri"/>
        <family val="2"/>
        <scheme val="minor"/>
      </rPr>
      <t>, RIH W/1.75" SLIM DHP ON S/R NEW D-78 WITH  CONFG. (25*1" + 125*7/8" + 88*1"), ON STREAM 25/8/2019</t>
    </r>
  </si>
  <si>
    <t>B-I, III, IV ( B-V ISOLATED BY B.PLUG)</t>
  </si>
  <si>
    <t>S.F.L. FOR B-I,III</t>
  </si>
  <si>
    <t>SEVERE F.POUND , P.FILL 33%</t>
  </si>
  <si>
    <t>SEVERE F.POUND  PUMP FILLAGE= 33 %</t>
  </si>
  <si>
    <t xml:space="preserve">SLIGHT GAS INTRFERENCE , P.FILL 85% </t>
  </si>
  <si>
    <t xml:space="preserve">SEVERE F.POUND , P.FILL 28% </t>
  </si>
  <si>
    <t xml:space="preserve">SLIGHT GAS INTERFERENCE ,P.FILL 91% </t>
  </si>
  <si>
    <t>SLIGHT F.POUND, P.FILLAGE = 92%</t>
  </si>
  <si>
    <t>SEVERE F.POUND, P.FILLAGE = 40%  ( Anchor pump )</t>
  </si>
  <si>
    <t xml:space="preserve">PROD. FROM CASING </t>
  </si>
  <si>
    <t>SEVERE F.P, P.FILL 32 %</t>
  </si>
  <si>
    <t xml:space="preserve">SEVERE T.V. LEAK </t>
  </si>
  <si>
    <t>INC. SH.S. F/8" T/12"</t>
  </si>
  <si>
    <t>EXPRO TMU-3 , L.P.E.</t>
  </si>
  <si>
    <t>AFTER 24 HRS STOPPING DUE TO N.P.A.</t>
  </si>
  <si>
    <t>BAKER , RES. DECLINE</t>
  </si>
  <si>
    <t>BAKER, SH.S.= 12"</t>
  </si>
  <si>
    <t>L.P.E. , RESET, NO PROD, R.Trip W/ NEW 1.75" DHP, ON STREAM.</t>
  </si>
  <si>
    <t xml:space="preserve">BAKER , AFTER R.TRIP </t>
  </si>
  <si>
    <t xml:space="preserve"> F. POUND, PUMP FILL. +/- 80 %</t>
  </si>
  <si>
    <t>SEVERE F.POUND , P.FILLAGE 20%</t>
  </si>
  <si>
    <t>SLIGHT F.POUND , P.FILL 90%</t>
  </si>
  <si>
    <t xml:space="preserve"> F. POUND, PUMP FILL. +/-75 %</t>
  </si>
  <si>
    <t xml:space="preserve">                                     EXPRO # 3 (TMU)                                        (B-I, III &amp; IV  ONLY ON PROD. , ISOLATED B-V &amp; VI BY B.PLUG )
</t>
  </si>
  <si>
    <t>EXPRO # 3 ( TMU )</t>
  </si>
  <si>
    <t>NORMAL CARD , AFTER R.TRIP</t>
  </si>
  <si>
    <t xml:space="preserve">DECREASED SH.S. F/10" T/8" </t>
  </si>
  <si>
    <t>TOT. RET. 10 RODS</t>
  </si>
  <si>
    <r>
      <t xml:space="preserve">NO PUMP ACTION, </t>
    </r>
    <r>
      <rPr>
        <b/>
        <sz val="12"/>
        <color rgb="FFFF0000"/>
        <rFont val="Calibri"/>
        <family val="2"/>
        <scheme val="minor"/>
      </rPr>
      <t>R.TRIP W/ 2.25" DHP</t>
    </r>
    <r>
      <rPr>
        <b/>
        <sz val="12"/>
        <color rgb="FF0000FF"/>
        <rFont val="Calibri"/>
        <family val="2"/>
        <scheme val="minor"/>
      </rPr>
      <t xml:space="preserve"> , NO PROD., RESET DHP, TBG TEST NOT HOLD
</t>
    </r>
    <r>
      <rPr>
        <b/>
        <sz val="12"/>
        <color rgb="FFFF0000"/>
        <rFont val="Calibri"/>
        <family val="2"/>
        <scheme val="minor"/>
      </rPr>
      <t>R.TRIP W/2.25" ANCHOR PUMP</t>
    </r>
    <r>
      <rPr>
        <b/>
        <sz val="12"/>
        <color rgb="FF0000FF"/>
        <rFont val="Calibri"/>
        <family val="2"/>
        <scheme val="minor"/>
      </rPr>
      <t>, RET. (10 RODS X1") , SET ANCHOR @ 5625 FT , S/R CONFG. ( 25 X 1" +117 X 7/8" + 83 X 1" ) , ON STREAM</t>
    </r>
  </si>
  <si>
    <t>LOW PUMP EFF. , R.TRIP W/2.25" DHP, ON STREAM.</t>
  </si>
  <si>
    <r>
      <t xml:space="preserve">NO PUMP ACTION, </t>
    </r>
    <r>
      <rPr>
        <b/>
        <sz val="12"/>
        <color rgb="FFFF0000"/>
        <rFont val="Calibri"/>
        <family val="2"/>
        <scheme val="minor"/>
      </rPr>
      <t>R.TRIP W/ 2.25" DHP INSTEAD OF 1.75" DHP</t>
    </r>
    <r>
      <rPr>
        <b/>
        <sz val="12"/>
        <color rgb="FF0000FF"/>
        <rFont val="Calibri"/>
        <family val="2"/>
        <scheme val="minor"/>
      </rPr>
      <t xml:space="preserve"> , ON STREAM.</t>
    </r>
  </si>
  <si>
    <t>SETCORE</t>
  </si>
  <si>
    <t>EXPRO # 2 (TMU) (P.S. 2.25")</t>
  </si>
  <si>
    <t>EXPRO # 2 (TMU) (Sh.S. 8")</t>
  </si>
  <si>
    <t>NO PUMP ACTION , R.TRIP , NO ROD , R.TRIP W/ 1.5 SLIM DHP , ON STREAM.</t>
  </si>
  <si>
    <t>BAKER, after add perf.</t>
  </si>
  <si>
    <t>RIH W/ NEW 1.75 DHP ON S/R CONFIG (25 x 1" + 120 x 7/8"+ 90X 1''), ON STREAM</t>
  </si>
  <si>
    <t>MOVED TO M-139</t>
  </si>
  <si>
    <t>NO PUMP ACTION, RET. (5 RODS X1") , SET ANCHOR @ 5500 FT, ON STREAM</t>
  </si>
  <si>
    <t>TOT. RET. 15 RODS</t>
  </si>
  <si>
    <t>NO PUMP ACTION, PERFORMED  R.TRIP  W/ NEW 2.25" DHP , ON STREAM</t>
  </si>
  <si>
    <r>
      <t xml:space="preserve">NO PUMP ACTION, TRYING UNSET DHP, OVERPULL+/- 55 KLBS, R/D FOR P/U, </t>
    </r>
    <r>
      <rPr>
        <b/>
        <sz val="12"/>
        <color rgb="FFFF0000"/>
        <rFont val="Calibri"/>
        <family val="2"/>
        <scheme val="minor"/>
      </rPr>
      <t>TRY TO UNSET DHP W.O. SUCSESS, W.W.O</t>
    </r>
  </si>
  <si>
    <t>NO PUMP ACTION, RESET FOR DHP, HYDRO TEST, NOT HOLD, R.TRIP, ON STREAM.</t>
  </si>
  <si>
    <t>56X1" + 120X7/8" + 25X1" S.BR</t>
  </si>
  <si>
    <r>
      <t xml:space="preserve">NO PUMP ACTION, RET. ( 5X1" ) RODS, SET ANCHOR PUMP @ 5025 FT, HYDRO TEST, NOT HOLD, </t>
    </r>
    <r>
      <rPr>
        <b/>
        <sz val="12"/>
        <color rgb="FFFF0000"/>
        <rFont val="Calibri"/>
        <family val="2"/>
        <scheme val="minor"/>
      </rPr>
      <t>WAITING W/O.</t>
    </r>
  </si>
  <si>
    <t>N.P.A., RESET DHP,ON STREAM .</t>
  </si>
  <si>
    <r>
      <t xml:space="preserve">NO PUMP ACTION, </t>
    </r>
    <r>
      <rPr>
        <b/>
        <sz val="14"/>
        <color rgb="FF0000FF"/>
        <rFont val="Calibri"/>
        <family val="2"/>
        <scheme val="minor"/>
      </rPr>
      <t>2</t>
    </r>
    <r>
      <rPr>
        <b/>
        <sz val="12"/>
        <color rgb="FF0000FF"/>
        <rFont val="Calibri"/>
        <family val="2"/>
        <scheme val="minor"/>
      </rPr>
      <t xml:space="preserve"> R.TRIP W/1.75" DHP </t>
    </r>
    <r>
      <rPr>
        <b/>
        <u/>
        <sz val="14"/>
        <color rgb="FFFF0000"/>
        <rFont val="Calibri"/>
        <family val="2"/>
        <scheme val="minor"/>
      </rPr>
      <t>DUE TO NO AVAILABLE 2.25" DHP</t>
    </r>
    <r>
      <rPr>
        <b/>
        <sz val="12"/>
        <color rgb="FFFF0000"/>
        <rFont val="Calibri"/>
        <family val="2"/>
        <scheme val="minor"/>
      </rPr>
      <t xml:space="preserve">, </t>
    </r>
    <r>
      <rPr>
        <b/>
        <sz val="12"/>
        <color rgb="FF0000FF"/>
        <rFont val="Calibri"/>
        <family val="2"/>
        <scheme val="minor"/>
      </rPr>
      <t>NOT PROD. , HYDRO TEST, NOT HOLD,</t>
    </r>
    <r>
      <rPr>
        <b/>
        <sz val="12"/>
        <color rgb="FFFF0000"/>
        <rFont val="Calibri"/>
        <family val="2"/>
        <scheme val="minor"/>
      </rPr>
      <t xml:space="preserve"> WAITING W/O</t>
    </r>
  </si>
  <si>
    <t>FOUND ROD NO. ( 4X1" ) PARTED, FISHED OK, REPLACED, ON STREAM.</t>
  </si>
  <si>
    <t>25*1" + 125*7/8" + 73*1"</t>
  </si>
  <si>
    <r>
      <rPr>
        <b/>
        <sz val="12"/>
        <color rgb="FF1C9A16"/>
        <rFont val="Calibri"/>
        <family val="2"/>
        <scheme val="minor"/>
      </rPr>
      <t xml:space="preserve">B-I  (5725'-5748'), (5754'-5757') ,(5,771' – 5,776')
</t>
    </r>
    <r>
      <rPr>
        <b/>
        <sz val="12"/>
        <rFont val="Calibri"/>
        <family val="2"/>
        <scheme val="minor"/>
      </rPr>
      <t>B-III (5,909' – 5,917'), B-IV (5,925' – 5,945') ISOLATED BY 7" EZ B.P AT 5900 FT</t>
    </r>
    <r>
      <rPr>
        <b/>
        <sz val="12"/>
        <color rgb="FF1C9A16"/>
        <rFont val="Calibri"/>
        <family val="2"/>
        <scheme val="minor"/>
      </rPr>
      <t xml:space="preserve">
</t>
    </r>
    <r>
      <rPr>
        <b/>
        <u/>
        <sz val="12"/>
        <rFont val="Calibri"/>
        <family val="2"/>
        <charset val="204"/>
        <scheme val="minor"/>
      </rPr>
      <t>B-V (5954'-5976')(6001'-6020') B-V (6036'-6054') B-VI (6068-6078') ISOLATED BY 7" B.PLUG AT 5950 FT</t>
    </r>
    <r>
      <rPr>
        <b/>
        <u/>
        <sz val="12"/>
        <color rgb="FFFF0000"/>
        <rFont val="Calibri"/>
        <family val="2"/>
        <scheme val="minor"/>
      </rPr>
      <t xml:space="preserve">
</t>
    </r>
    <r>
      <rPr>
        <b/>
        <u/>
        <sz val="12"/>
        <rFont val="Calibri"/>
        <family val="2"/>
        <scheme val="minor"/>
      </rPr>
      <t>B-VI( 6194-2600 ) FT ISOLATED BY B.PLUG @   6189 FT.</t>
    </r>
  </si>
  <si>
    <t>NO PUMP ACTION, RET. (10 RODS X1") , SET ANCHOR @ 5250 FT, ON STREAM</t>
  </si>
  <si>
    <t>TOT. RET. 25 RODS</t>
  </si>
  <si>
    <t>WELL ( S/R ) :   NE-78</t>
  </si>
  <si>
    <t>NO PUMP ACTION, R/T W/ NEW 1.75" SLIM DHP, RESET DHP, ON STREAM</t>
  </si>
  <si>
    <r>
      <t xml:space="preserve">NO PUMP ACTION , </t>
    </r>
    <r>
      <rPr>
        <b/>
        <sz val="12"/>
        <color rgb="FFFF0000"/>
        <rFont val="Calibri"/>
        <family val="2"/>
        <scheme val="minor"/>
      </rPr>
      <t>RESET DHP</t>
    </r>
    <r>
      <rPr>
        <b/>
        <sz val="12"/>
        <color rgb="FF0000FF"/>
        <rFont val="Calibri"/>
        <family val="2"/>
        <scheme val="minor"/>
      </rPr>
      <t xml:space="preserve"> , FOUND PLUNGER STUCK , R.TRIP ,  ON STREAM</t>
    </r>
  </si>
  <si>
    <r>
      <t xml:space="preserve">UNDER W/O DUE TO TBG LEAK, FOUND S/R D.H.P PLUGGED WITH SCALE &amp; NO VISUAL CRACKS OR SCALE ON TBG , </t>
    </r>
    <r>
      <rPr>
        <b/>
        <sz val="12"/>
        <color rgb="FFFF0000"/>
        <rFont val="Calibri"/>
        <family val="2"/>
        <scheme val="minor"/>
      </rPr>
      <t>SET 7" EZ-DRILL B.PLUG AT 5900 FT</t>
    </r>
    <r>
      <rPr>
        <b/>
        <sz val="12"/>
        <color rgb="FF0000FF"/>
        <rFont val="Calibri"/>
        <family val="2"/>
        <scheme val="minor"/>
      </rPr>
      <t xml:space="preserve">  (E/L DEPTH) WITH 10 FT CMT ABOVE, </t>
    </r>
    <r>
      <rPr>
        <b/>
        <sz val="12"/>
        <color rgb="FF008000"/>
        <rFont val="Calibri"/>
        <family val="2"/>
        <scheme val="minor"/>
      </rPr>
      <t>INSTALLED ANCHOR CATCHER COMPL. ON 3-1/2" TBG</t>
    </r>
    <r>
      <rPr>
        <b/>
        <sz val="12"/>
        <color rgb="FF0000FF"/>
        <rFont val="Calibri"/>
        <family val="2"/>
        <scheme val="minor"/>
      </rPr>
      <t xml:space="preserve">, </t>
    </r>
    <r>
      <rPr>
        <b/>
        <sz val="12"/>
        <rFont val="Calibri"/>
        <family val="2"/>
        <scheme val="minor"/>
      </rPr>
      <t>RIH W/1.75" DHP ON S/R NEW S-88 WITH CONFIG (25*1" + 125*7/8" + 73*1")</t>
    </r>
    <r>
      <rPr>
        <b/>
        <sz val="12"/>
        <color rgb="FF0000FF"/>
        <rFont val="Calibri"/>
        <family val="2"/>
        <scheme val="minor"/>
      </rPr>
      <t>, ON STREAM ON 19/10/2019</t>
    </r>
  </si>
  <si>
    <t xml:space="preserve"> NEW S-88</t>
  </si>
  <si>
    <t>NO PUMP ACTION, FOUND ROD PLUNGER PARTED, FISHED OK, RIH W/ 2.5" DHP , ON STREAM</t>
  </si>
  <si>
    <t>NO PUMP ACTION, R.TRIP, STARTED THE WELL, FOUND HORSE HEAD WIRE PROBLEM, CHANGED, ON STREAM</t>
  </si>
  <si>
    <t>PLAN TO RIH W/ 1.75" DHP &amp; ( 94+120+25 ) NEW D-78</t>
  </si>
  <si>
    <r>
      <t xml:space="preserve">NO PUMP ACTION, RESET DHP, NO PROD, TBG TEST HOLD, R.TRIP W/1.5" DHP, ON STREAM ON </t>
    </r>
    <r>
      <rPr>
        <b/>
        <sz val="12"/>
        <color rgb="FFFF0000"/>
        <rFont val="Calibri"/>
        <family val="2"/>
        <scheme val="minor"/>
      </rPr>
      <t>1/11/2019</t>
    </r>
  </si>
  <si>
    <t>NO PUMP ACTION, R.TRIP W/1.75" SLIM DHP, ON STREAM.</t>
  </si>
  <si>
    <t>25*1" + 120*7/8" + 91*1"</t>
  </si>
  <si>
    <t xml:space="preserve">Perforated  interval Kharita FM (6990-6996) 6 FT  </t>
  </si>
  <si>
    <t>After add perf.</t>
  </si>
  <si>
    <t xml:space="preserve"> EXPRO #3 (TMU) </t>
  </si>
  <si>
    <t xml:space="preserve">    EXPRO #3 (TMU)  ( NEW WELL )</t>
  </si>
  <si>
    <t xml:space="preserve">  EXPRO #3 (TMU)                                                                             </t>
  </si>
  <si>
    <t xml:space="preserve"> EXPRO #3 (TMU) , After R.trip</t>
  </si>
  <si>
    <r>
      <t>UNDER W/O DUE TO TBG LEAK,</t>
    </r>
    <r>
      <rPr>
        <b/>
        <sz val="12"/>
        <color rgb="FFFF0000"/>
        <rFont val="Calibri"/>
        <family val="2"/>
        <scheme val="minor"/>
      </rPr>
      <t xml:space="preserve"> </t>
    </r>
    <r>
      <rPr>
        <b/>
        <sz val="12"/>
        <rFont val="Calibri"/>
        <family val="2"/>
        <scheme val="minor"/>
      </rPr>
      <t>FOUND 1.5 FT CRACK IN 1st JT ABOVE PSN &amp; FOUND (DHP SCREEN, STANDING VLV AND EXTENSION DRAWN IN TBG)</t>
    </r>
    <r>
      <rPr>
        <b/>
        <sz val="12"/>
        <color rgb="FFFF0000"/>
        <rFont val="Calibri"/>
        <family val="2"/>
        <scheme val="minor"/>
      </rPr>
      <t>, RE-PERFORATED BAH-VI ( 6192-6204 )</t>
    </r>
    <r>
      <rPr>
        <b/>
        <sz val="12"/>
        <color rgb="FF0000FF"/>
        <rFont val="Calibri"/>
        <family val="2"/>
        <scheme val="minor"/>
      </rPr>
      <t>,</t>
    </r>
    <r>
      <rPr>
        <b/>
        <sz val="12"/>
        <color rgb="FF008000"/>
        <rFont val="Calibri"/>
        <family val="2"/>
        <scheme val="minor"/>
      </rPr>
      <t xml:space="preserve"> INSTALL SELECTIVE COMPL. ON 3-1/2" TBG</t>
    </r>
    <r>
      <rPr>
        <b/>
        <sz val="12"/>
        <color rgb="FF0000FF"/>
        <rFont val="Calibri"/>
        <family val="2"/>
        <scheme val="minor"/>
      </rPr>
      <t xml:space="preserve">, </t>
    </r>
    <r>
      <rPr>
        <b/>
        <sz val="12"/>
        <color rgb="FFFF0000"/>
        <rFont val="Calibri"/>
        <family val="2"/>
        <scheme val="minor"/>
      </rPr>
      <t>KEPT SSD CLOSED AGAINST B-I,III,IV</t>
    </r>
    <r>
      <rPr>
        <b/>
        <sz val="12"/>
        <color rgb="FF0000FF"/>
        <rFont val="Calibri"/>
        <family val="2"/>
        <scheme val="minor"/>
      </rPr>
      <t xml:space="preserve">, </t>
    </r>
    <r>
      <rPr>
        <b/>
        <sz val="12"/>
        <color rgb="FF008000"/>
        <rFont val="Calibri"/>
        <family val="2"/>
        <scheme val="minor"/>
      </rPr>
      <t>ONLY B-VI ON PROD</t>
    </r>
    <r>
      <rPr>
        <b/>
        <sz val="12"/>
        <color rgb="FF0000FF"/>
        <rFont val="Calibri"/>
        <family val="2"/>
        <scheme val="minor"/>
      </rPr>
      <t>, RIH W/1.75" DHP ON S/R NEW D-78 W/CONFG. (25*1" + 120*7/8" + 91*1"), ON STREAM ON</t>
    </r>
    <r>
      <rPr>
        <b/>
        <sz val="12"/>
        <color rgb="FFFF0000"/>
        <rFont val="Calibri"/>
        <family val="2"/>
        <scheme val="minor"/>
      </rPr>
      <t xml:space="preserve"> 1/11/2019</t>
    </r>
  </si>
  <si>
    <t xml:space="preserve">EXPRO #3 (TMU) , BAH-VI , 1.75" DHP , AFTER WO  </t>
  </si>
  <si>
    <t>NO PUMP ACTION , PLUNGER STUCK, R.TRIP W/1.75" DHP, STARTED THE WELL , FOUND ACTION &amp; SUCTION, RESET FOR DHP, STARTED THE WELL, FOUND PLUNGER STUCK AGAIN, R.TRIP, ON STREAM</t>
  </si>
  <si>
    <r>
      <t xml:space="preserve">NO PUMP ACTION , RET. ANCHOR PUMP , RIH W / S/R , </t>
    </r>
    <r>
      <rPr>
        <b/>
        <sz val="12"/>
        <color rgb="FFFF0000"/>
        <rFont val="Calibri"/>
        <family val="2"/>
        <scheme val="minor"/>
      </rPr>
      <t>WAITING FOR 3.5" TBG, ANCHOR PUMP MATERIAL, WWO</t>
    </r>
  </si>
  <si>
    <t>NO PUMP ACTION, RESET DHP, NO PROD, MEASURED F.L.</t>
  </si>
  <si>
    <t>RET. 5 RODS.</t>
  </si>
  <si>
    <r>
      <t>1.75 "</t>
    </r>
    <r>
      <rPr>
        <b/>
        <sz val="12"/>
        <color rgb="FFFF0000"/>
        <rFont val="Calibri"/>
        <family val="2"/>
        <scheme val="minor"/>
      </rPr>
      <t xml:space="preserve"> SLIM ANCHOR PUMP</t>
    </r>
  </si>
  <si>
    <t>INCR. SH.S. F/8" T/10"</t>
  </si>
  <si>
    <t>202X7/8"</t>
  </si>
  <si>
    <t>TOT. RET. 30*1" RODS</t>
  </si>
  <si>
    <r>
      <t>UNDER W/O DUE TO</t>
    </r>
    <r>
      <rPr>
        <b/>
        <sz val="12"/>
        <color rgb="FFFF0000"/>
        <rFont val="Calibri"/>
        <family val="2"/>
        <scheme val="minor"/>
      </rPr>
      <t xml:space="preserve"> TBG LEAK </t>
    </r>
    <r>
      <rPr>
        <b/>
        <sz val="12"/>
        <color rgb="FF0000FF"/>
        <rFont val="Calibri"/>
        <family val="2"/>
        <scheme val="minor"/>
      </rPr>
      <t>,</t>
    </r>
    <r>
      <rPr>
        <b/>
        <sz val="12"/>
        <color rgb="FFFF0000"/>
        <rFont val="Calibri"/>
        <family val="2"/>
        <scheme val="minor"/>
      </rPr>
      <t xml:space="preserve"> FOUND VERTICAL CRACK ON JT 13&amp;25 ABOVE P.S.N </t>
    </r>
    <r>
      <rPr>
        <b/>
        <sz val="12"/>
        <color rgb="FF0000FF"/>
        <rFont val="Calibri"/>
        <family val="2"/>
        <scheme val="minor"/>
      </rPr>
      <t>, INSTALLED SELECTIVE COMPLETION , ALL INTERVALS</t>
    </r>
    <r>
      <rPr>
        <b/>
        <sz val="12"/>
        <color rgb="FF1C9A16"/>
        <rFont val="Calibri"/>
        <family val="2"/>
        <scheme val="minor"/>
      </rPr>
      <t xml:space="preserve"> B-IV,V &amp; VI  </t>
    </r>
    <r>
      <rPr>
        <b/>
        <sz val="12"/>
        <color rgb="FF0000FF"/>
        <rFont val="Calibri"/>
        <family val="2"/>
        <scheme val="minor"/>
      </rPr>
      <t xml:space="preserve">ON PROD. ,  RIH W/ </t>
    </r>
    <r>
      <rPr>
        <b/>
        <sz val="12"/>
        <color rgb="FFFF0000"/>
        <rFont val="Calibri"/>
        <family val="2"/>
        <scheme val="minor"/>
      </rPr>
      <t>2.25 ” DHP</t>
    </r>
    <r>
      <rPr>
        <b/>
        <sz val="12"/>
        <color rgb="FF0000FF"/>
        <rFont val="Calibri"/>
        <family val="2"/>
        <scheme val="minor"/>
      </rPr>
      <t xml:space="preserve"> ON ( 1" NEW N-97, 7/8" N-97 COND. II)  S.R   </t>
    </r>
    <r>
      <rPr>
        <b/>
        <sz val="12"/>
        <color rgb="FFFF0000"/>
        <rFont val="Calibri"/>
        <family val="2"/>
        <scheme val="minor"/>
      </rPr>
      <t>(25 x 1”+ 117 x 7/8"+ 90 x 1”)</t>
    </r>
    <r>
      <rPr>
        <b/>
        <sz val="12"/>
        <color rgb="FF0000FF"/>
        <rFont val="Calibri"/>
        <family val="2"/>
        <scheme val="minor"/>
      </rPr>
      <t xml:space="preserve"> , ON STREAM </t>
    </r>
    <r>
      <rPr>
        <b/>
        <sz val="12"/>
        <color rgb="FFFF0000"/>
        <rFont val="Calibri"/>
        <family val="2"/>
        <scheme val="minor"/>
      </rPr>
      <t>18/4/2019</t>
    </r>
  </si>
  <si>
    <t>EXPRO # 3 (TMU) , B-III,IV,V</t>
  </si>
  <si>
    <t>EXPRO #3 (TMU) , Anchor DHP ( Ret. 25 rods )</t>
  </si>
  <si>
    <r>
      <t xml:space="preserve">NO PUMP ACTION, R.TRIP W/1.75" SLIM DHP, FOUND ACTION &amp; SUCTION, RESET DHP, NO PROD, HYDRO TEST, NOT HOLD, R.TRIP W/1.5" SLIM ANCHOR PUMP, RET.5 RODS, HYDRO TEST HOLD, SET ANCHOR PUMP AT 5825 FT, ON STEAM ON </t>
    </r>
    <r>
      <rPr>
        <b/>
        <sz val="12"/>
        <color rgb="FFFF0000"/>
        <rFont val="Calibri"/>
        <family val="2"/>
        <scheme val="minor"/>
      </rPr>
      <t>14/11/2019</t>
    </r>
  </si>
  <si>
    <r>
      <t xml:space="preserve">NO PUMP ACTION, R.TRIP W/1.75" SLIM DHP, HYDRO TEST NOT HOLD, R.TRIP W/1.75" SLIM ANCHOR PUMP, RET. (10+10+10)*1" RODS, </t>
    </r>
    <r>
      <rPr>
        <b/>
        <sz val="12"/>
        <color rgb="FFFF0000"/>
        <rFont val="Calibri"/>
        <family val="2"/>
        <scheme val="minor"/>
      </rPr>
      <t>SET ANCHOR PUMP AT 5050 FT</t>
    </r>
    <r>
      <rPr>
        <b/>
        <sz val="12"/>
        <color rgb="FF0000FF"/>
        <rFont val="Calibri"/>
        <family val="2"/>
        <scheme val="minor"/>
      </rPr>
      <t xml:space="preserve">, NO PROD, </t>
    </r>
    <r>
      <rPr>
        <b/>
        <sz val="12"/>
        <color rgb="FFFF0000"/>
        <rFont val="Calibri"/>
        <family val="2"/>
        <scheme val="minor"/>
      </rPr>
      <t>WAITING FOR SLIM ANCHOR PUMP MAT.</t>
    </r>
  </si>
  <si>
    <r>
      <t xml:space="preserve">NO PUMP ACTION, RESET DHP, ON STREAM ON </t>
    </r>
    <r>
      <rPr>
        <b/>
        <sz val="12"/>
        <color rgb="FFFF0000"/>
        <rFont val="Calibri"/>
        <family val="2"/>
        <scheme val="minor"/>
      </rPr>
      <t>14/11/2019</t>
    </r>
  </si>
  <si>
    <t xml:space="preserve"> Collected W.C samples ( 70,70,70,34,50,41 ) %</t>
  </si>
  <si>
    <t>S.F.L. After Stopping for 5 Days</t>
  </si>
  <si>
    <r>
      <t xml:space="preserve">FINISHED DRILLING , COMPLETED THE WELL AS OIL PRODUCER WITH S/R SYSTEM, </t>
    </r>
    <r>
      <rPr>
        <b/>
        <sz val="12"/>
        <color rgb="FFFF0000"/>
        <rFont val="Calibri"/>
        <family val="2"/>
        <charset val="204"/>
      </rPr>
      <t xml:space="preserve">PERFORATE B-I (5877 – 5883) (5894 – 5900) (5912 – 5918) &amp; B-II (5950 – 5975) &amp; B-III (5988 – 5995), </t>
    </r>
    <r>
      <rPr>
        <b/>
        <sz val="12"/>
        <rFont val="Calibri"/>
        <family val="2"/>
        <charset val="204"/>
      </rPr>
      <t>INSTALL ANCHOR CATCHER COMPL. ON 3-1/2" TBG</t>
    </r>
    <r>
      <rPr>
        <b/>
        <sz val="12"/>
        <color rgb="FF0000FF"/>
        <rFont val="Calibri"/>
        <family val="2"/>
        <charset val="204"/>
      </rPr>
      <t xml:space="preserve">, RIH W/ 2.25" DHP ON S/R NEW D-78 WITH CONFG. (25*1" + 124*7/8" + 80*1), </t>
    </r>
    <r>
      <rPr>
        <b/>
        <sz val="12"/>
        <color rgb="FFFF0000"/>
        <rFont val="Calibri"/>
        <family val="2"/>
      </rPr>
      <t>S/U TYPE L.S. FROM M-N-1X</t>
    </r>
    <r>
      <rPr>
        <b/>
        <sz val="12"/>
        <color rgb="FF0000FF"/>
        <rFont val="Calibri"/>
        <family val="2"/>
        <charset val="204"/>
      </rPr>
      <t>, ON STREAM 1-7-2019</t>
    </r>
  </si>
  <si>
    <t>EXPRO #3 (TMU) ,  Anchor Pump , RET. 5 RODs</t>
  </si>
  <si>
    <t>EXPRO #3 (TMU) , INCR. SH.S. F/8" T/10"</t>
  </si>
  <si>
    <t>TRANSFER S/U TO A-92</t>
  </si>
  <si>
    <r>
      <t xml:space="preserve">NO PUMP ACTION, R.TRIP W/1.5" SLIM DHP, FOUND TOTAL SUCTION, </t>
    </r>
    <r>
      <rPr>
        <b/>
        <sz val="12"/>
        <color rgb="FFFF0000"/>
        <rFont val="Calibri"/>
        <family val="2"/>
        <scheme val="minor"/>
      </rPr>
      <t>WAITING FOR SLIM ANCHOR PUMP</t>
    </r>
  </si>
  <si>
    <r>
      <t xml:space="preserve">POOH with 1.75" DHP &amp; S/R , Perform Slick Line Job, R/U gharib S/L unit.
** RIH with 2.63" G.C. tagged F-Nipple at 6206 ft, POOH.
** RIH with D-2 shifting tool , </t>
    </r>
    <r>
      <rPr>
        <b/>
        <sz val="12"/>
        <color rgb="FFFF0000"/>
        <rFont val="Calibri"/>
        <family val="2"/>
        <charset val="204"/>
        <scheme val="minor"/>
      </rPr>
      <t xml:space="preserve">closed upper SSD against B-IV and lower SSD against B-V </t>
    </r>
    <r>
      <rPr>
        <b/>
        <sz val="12"/>
        <color rgb="FF0000FF"/>
        <rFont val="Calibri"/>
        <family val="2"/>
        <scheme val="minor"/>
      </rPr>
      <t xml:space="preserve">, pooh .
** RIH with shifting tool again , checked upper and lower SSD , found closed , POOH , </t>
    </r>
    <r>
      <rPr>
        <b/>
        <sz val="12"/>
        <color rgb="FF008000"/>
        <rFont val="Calibri"/>
        <family val="2"/>
        <charset val="204"/>
        <scheme val="minor"/>
      </rPr>
      <t>KHARITA only on prod.
RIH W/2" DHP &amp; S/R , ON STREAM.</t>
    </r>
  </si>
  <si>
    <t>EXPRO #3 (TMU) , (KHARITA)</t>
  </si>
  <si>
    <t>RIH WITH 2.60" G.C, TAGGED F-NIPPLE @ 6168 FT , F.L. @ 800 FT , OPENED LOWER SSD AGAINST B-V &amp; UPPER PART OF B-VI , OPENED UPPER SSD AGAINST B-IV , DETECTED  F.L @ 1800 FT , NOW B-IV,V&amp; VI ON PROD. , RIH W/ 2.25 " DHP ON SAME S/R</t>
  </si>
  <si>
    <t>STOPPED THE WELL</t>
  </si>
  <si>
    <t xml:space="preserve">    EXPRO # 3 (TMU) </t>
  </si>
  <si>
    <r>
      <t xml:space="preserve">NO PUMP ACTION , R.TRIP W/2.25" DHP, TBG TEST NOT HOLD, </t>
    </r>
    <r>
      <rPr>
        <b/>
        <sz val="12"/>
        <color rgb="FFFF0000"/>
        <rFont val="Calibri"/>
        <family val="2"/>
        <scheme val="minor"/>
      </rPr>
      <t>R.TRIP W/2.25" ANCHOR PUMP</t>
    </r>
    <r>
      <rPr>
        <b/>
        <sz val="12"/>
        <color rgb="FF0000FF"/>
        <rFont val="Calibri"/>
        <family val="2"/>
        <scheme val="minor"/>
      </rPr>
      <t>, RET. (15*1") RODS S/R CONFG (26*1" + 119*7/8" + 74*1") SET PUMP AT 5475 FT, ON STREAM.</t>
    </r>
  </si>
  <si>
    <t>TOT. RET. 15</t>
  </si>
  <si>
    <t>WELL ( S/R ) :   NE-79</t>
  </si>
  <si>
    <t>SFL After Stopping for 17 days</t>
  </si>
  <si>
    <t xml:space="preserve">W..C. </t>
  </si>
  <si>
    <t>UPPER SSD 2.75" GL
LOWER SSD 2.31" GL</t>
  </si>
  <si>
    <t>B-II,III,IV &amp; KHARITA</t>
  </si>
  <si>
    <t>144"</t>
  </si>
  <si>
    <r>
      <t xml:space="preserve">FINISHED DRILLING , COMPLETED THE WELL AS OIL PRODUCER WITH S/R SYSTEM, </t>
    </r>
    <r>
      <rPr>
        <b/>
        <sz val="12"/>
        <color rgb="FF1C9A16"/>
        <rFont val="Calibri"/>
        <family val="2"/>
      </rPr>
      <t xml:space="preserve">FROM KHARITA ( 6704-6720'), B-IV ( 6010'-6020'), ( 5986'-5999'), B-III ( 5964'-5974'), B-II ( 5915'-5936'), B-I ( 5828'-5842'), ( 5788'-5818'), </t>
    </r>
    <r>
      <rPr>
        <b/>
        <sz val="12"/>
        <rFont val="Calibri"/>
        <family val="2"/>
        <charset val="204"/>
      </rPr>
      <t xml:space="preserve">INSTALL 3 1/2" SELECTIVE COMPL. </t>
    </r>
    <r>
      <rPr>
        <b/>
        <sz val="12"/>
        <color rgb="FF0000FF"/>
        <rFont val="Calibri"/>
        <family val="2"/>
        <charset val="204"/>
      </rPr>
      <t xml:space="preserve">, OPENED LOWER SSD (2.31" GL), </t>
    </r>
    <r>
      <rPr>
        <b/>
        <sz val="12"/>
        <color rgb="FFFF0000"/>
        <rFont val="Calibri"/>
        <family val="2"/>
      </rPr>
      <t xml:space="preserve">KEPT UPPER SSD CLOSED (2.75" GL), </t>
    </r>
    <r>
      <rPr>
        <b/>
        <sz val="12"/>
        <color rgb="FF0000FF"/>
        <rFont val="Calibri"/>
        <family val="2"/>
      </rPr>
      <t xml:space="preserve">RIH W/1.75" DHP ON S/R NEW S-88 (25X1" + 125X7/8" + 81X1"), S/U FROM G-N-1, SH.S = 8" , S.L = 144" , </t>
    </r>
    <r>
      <rPr>
        <b/>
        <sz val="12"/>
        <color rgb="FFFF0000"/>
        <rFont val="Calibri"/>
        <family val="2"/>
      </rPr>
      <t xml:space="preserve"> ON STREAM 9/12/2019</t>
    </r>
  </si>
  <si>
    <t>86X1" + 126X7/8" + 25X1" S.BR</t>
  </si>
  <si>
    <t>NO PUMP ACTION , R.TRIP,  NOT PROD., RESET FOR DHP, HYDRO TEST, HOLD OK, ON STREAM</t>
  </si>
  <si>
    <t>EXPTO # 3</t>
  </si>
  <si>
    <t>F.pound , P.fillage +/- 90 %</t>
  </si>
  <si>
    <t xml:space="preserve">S.F.L for B-IV &amp;V </t>
  </si>
  <si>
    <r>
      <t xml:space="preserve">Normal Card, </t>
    </r>
    <r>
      <rPr>
        <b/>
        <sz val="12"/>
        <color rgb="FFFF0000"/>
        <rFont val="Calibri"/>
        <family val="2"/>
        <scheme val="minor"/>
      </rPr>
      <t>S.F.L FOR B-I,III &amp; UPPER B-IV,</t>
    </r>
  </si>
  <si>
    <t>Normal card</t>
  </si>
  <si>
    <t>EXPRO #2 ( TMU )</t>
  </si>
  <si>
    <t>CELLER/WATER</t>
  </si>
  <si>
    <t>SEVERE F.POUND, P.FILLAGE= 48%</t>
  </si>
  <si>
    <t>CELLAR FILLED WITH WATER</t>
  </si>
  <si>
    <t>F.POUND, P.FILLAGE=75%</t>
  </si>
  <si>
    <t>*  RIH W/2.84  " G.C., tagged P.S.N at 5819 ft (s.l depth) , filled TBG with water,
        *  RIH with 2.75" shifting tool, checked upper and lower SSD , found same opened.</t>
  </si>
  <si>
    <t>S.F.L FOR B-I , FLUID  POUND P.FILLAGE 81 %</t>
  </si>
  <si>
    <t>S.F. L FOR B-IV, NORMAL CARD</t>
  </si>
  <si>
    <t xml:space="preserve">B-IV &amp; V </t>
  </si>
  <si>
    <t>CELLAR FILLED W/ WATER</t>
  </si>
  <si>
    <r>
      <t>UNDER W/O DUE TO TBG LEAK ,  FOUND FIRST JNT ABOVE PS HAD 1.5 FT CRACK  ,  SET 7" EZ DRILL B.P. @ 6100 FT ( E/L DEPTH  ) TO ISOLATE</t>
    </r>
    <r>
      <rPr>
        <b/>
        <sz val="12"/>
        <color rgb="FFFF0000"/>
        <rFont val="Calibri"/>
        <family val="2"/>
        <scheme val="minor"/>
      </rPr>
      <t xml:space="preserve"> B-VI (6118-6125) (6158'-6180') &amp;  B-VI (6180-6198)</t>
    </r>
    <r>
      <rPr>
        <b/>
        <sz val="12"/>
        <color rgb="FF0000FF"/>
        <rFont val="Calibri"/>
        <family val="2"/>
        <scheme val="minor"/>
      </rPr>
      <t xml:space="preserve">  ,  SPOT 10 FT CMT ABOVE 7" B.P. ( TOP OF CMT @ 6090 FT ) , INSTALLED SELECTIVE COMPLETION ON 3 1/2 TBG , ALL INTERVALS </t>
    </r>
    <r>
      <rPr>
        <b/>
        <sz val="12"/>
        <color rgb="FF1C9A16"/>
        <rFont val="Calibri"/>
        <family val="2"/>
        <scheme val="minor"/>
      </rPr>
      <t xml:space="preserve">B-IV &amp; V  </t>
    </r>
    <r>
      <rPr>
        <b/>
        <sz val="12"/>
        <color rgb="FF0000FF"/>
        <rFont val="Calibri"/>
        <family val="2"/>
        <scheme val="minor"/>
      </rPr>
      <t xml:space="preserve"> ON PROD. , RIH with 2.25" DHP ON  NEW S-88 , S/R (25X1"+125X7/8"+85X1") ,  </t>
    </r>
    <r>
      <rPr>
        <b/>
        <sz val="12"/>
        <color rgb="FFFF0000"/>
        <rFont val="Calibri"/>
        <family val="2"/>
        <scheme val="minor"/>
      </rPr>
      <t>ON STREAM 19/12/2019</t>
    </r>
  </si>
  <si>
    <t>SEVERE F.POUND , PUMP FILL. 19 %</t>
  </si>
  <si>
    <r>
      <t xml:space="preserve">UNDER W/O DUE TO TBG LEAK , FOUND  CRACK IN JNT NO.191 ( IN MIDDLE OF 1 ST JNT ABOVE P.S.N ) &amp; GULD IN JNT NO.139 PIN THREAD &amp; JNT NO.140 BOX THREAD  , INSTALLED 3 1/2" ANCHORED CATCHER TBG  , ALL INTERVALS </t>
    </r>
    <r>
      <rPr>
        <b/>
        <sz val="12"/>
        <color rgb="FF169A77"/>
        <rFont val="Calibri"/>
        <family val="2"/>
        <scheme val="minor"/>
      </rPr>
      <t>B-I &amp; III</t>
    </r>
    <r>
      <rPr>
        <b/>
        <sz val="12"/>
        <color rgb="FF0000FF"/>
        <rFont val="Calibri"/>
        <family val="2"/>
        <scheme val="minor"/>
      </rPr>
      <t xml:space="preserve"> ON PROD. , RIH W/ </t>
    </r>
    <r>
      <rPr>
        <b/>
        <sz val="12"/>
        <color rgb="FFFF0000"/>
        <rFont val="Calibri"/>
        <family val="2"/>
        <scheme val="minor"/>
      </rPr>
      <t>2.25" DHP</t>
    </r>
    <r>
      <rPr>
        <b/>
        <sz val="12"/>
        <color rgb="FF0000FF"/>
        <rFont val="Calibri"/>
        <family val="2"/>
        <scheme val="minor"/>
      </rPr>
      <t xml:space="preserve"> ON NEW D-78 S/R CONF, ( 25X1" + 130X7/8" + 81X1" ),  ON STREAM 19/6/2019</t>
    </r>
  </si>
  <si>
    <r>
      <t xml:space="preserve">ROD NO (32X1") PARTED , FISHED OK ,  R.TRIP W/ </t>
    </r>
    <r>
      <rPr>
        <b/>
        <sz val="12"/>
        <color rgb="FFFF0000"/>
        <rFont val="Calibri"/>
        <family val="2"/>
        <scheme val="minor"/>
      </rPr>
      <t>1.75" DHP</t>
    </r>
    <r>
      <rPr>
        <b/>
        <sz val="12"/>
        <color rgb="FF0000FF"/>
        <rFont val="Calibri"/>
        <family val="2"/>
        <scheme val="minor"/>
      </rPr>
      <t xml:space="preserve"> INSTEAD OF 2.25" DHP , ON STREAM</t>
    </r>
  </si>
  <si>
    <r>
      <t xml:space="preserve">POOH with S/R &amp; 2.25" ANCHOR PUMP , RIH with 2.64" G.C, tagged F-Nipple at 6186 ft ( s/l depth), RIH with 2.56" FWG plug set same at F-Nipple.to isolate </t>
    </r>
    <r>
      <rPr>
        <b/>
        <sz val="12"/>
        <color rgb="FFFF0000"/>
        <rFont val="Calibri"/>
        <family val="2"/>
        <charset val="204"/>
        <scheme val="minor"/>
      </rPr>
      <t>B-VI (6118-6125) (6158'-6180'), B-VI (6180-6198)</t>
    </r>
    <r>
      <rPr>
        <b/>
        <sz val="12"/>
        <color rgb="FF0000FF"/>
        <rFont val="Calibri"/>
        <family val="2"/>
        <scheme val="minor"/>
      </rPr>
      <t>,</t>
    </r>
    <r>
      <rPr>
        <b/>
        <sz val="12"/>
        <color rgb="FF008000"/>
        <rFont val="Calibri"/>
        <family val="2"/>
        <charset val="204"/>
        <scheme val="minor"/>
      </rPr>
      <t xml:space="preserve"> B-IV &amp; V ONLY ON PRODUCTION , </t>
    </r>
    <r>
      <rPr>
        <b/>
        <sz val="12"/>
        <color rgb="FF0000FF"/>
        <rFont val="Calibri"/>
        <family val="2"/>
        <charset val="204"/>
        <scheme val="minor"/>
      </rPr>
      <t xml:space="preserve">RIH with  2.25" ANCHOR PUMP,  RET. (1+ 5 RODS X1")  ,   NOT PROD., PERFORMED R/T W/ 2.25" ANCHOR PUMP, RET. (4X7/8 + 6X1" RODS), NEW CONF. (2.25" ANCHOR PUMP + 26X1" + 115X7/8" + 64X1"), SET ANCHOR @ 5125 FT , </t>
    </r>
    <r>
      <rPr>
        <b/>
        <sz val="12"/>
        <color rgb="FFFF0000"/>
        <rFont val="Calibri"/>
        <family val="2"/>
        <scheme val="minor"/>
      </rPr>
      <t>TOTAL RET. (31X1")</t>
    </r>
  </si>
  <si>
    <t xml:space="preserve"> F.POUND , P.FILLAGE 82 %</t>
  </si>
  <si>
    <t>NO PUMP ACTION , RESET FOR DHP, ON STREAM ON 23/12/2019</t>
  </si>
  <si>
    <t>TOT. RET. 35 RODS</t>
  </si>
  <si>
    <t>NO PUMP ACTION, R.TRIP W/2.25" ANCHOR PUMP, RET. ( 10X1" ) RODS, SET ANCHOR @ 4925 FT, ON STREAM.</t>
  </si>
  <si>
    <t>NO PUMP ACTION, RET. (11*1") RODS, SET PUMP AT 5550 FT, NO PROD.
WAITING P/U</t>
  </si>
  <si>
    <t>RET. 16 RODS.</t>
  </si>
  <si>
    <t xml:space="preserve"> F. POUND, PUMP FILL. +/- 76 %</t>
  </si>
  <si>
    <t>SLIGHT S.V LEAK</t>
  </si>
  <si>
    <t xml:space="preserve"> F. POUND, PUMP FILL. +/- 83 %</t>
  </si>
  <si>
    <t>F.POUND , P.FILL 68 %</t>
  </si>
  <si>
    <t>SEVER T.V LEAK</t>
  </si>
  <si>
    <t>CELLAR FILLED WITH OIL &amp; SAND</t>
  </si>
  <si>
    <t>F.POUND , P.FILL. 85 %</t>
  </si>
  <si>
    <t xml:space="preserve">EXPRO # 3 ( TMU ) </t>
  </si>
  <si>
    <t>EXPRO # 3 ( TMU ) , AFTER R.TRIP</t>
  </si>
  <si>
    <t xml:space="preserve"> F.POUND, P.FILLAGE = 85 %</t>
  </si>
  <si>
    <t>POOH W/ ANCHOR PUMP &amp; S/R , L/D</t>
  </si>
  <si>
    <t xml:space="preserve">TOTAL RET. ( 31 X1") </t>
  </si>
  <si>
    <t xml:space="preserve">NO PUMP ACTION, R.TRIP W/ 1.5" SLIM DHP ,  HYDROTEST , NOT HOLD , WAITING FOR P/U </t>
  </si>
  <si>
    <t>25*1'' SLIM + 118*7/8" + 73*1" SLIM</t>
  </si>
  <si>
    <t>NO PUMP ACTION, R.TRIP W/ 1.5" SLIM ANCHOR DHP , RET. ( 10X1" ) RODS, SET ANCHOR PUMP @ 5400 FT, HYDRO TEST, HOLD  OK, ON STREAM.</t>
  </si>
  <si>
    <t>1.5" SLIM ANCHOR DHP</t>
  </si>
  <si>
    <t>TOTAL RET. 36 RODS.</t>
  </si>
  <si>
    <t>NO PUMP ACTION, RET. ( 10+10 X1" ) RODS, SET ANCHOR PUMP @ 5050 FT, HYDRO TEST, NOT HOLD, R.TRIP W/ NEW ANCHOR PUMP, ON STREAM.</t>
  </si>
  <si>
    <r>
      <t xml:space="preserve">UNDER W/O DUE TO TBG LEAK &amp; PUMP STUCK , FOUND NO HOLES OR CRACKS ON TBG ,  </t>
    </r>
    <r>
      <rPr>
        <b/>
        <sz val="12"/>
        <color rgb="FFFF0000"/>
        <rFont val="Calibri"/>
        <family val="2"/>
      </rPr>
      <t xml:space="preserve">INSTALLED ANCHOR CATCHER COMPL. ON 3-1/2" TBG </t>
    </r>
    <r>
      <rPr>
        <b/>
        <sz val="12"/>
        <color rgb="FF0000FF"/>
        <rFont val="Calibri"/>
        <family val="2"/>
      </rPr>
      <t>, RIH W/ 2.25" DHP ON S/R NEW D-78 (25 X 1” + 127 X 7/8” + 71X 1”) , ON STREAM  3/1/2019</t>
    </r>
  </si>
  <si>
    <t>Baker ,  2.25" DHP</t>
  </si>
  <si>
    <t xml:space="preserve">Baker </t>
  </si>
  <si>
    <t>Baker</t>
  </si>
  <si>
    <t>NO PUMP ACTION, R.TRIP W/1.75" DHP, NO PRODUCTION, RESET DHP, NO PROD. WAITING P/U</t>
  </si>
  <si>
    <r>
      <t xml:space="preserve">NO PUMP ACTION, TBG TEST, NOT HOLD (WTR F/CSG), RET. DHP, S/R STRING IN WELL, 
</t>
    </r>
    <r>
      <rPr>
        <b/>
        <sz val="12"/>
        <color rgb="FFFF0000"/>
        <rFont val="Calibri"/>
        <family val="2"/>
        <scheme val="minor"/>
      </rPr>
      <t>WAITING 3.5" TBG ANCHOR PUMP</t>
    </r>
  </si>
  <si>
    <t>TOT. RET. 42 RODS</t>
  </si>
  <si>
    <t>NO PUMP ACTION, RET. (7*1") RODS, TBG TEST HOLD, SET ANCHOR @ 4750 FT, ON STREAM.</t>
  </si>
  <si>
    <r>
      <t xml:space="preserve">NO PUMP ACTION, R.TRIP W/2.25" DHP, TBG TEST NOT HOLD, 
</t>
    </r>
    <r>
      <rPr>
        <b/>
        <sz val="12"/>
        <color rgb="FFFF0000"/>
        <rFont val="Calibri"/>
        <family val="2"/>
        <scheme val="minor"/>
      </rPr>
      <t>WAITING FOR 3.5" TBG ANCHOR PUMP</t>
    </r>
  </si>
  <si>
    <t>R/D &amp; TRANSFER S/U TO M-129</t>
  </si>
  <si>
    <r>
      <t xml:space="preserve">NO PUMP ACTION, RET. (10*1") RODS, NO PROD, POOH FOUND PUMP STUCK IN WELL HEAD, </t>
    </r>
    <r>
      <rPr>
        <b/>
        <sz val="12"/>
        <color rgb="FFFF0000"/>
        <rFont val="Calibri"/>
        <family val="2"/>
        <scheme val="minor"/>
      </rPr>
      <t>WAITING W/O</t>
    </r>
  </si>
  <si>
    <t>NO PUMP ACTION, R.TRIP W/1.5" DHP,  NO PROD. , PERFORMED SPACE IN (GENTLE LATCH) , NO PROD , RESET DHP , ON STREAM</t>
  </si>
  <si>
    <t>NO PUMP ACTION , R.TRIP W /1.75" SLIM DHP , ON STREAM</t>
  </si>
  <si>
    <t>ROD NO. (19 X1") SINKER BAR UNSCREWED , FISHED, R.TRIP W/2.25" DHP INSTEAD OF 1.75" DHP, ON STREAM.</t>
  </si>
  <si>
    <t>LOWER INT. B-IV</t>
  </si>
  <si>
    <r>
      <rPr>
        <b/>
        <sz val="12"/>
        <color rgb="FFFF0000"/>
        <rFont val="Calibri"/>
        <family val="2"/>
        <scheme val="minor"/>
      </rPr>
      <t>BAH-I [5766'–5776']
BAH-III [5902'–5916'],[5932'–5940'],[5962'–5968']
BAH-IV [5992'–5998'],[6014'-6024']
"ISOLATED ALL BY SSD"</t>
    </r>
    <r>
      <rPr>
        <b/>
        <sz val="12"/>
        <color indexed="12"/>
        <rFont val="Calibri"/>
        <family val="2"/>
        <scheme val="minor"/>
      </rPr>
      <t xml:space="preserve">
</t>
    </r>
    <r>
      <rPr>
        <b/>
        <sz val="12"/>
        <color rgb="FF008000"/>
        <rFont val="Calibri"/>
        <family val="2"/>
        <scheme val="minor"/>
      </rPr>
      <t>BAH-IV [6218'–6225']</t>
    </r>
  </si>
  <si>
    <r>
      <t>NO PUMP ACTION, R.TRIP W/1.5" DHP, hydrotest , not hold , r.trip w/ 1.5 " anchor pump m ret. (11+10+10) rods x1" , SET ANCHOR @ 5200 FT , hydrotest , not hold ,</t>
    </r>
    <r>
      <rPr>
        <b/>
        <sz val="12"/>
        <color rgb="FFFF0000"/>
        <rFont val="Calibri"/>
        <family val="2"/>
        <scheme val="minor"/>
      </rPr>
      <t xml:space="preserve"> waiting for w/o </t>
    </r>
  </si>
  <si>
    <r>
      <t xml:space="preserve">UNDER W/O DUE TO TBG LEAK, </t>
    </r>
    <r>
      <rPr>
        <b/>
        <sz val="12"/>
        <color rgb="FF008000"/>
        <rFont val="Calibri"/>
        <family val="2"/>
        <scheme val="minor"/>
      </rPr>
      <t>FOUND CRACK IN 1st JT ABOVE PSN</t>
    </r>
    <r>
      <rPr>
        <b/>
        <sz val="12"/>
        <color rgb="FF0000FF"/>
        <rFont val="Calibri"/>
        <family val="2"/>
        <scheme val="minor"/>
      </rPr>
      <t xml:space="preserve">, </t>
    </r>
    <r>
      <rPr>
        <b/>
        <sz val="12"/>
        <rFont val="Calibri"/>
        <family val="2"/>
        <scheme val="minor"/>
      </rPr>
      <t>TAGGED BTM BY 7" C/O ASSY. AT 6338 FT</t>
    </r>
    <r>
      <rPr>
        <b/>
        <sz val="12"/>
        <color rgb="FF0000FF"/>
        <rFont val="Calibri"/>
        <family val="2"/>
        <scheme val="minor"/>
      </rPr>
      <t>,</t>
    </r>
    <r>
      <rPr>
        <b/>
        <u/>
        <sz val="12"/>
        <color rgb="FFFF0000"/>
        <rFont val="Calibri"/>
        <family val="2"/>
        <scheme val="minor"/>
      </rPr>
      <t xml:space="preserve"> REFERF BAH-I</t>
    </r>
    <r>
      <rPr>
        <b/>
        <sz val="12"/>
        <color rgb="FF0000FF"/>
        <rFont val="Calibri"/>
        <family val="2"/>
        <scheme val="minor"/>
      </rPr>
      <t xml:space="preserve"> [5766'–5776'] &amp; </t>
    </r>
    <r>
      <rPr>
        <b/>
        <u/>
        <sz val="12"/>
        <color rgb="FFFF0000"/>
        <rFont val="Calibri"/>
        <family val="2"/>
        <scheme val="minor"/>
      </rPr>
      <t>BAH-III</t>
    </r>
    <r>
      <rPr>
        <b/>
        <sz val="12"/>
        <color rgb="FF0000FF"/>
        <rFont val="Calibri"/>
        <family val="2"/>
        <scheme val="minor"/>
      </rPr>
      <t xml:space="preserve"> [5902'–5916'],[5932'–5940'],[5962'–5968'] &amp; </t>
    </r>
    <r>
      <rPr>
        <b/>
        <u/>
        <sz val="12"/>
        <color rgb="FFFF0000"/>
        <rFont val="Calibri"/>
        <family val="2"/>
        <scheme val="minor"/>
      </rPr>
      <t>BAH-IV</t>
    </r>
    <r>
      <rPr>
        <b/>
        <sz val="12"/>
        <color rgb="FF0000FF"/>
        <rFont val="Calibri"/>
        <family val="2"/>
        <scheme val="minor"/>
      </rPr>
      <t xml:space="preserve"> [5992'–5998'],[6014'-6024'],[6218'–6225'], </t>
    </r>
    <r>
      <rPr>
        <b/>
        <sz val="12"/>
        <rFont val="Calibri"/>
        <family val="2"/>
        <scheme val="minor"/>
      </rPr>
      <t>INSTALL SELECTIVE COMPL. ON 3-/2" TBG</t>
    </r>
    <r>
      <rPr>
        <b/>
        <sz val="12"/>
        <color rgb="FF0000FF"/>
        <rFont val="Calibri"/>
        <family val="2"/>
        <scheme val="minor"/>
      </rPr>
      <t xml:space="preserve">, </t>
    </r>
    <r>
      <rPr>
        <b/>
        <sz val="12"/>
        <color rgb="FFFF0000"/>
        <rFont val="Calibri"/>
        <family val="2"/>
        <scheme val="minor"/>
      </rPr>
      <t>KEPT SSD CLOSED</t>
    </r>
    <r>
      <rPr>
        <b/>
        <sz val="12"/>
        <color rgb="FF0000FF"/>
        <rFont val="Calibri"/>
        <family val="2"/>
        <scheme val="minor"/>
      </rPr>
      <t xml:space="preserve">, </t>
    </r>
    <r>
      <rPr>
        <b/>
        <sz val="12"/>
        <color rgb="FF008000"/>
        <rFont val="Calibri"/>
        <family val="2"/>
        <scheme val="minor"/>
      </rPr>
      <t>LOWER INT. BAH-IV ONLY ON PROD.</t>
    </r>
    <r>
      <rPr>
        <b/>
        <sz val="12"/>
        <color rgb="FF0000FF"/>
        <rFont val="Calibri"/>
        <family val="2"/>
        <scheme val="minor"/>
      </rPr>
      <t xml:space="preserve">, RIH W/ 1.75" DHP ON S/R NEW S-88 (25*1" + 130*7/8" + 84*1"), </t>
    </r>
    <r>
      <rPr>
        <b/>
        <sz val="12"/>
        <color rgb="FFFF0000"/>
        <rFont val="Calibri"/>
        <family val="2"/>
        <scheme val="minor"/>
      </rPr>
      <t>ON STREAM ON 20/1/2020</t>
    </r>
  </si>
  <si>
    <t xml:space="preserve"> RIH W/ 2.84" G.C, Tagged P.S.N @ 5933 Ft (S/L Depth)
                 - RIH W/ 2.56" FWG Plug, Set Same in F-Nipple @6192 Ft (S/L Depth)( to isolate KHARITA Fm.)
                 - RIH W/ D2 Shifting Tool, Opened Lower SSD against B-V, and Upper SSD against B-IV</t>
  </si>
  <si>
    <t xml:space="preserve">B-IV &amp; B-V ON PRODUCTION </t>
  </si>
  <si>
    <t>WELL ( S/R ) :   NE-77</t>
  </si>
  <si>
    <t xml:space="preserve">RIH w/2.84" G.C , tagged P.S.N at 5954 ft , found F.L at 850 ft 
                 - Rih W/D-2 shifting tool , closed lower SSD at 6095 ft  against Upper Kharita- FM , now lower Kharita only on prod. </t>
  </si>
  <si>
    <t>lower Kharita (6,858’ – 6,864’) (06 FT) only on prod.</t>
  </si>
  <si>
    <t>B-IV &amp; V</t>
  </si>
  <si>
    <t>NO PUMP ACTION, RIH W/ 1.75" DHP, STARTED THE WELL, FOUND ACTION &amp; SUCTION, RESET FOR DHP, DOUND ACTION &amp; SUCTION, UNSET &amp; SET DHP, HYDRO TEST, NOT HOLD.</t>
  </si>
  <si>
    <t>FOUND ROD NO. ( 23X1" ) PARTED, FISHED OK, REPLACED, R.TRIP, HYDRO TEST, HOLD OK, ON STREAM.</t>
  </si>
  <si>
    <t>INCREASED SH.S F/ 8" T/ 10"</t>
  </si>
  <si>
    <t>NO PUMP ACTION, RSEET FOR DHP, ON STREAM.</t>
  </si>
  <si>
    <t>TOT. RET. 35X1" RODS</t>
  </si>
  <si>
    <t xml:space="preserve">EXPRO # 3 (TMU)
</t>
  </si>
  <si>
    <t>NO PUMP ACTION, RIH W/ 2.5" ANCHPR PUMP INSTEAD OF 2.25" DHP, RET. ( 20+15 X1" ) RODS, SET ANCHOR PUMP @ 5100 FT, HYDRO TEST, HOLD OK, ON STREAM.</t>
  </si>
  <si>
    <t>NO PUMP ACTION, RIH W/ 1.5" ANCHOR PUMP INSTEAD OF 1.75" DHP, RET. ( 4X1" ) RODS, SET ANCHOR @ 5900 FT, ON STREAM.</t>
  </si>
  <si>
    <r>
      <t xml:space="preserve">Closed Two SSD's , performed hydro test against FWG plug , had return from annulus after pumping 45 bbls water , </t>
    </r>
    <r>
      <rPr>
        <b/>
        <sz val="12"/>
        <color rgb="FFFF0000"/>
        <rFont val="Calibri"/>
        <family val="2"/>
        <scheme val="minor"/>
      </rPr>
      <t>confirmed TBG leak, WWO</t>
    </r>
  </si>
  <si>
    <r>
      <t xml:space="preserve">FINISHED DRILLING , COMPLETED THE WELL AS OIL PRODUCER WITH S/R SYSTEM FROM </t>
    </r>
    <r>
      <rPr>
        <b/>
        <sz val="12"/>
        <color rgb="FF548123"/>
        <rFont val="Calibri"/>
        <family val="2"/>
      </rPr>
      <t>(BAH-IV [5924'–5944'] (20 FT) Pr = 600 PSI / [5954'-5958'] (04 FT) / [5962’-5969'] (07 FT) Pr = 1000 Psi / [5988’-5991'] (03 FT) Pr = 1513 Psi &amp; BAH-V [6004’-6028'] (24 FT) Pr = 1690 Psi)</t>
    </r>
    <r>
      <rPr>
        <b/>
        <sz val="12"/>
        <color rgb="FF0000FF"/>
        <rFont val="Calibri"/>
        <family val="2"/>
      </rPr>
      <t xml:space="preserve"> , TAGGED T.D. @ 6410 FT (SCRAPPER) , INSTALLED 3 1/2" SELECTIVE COMPLETION , NOW ALL </t>
    </r>
    <r>
      <rPr>
        <b/>
        <sz val="12"/>
        <color rgb="FF548123"/>
        <rFont val="Calibri"/>
        <family val="2"/>
      </rPr>
      <t>B-IV &amp; V</t>
    </r>
    <r>
      <rPr>
        <b/>
        <sz val="12"/>
        <color rgb="FF0000FF"/>
        <rFont val="Calibri"/>
        <family val="2"/>
      </rPr>
      <t xml:space="preserve">  INTERVALS ON PROD. , RIH W/ 1.75"  DHP ON NEW S-88 S/R ( 25X1"+130X7/8" +88X1" )  ,R/U 640 M-II S/U F/ DORRA-5 (SH.S. =8" &amp; S.L. =112") , </t>
    </r>
    <r>
      <rPr>
        <b/>
        <sz val="12"/>
        <color rgb="FFFF0000"/>
        <rFont val="Calibri"/>
        <family val="2"/>
      </rPr>
      <t>ON STREAM 30/1/2020</t>
    </r>
  </si>
  <si>
    <t>WELL ( S/R ) :   NE-73</t>
  </si>
  <si>
    <t xml:space="preserve"> BAH-I [5,858'–5,868']
BAH-I [5,878'-5,896'],[5,938’-5,950']
BAH-III [6,003’-6,009']
BAH-III [6,019’-6,033']</t>
  </si>
  <si>
    <t>upper and lower Kharita  on prod.</t>
  </si>
  <si>
    <r>
      <t>NO PUMP ACTION, R.TRIP W/2.5" DHP, NO PROD, RESET DHP, NO PROD, R.TRIP W/1.5", NO PROD,</t>
    </r>
    <r>
      <rPr>
        <b/>
        <sz val="12"/>
        <color rgb="FFFF0000"/>
        <rFont val="Calibri"/>
        <family val="2"/>
        <scheme val="minor"/>
      </rPr>
      <t xml:space="preserve"> S/L JOB</t>
    </r>
  </si>
  <si>
    <t>TOT. RET. 36X1" RODS</t>
  </si>
  <si>
    <r>
      <t xml:space="preserve">NO PUMP ACTION, R.TRIP </t>
    </r>
    <r>
      <rPr>
        <b/>
        <sz val="12"/>
        <color rgb="FFFF0000"/>
        <rFont val="Calibri"/>
        <family val="2"/>
        <scheme val="minor"/>
      </rPr>
      <t>W/2.25" ANCHOR PUMP INSTEAD OF 2.5" ANCHOR PUMP</t>
    </r>
    <r>
      <rPr>
        <b/>
        <sz val="12"/>
        <color rgb="FF0000FF"/>
        <rFont val="Calibri"/>
        <family val="2"/>
        <scheme val="minor"/>
      </rPr>
      <t>, RET. 1*1" ROD SET ANCHOR PUMP @ 5075 FT, ON STREAM.</t>
    </r>
  </si>
  <si>
    <t>1.5" DHP</t>
  </si>
  <si>
    <t>NO PUMP ACTION, R.TRIP W/1.5" DHP INSTEAD OF 1.75" DHP, ON STREAM.</t>
  </si>
  <si>
    <t xml:space="preserve"> 912 MAX-II</t>
  </si>
  <si>
    <t>TOT. RET. ( 4X1" )</t>
  </si>
  <si>
    <t>FOUND ROD NO. (36X1") PARTED, FISHED OK, R.TRIP W/1.5" DHP, ON STREAM.</t>
  </si>
  <si>
    <t>S/U MOVED TO A-95</t>
  </si>
  <si>
    <r>
      <rPr>
        <b/>
        <sz val="12"/>
        <color rgb="FF008000"/>
        <rFont val="Calibri"/>
        <family val="2"/>
        <scheme val="minor"/>
      </rPr>
      <t>B-I (5789 – 5793),(5798 – 5818),(5824 – 5838),(5862 – 5888)
B-II (5910 – 5928)
B-III (5960 – 5968)
B-IV (5,979 – 5,993),(6,004 – 6,010)
B-V (6,024 – 6,032),(6,106 – 6,110)</t>
    </r>
    <r>
      <rPr>
        <b/>
        <sz val="12"/>
        <color rgb="FF00B050"/>
        <rFont val="Calibri"/>
        <family val="2"/>
        <scheme val="minor"/>
      </rPr>
      <t xml:space="preserve">
</t>
    </r>
    <r>
      <rPr>
        <b/>
        <sz val="12"/>
        <rFont val="Calibri"/>
        <family val="2"/>
        <scheme val="minor"/>
      </rPr>
      <t>KHARITA (6,707– 6,723),(6990-6996) ISOLATED BY 7" B.PLUG AT DEPTH 6690 FT</t>
    </r>
  </si>
  <si>
    <t>B-I, II, III, IV, V</t>
  </si>
  <si>
    <t>EXPRO # 2 ( TMU ), LOWER INT. B-IV</t>
  </si>
  <si>
    <t xml:space="preserve">EXPRO # 2 (TMU)            </t>
  </si>
  <si>
    <t xml:space="preserve">EXPRO # 2 ( TMU ) </t>
  </si>
  <si>
    <t>W.C INCREASED F/ 70% T/ 80 %</t>
  </si>
  <si>
    <t>B-IV only</t>
  </si>
  <si>
    <r>
      <rPr>
        <b/>
        <sz val="12"/>
        <color rgb="FFFF0000"/>
        <rFont val="Calibri"/>
        <family val="2"/>
        <scheme val="minor"/>
      </rPr>
      <t>UNDER W/O DUE TO TBG LEAK &amp; W.S.O &amp; ADD PERF</t>
    </r>
    <r>
      <rPr>
        <b/>
        <sz val="12"/>
        <color rgb="FF0000FF"/>
        <rFont val="Calibri"/>
        <family val="2"/>
        <scheme val="minor"/>
      </rPr>
      <t xml:space="preserve">, FOUND CRACK IN JT#189, </t>
    </r>
    <r>
      <rPr>
        <b/>
        <sz val="12"/>
        <rFont val="Calibri"/>
        <family val="2"/>
        <scheme val="minor"/>
      </rPr>
      <t xml:space="preserve">SET 7" EZ B.PLUG AT 6690 FT TO ISOLATE KHARITA (6,707– 6,723),(6990-6996) </t>
    </r>
    <r>
      <rPr>
        <b/>
        <sz val="12"/>
        <color rgb="FF0000FF"/>
        <rFont val="Calibri"/>
        <family val="2"/>
        <scheme val="minor"/>
      </rPr>
      <t xml:space="preserve">, SPOT 10 FT CMT ABOVE , </t>
    </r>
    <r>
      <rPr>
        <b/>
        <sz val="12"/>
        <color rgb="FF1C9A16"/>
        <rFont val="Calibri"/>
        <family val="2"/>
        <scheme val="minor"/>
      </rPr>
      <t>ADD PERF B-I</t>
    </r>
    <r>
      <rPr>
        <b/>
        <sz val="12"/>
        <color rgb="FF0000FF"/>
        <rFont val="Calibri"/>
        <family val="2"/>
        <scheme val="minor"/>
      </rPr>
      <t xml:space="preserve"> [5789 – 5793]' (4 FT), [5798 – 5818]' (20 FT), [5824 – 5838]' (14 FT), [5862 – 5888] (26 FT), </t>
    </r>
    <r>
      <rPr>
        <b/>
        <sz val="12"/>
        <color rgb="FF1C9A16"/>
        <rFont val="Calibri"/>
        <family val="2"/>
        <scheme val="minor"/>
      </rPr>
      <t>B-II</t>
    </r>
    <r>
      <rPr>
        <b/>
        <sz val="12"/>
        <color rgb="FF0000FF"/>
        <rFont val="Calibri"/>
        <family val="2"/>
        <scheme val="minor"/>
      </rPr>
      <t xml:space="preserve"> [5910 – 5928] (18 FT), </t>
    </r>
    <r>
      <rPr>
        <b/>
        <sz val="12"/>
        <color rgb="FF1C9A16"/>
        <rFont val="Calibri"/>
        <family val="2"/>
        <scheme val="minor"/>
      </rPr>
      <t>B-III</t>
    </r>
    <r>
      <rPr>
        <b/>
        <sz val="12"/>
        <color rgb="FF0000FF"/>
        <rFont val="Calibri"/>
        <family val="2"/>
        <scheme val="minor"/>
      </rPr>
      <t xml:space="preserve"> [5960 – 5968] (8 FT), </t>
    </r>
    <r>
      <rPr>
        <b/>
        <sz val="12"/>
        <color rgb="FF006600"/>
        <rFont val="Calibri"/>
        <family val="2"/>
        <scheme val="minor"/>
      </rPr>
      <t>INSTALL SELECTIVE COMPL. ON 3-1/5" TBG</t>
    </r>
    <r>
      <rPr>
        <b/>
        <sz val="12"/>
        <color rgb="FF0000FF"/>
        <rFont val="Calibri"/>
        <family val="2"/>
        <scheme val="minor"/>
      </rPr>
      <t xml:space="preserve">, </t>
    </r>
    <r>
      <rPr>
        <b/>
        <sz val="12"/>
        <color rgb="FFFF0000"/>
        <rFont val="Calibri"/>
        <family val="2"/>
        <scheme val="minor"/>
      </rPr>
      <t xml:space="preserve">OPENED SSD </t>
    </r>
    <r>
      <rPr>
        <b/>
        <sz val="12"/>
        <color rgb="FF0000FF"/>
        <rFont val="Calibri"/>
        <family val="2"/>
        <scheme val="minor"/>
      </rPr>
      <t>, ALL INTERVALS</t>
    </r>
    <r>
      <rPr>
        <b/>
        <sz val="12"/>
        <color rgb="FF1C9A16"/>
        <rFont val="Calibri"/>
        <family val="2"/>
        <scheme val="minor"/>
      </rPr>
      <t xml:space="preserve"> B-I, II, III, IV, V</t>
    </r>
    <r>
      <rPr>
        <b/>
        <sz val="12"/>
        <color rgb="FF0000FF"/>
        <rFont val="Calibri"/>
        <family val="2"/>
        <scheme val="minor"/>
      </rPr>
      <t xml:space="preserve"> ON PROD, RIH W/ 2" DHP ON S/R NEW S-88 (25*1" + 130*7/8" + 80*1"), </t>
    </r>
    <r>
      <rPr>
        <b/>
        <sz val="12"/>
        <color rgb="FFFF0000"/>
        <rFont val="Calibri"/>
        <family val="2"/>
        <scheme val="minor"/>
      </rPr>
      <t>ON STREAM ON 17/2/2020</t>
    </r>
  </si>
  <si>
    <t>ROD NO. (38X7/8") PARTED, MANY TRIALS TO UNSET ANCHOR PUMP W/O SUCCESS (O-SHOT SLIPT OUT) , FOUND ROD NO  (40X7/8") PARTED , LATCHED OK W/ O-SHOT ,  TRIED TO UNSET ANCHOR PUMP WITH O-PULL UP TO 55 KLB W/O SUCCESS , STARTED THE WELL WITH O-SHOT , ON STREAM</t>
  </si>
  <si>
    <r>
      <t xml:space="preserve">STARTED W/ </t>
    </r>
    <r>
      <rPr>
        <b/>
        <sz val="28"/>
        <color rgb="FF0000FF"/>
        <rFont val="Calibri"/>
        <family val="2"/>
        <scheme val="minor"/>
      </rPr>
      <t>2</t>
    </r>
    <r>
      <rPr>
        <b/>
        <sz val="18"/>
        <color rgb="FF0000FF"/>
        <rFont val="Calibri"/>
        <family val="2"/>
        <scheme val="minor"/>
      </rPr>
      <t xml:space="preserve"> O-SHOT </t>
    </r>
  </si>
  <si>
    <t>RIH W/ 1.5" DHP ON SAME S/R  , ON STREAM</t>
  </si>
  <si>
    <r>
      <t xml:space="preserve">NO PUMP ACTION, FOUND PUMP STUCK, </t>
    </r>
    <r>
      <rPr>
        <b/>
        <sz val="12"/>
        <color rgb="FFFF0000"/>
        <rFont val="Calibri"/>
        <family val="2"/>
        <scheme val="minor"/>
      </rPr>
      <t>WAITING W/O</t>
    </r>
  </si>
  <si>
    <t>B-I, II, III, IV &amp; KHARITA</t>
  </si>
  <si>
    <r>
      <rPr>
        <b/>
        <sz val="12"/>
        <color rgb="FF008000"/>
        <rFont val="Calibri"/>
        <family val="2"/>
        <scheme val="minor"/>
      </rPr>
      <t>B-I ( 5828'-5842'), ( 5788'-5818')</t>
    </r>
    <r>
      <rPr>
        <b/>
        <sz val="12"/>
        <color rgb="FF1C9A16"/>
        <rFont val="Calibri"/>
        <family val="2"/>
        <scheme val="minor"/>
      </rPr>
      <t xml:space="preserve">
B-II ( 5915'-5936') 
B-III ( 5964'-5974')
B-IV ( 6010'-6020')
KHARITA ( 6704-6720')</t>
    </r>
  </si>
  <si>
    <t>EXPRO #3 (TMU), B-IV only and 1.5" DHP</t>
  </si>
  <si>
    <t xml:space="preserve">EXPRO # 3 (TMU)           </t>
  </si>
  <si>
    <t>SET 2.56" FWG plug at F-Nipple at 6070 ft ( S.L. DEPTH ) to isolate B-V
               check SSD , Found it open ok against B-IV.</t>
  </si>
  <si>
    <t>P.FILL.= 20%, Severe Fluid Pound</t>
  </si>
  <si>
    <t>Slight Travelling Valve Leak</t>
  </si>
  <si>
    <r>
      <t xml:space="preserve">POOH W/1.75" DHP &amp; S/R
PERFORM S/L JOB, OPNED SSD AGAINST B-I , NOW </t>
    </r>
    <r>
      <rPr>
        <b/>
        <sz val="12"/>
        <color rgb="FF339933"/>
        <rFont val="Calibri"/>
        <family val="2"/>
        <scheme val="minor"/>
      </rPr>
      <t>B-I, II, III, IV &amp; KHARITA</t>
    </r>
    <r>
      <rPr>
        <b/>
        <sz val="12"/>
        <color rgb="FF0000FF"/>
        <rFont val="Calibri"/>
        <family val="2"/>
        <scheme val="minor"/>
      </rPr>
      <t xml:space="preserve"> ON PROD. , 
RIH W/2" DHP, ON STREAM.</t>
    </r>
  </si>
  <si>
    <r>
      <t xml:space="preserve">* RIH w/2.62" G.C , tagged F-nipple at 6868  ft  S/L depth.
                 * RIH W/D-2 shifting tool , opened lower SSD against Upper Kharita- FM .
*  checked upper SSD, found same in close position.
</t>
    </r>
    <r>
      <rPr>
        <b/>
        <u/>
        <sz val="12"/>
        <color rgb="FFFF0000"/>
        <rFont val="Calibri"/>
        <family val="2"/>
        <scheme val="minor"/>
      </rPr>
      <t>RIH W/ 2.5" DHP, ON STREAM.</t>
    </r>
  </si>
  <si>
    <r>
      <t>NO PUMP ACTION, R.TRIP W/</t>
    </r>
    <r>
      <rPr>
        <b/>
        <sz val="12"/>
        <color rgb="FFFF0000"/>
        <rFont val="Calibri"/>
        <family val="2"/>
        <charset val="204"/>
        <scheme val="minor"/>
      </rPr>
      <t xml:space="preserve">2" INSTEAD OF 1.75" </t>
    </r>
    <r>
      <rPr>
        <b/>
        <sz val="12"/>
        <color rgb="FF0000FF"/>
        <rFont val="Calibri"/>
        <family val="2"/>
        <scheme val="minor"/>
      </rPr>
      <t>, ON STREAM.</t>
    </r>
  </si>
  <si>
    <t>WELL ( S/R ) :   NE-67</t>
  </si>
  <si>
    <r>
      <t xml:space="preserve">NO PUMP ACTION, </t>
    </r>
    <r>
      <rPr>
        <b/>
        <sz val="12"/>
        <color rgb="FFFF0000"/>
        <rFont val="Calibri"/>
        <family val="2"/>
        <charset val="204"/>
        <scheme val="minor"/>
      </rPr>
      <t>WIAITING W/O</t>
    </r>
  </si>
  <si>
    <t>TV LEAK (LOSSES +/-20 BOPD) PLAN TO PERFRM R/T</t>
  </si>
  <si>
    <t>SLIGHT T.V LEAK, PLAN TO PROD.TEST</t>
  </si>
  <si>
    <t>SLIGHT F.POUND, P. FILL.= 90%</t>
  </si>
  <si>
    <t>S.F.L. FOR B-I,III,IV &amp; NORMAL CARD</t>
  </si>
  <si>
    <t xml:space="preserve"> F. POUND, PUMP FILL. +/- 63 %</t>
  </si>
  <si>
    <t xml:space="preserve"> F.POUND , P.FILLAGE 80 %</t>
  </si>
  <si>
    <t>SLIGHT F.POUND , P.FILL 86 %</t>
  </si>
  <si>
    <t>S.F.L FOR B-I,III &amp; UPPER B-IV        SLIGHT TV LEAK</t>
  </si>
  <si>
    <t>FLUID  POUND P.FILLAGE 67 %</t>
  </si>
  <si>
    <t>B-I, III, IV only on production</t>
  </si>
  <si>
    <r>
      <rPr>
        <b/>
        <sz val="12"/>
        <color rgb="FF1C9A16"/>
        <rFont val="Calibri"/>
        <family val="2"/>
        <scheme val="minor"/>
      </rPr>
      <t>BAH-I (5720 – 5762) 42 FT
BAH-III (5894 – 5912) 18 FT
BAH-IV (5940 – 5958) 18 FT, (5964 – 5979) 15 FT</t>
    </r>
    <r>
      <rPr>
        <b/>
        <sz val="12"/>
        <color rgb="FF008000"/>
        <rFont val="Calibri"/>
        <family val="2"/>
        <scheme val="minor"/>
      </rPr>
      <t xml:space="preserve">
</t>
    </r>
    <r>
      <rPr>
        <b/>
        <sz val="12"/>
        <color rgb="FFFF0000"/>
        <rFont val="Calibri"/>
        <family val="2"/>
        <scheme val="minor"/>
      </rPr>
      <t>BAH-VI (6065 – 6074) 9 FT, (6127 – 6146) 19 FT, (6192 - 6204) 12 FT ISOLATED BY 2.56" FWG PLUG</t>
    </r>
  </si>
  <si>
    <t>WELL ( S/R ) :   NE-80</t>
  </si>
  <si>
    <t xml:space="preserve">B-I,III,IV,V&amp;VI </t>
  </si>
  <si>
    <t>NO PUMP ACTION , R.TRIP W/ NEW SLIM 1.75" S.H.DHP, ON STREAM ON 19/3/2020</t>
  </si>
  <si>
    <t>TOTAL RET. 37 RODS.</t>
  </si>
  <si>
    <t>NO PUMP ACTION, R.TRIP W/1.5" S.H.ANCHOR PUMP, RET. 1 ROD, SET PUMP AT 4975 FT, ON STREAM ON 20/3/2020</t>
  </si>
  <si>
    <t>INC. SH.S F/8" T/10"</t>
  </si>
  <si>
    <t>Collected W.C Samples as following : 63 ,63 , 63%</t>
  </si>
  <si>
    <t>Expro #3 (TMU) Sh.S = 10"</t>
  </si>
  <si>
    <t>Expro #3 (TMU) NEW Well</t>
  </si>
  <si>
    <t>INCREASED SH.S F/8" T/10"</t>
  </si>
  <si>
    <t xml:space="preserve">LAN STAR 912 </t>
  </si>
  <si>
    <t>B-I &amp; KHARITA</t>
  </si>
  <si>
    <r>
      <t xml:space="preserve">FINISHED DRILLING , COMPLETED THE WELL AS OIL PRODUCER WITH S/R SYSTEM, </t>
    </r>
    <r>
      <rPr>
        <b/>
        <sz val="12"/>
        <color rgb="FF25941C"/>
        <rFont val="Calibri"/>
        <family val="2"/>
      </rPr>
      <t>PERFORATED BAH-I (5750’- 5755’) P=517 PSI, (5760’- 5773’) P=1300 PSI, BAH-III (5883’- 5894’) P=542 PSI, BAH-IV (5914’- 5919’) P=627 PSI, (5936’- 5943’) P=771 PSI, (5972’- 5982’) P=480 PSI, BAH-V (5996’- 6001’) P=1277 PSI, (6018’- 6022’) P=1560 PSI, (6033’- 6048’) P=1450 PSI, BAH-VI (6084’- 6100’) P=1613-2050 PSI</t>
    </r>
    <r>
      <rPr>
        <b/>
        <sz val="12"/>
        <color rgb="FF0000FF"/>
        <rFont val="Calibri"/>
        <family val="2"/>
      </rPr>
      <t xml:space="preserve">, INSTALLED 7" STRADDLE PKR COMPLETION. ON 3 1/2" EUE TBG, OPENED BOTH SSD'S, ALL INTERVALS </t>
    </r>
    <r>
      <rPr>
        <b/>
        <sz val="12"/>
        <color rgb="FF25941C"/>
        <rFont val="Calibri"/>
        <family val="2"/>
      </rPr>
      <t>(B-I,III,IV,V,VI)</t>
    </r>
    <r>
      <rPr>
        <b/>
        <sz val="12"/>
        <color rgb="FF0000FF"/>
        <rFont val="Calibri"/>
        <family val="2"/>
      </rPr>
      <t xml:space="preserve"> ON PRODUCTION, RIH W/ 2.25"  DHP ON NEW S-88 S/R ( 25X1"+126X7/8" +83X1" )  ,</t>
    </r>
    <r>
      <rPr>
        <b/>
        <sz val="12"/>
        <color rgb="FFFF0000"/>
        <rFont val="Calibri"/>
        <family val="2"/>
      </rPr>
      <t>R/U L.S. S/U F/ NE-33</t>
    </r>
    <r>
      <rPr>
        <b/>
        <sz val="12"/>
        <color rgb="FF0000FF"/>
        <rFont val="Calibri"/>
        <family val="2"/>
      </rPr>
      <t xml:space="preserve"> (SH.S. =8" &amp; S.L. =102") , </t>
    </r>
    <r>
      <rPr>
        <b/>
        <sz val="12"/>
        <color rgb="FFFF0000"/>
        <rFont val="Calibri"/>
        <family val="2"/>
      </rPr>
      <t>ON STREAM 24/3/2020</t>
    </r>
  </si>
  <si>
    <t>LAN STAR 912</t>
  </si>
  <si>
    <t>25X1"+120X7/8" +85X1"</t>
  </si>
  <si>
    <t>TRANSFERRED S/U TO NE-67</t>
  </si>
  <si>
    <t>TRANSFERRED S/U TO NE-80</t>
  </si>
  <si>
    <t>Expro #3 (TMU)</t>
  </si>
  <si>
    <t>TOTAL RET. 46 RODS.</t>
  </si>
  <si>
    <t>NO PUMP ACTION, R.TRIP W/1.75" DHP, ON STREAM.</t>
  </si>
  <si>
    <t>DECREASED SH.S F/10" T/8"</t>
  </si>
  <si>
    <t>S/U MOVED TO M-127</t>
  </si>
  <si>
    <t>WAITING W/O. R/U FOR P/U , POOH W/ S/R &amp; SLIM ANCHOR PUMP &amp; L/D THE SAME BESIDE THE WELL.</t>
  </si>
  <si>
    <t>R/U FOR P/U , POOH W/ S/R &amp; SLIM ANCHOR PUMP &amp; L/D THE SAME BESIDE THE WELL.</t>
  </si>
  <si>
    <r>
      <t xml:space="preserve">NO PUMP ACTION, R.TRIP W/1.75" SLIM ANCHOR PUMP, RET. (1+3+5)*1" RODS, TBG TEST NOT HOLD, 
</t>
    </r>
    <r>
      <rPr>
        <b/>
        <sz val="12"/>
        <color rgb="FFFF0000"/>
        <rFont val="Calibri"/>
        <family val="2"/>
        <scheme val="minor"/>
      </rPr>
      <t>WAITING W/O</t>
    </r>
  </si>
  <si>
    <t>NO PUMP ACTION , RESET, NO PROD., R.TRIP, CHANGED 25*1" MOLDED ROD, ON STREAM.</t>
  </si>
  <si>
    <r>
      <t xml:space="preserve">R.TRIP W/1.5" SLIM ANCHOR PUMP, RET. (10*1") RODS, </t>
    </r>
    <r>
      <rPr>
        <b/>
        <sz val="12"/>
        <color rgb="FFFF0000"/>
        <rFont val="Calibri"/>
        <family val="2"/>
        <scheme val="minor"/>
      </rPr>
      <t>SET PUMP AT 5275 FT</t>
    </r>
    <r>
      <rPr>
        <b/>
        <sz val="12"/>
        <color rgb="FF0000FF"/>
        <rFont val="Calibri"/>
        <family val="2"/>
        <scheme val="minor"/>
      </rPr>
      <t xml:space="preserve">, HYDRO TEST HOLD, </t>
    </r>
    <r>
      <rPr>
        <b/>
        <sz val="12"/>
        <color rgb="FFFF0000"/>
        <rFont val="Calibri"/>
        <family val="2"/>
        <scheme val="minor"/>
      </rPr>
      <t>ON STREAM ON 10/4/2020</t>
    </r>
  </si>
  <si>
    <t xml:space="preserve"> NO PUMP ACTION , R.TRIP, ON STREAM.</t>
  </si>
  <si>
    <r>
      <t xml:space="preserve">FOUND ROD NO. ( 70X7/8" ) PARTED, FISHED OK, TRY TO UNSET DHP W/O SUCCESS, STARTED THE WELL W/O-SHOT, FOUND PLUNGER STUCK, SECURED THE WELL, </t>
    </r>
    <r>
      <rPr>
        <b/>
        <sz val="12"/>
        <color rgb="FFFF0000"/>
        <rFont val="Calibri"/>
        <family val="2"/>
        <scheme val="minor"/>
      </rPr>
      <t>WAITING W/O</t>
    </r>
  </si>
  <si>
    <r>
      <t xml:space="preserve">POOH W/ S/R &amp; DHP, L/D SAME BESIDE THE WELL, </t>
    </r>
    <r>
      <rPr>
        <b/>
        <sz val="12"/>
        <color rgb="FFFF0000"/>
        <rFont val="Calibri"/>
        <family val="2"/>
        <scheme val="minor"/>
      </rPr>
      <t>WAITING W/O</t>
    </r>
  </si>
  <si>
    <t>NO PUMP ACTION , R.TRIP, HYDRO TEST, HOLD OK, ON STREAM ON  27/3/2020</t>
  </si>
  <si>
    <t>POOH W/ S/R &amp; DHP, L/D SAME</t>
  </si>
  <si>
    <t>POOH S/R &amp; DHP, L/D SAME</t>
  </si>
  <si>
    <r>
      <t xml:space="preserve">NO PUMP ACTION, RESET FOR DHP, HYDRO TEST, NOT HOLD, R.TRIP W/ NEW DHP, HYDRO TEST, NOT HOLD, POOH W/ S/R &amp; DHP, FOUND SCALE ON DHP, RIH W/ NEW 1.5" ANCHOR PUMP, FOUND ANCHOR PUMP SET @ 400 FT, RIH W/ BRUSH &amp; SLIPS ON S/R, CLEANED OK, RIH W/ ANCHOR PUMP &amp; S/R, TRIED TO SET IT WITHOUT SUCCESS, POOH W/ S/R &amp; ANCHOR PUMP, RIH W/ ANCHOR PUMP, FAILED TO SET ANCHOR PUMP, </t>
    </r>
    <r>
      <rPr>
        <b/>
        <sz val="12"/>
        <color rgb="FFFF0000"/>
        <rFont val="Calibri"/>
        <family val="2"/>
        <scheme val="minor"/>
      </rPr>
      <t>WAITING W/O (NO S/U)</t>
    </r>
  </si>
  <si>
    <t>TRANSFERRED GEN. TO A.E.D-1X, POOH W/ S/R &amp; DHP .</t>
  </si>
  <si>
    <r>
      <t xml:space="preserve">POOH W/ S/R &amp; DHP , L/D SAME, </t>
    </r>
    <r>
      <rPr>
        <b/>
        <sz val="12"/>
        <color rgb="FFFF0000"/>
        <rFont val="Calibri"/>
        <family val="2"/>
        <scheme val="minor"/>
      </rPr>
      <t>W/W/O</t>
    </r>
  </si>
  <si>
    <t>W.C INCREASED AFTER W/O F/ 15 % TO 63 %</t>
  </si>
  <si>
    <t>STOPPED DUE TO HIGH W.C (100 %)</t>
  </si>
  <si>
    <t xml:space="preserve">STOPPED DUE TO HIGH W.C (100 %) , POOH W/ S/R &amp; L/D BESIDE THE WELL </t>
  </si>
  <si>
    <t>W.C DROPPED FROM 40 % TO 15 %</t>
  </si>
  <si>
    <t>RUN THE WELL ON TIMER MODE DUE TO HIGH W.C ( 2 HRs ON / 2 HRs OFF )</t>
  </si>
  <si>
    <t xml:space="preserve">W.C INCREASED FROM W.C 5 % TO 60 % </t>
  </si>
  <si>
    <t>W.C INCREASED FROM 55 % TO 78 % , Salinity 71,000 ppm</t>
  </si>
  <si>
    <t>W.C INCREASED FROM 78 % TO 95 %</t>
  </si>
  <si>
    <t>W.C INCREASED FROM 75 % TO 80 %</t>
  </si>
  <si>
    <t>W.C INCREASED FROM 2 % TO 70 % EXPECTED FWG PLUG LEAK</t>
  </si>
  <si>
    <t>W.C INCREASED FROM 70 % TO 90 % EXPECTED FWG PLUG LEAK</t>
  </si>
  <si>
    <t>W.C INCREASED AGAIN TO /95 % , EXPECTED FWG PLUG LEAK</t>
  </si>
  <si>
    <t>W.C 25 %</t>
  </si>
  <si>
    <t>W.C 1 %</t>
  </si>
  <si>
    <t xml:space="preserve">W.C 97 % , SALINITY= 78000 PPM , EXPECTED WATER BREAK THUROGH. </t>
  </si>
  <si>
    <t xml:space="preserve">W.C 100 % , SALINITY= 78000 PPM , EXPECTED WATER BREAK THUROGH. </t>
  </si>
  <si>
    <t xml:space="preserve">AVG W.C = 40 % </t>
  </si>
  <si>
    <t>BAKER ( W.C UNDER MONITORING )</t>
  </si>
  <si>
    <t xml:space="preserve">W.C +/- 90 % ( LAST SAMPLE 80 % W.C ) </t>
  </si>
  <si>
    <t>W.C INCREASED FROM 20 % TO 40 %</t>
  </si>
  <si>
    <t>W.C INCREASED FROM 30% TO 45 %</t>
  </si>
  <si>
    <t>W.C =93 %  (FOR LOWER B-IV , B-V) &amp; SALINITY=63000 CL</t>
  </si>
  <si>
    <t>W.C =95 %  (FOR LOWER B-IV , B-V)</t>
  </si>
  <si>
    <t>AVG. W.C = 95 %</t>
  </si>
  <si>
    <t>AVG. W.C = 98 %</t>
  </si>
  <si>
    <t xml:space="preserve">STOPPED THE WELL DUE TO HIGH W.C </t>
  </si>
  <si>
    <t>W.C+ /- 98 %  B-I, III, IV</t>
  </si>
  <si>
    <t>W.C =86 % FOR B-IV, V,VI</t>
  </si>
  <si>
    <t xml:space="preserve">AVG W.C B-I, IV = 80-85 % ( SALINITY = 54500 CL-) </t>
  </si>
  <si>
    <t>AVG W.C +/- 95 % FOR B-I</t>
  </si>
  <si>
    <t>W.C +/- 65 % FOR B-IV, V &amp; KHARITA</t>
  </si>
  <si>
    <t>W.C +/- 85 % FOR  B-V (6,052 – 6,078) (26 FT) &amp;   B-VI (6,102 – 6,116) (14 FT),(6,175 – 6,182) (07 FT)</t>
  </si>
  <si>
    <t>EXPRO #3 (TMU, W.C UNDER MONITORING</t>
  </si>
  <si>
    <t>W.C = 100 % FOR B-I &amp; KHARITA</t>
  </si>
  <si>
    <r>
      <t>POOH W/ 1.75" DHP
RIH W/ 2.84" G.C, tagged P.S.N @ 5820 ft (S/L depth), detected S.F.L @ 860 ft.
                      - RIH W/ 2.25" FWG plug, set same in F- nipple to isolate</t>
    </r>
    <r>
      <rPr>
        <b/>
        <sz val="12"/>
        <color rgb="FFFF0000"/>
        <rFont val="Calibri"/>
        <family val="2"/>
        <scheme val="minor"/>
      </rPr>
      <t xml:space="preserve"> Kharita</t>
    </r>
    <r>
      <rPr>
        <b/>
        <sz val="12"/>
        <color rgb="FF0000FF"/>
        <rFont val="Calibri"/>
        <family val="2"/>
        <scheme val="minor"/>
      </rPr>
      <t xml:space="preserve"> Formation.
                      - RIH W/ 2.75" D2 shifting tool, checked upper SSD against B-I, found it in open position. Now</t>
    </r>
    <r>
      <rPr>
        <b/>
        <sz val="12"/>
        <color rgb="FF008000"/>
        <rFont val="Calibri"/>
        <family val="2"/>
        <scheme val="minor"/>
      </rPr>
      <t xml:space="preserve"> B-I </t>
    </r>
    <r>
      <rPr>
        <b/>
        <sz val="12"/>
        <color rgb="FF0000FF"/>
        <rFont val="Calibri"/>
        <family val="2"/>
        <scheme val="minor"/>
      </rPr>
      <t>only on production.
RIH W/ 1.75" DHP, ON STREAM</t>
    </r>
  </si>
  <si>
    <r>
      <t>B-I ONLY 
(</t>
    </r>
    <r>
      <rPr>
        <b/>
        <sz val="22"/>
        <color rgb="FFFF0000"/>
        <rFont val="Calibri"/>
        <family val="2"/>
        <charset val="204"/>
        <scheme val="minor"/>
      </rPr>
      <t>KHARITA ISOLATED BY FWG</t>
    </r>
    <r>
      <rPr>
        <b/>
        <sz val="22"/>
        <color rgb="FF00B050"/>
        <rFont val="Calibri"/>
        <family val="2"/>
        <scheme val="minor"/>
      </rPr>
      <t xml:space="preserve"> )</t>
    </r>
  </si>
  <si>
    <t xml:space="preserve"> EXPRO # 3 (TMU) , NEW WELL  (B-I ONLY ON PROD.)</t>
  </si>
  <si>
    <t xml:space="preserve">FOUND CSG P.=450 PSI , EXPECTED PUMP GAS LOCKED , PLAN TO BLEED CSG &amp; CHECK BY D.F.L </t>
  </si>
  <si>
    <t xml:space="preserve"> EXPRO # 3 (TMU)   , B-I, III, IV  on production</t>
  </si>
  <si>
    <t xml:space="preserve"> EXPRO # 3 (TMU)  , 
AFTER R.TRIP SLIM ANCHOR PUMP, RET.10 RODS</t>
  </si>
  <si>
    <t xml:space="preserve"> POOH W/ S/R CONF.  (69X1"+119X7/8"+30X1"), W/W/O</t>
  </si>
  <si>
    <t>TOT. RET. ( 15X1" )</t>
  </si>
  <si>
    <t>NO PUMP ACTION, RET. (1+10X1") ROD, SET ANCHOR PUMP @ 5625 FT, HYDRO TEST, HOLD OK, ON STREAM.</t>
  </si>
  <si>
    <t>25X1" + 119X7/8" + 81X1"</t>
  </si>
  <si>
    <t>Received deposits sample from NE-31 it contains 2% soluble cpds , 5% sand and 93% iron oxide .</t>
  </si>
  <si>
    <t>LOW PUMP EFF. , R.TRIP W/2.25 DHP, ON STREAM</t>
  </si>
  <si>
    <t>**POOH W/ 1.75" DHP
- RIH W/2.56" FWG plug set in F-Nipple at 6091 ft (S/L depth), Isolate B-VI.
- RIH W/shifitng tool opened SSD at 6021 ft (S/L depth), Opened B-I, III, IV on production.
**RIH W/ 1.75" DHP</t>
  </si>
  <si>
    <r>
      <t xml:space="preserve">UNDER W/O DUE TO TBG LEAK , </t>
    </r>
    <r>
      <rPr>
        <b/>
        <sz val="12"/>
        <color rgb="FFFF0000"/>
        <rFont val="Calibri"/>
        <family val="2"/>
        <scheme val="minor"/>
      </rPr>
      <t>FOUND CRACK IN JT NO. 84</t>
    </r>
    <r>
      <rPr>
        <b/>
        <sz val="12"/>
        <color rgb="FF0000FF"/>
        <rFont val="Calibri"/>
        <family val="2"/>
        <scheme val="minor"/>
      </rPr>
      <t xml:space="preserve">  , TAGGED BTM @ 6140 FT (E/L DEPTH) , </t>
    </r>
    <r>
      <rPr>
        <b/>
        <sz val="12"/>
        <rFont val="Calibri"/>
        <family val="2"/>
        <scheme val="minor"/>
      </rPr>
      <t>ADDED NEW PERF</t>
    </r>
    <r>
      <rPr>
        <b/>
        <sz val="12"/>
        <color rgb="FF0000FF"/>
        <rFont val="Calibri"/>
        <family val="2"/>
        <scheme val="minor"/>
      </rPr>
      <t xml:space="preserve"> IN </t>
    </r>
    <r>
      <rPr>
        <b/>
        <sz val="12"/>
        <color rgb="FF1C9A16"/>
        <rFont val="Calibri"/>
        <family val="2"/>
        <scheme val="minor"/>
      </rPr>
      <t>B-I (5854'-5868') (5790'-5794') (5776'-5790')</t>
    </r>
    <r>
      <rPr>
        <b/>
        <sz val="12"/>
        <color rgb="FF0000FF"/>
        <rFont val="Calibri"/>
        <family val="2"/>
        <scheme val="minor"/>
      </rPr>
      <t xml:space="preserve"> ,  </t>
    </r>
    <r>
      <rPr>
        <b/>
        <sz val="12"/>
        <color rgb="FF169A77"/>
        <rFont val="Calibri"/>
        <family val="2"/>
        <scheme val="minor"/>
      </rPr>
      <t>B-III ( 5936' - 5950' ), B-IV ( 5990' - 6000' )</t>
    </r>
    <r>
      <rPr>
        <b/>
        <sz val="12"/>
        <color rgb="FF0000FF"/>
        <rFont val="Calibri"/>
        <family val="2"/>
        <scheme val="minor"/>
      </rPr>
      <t xml:space="preserve">, INSTALLED 2 7/8" ANCHORED CATCHER TBG , RIH W/ 1.5'' SLIM DHP ON S/R  AS FOLLOWS : (25 X 1'' + 146 X 7/8'' + 62 * 1" RODS ) ( 1" SLIM ( D-78+N-97) +7/8" D-78 NEW) , ON STREAM ON </t>
    </r>
    <r>
      <rPr>
        <b/>
        <sz val="12"/>
        <color rgb="FFFF0000"/>
        <rFont val="Calibri"/>
        <family val="2"/>
        <scheme val="minor"/>
      </rPr>
      <t>24-3-2018</t>
    </r>
  </si>
  <si>
    <t>DECR. SH.S. F/10" T/8"</t>
  </si>
  <si>
    <t>DECR. S.L. F/128" T/112"</t>
  </si>
  <si>
    <t>NO PUMP ACTION, R.TRIP W/1.5" SLIM ANCHOR PUMP, TBG TEST HOLD, ON STREAM.</t>
  </si>
  <si>
    <r>
      <t xml:space="preserve"> POOH W/ S/R CONF.  (83X1"+113X7/8"+25X1"), </t>
    </r>
    <r>
      <rPr>
        <b/>
        <sz val="12"/>
        <color rgb="FFFF0000"/>
        <rFont val="Calibri"/>
        <family val="2"/>
        <scheme val="minor"/>
      </rPr>
      <t>WWO</t>
    </r>
  </si>
  <si>
    <r>
      <t xml:space="preserve">NO PUMP ACTION, </t>
    </r>
    <r>
      <rPr>
        <b/>
        <sz val="14"/>
        <color rgb="FFFF0000"/>
        <rFont val="Calibri"/>
        <family val="2"/>
        <scheme val="minor"/>
      </rPr>
      <t>2</t>
    </r>
    <r>
      <rPr>
        <b/>
        <sz val="12"/>
        <color rgb="FF0000FF"/>
        <rFont val="Calibri"/>
        <family val="2"/>
        <scheme val="minor"/>
      </rPr>
      <t xml:space="preserve"> R.TRIP W/1.5" SLIM DHP, TBG TEST NOT HOLD, R.TRIP W/1.5" SLIM ANCHOR PUMP, RET. (11+1+3)*1" RODS, TBG TEST HOLD, S/R CONFG (25*1" + 137*7/8" + 54*1"), </t>
    </r>
    <r>
      <rPr>
        <b/>
        <sz val="12"/>
        <color rgb="FFFF0000"/>
        <rFont val="Calibri"/>
        <family val="2"/>
        <scheme val="minor"/>
      </rPr>
      <t>SET ANCHOR PUMP AT 5400 FT</t>
    </r>
    <r>
      <rPr>
        <b/>
        <sz val="12"/>
        <color rgb="FF0000FF"/>
        <rFont val="Calibri"/>
        <family val="2"/>
        <scheme val="minor"/>
      </rPr>
      <t>, ON STREAM 5/5/2020</t>
    </r>
  </si>
  <si>
    <t>NO PUMP ACTION, RESET DHP. NO PROD., R.TRIP W/1.75" DHP, TBG TEST, HOLD, ON STREAM.</t>
  </si>
  <si>
    <r>
      <t xml:space="preserve">Down many times due to </t>
    </r>
    <r>
      <rPr>
        <b/>
        <sz val="12"/>
        <color rgb="FF008000"/>
        <rFont val="Calibri"/>
        <family val="2"/>
        <scheme val="minor"/>
      </rPr>
      <t>low PIP</t>
    </r>
    <r>
      <rPr>
        <b/>
        <sz val="12"/>
        <color rgb="FF0000FF"/>
        <rFont val="Calibri"/>
        <family val="2"/>
        <scheme val="minor"/>
      </rPr>
      <t xml:space="preserve">,  decr. Freq f/50 t/49 hz and Adjusted WHP to 500 psi </t>
    </r>
  </si>
  <si>
    <t xml:space="preserve">EXPRO #3(TMU) ,  
FER.=49 HZ , CURR.=22 A, PIP= 526 PSI , PDP=3035 PSI , TI= 201 F,TM=247 F , USP= 500 PSI   </t>
  </si>
  <si>
    <t xml:space="preserve">Expro #2 (TMU), Anchor pump , Ret. 11 rods </t>
  </si>
  <si>
    <t>ROD NO. (15X1") PARTED, FISHED OK, TBG. TEST, HOLD, ON STREAM</t>
  </si>
  <si>
    <t>WELL ( S/R ) :    NE-65</t>
  </si>
  <si>
    <t>WELL ( S/R ) :    NE-81</t>
  </si>
  <si>
    <t>ROD NO. (11X1") PARTED, FISHED OK, REPLACED, TBG. TEST, HOLD, ON STREAM</t>
  </si>
  <si>
    <t>S-88 COND-A (WFD)</t>
  </si>
  <si>
    <t>TOT. RET. 21 RODS</t>
  </si>
  <si>
    <t>50X1" + 125X7/8" +25X1"</t>
  </si>
  <si>
    <t xml:space="preserve">F.POUND , P.FILLAGE = 71 % </t>
  </si>
  <si>
    <t>NO PUMP ACTION, RESET DHP, TBG TEST, HOLD OK, FOUND NO PROD,  R.TRIP, ON STREAM</t>
  </si>
  <si>
    <r>
      <t xml:space="preserve">NO PUMP ACTION, RET. 11X1" RODS, PUMP NOT SET, R.TRIP, </t>
    </r>
    <r>
      <rPr>
        <b/>
        <sz val="12"/>
        <color rgb="FFFF0000"/>
        <rFont val="Calibri"/>
        <family val="2"/>
        <scheme val="minor"/>
      </rPr>
      <t>SET ANCHOR PUMP AT 5000 FT</t>
    </r>
    <r>
      <rPr>
        <b/>
        <sz val="12"/>
        <color rgb="FF0000FF"/>
        <rFont val="Calibri"/>
        <family val="2"/>
        <scheme val="minor"/>
      </rPr>
      <t>, ON STREAM</t>
    </r>
  </si>
  <si>
    <t>AFTER VENTING GASES</t>
  </si>
  <si>
    <t>AFETR VENTING GASES , D.F.L.  FOR B-I ONLY</t>
  </si>
  <si>
    <t>BAH-I [5866 - 5876]
BAH-III [6,013 – 6,020],[6,032 – 6,051]</t>
  </si>
  <si>
    <t>S-88 COND-I (WFD)</t>
  </si>
  <si>
    <t>NO PUMP ACTION, RESET DHP, NO PROD. , R.TRIP, ON STREAM.</t>
  </si>
  <si>
    <t xml:space="preserve">B-I,IV,V
</t>
  </si>
  <si>
    <t>FOUND ROD NO. (40X1") PARTED, FISHED OK, REPLACED, R.TRIP, HYDRO TEST, HOLD OK, ON STREAM.</t>
  </si>
  <si>
    <t>EXPRO #3 (TMU) , NEW WELL</t>
  </si>
  <si>
    <t xml:space="preserve">DECREASED S.L. F/ 128" T/112" </t>
  </si>
  <si>
    <r>
      <t>FINISHED DRILLING , COMPLEATED THE WELL AS</t>
    </r>
    <r>
      <rPr>
        <b/>
        <sz val="12"/>
        <color rgb="FFFF0000"/>
        <rFont val="Calibri"/>
        <family val="2"/>
      </rPr>
      <t xml:space="preserve"> </t>
    </r>
    <r>
      <rPr>
        <b/>
        <sz val="12"/>
        <color rgb="FF0000FF"/>
        <rFont val="Calibri"/>
        <family val="2"/>
      </rPr>
      <t xml:space="preserve">OIL PRODUCER USING S/R FROM </t>
    </r>
    <r>
      <rPr>
        <b/>
        <sz val="12"/>
        <color rgb="FF006600"/>
        <rFont val="Calibri"/>
        <family val="2"/>
      </rPr>
      <t xml:space="preserve">BAH-I   [5811– 5819], Pr =  1074  Psi, [5822 – 5839], Pr = 959  Psi, BAH-IV [6023 – 6033], Pr =  1440 Psi, [6043 – 6053], [6063 – 6079], Pr = 1498 Psi, BAH-V [6087 – 6106], Pr = 1676 Psi </t>
    </r>
    <r>
      <rPr>
        <b/>
        <sz val="12"/>
        <color rgb="FF0000FF"/>
        <rFont val="Calibri"/>
        <family val="2"/>
      </rPr>
      <t xml:space="preserve">INSTALLED SELECTIVE COMPLETION ON 3 1/2" TBG, </t>
    </r>
    <r>
      <rPr>
        <b/>
        <sz val="12"/>
        <color rgb="FFFF0000"/>
        <rFont val="Calibri"/>
        <family val="2"/>
      </rPr>
      <t>OPENED LOWER &amp; UPPER SSD'S</t>
    </r>
    <r>
      <rPr>
        <b/>
        <sz val="12"/>
        <color rgb="FF0000FF"/>
        <rFont val="Calibri"/>
        <family val="2"/>
      </rPr>
      <t xml:space="preserve">, </t>
    </r>
    <r>
      <rPr>
        <b/>
        <sz val="12"/>
        <color rgb="FF006600"/>
        <rFont val="Calibri"/>
        <family val="2"/>
      </rPr>
      <t>ALL INTERVALS ON PRODUCTION</t>
    </r>
    <r>
      <rPr>
        <b/>
        <sz val="12"/>
        <color rgb="FF0000FF"/>
        <rFont val="Calibri"/>
        <family val="2"/>
      </rPr>
      <t xml:space="preserve">, RIH W/ 2" DHP &amp; S/R (NEW S-88, WFD) CONFG.( 25X1" + 120X7/8" +86X1" ) , R/U S/U (640 MAX-II, S.L.=112" SH.S=8"), ON STREAM </t>
    </r>
    <r>
      <rPr>
        <b/>
        <sz val="12"/>
        <color rgb="FFFF0000"/>
        <rFont val="Calibri"/>
        <family val="2"/>
      </rPr>
      <t>23/5/2020</t>
    </r>
  </si>
  <si>
    <t>FOUND NO PROD. , STOPPED THE WELL 2 DAYS AS A BUILD UP PERIOD</t>
  </si>
  <si>
    <t>1.5 " SLIM ANCHOR</t>
  </si>
  <si>
    <r>
      <t xml:space="preserve">NO PUMP ACTION, R.TRIP W/1.5" SLIM DHP, NO PROD, TBG TEST NOT HOLD, </t>
    </r>
    <r>
      <rPr>
        <b/>
        <sz val="12"/>
        <color rgb="FFFF0000"/>
        <rFont val="Calibri"/>
        <family val="2"/>
        <scheme val="minor"/>
      </rPr>
      <t>R.TRIP W/1.5" SLIM ANCHOR PUMP</t>
    </r>
    <r>
      <rPr>
        <b/>
        <sz val="12"/>
        <color rgb="FF0000FF"/>
        <rFont val="Calibri"/>
        <family val="2"/>
        <scheme val="minor"/>
      </rPr>
      <t>, RET. (10*1") RODS, TBG TEST HOLD, SET PUMP AT 5575 FT (25*1" + 122*7/8" + 76*1"), ON STREAM.</t>
    </r>
  </si>
  <si>
    <t>CHANGED S.L. F/128" T/112"</t>
  </si>
  <si>
    <t>POOH W/ALL S/R &amp; LAY DOWN BESIDE WELL</t>
  </si>
  <si>
    <t>CHANGED S.L. F/144" T/119"</t>
  </si>
  <si>
    <t xml:space="preserve">3-1/2" TBG </t>
  </si>
  <si>
    <r>
      <rPr>
        <b/>
        <sz val="12"/>
        <color rgb="FF1C9A16"/>
        <rFont val="Calibri"/>
        <family val="2"/>
        <scheme val="minor"/>
      </rPr>
      <t>BAH-I ( 5837'-5852')( 5793'-5813')( 5779'-5793')( 5769'-5779')
BAH-III ( 5908'-5920')
BAH-IV ( 5972'-5982')( 5955'-5960')
BAH-V ( 5992'-6010')
BAH-VI ( 6174-6180')</t>
    </r>
    <r>
      <rPr>
        <b/>
        <sz val="12"/>
        <color rgb="FF00B050"/>
        <rFont val="Calibri"/>
        <family val="2"/>
        <scheme val="minor"/>
      </rPr>
      <t xml:space="preserve">
</t>
    </r>
    <r>
      <rPr>
        <b/>
        <sz val="12"/>
        <rFont val="Calibri"/>
        <family val="2"/>
        <scheme val="minor"/>
      </rPr>
      <t>B-VI (6,102 – 6,116)(6,175 – 6,182) ISOLATED BY SQUEEZE CMT</t>
    </r>
  </si>
  <si>
    <r>
      <t xml:space="preserve">NO PUMP ACTION, </t>
    </r>
    <r>
      <rPr>
        <b/>
        <sz val="12"/>
        <color rgb="FFFF0000"/>
        <rFont val="Calibri"/>
        <family val="2"/>
        <scheme val="minor"/>
      </rPr>
      <t>R.TRIP W/1.5" DHP INSTEAD OF 1.75" DHP</t>
    </r>
    <r>
      <rPr>
        <b/>
        <sz val="12"/>
        <color rgb="FF0000FF"/>
        <rFont val="Calibri"/>
        <family val="2"/>
        <scheme val="minor"/>
      </rPr>
      <t>, ON STREAM.</t>
    </r>
  </si>
  <si>
    <t>NO PUMP ACTION, RESET DHP, NO PROD. , R.TRIP W/1.5" DHP, ON STREAM.</t>
  </si>
  <si>
    <t>POOH W/ S/R &amp; DHP BESIDE THE WELL</t>
  </si>
  <si>
    <t>B-I, III, IV ,V, VI</t>
  </si>
  <si>
    <t>NEW S-88 (WFD)</t>
  </si>
  <si>
    <r>
      <t xml:space="preserve">UNDER W/O DUE TO TBG LEAK, </t>
    </r>
    <r>
      <rPr>
        <b/>
        <sz val="12"/>
        <rFont val="Calibri"/>
        <family val="2"/>
        <scheme val="minor"/>
      </rPr>
      <t>FOUND CRACK IN (JT#5 &amp; JT#1)ABOVE P.S.N.</t>
    </r>
    <r>
      <rPr>
        <b/>
        <sz val="12"/>
        <color rgb="FF0000FF"/>
        <rFont val="Calibri"/>
        <family val="2"/>
        <scheme val="minor"/>
      </rPr>
      <t xml:space="preserve"> , INSTALL SELECTIVE COMPL. ON 2-7/8" TBG</t>
    </r>
    <r>
      <rPr>
        <b/>
        <sz val="12"/>
        <color rgb="FF008000"/>
        <rFont val="Calibri"/>
        <family val="2"/>
        <scheme val="minor"/>
      </rPr>
      <t>,</t>
    </r>
    <r>
      <rPr>
        <b/>
        <sz val="12"/>
        <color rgb="FF0000FF"/>
        <rFont val="Calibri"/>
        <family val="2"/>
        <scheme val="minor"/>
      </rPr>
      <t xml:space="preserve"> </t>
    </r>
    <r>
      <rPr>
        <b/>
        <sz val="12"/>
        <color rgb="FFFF0000"/>
        <rFont val="Calibri"/>
        <family val="2"/>
        <scheme val="minor"/>
      </rPr>
      <t>OPENED SSD AGAINST B-IV</t>
    </r>
    <r>
      <rPr>
        <b/>
        <sz val="12"/>
        <color rgb="FF0000FF"/>
        <rFont val="Calibri"/>
        <family val="2"/>
        <scheme val="minor"/>
      </rPr>
      <t xml:space="preserve">, </t>
    </r>
    <r>
      <rPr>
        <b/>
        <sz val="12"/>
        <color rgb="FF008000"/>
        <rFont val="Calibri"/>
        <family val="2"/>
        <scheme val="minor"/>
      </rPr>
      <t>KEPT ALL INTERVALS ON PROD</t>
    </r>
    <r>
      <rPr>
        <b/>
        <sz val="12"/>
        <color rgb="FF0000FF"/>
        <rFont val="Calibri"/>
        <family val="2"/>
        <scheme val="minor"/>
      </rPr>
      <t xml:space="preserve">. , RIH W/1.5" SLIM DHP ON S/R NEW S-88 (WFD) CONFG (25*1" + 125*7/8" + 89*1"), </t>
    </r>
    <r>
      <rPr>
        <b/>
        <sz val="12"/>
        <color rgb="FFFF0000"/>
        <rFont val="Calibri"/>
        <family val="2"/>
        <scheme val="minor"/>
      </rPr>
      <t>ON STREAM ON 12/6/2020</t>
    </r>
  </si>
  <si>
    <r>
      <t xml:space="preserve">UNDER W/O DUE TO TBG LEAK &amp; PUMP STUCK, </t>
    </r>
    <r>
      <rPr>
        <b/>
        <sz val="12"/>
        <color rgb="FFFF0000"/>
        <rFont val="Calibri"/>
        <family val="2"/>
        <scheme val="minor"/>
      </rPr>
      <t xml:space="preserve">HAD ERROSION &amp; PITING IN COUPLING OF S/R NO.67 &amp; 72 SIZE 7/8",  HAD LONGITUDINAL CRACK IN ( JNT NO. 5,11,14,21,34,42 ABOVE P.S.N ), </t>
    </r>
    <r>
      <rPr>
        <b/>
        <sz val="12"/>
        <color theme="1"/>
        <rFont val="Calibri"/>
        <family val="2"/>
        <scheme val="minor"/>
      </rPr>
      <t xml:space="preserve">INSTALLED SELECTIVE COMPLETION ON 3.5" TBG., </t>
    </r>
    <r>
      <rPr>
        <b/>
        <sz val="12"/>
        <color rgb="FFFF0000"/>
        <rFont val="Calibri"/>
        <family val="2"/>
        <scheme val="minor"/>
      </rPr>
      <t>OPENED SSD AGAINST B-IV</t>
    </r>
    <r>
      <rPr>
        <b/>
        <sz val="12"/>
        <color theme="1"/>
        <rFont val="Calibri"/>
        <family val="2"/>
        <scheme val="minor"/>
      </rPr>
      <t xml:space="preserve">, </t>
    </r>
    <r>
      <rPr>
        <b/>
        <sz val="12"/>
        <color rgb="FF006600"/>
        <rFont val="Calibri"/>
        <family val="2"/>
        <scheme val="minor"/>
      </rPr>
      <t xml:space="preserve">KEPT ALL INTERVALS ON PRODUCTION. </t>
    </r>
    <r>
      <rPr>
        <b/>
        <sz val="12"/>
        <color theme="1"/>
        <rFont val="Calibri"/>
        <family val="2"/>
        <scheme val="minor"/>
      </rPr>
      <t xml:space="preserve">RIH W/ 2.25" DHP ON S/R NEW S-88 (WFD) W/CONFG (25*1" + 121*7/8" + 87*1"), </t>
    </r>
    <r>
      <rPr>
        <b/>
        <sz val="12"/>
        <color rgb="FFFF0000"/>
        <rFont val="Calibri"/>
        <family val="2"/>
        <scheme val="minor"/>
      </rPr>
      <t>ON STREAM ON 17/6/2020</t>
    </r>
  </si>
  <si>
    <r>
      <t xml:space="preserve">NO PROD. , </t>
    </r>
    <r>
      <rPr>
        <b/>
        <sz val="12"/>
        <color rgb="FFFF0000"/>
        <rFont val="Calibri"/>
        <family val="2"/>
        <scheme val="minor"/>
      </rPr>
      <t>WAITING W/O</t>
    </r>
    <r>
      <rPr>
        <b/>
        <sz val="12"/>
        <color rgb="FF0000FF"/>
        <rFont val="Calibri"/>
        <family val="2"/>
        <scheme val="minor"/>
      </rPr>
      <t>, POOH W/DHP &amp; S/R.</t>
    </r>
  </si>
  <si>
    <t>1ST PONY ROD COUPLING PARTED, FISHED, REPLACED, ON STREAM.</t>
  </si>
  <si>
    <t>FOUND ROD NO ( 14X1" ) PARTED, FISHED OK, REPLACED OK, ON STREAM.</t>
  </si>
  <si>
    <t>NO PUMP ACTION, RESRT FOR DHP, ON STREAM.</t>
  </si>
  <si>
    <t>EXPRO (TMU-2) , EXPECTED LOW PUMP EFF. , PLAN TO PERFORM R.TRIP</t>
  </si>
  <si>
    <r>
      <rPr>
        <b/>
        <sz val="22"/>
        <color rgb="FFFF0000"/>
        <rFont val="Calibri"/>
        <family val="2"/>
        <scheme val="minor"/>
      </rPr>
      <t>Isolated B-V by 2.25" FWG plug,</t>
    </r>
    <r>
      <rPr>
        <b/>
        <sz val="22"/>
        <color rgb="FF00B050"/>
        <rFont val="Calibri"/>
        <family val="2"/>
        <scheme val="minor"/>
      </rPr>
      <t xml:space="preserve"> Now B-I &amp; B-IV only on production.</t>
    </r>
  </si>
  <si>
    <r>
      <t xml:space="preserve">BAH-I   [5811– 5819], [5822 – 5839]
BAH-IV [6023 – 6033],[6043 – 6053], [6063 – 6079]
</t>
    </r>
    <r>
      <rPr>
        <b/>
        <sz val="12"/>
        <color rgb="FFFF0000"/>
        <rFont val="Calibri"/>
        <family val="2"/>
        <scheme val="minor"/>
      </rPr>
      <t>BAH-V [6087 – 6106] ISOLATED BY FWG</t>
    </r>
  </si>
  <si>
    <r>
      <t xml:space="preserve">R/U for Gharib S/L &amp; PCE.
                         - RIH W/ 2.28" G.C, tagged F-nipple at 6145 Ft (S/L depth), POOH.
                         - RIH W/ 2.25" FWG plug, set same in F-nipple (  </t>
    </r>
    <r>
      <rPr>
        <b/>
        <sz val="12"/>
        <color rgb="FFFF0000"/>
        <rFont val="Calibri"/>
        <family val="2"/>
        <scheme val="minor"/>
      </rPr>
      <t xml:space="preserve">Isolated B-V </t>
    </r>
    <r>
      <rPr>
        <b/>
        <sz val="12"/>
        <color rgb="FF0000FF"/>
        <rFont val="Calibri"/>
        <family val="2"/>
        <scheme val="minor"/>
      </rPr>
      <t>) , POOH.
              - Now</t>
    </r>
    <r>
      <rPr>
        <b/>
        <sz val="12"/>
        <color rgb="FF008000"/>
        <rFont val="Calibri"/>
        <family val="2"/>
        <scheme val="minor"/>
      </rPr>
      <t xml:space="preserve"> B-I &amp; B-IV</t>
    </r>
    <r>
      <rPr>
        <b/>
        <sz val="12"/>
        <color rgb="FF0000FF"/>
        <rFont val="Calibri"/>
        <family val="2"/>
        <scheme val="minor"/>
      </rPr>
      <t xml:space="preserve"> only on production.
- R.TRIP W/ 1.75" DHP INSTEAD OF 2" DHP, ON STREAM.
                         </t>
    </r>
  </si>
  <si>
    <r>
      <t xml:space="preserve">ROD NO. (36X1") PARTED, FISHED, </t>
    </r>
    <r>
      <rPr>
        <b/>
        <sz val="12"/>
        <color rgb="FFFF0000"/>
        <rFont val="Calibri"/>
        <family val="2"/>
        <scheme val="minor"/>
      </rPr>
      <t>R.TRIP W/1.5" INSTEAD OF 1.75" DHP</t>
    </r>
    <r>
      <rPr>
        <b/>
        <sz val="12"/>
        <color rgb="FF0000FF"/>
        <rFont val="Calibri"/>
        <family val="2"/>
        <scheme val="minor"/>
      </rPr>
      <t>, ON STREAM</t>
    </r>
  </si>
  <si>
    <t>NO PUMP ACTION, RESET FOR DHP, STARTED THE WELL, FOUND NO PROD. , R.TRIP, ON STREAM.</t>
  </si>
  <si>
    <t>FOUND POLISHED ROD PARTED, FISHED OK, REPLACED OK, ON STREAM.</t>
  </si>
  <si>
    <t>NO PUMP ACTION, RESET FOR DHP, STARTED THE WELL, FOUND NO PROD. , POOH W/ DHP, FOUND LEAK IN DHP, R.TRIP, ON STREAM.</t>
  </si>
  <si>
    <t xml:space="preserve">EXPRO #2 (TMU) S.L.=112" , PLAN TO VERIFY LOSSES </t>
  </si>
  <si>
    <t>EXPRO #2 (TMU) SH.S.= 10"</t>
  </si>
  <si>
    <t>BAKER, B-I, B-IV</t>
  </si>
  <si>
    <t>DECREASED S.L. F/119" T/96"</t>
  </si>
  <si>
    <t>EXPRO# 2 (TMU) , CSG PRESSURIZED, NEED TO CHECK</t>
  </si>
  <si>
    <t>AFTER VENTING CSG</t>
  </si>
  <si>
    <r>
      <t xml:space="preserve">FINISHED DRILLING , COMPLETED THE WELL AS OIL PRODUCER WITH S/R SYSTEM, </t>
    </r>
    <r>
      <rPr>
        <b/>
        <sz val="12"/>
        <color rgb="FF1C9A16"/>
        <rFont val="Calibri"/>
        <family val="2"/>
      </rPr>
      <t>FROM B-IV (6040'-6050') 10 FT, P = 1610 PSI &amp; KHARITA (6700'-6710') 10 FT, P = 1620 PSI,  (6746'-6750') 4 FT, (6770'-6776') 6 FT, P= 2560 PSI, (6804'-6810') 6 FT, P = 2590 PSI,</t>
    </r>
    <r>
      <rPr>
        <b/>
        <sz val="12"/>
        <color rgb="FFFF0000"/>
        <rFont val="Calibri"/>
        <family val="2"/>
        <charset val="204"/>
      </rPr>
      <t xml:space="preserve"> </t>
    </r>
    <r>
      <rPr>
        <b/>
        <sz val="12"/>
        <rFont val="Calibri"/>
        <family val="2"/>
        <charset val="204"/>
      </rPr>
      <t xml:space="preserve">INSTALL 3 1/2" SELECTIVE COMPL. </t>
    </r>
    <r>
      <rPr>
        <b/>
        <sz val="12"/>
        <color rgb="FF0000FF"/>
        <rFont val="Calibri"/>
        <family val="2"/>
        <charset val="204"/>
      </rPr>
      <t xml:space="preserve">, </t>
    </r>
    <r>
      <rPr>
        <b/>
        <sz val="12"/>
        <color rgb="FFFF0000"/>
        <rFont val="Calibri"/>
        <family val="2"/>
      </rPr>
      <t xml:space="preserve">ISOLATED B-IV  </t>
    </r>
    <r>
      <rPr>
        <b/>
        <sz val="12"/>
        <color rgb="FF0000FF"/>
        <rFont val="Calibri"/>
        <family val="2"/>
        <charset val="204"/>
      </rPr>
      <t xml:space="preserve">AGAINST SSD, NOW </t>
    </r>
    <r>
      <rPr>
        <b/>
        <sz val="12"/>
        <color rgb="FF008000"/>
        <rFont val="Calibri"/>
        <family val="2"/>
      </rPr>
      <t>KHARITA</t>
    </r>
    <r>
      <rPr>
        <b/>
        <sz val="12"/>
        <color rgb="FF548123"/>
        <rFont val="Calibri"/>
        <family val="2"/>
      </rPr>
      <t xml:space="preserve"> </t>
    </r>
    <r>
      <rPr>
        <b/>
        <sz val="12"/>
        <color rgb="FF0000FF"/>
        <rFont val="Calibri"/>
        <family val="2"/>
        <charset val="204"/>
      </rPr>
      <t xml:space="preserve">ONLY ON PROD. ,  RIH W/ 1.75" DHP ON S/R  (25X1" + 139X7/8" + 96X1") S-88 COND.A, S/U </t>
    </r>
    <r>
      <rPr>
        <b/>
        <sz val="12"/>
        <color rgb="FFFF0000"/>
        <rFont val="Calibri"/>
        <family val="2"/>
      </rPr>
      <t>(912 MAX-II , 8"/119")</t>
    </r>
    <r>
      <rPr>
        <b/>
        <sz val="12"/>
        <color rgb="FF0000FF"/>
        <rFont val="Calibri"/>
        <family val="2"/>
        <charset val="204"/>
      </rPr>
      <t xml:space="preserve"> FROM A-44 (912 M-II, S.L. 119", SH.S.8"), </t>
    </r>
    <r>
      <rPr>
        <b/>
        <sz val="12"/>
        <color rgb="FFFF0000"/>
        <rFont val="Calibri"/>
        <family val="2"/>
      </rPr>
      <t>ON STREAM 31/10/2019</t>
    </r>
  </si>
  <si>
    <t>BAKER,  S.L. 112"</t>
  </si>
  <si>
    <t>BAKER,   S.L= 112"</t>
  </si>
  <si>
    <r>
      <t xml:space="preserve">NO PUMP ACTION, R.TRIP W/1.5" ANCHOR PUMP, TBG TEST HOLD, NO PROD, </t>
    </r>
    <r>
      <rPr>
        <b/>
        <sz val="12"/>
        <color rgb="FFFF0000"/>
        <rFont val="Calibri"/>
        <family val="2"/>
        <scheme val="minor"/>
      </rPr>
      <t>WAITING W/O</t>
    </r>
  </si>
  <si>
    <t>WELL ( S/R ) :    NE-82</t>
  </si>
  <si>
    <t>TOTAL RET. 35 RODS</t>
  </si>
  <si>
    <t>FOUND ROD NO. (14X1") PARTED, FISHED OK, REPLACED, ON STREAM.</t>
  </si>
  <si>
    <t>NO PUMP ACTION, R.TRIP, TBG.TEST, HOLD, ON STREAM</t>
  </si>
  <si>
    <t>55X1" + 110X7/8" + 25X1" MOLDED ROD</t>
  </si>
  <si>
    <r>
      <t xml:space="preserve">NO PUMP ACTION, R.TRIP, NO PROD., R.TRIP W/ 1.75" ANCHOR PUMP, RET. (10+5+5+10)*1" &amp; (5*7/8 )RODS, SET ANCHOR PUMP @ 4750 FT, TBG.TEST, NOT HOLD, </t>
    </r>
    <r>
      <rPr>
        <b/>
        <sz val="12"/>
        <color rgb="FFFF0000"/>
        <rFont val="Calibri"/>
        <family val="2"/>
        <scheme val="minor"/>
      </rPr>
      <t>WWO, POOH WITH S/R &amp; ANCHOR PUMP.</t>
    </r>
  </si>
  <si>
    <t xml:space="preserve">BAH-I [5,808’ – 5,833’] , (25 FT) 
 BAH-III [5,978’ – 6,004’], (26 FT) 
 BAH-IV [6025 – 6045], (20 FT) </t>
  </si>
  <si>
    <t>25X1"+130X7/8"+82X1"</t>
  </si>
  <si>
    <r>
      <t xml:space="preserve">KHARITA ,
( </t>
    </r>
    <r>
      <rPr>
        <b/>
        <sz val="18"/>
        <color rgb="FFFF0000"/>
        <rFont val="Calibri"/>
        <family val="2"/>
        <scheme val="minor"/>
      </rPr>
      <t>B-I,II</t>
    </r>
    <r>
      <rPr>
        <b/>
        <sz val="18"/>
        <color rgb="FFFF0000"/>
        <rFont val="Calibri"/>
        <family val="2"/>
        <charset val="204"/>
        <scheme val="minor"/>
      </rPr>
      <t xml:space="preserve">I,IV  ISOLATED AGAINST UPPER SSD) </t>
    </r>
  </si>
  <si>
    <t xml:space="preserve">EXPRO TMU3 (TMU) , 1.5" SLI ANCHOR PUMP </t>
  </si>
  <si>
    <t xml:space="preserve">BAKER , plan to verify losses by D.F.L </t>
  </si>
  <si>
    <t>EXPRO # 2 (TMU) , Plan to verify losses by DFL</t>
  </si>
  <si>
    <r>
      <t xml:space="preserve">FINISHED DRILLING , COMPLETED THE WELL AS OIL PRODUCER WITH S/R SYSTEM, </t>
    </r>
    <r>
      <rPr>
        <b/>
        <sz val="12"/>
        <color rgb="FF008000"/>
        <rFont val="Calibri"/>
        <family val="2"/>
      </rPr>
      <t>PERFORATE B-I (5842 - 5882) (5928 - 5944)</t>
    </r>
    <r>
      <rPr>
        <b/>
        <sz val="12"/>
        <color rgb="FFFF0000"/>
        <rFont val="Calibri"/>
        <family val="2"/>
        <charset val="204"/>
      </rPr>
      <t xml:space="preserve">, </t>
    </r>
    <r>
      <rPr>
        <b/>
        <sz val="12"/>
        <color theme="1"/>
        <rFont val="Calibri"/>
        <family val="2"/>
      </rPr>
      <t>INSTALLED COMPLETION, RIH W/ 2.34" G.CUTTER  , HAD OBSTRUCTION @ 430 FT , MANY TRAILS TO PASS W/OUT SUCSESS , POOH, RIH W/ 2.29 G.C. , PASSED FRELLY FROM 430 FT , BUT HAD OBSTRUCTION @ 3126 FT , MANY TRAILS TO PASS W/OUT SUCSESS , POOH WITH COMPLETION</t>
    </r>
    <r>
      <rPr>
        <b/>
        <sz val="12"/>
        <color rgb="FFFF0000"/>
        <rFont val="Calibri"/>
        <family val="2"/>
        <charset val="204"/>
      </rPr>
      <t xml:space="preserve">, </t>
    </r>
    <r>
      <rPr>
        <b/>
        <sz val="12"/>
        <color rgb="FF0000FF"/>
        <rFont val="Calibri"/>
        <family val="2"/>
      </rPr>
      <t>(</t>
    </r>
    <r>
      <rPr>
        <b/>
        <sz val="12"/>
        <color rgb="FFFF0000"/>
        <rFont val="Calibri"/>
        <family val="2"/>
        <charset val="204"/>
      </rPr>
      <t xml:space="preserve"> FOUND JNT # 98, 100, 101, 102, 109, 110, 111, 113, 114, 120, 140, 142, 147, 148, 153, 162, 165, 166, 167, 170, 179, 181 HAD COOLAPSE IN BOADY ALSO FOUND PIN FOR STAND # 24, 31 &amp; 113 </t>
    </r>
    <r>
      <rPr>
        <b/>
        <sz val="12"/>
        <color rgb="FF0000FF"/>
        <rFont val="Calibri"/>
        <family val="2"/>
      </rPr>
      <t xml:space="preserve">), </t>
    </r>
    <r>
      <rPr>
        <b/>
        <sz val="12"/>
        <color rgb="FFFF0000"/>
        <rFont val="Calibri"/>
        <family val="2"/>
        <charset val="204"/>
      </rPr>
      <t xml:space="preserve"> </t>
    </r>
    <r>
      <rPr>
        <b/>
        <sz val="12"/>
        <rFont val="Calibri"/>
        <family val="2"/>
        <charset val="204"/>
      </rPr>
      <t>INSTALL ANCHOR CATCHER COMPL. AGAIN ON 2-7/8" TBG</t>
    </r>
    <r>
      <rPr>
        <b/>
        <sz val="12"/>
        <color rgb="FF0000FF"/>
        <rFont val="Calibri"/>
        <family val="2"/>
        <charset val="204"/>
      </rPr>
      <t xml:space="preserve">, RIH W/1.5" SLIM DHP ON S/R D-78 WITH CONFG. (25*1" + 120*7/8" + 82*1") &amp; S/U FROM NE-54 640 M-II (SH.S.8", S.L.112"), </t>
    </r>
    <r>
      <rPr>
        <b/>
        <sz val="12"/>
        <color rgb="FFFF0000"/>
        <rFont val="Calibri"/>
        <family val="2"/>
      </rPr>
      <t>ON STREAM ON 21-8-2019</t>
    </r>
  </si>
  <si>
    <t xml:space="preserve">EXPRO # 2 (TMU) , WHT dec. f/105 f t/ 90 f ,expected LPE , plan to verify by DFL </t>
  </si>
  <si>
    <t>BAKER , after Bleed off casing press.  ( 450 psi ) TO ZERO</t>
  </si>
  <si>
    <t>NO PUMP ACTION, R.TRIP W/1.75" DHP, NO PROD. , R.TRIP W/ 2" DHP INSTEAD OF 1.75" DHP, ON STREAM</t>
  </si>
  <si>
    <t>TOT. RET. 20 RODS</t>
  </si>
  <si>
    <t>CHANGE SH.S. F/10" T/8"</t>
  </si>
  <si>
    <t xml:space="preserve"> EXPRO # 2 (TMU) , 1.5" DHP</t>
  </si>
  <si>
    <t xml:space="preserve"> EXPRO # 2 (TMU) </t>
  </si>
  <si>
    <t>Sever gas interferance, P.F. 22%</t>
  </si>
  <si>
    <t>Normal Card</t>
  </si>
  <si>
    <t>slightly F. pound, P.F. 92%</t>
  </si>
  <si>
    <t>DECREASED S.L F/144" T/112"</t>
  </si>
  <si>
    <r>
      <t xml:space="preserve">ROD NO. 92*7/8" UNSCREWED, FISHED, FOUND ROD PLUNGER STUCK, </t>
    </r>
    <r>
      <rPr>
        <b/>
        <sz val="12"/>
        <color rgb="FFFF0000"/>
        <rFont val="Calibri"/>
        <family val="2"/>
        <scheme val="minor"/>
      </rPr>
      <t>R.TRIP W/2.5" DHP</t>
    </r>
    <r>
      <rPr>
        <b/>
        <sz val="12"/>
        <color rgb="FF0000FF"/>
        <rFont val="Calibri"/>
        <family val="2"/>
        <scheme val="minor"/>
      </rPr>
      <t>, ON STREAM</t>
    </r>
  </si>
  <si>
    <t>POLISHED ROD PARTED, CHANGED, ON STREAM.</t>
  </si>
  <si>
    <t>Fluid Pound , P.FILLAGE 52 %</t>
  </si>
  <si>
    <r>
      <t xml:space="preserve">ROD NO. 5*1" PARTED, FISHED, </t>
    </r>
    <r>
      <rPr>
        <b/>
        <sz val="12"/>
        <color rgb="FFFF0000"/>
        <rFont val="Calibri"/>
        <family val="2"/>
        <scheme val="minor"/>
      </rPr>
      <t>R.TRIP W/2" DHP INSTEAD OF 2.25" DHP</t>
    </r>
    <r>
      <rPr>
        <b/>
        <sz val="12"/>
        <color rgb="FF0000FF"/>
        <rFont val="Calibri"/>
        <family val="2"/>
        <scheme val="minor"/>
      </rPr>
      <t>, ON STREAM.</t>
    </r>
  </si>
  <si>
    <t>ROD NO. 7*7/8" PARTED, FISHED, R.TRIP W/1.5" DHP, ON STREAM</t>
  </si>
  <si>
    <r>
      <t xml:space="preserve">FOUND ROD NO. </t>
    </r>
    <r>
      <rPr>
        <b/>
        <sz val="12"/>
        <color rgb="FFFF0000"/>
        <rFont val="Calibri"/>
        <family val="2"/>
        <scheme val="minor"/>
      </rPr>
      <t>( 16X7/8" )</t>
    </r>
    <r>
      <rPr>
        <b/>
        <sz val="12"/>
        <color rgb="FF0000FF"/>
        <rFont val="Calibri"/>
        <family val="2"/>
        <scheme val="minor"/>
      </rPr>
      <t xml:space="preserve"> PARTED, FISHED OK, REPLACED OK, R.TRIP, ON STREAM.</t>
    </r>
  </si>
  <si>
    <r>
      <t xml:space="preserve">FINISHED DRILLING , COMPLETED THE WELL AS OIL PRODUCER WITH S/R SYSTEM FROM
</t>
    </r>
    <r>
      <rPr>
        <b/>
        <sz val="12"/>
        <color rgb="FF006600"/>
        <rFont val="Calibri"/>
        <family val="2"/>
      </rPr>
      <t xml:space="preserve"> BAH-I [5,858'–5,868'] 10 FT, [5,878'-5,896'] 18 FT, [5,938’-5,950'] 12 FT &amp; BAH-III [6,003’-6,009'] 6 FT, [6,019’-6,033'] 14 FT ,</t>
    </r>
    <r>
      <rPr>
        <b/>
        <sz val="12"/>
        <color rgb="FF0000FF"/>
        <rFont val="Calibri"/>
        <family val="2"/>
      </rPr>
      <t xml:space="preserve"> </t>
    </r>
    <r>
      <rPr>
        <b/>
        <sz val="12"/>
        <rFont val="Calibri"/>
        <family val="2"/>
      </rPr>
      <t>INSTALLED STRADDLE PKR SELECTIVE COMPL. ON 3-1/2" TBG</t>
    </r>
    <r>
      <rPr>
        <b/>
        <sz val="12"/>
        <color rgb="FF0000FF"/>
        <rFont val="Calibri"/>
        <family val="2"/>
      </rPr>
      <t xml:space="preserve">, </t>
    </r>
    <r>
      <rPr>
        <b/>
        <sz val="12"/>
        <color rgb="FFFF0000"/>
        <rFont val="Calibri"/>
        <family val="2"/>
      </rPr>
      <t>KEPT TWO SSD'S OPEN</t>
    </r>
    <r>
      <rPr>
        <b/>
        <sz val="12"/>
        <color rgb="FF0000FF"/>
        <rFont val="Calibri"/>
        <family val="2"/>
      </rPr>
      <t xml:space="preserve">, </t>
    </r>
    <r>
      <rPr>
        <b/>
        <sz val="12"/>
        <color rgb="FF006600"/>
        <rFont val="Calibri"/>
        <family val="2"/>
      </rPr>
      <t>ALL INTERVALS ON PROD</t>
    </r>
    <r>
      <rPr>
        <b/>
        <sz val="12"/>
        <color rgb="FF0000FF"/>
        <rFont val="Calibri"/>
        <family val="2"/>
      </rPr>
      <t xml:space="preserve">, </t>
    </r>
    <r>
      <rPr>
        <b/>
        <sz val="12"/>
        <rFont val="Calibri"/>
        <family val="2"/>
      </rPr>
      <t>S/U 912 MAX-II FROM L-N-4 ( SH.S = 8" , S.L = 119" )</t>
    </r>
    <r>
      <rPr>
        <b/>
        <sz val="12"/>
        <color rgb="FF0000FF"/>
        <rFont val="Calibri"/>
        <family val="2"/>
      </rPr>
      <t xml:space="preserve">, RIH W/ 2" DHP ON COND.II N-97 S/R (25*1" + 120*7/8" + 84*1") , R/U  , </t>
    </r>
    <r>
      <rPr>
        <b/>
        <sz val="12"/>
        <color rgb="FFFF0000"/>
        <rFont val="Calibri"/>
        <family val="2"/>
      </rPr>
      <t>ON STREAM 9-2-2020</t>
    </r>
  </si>
  <si>
    <t>25*1" + 118*7/8" + 86*1"</t>
  </si>
  <si>
    <t xml:space="preserve"> F. POUND, PUMP FILL. +/- 78 %</t>
  </si>
  <si>
    <t>SEVERE GAS INTERFERENCE ,  PUMP FILL. 27 %</t>
  </si>
  <si>
    <t>SLIGHT TV LEAK  , PLAN TO PERFORM PRPD. TEST</t>
  </si>
  <si>
    <t>PROD. F/ CSG</t>
  </si>
  <si>
    <t xml:space="preserve">S.F.L FOR B-IV , NORMAL CARD </t>
  </si>
  <si>
    <t xml:space="preserve">Normal Card  </t>
  </si>
  <si>
    <t xml:space="preserve">SLIGHT F.POUND , P.FILL. +/- 94% </t>
  </si>
  <si>
    <t>Flumping</t>
  </si>
  <si>
    <t>EXPRO #2 (TMU)  , PLAN TO CHECK BY D.F.L &amp; DYNA</t>
  </si>
  <si>
    <t>P.FILL.=92%, slightly Fluid Pound</t>
  </si>
  <si>
    <t xml:space="preserve">Normal Card </t>
  </si>
  <si>
    <t>TRANSEFERED S/U TO NAYA-9</t>
  </si>
  <si>
    <r>
      <t xml:space="preserve">NO PUMP ACTION, R.TRIP W/1.5" DHP, NO PROD. , PERFORMED SPACE IN, NO PROD. , R.TRIP W/1.5" ANCHOR PUMP, RET. (9+5+5)*1" RODS, TBG TEST NOT HOLD, R.TRIP W/1.5" ANCHOR PUMP, RET. 1 ROD, </t>
    </r>
    <r>
      <rPr>
        <b/>
        <sz val="12"/>
        <color rgb="FFFF0000"/>
        <rFont val="Calibri"/>
        <family val="2"/>
        <scheme val="minor"/>
      </rPr>
      <t>SET ANCHOR PUMP AT 5300 FT</t>
    </r>
    <r>
      <rPr>
        <b/>
        <sz val="12"/>
        <color rgb="FF0000FF"/>
        <rFont val="Calibri"/>
        <family val="2"/>
        <scheme val="minor"/>
      </rPr>
      <t>, TBG TEST HOLD, ON STREAM.</t>
    </r>
  </si>
  <si>
    <r>
      <t xml:space="preserve">NO PUMP ACTION, RET. 15 RODS, TBG TEST NOT HOLD, </t>
    </r>
    <r>
      <rPr>
        <b/>
        <sz val="12"/>
        <color rgb="FFFF0000"/>
        <rFont val="Calibri"/>
        <family val="2"/>
        <scheme val="minor"/>
      </rPr>
      <t>WAITING W/O, 
POOH W/ S/R &amp; ANCHOR PUMP, L/D SAME.</t>
    </r>
  </si>
  <si>
    <t>SLIGHT F.POUND , P.FILL. 90%</t>
  </si>
  <si>
    <t>TIMER MODE 
12 ON/ 12 OFF</t>
  </si>
  <si>
    <r>
      <t xml:space="preserve">ROD NO. </t>
    </r>
    <r>
      <rPr>
        <b/>
        <sz val="12"/>
        <color rgb="FFFF0000"/>
        <rFont val="Calibri"/>
        <family val="2"/>
        <scheme val="minor"/>
      </rPr>
      <t>(26*7/8")</t>
    </r>
    <r>
      <rPr>
        <b/>
        <sz val="12"/>
        <color rgb="FF0000FF"/>
        <rFont val="Calibri"/>
        <family val="2"/>
        <scheme val="minor"/>
      </rPr>
      <t xml:space="preserve"> PARTED, FISHED, </t>
    </r>
    <r>
      <rPr>
        <b/>
        <sz val="12"/>
        <color rgb="FFFF0000"/>
        <rFont val="Calibri"/>
        <family val="2"/>
        <scheme val="minor"/>
      </rPr>
      <t>R.TRIP W/2.25" INSTEAD OF 2" DHP</t>
    </r>
    <r>
      <rPr>
        <b/>
        <sz val="12"/>
        <color rgb="FF0000FF"/>
        <rFont val="Calibri"/>
        <family val="2"/>
        <scheme val="minor"/>
      </rPr>
      <t xml:space="preserve">, NO PROD, FOUND </t>
    </r>
    <r>
      <rPr>
        <b/>
        <sz val="12"/>
        <color rgb="FFFF0000"/>
        <rFont val="Calibri"/>
        <family val="2"/>
        <scheme val="minor"/>
      </rPr>
      <t>ROD NO. 13*7/8" PARTED</t>
    </r>
    <r>
      <rPr>
        <b/>
        <sz val="12"/>
        <color rgb="FF0000FF"/>
        <rFont val="Calibri"/>
        <family val="2"/>
        <scheme val="minor"/>
      </rPr>
      <t xml:space="preserve">, CHANGED 7/8" SECTION BY NEW S-88, </t>
    </r>
    <r>
      <rPr>
        <b/>
        <sz val="12"/>
        <color rgb="FFFF0000"/>
        <rFont val="Calibri"/>
        <family val="2"/>
        <scheme val="minor"/>
      </rPr>
      <t>R.TRIP W/1.75" DHP INSTEAD OF 2.25" DHP</t>
    </r>
    <r>
      <rPr>
        <b/>
        <sz val="12"/>
        <color rgb="FF0000FF"/>
        <rFont val="Calibri"/>
        <family val="2"/>
        <scheme val="minor"/>
      </rPr>
      <t>, ON STREAM 11/8/2020</t>
    </r>
  </si>
  <si>
    <t>POOH WITH S/R &amp; ANCHOR PUMP, L/D SAME</t>
  </si>
  <si>
    <t>PERF.</t>
  </si>
  <si>
    <t xml:space="preserve">B-III </t>
  </si>
  <si>
    <t xml:space="preserve"> B-I,III</t>
  </si>
  <si>
    <r>
      <t xml:space="preserve"> </t>
    </r>
    <r>
      <rPr>
        <b/>
        <sz val="24"/>
        <color rgb="FF00B050"/>
        <rFont val="Calibri"/>
        <family val="2"/>
      </rPr>
      <t>B-I,II,III,IV</t>
    </r>
  </si>
  <si>
    <t xml:space="preserve"> B-I,III,IV&amp;V</t>
  </si>
  <si>
    <t xml:space="preserve"> B-I,III,IV,V </t>
  </si>
  <si>
    <t xml:space="preserve"> B-I,III,IV</t>
  </si>
  <si>
    <r>
      <t xml:space="preserve"> </t>
    </r>
    <r>
      <rPr>
        <b/>
        <sz val="16"/>
        <color rgb="FF00B050"/>
        <rFont val="Calibri"/>
        <family val="2"/>
      </rPr>
      <t>B-I, III , IV , V</t>
    </r>
  </si>
  <si>
    <t xml:space="preserve">B-I,III,IV  </t>
  </si>
  <si>
    <t>LOWER B-IV</t>
  </si>
  <si>
    <r>
      <t xml:space="preserve">AL.AHLIA , </t>
    </r>
    <r>
      <rPr>
        <b/>
        <sz val="18"/>
        <color indexed="10"/>
        <rFont val="Calibri"/>
        <family val="2"/>
      </rPr>
      <t xml:space="preserve">B-I,II,III,IV </t>
    </r>
  </si>
  <si>
    <t>B-III (6000-6011)</t>
  </si>
  <si>
    <t xml:space="preserve">B-I,II,III </t>
  </si>
  <si>
    <t xml:space="preserve"> B-I,II,III,
U-B-IV  (6005'- 6010')</t>
  </si>
  <si>
    <t>B-I ,II,III</t>
  </si>
  <si>
    <t>B-I ,III,IV&amp;V</t>
  </si>
  <si>
    <t xml:space="preserve"> B-I,III,IV,V, UPPER B-VI (6068-6078')</t>
  </si>
  <si>
    <t xml:space="preserve"> B-I,II,III,IV </t>
  </si>
  <si>
    <t xml:space="preserve">B-VI </t>
  </si>
  <si>
    <t>B- V,VI</t>
  </si>
  <si>
    <t xml:space="preserve"> B-IV,VI</t>
  </si>
  <si>
    <t xml:space="preserve">B-V , UPPER B-VI </t>
  </si>
  <si>
    <t>B-V</t>
  </si>
  <si>
    <t>B-I, IV</t>
  </si>
  <si>
    <t>B-IV,V &amp; KHARITA</t>
  </si>
  <si>
    <t xml:space="preserve">B-IV,V </t>
  </si>
  <si>
    <t>B-IV,V &amp;  KHARITA 
(6,707– 6,723),(6990-6996)</t>
  </si>
  <si>
    <t>KHARITA 
(6,707– 6,723),(6990-6996)</t>
  </si>
  <si>
    <t>KHARITA (6,707– 6,723 )</t>
  </si>
  <si>
    <t xml:space="preserve"> B-III,V </t>
  </si>
  <si>
    <t>LOWER 2 INTERVALS B-VI (6127 – 6146) , (6192 - 6204)</t>
  </si>
  <si>
    <t xml:space="preserve">B-I, III, IV </t>
  </si>
  <si>
    <t xml:space="preserve">    B-III,IV ,V </t>
  </si>
  <si>
    <t>B-V ( 6254-6272)</t>
  </si>
  <si>
    <t xml:space="preserve">KHARITA </t>
  </si>
  <si>
    <t xml:space="preserve"> B- I,II,III,IV,V ,KHARITA. </t>
  </si>
  <si>
    <t xml:space="preserve">lower Kharita (6,858’ – 6,864’) </t>
  </si>
  <si>
    <t>SPACE OUT FOR DHP, ON STREAM</t>
  </si>
  <si>
    <r>
      <t xml:space="preserve">R.TRIP W/2.25" </t>
    </r>
    <r>
      <rPr>
        <b/>
        <sz val="12"/>
        <color rgb="FFFF0000"/>
        <rFont val="Calibri"/>
        <family val="2"/>
        <scheme val="minor"/>
      </rPr>
      <t>DHP BOTTOM HOLD DOWN</t>
    </r>
    <r>
      <rPr>
        <b/>
        <sz val="12"/>
        <color rgb="FF0000FF"/>
        <rFont val="Calibri"/>
        <family val="2"/>
        <scheme val="minor"/>
      </rPr>
      <t xml:space="preserve">  ( </t>
    </r>
    <r>
      <rPr>
        <b/>
        <sz val="12"/>
        <color rgb="FFFF0000"/>
        <rFont val="Calibri"/>
        <family val="2"/>
        <scheme val="minor"/>
      </rPr>
      <t>LUFKIN BRASS NICKLE CARBIDE AS A TRIAL</t>
    </r>
    <r>
      <rPr>
        <b/>
        <sz val="12"/>
        <color rgb="FF0000FF"/>
        <rFont val="Calibri"/>
        <family val="2"/>
        <scheme val="minor"/>
      </rPr>
      <t xml:space="preserve"> ), ON STREAM.</t>
    </r>
  </si>
  <si>
    <r>
      <t xml:space="preserve">UNDER W/O DUE TO TBG LEAK, </t>
    </r>
    <r>
      <rPr>
        <b/>
        <sz val="12"/>
        <rFont val="Calibri"/>
        <family val="2"/>
        <scheme val="minor"/>
      </rPr>
      <t>FOUND CRACK IN JT#1 ABOVE P.S.N.</t>
    </r>
    <r>
      <rPr>
        <b/>
        <sz val="12"/>
        <color rgb="FF0000FF"/>
        <rFont val="Calibri"/>
        <family val="2"/>
        <scheme val="minor"/>
      </rPr>
      <t xml:space="preserve">, </t>
    </r>
    <r>
      <rPr>
        <b/>
        <sz val="12"/>
        <color theme="1"/>
        <rFont val="Calibri"/>
        <family val="2"/>
        <scheme val="minor"/>
      </rPr>
      <t>INSTALL SLELCTIVE COMPL. ON 3-1/2" TBG,</t>
    </r>
    <r>
      <rPr>
        <b/>
        <sz val="12"/>
        <color rgb="FF0000FF"/>
        <rFont val="Calibri"/>
        <family val="2"/>
        <scheme val="minor"/>
      </rPr>
      <t xml:space="preserve"> </t>
    </r>
    <r>
      <rPr>
        <b/>
        <sz val="12"/>
        <color rgb="FFFF0000"/>
        <rFont val="Calibri"/>
        <family val="2"/>
        <scheme val="minor"/>
      </rPr>
      <t xml:space="preserve">OPENED SSD AGAINST </t>
    </r>
    <r>
      <rPr>
        <b/>
        <u/>
        <sz val="12"/>
        <color rgb="FFFF0000"/>
        <rFont val="Calibri"/>
        <family val="2"/>
        <scheme val="minor"/>
      </rPr>
      <t>B-I, III, IV, V</t>
    </r>
    <r>
      <rPr>
        <b/>
        <sz val="12"/>
        <color rgb="FF0000FF"/>
        <rFont val="Calibri"/>
        <family val="2"/>
        <scheme val="minor"/>
      </rPr>
      <t xml:space="preserve"> , </t>
    </r>
    <r>
      <rPr>
        <b/>
        <sz val="12"/>
        <color rgb="FF006600"/>
        <rFont val="Calibri"/>
        <family val="2"/>
        <scheme val="minor"/>
      </rPr>
      <t>KEPT ALL INTERVALS ON PROD</t>
    </r>
    <r>
      <rPr>
        <b/>
        <sz val="12"/>
        <color rgb="FF0000FF"/>
        <rFont val="Calibri"/>
        <family val="2"/>
        <scheme val="minor"/>
      </rPr>
      <t>., RIH W/ 2.5" DHP ON S/R NEW S-88 (WFD)</t>
    </r>
    <r>
      <rPr>
        <b/>
        <sz val="12"/>
        <color rgb="FF006600"/>
        <rFont val="Calibri"/>
        <family val="2"/>
        <scheme val="minor"/>
      </rPr>
      <t xml:space="preserve"> </t>
    </r>
    <r>
      <rPr>
        <b/>
        <sz val="12"/>
        <color rgb="FF0000FF"/>
        <rFont val="Calibri"/>
        <family val="2"/>
        <scheme val="minor"/>
      </rPr>
      <t xml:space="preserve">W/CONFG (25*1" + 125*7/8" + 89*1"), </t>
    </r>
    <r>
      <rPr>
        <b/>
        <sz val="12"/>
        <color rgb="FFFF0000"/>
        <rFont val="Calibri"/>
        <family val="2"/>
        <scheme val="minor"/>
      </rPr>
      <t>ON STREAM ON 8/6/2020</t>
    </r>
  </si>
  <si>
    <t>SLIGHT FLUID POUND, P.FILLAGE = 90%</t>
  </si>
  <si>
    <t>FLUID POUND, P.FILLAGE = 57%</t>
  </si>
  <si>
    <t>SLIGHT FLUID POUND, P.FILLAGE = 95%</t>
  </si>
  <si>
    <t>FLUID POUND, P.FILLAGE = 82%</t>
  </si>
  <si>
    <r>
      <t xml:space="preserve">FLUID POUND, P.FILLAGE = 69%  , </t>
    </r>
    <r>
      <rPr>
        <b/>
        <sz val="12"/>
        <color rgb="FFFF0000"/>
        <rFont val="Calibri"/>
        <family val="2"/>
        <scheme val="minor"/>
      </rPr>
      <t>PLAN TO DECREASE P.S. F/ 2" T/ 1.75" IN NEXT R.TRIP</t>
    </r>
  </si>
  <si>
    <t>L.P.E. , R.TRIP W/ 1.5" SLIM DHP INSTESD OF 1.75" SLIM DHP, ON STREAM.</t>
  </si>
  <si>
    <t>prod. f/ csg</t>
  </si>
  <si>
    <t>NORMAL CARD , Hitting down, need space out
S.F.L for B-I, III, upper B-IV, after last W/O</t>
  </si>
  <si>
    <t>f.L</t>
  </si>
  <si>
    <t>severe F.Pound, P.Fillage=39 %</t>
  </si>
  <si>
    <t>F.Pound, P.Fillage= 81%</t>
  </si>
  <si>
    <r>
      <t xml:space="preserve">FINISHED DRILLING , COMPLEATED THE WELL AS OIL PRODUCER USING S/R FROM </t>
    </r>
    <r>
      <rPr>
        <b/>
        <sz val="12"/>
        <color rgb="FF00B050"/>
        <rFont val="Calibri"/>
        <family val="2"/>
      </rPr>
      <t>BAH-I               [5866 - 5876], BAH-III [6,013 – 6,020], Pr =  1,360 Psi, [6,032 – 6,051], Pr =  1,910 Psi</t>
    </r>
    <r>
      <rPr>
        <b/>
        <sz val="12"/>
        <color rgb="FF0000FF"/>
        <rFont val="Calibri"/>
        <family val="2"/>
      </rPr>
      <t xml:space="preserve"> INSTALLED SELECTIVE COMPLETION ON 3 1/2" TBG. , </t>
    </r>
    <r>
      <rPr>
        <b/>
        <sz val="12"/>
        <color rgb="FFFF0000"/>
        <rFont val="Calibri"/>
        <family val="2"/>
      </rPr>
      <t>OPENED SSD AGAINST B-I</t>
    </r>
    <r>
      <rPr>
        <b/>
        <sz val="12"/>
        <color rgb="FF0000FF"/>
        <rFont val="Calibri"/>
        <family val="2"/>
      </rPr>
      <t xml:space="preserve">, </t>
    </r>
    <r>
      <rPr>
        <b/>
        <sz val="12"/>
        <color rgb="FF00B050"/>
        <rFont val="Calibri"/>
        <family val="2"/>
      </rPr>
      <t>ALL INTERVALS ON PRODUCTION</t>
    </r>
    <r>
      <rPr>
        <b/>
        <sz val="12"/>
        <color rgb="FF0000FF"/>
        <rFont val="Calibri"/>
        <family val="2"/>
      </rPr>
      <t xml:space="preserve">, RIH W/ 1.75" DHP &amp; S/R (NEW S-88, WFD) CONFG.( 25X1" + 123X7/8" +87X1" ) , R/U S/U (640 MAX-II, S.L.=112" SH.S=10"), </t>
    </r>
    <r>
      <rPr>
        <b/>
        <sz val="12"/>
        <color rgb="FFFF0000"/>
        <rFont val="Calibri"/>
        <family val="2"/>
      </rPr>
      <t>ON STREAM 25/5/2020</t>
    </r>
  </si>
  <si>
    <r>
      <t xml:space="preserve">POOH WITH S/R &amp; DHP, R.TRIP WITH 1.75" DHP </t>
    </r>
    <r>
      <rPr>
        <b/>
        <sz val="12"/>
        <color rgb="FFFF0000"/>
        <rFont val="Calibri"/>
        <family val="2"/>
        <scheme val="minor"/>
      </rPr>
      <t>(TOP HOLD DOWN, LUFKIN BRASS NICKLE CARBIDE DHP TRIAL)</t>
    </r>
    <r>
      <rPr>
        <b/>
        <sz val="12"/>
        <color rgb="FF0000FF"/>
        <rFont val="Calibri"/>
        <family val="2"/>
        <scheme val="minor"/>
      </rPr>
      <t>, ON STREAM</t>
    </r>
  </si>
  <si>
    <t>12"</t>
  </si>
  <si>
    <r>
      <rPr>
        <b/>
        <sz val="12"/>
        <color rgb="FF5C8E26"/>
        <rFont val="Calibri"/>
        <family val="2"/>
        <scheme val="minor"/>
      </rPr>
      <t xml:space="preserve">B-I (5731-5743 ), 
B-II (5758-5774) , 
B-III (5882-5894) , 
B-IV (5904-5910),(5923-5936) &amp; (5944-5970 ) ,
B-V ( 5970-6020) </t>
    </r>
    <r>
      <rPr>
        <b/>
        <sz val="12"/>
        <color rgb="FF0000FF"/>
        <rFont val="Calibri"/>
        <family val="2"/>
        <scheme val="minor"/>
      </rPr>
      <t xml:space="preserve">
 </t>
    </r>
    <r>
      <rPr>
        <b/>
        <sz val="12"/>
        <rFont val="Calibri"/>
        <family val="2"/>
        <scheme val="minor"/>
      </rPr>
      <t xml:space="preserve"> B-VI (6,104’-6,124’) &amp; (6,132’-6,140’) ISOLATED BY B.PLUG @ 6100 FT</t>
    </r>
  </si>
  <si>
    <t>TOT. RET. 34 RODS</t>
  </si>
  <si>
    <t>25X1" + 122X7/8" + 52X1"</t>
  </si>
  <si>
    <t>SEVERE F.POUND, P.FILLAGE= 32%</t>
  </si>
  <si>
    <t xml:space="preserve">F.POUND , P.FILLAGE = 75 % </t>
  </si>
  <si>
    <r>
      <rPr>
        <b/>
        <u/>
        <sz val="12"/>
        <color rgb="FF008000"/>
        <rFont val="Calibri"/>
        <family val="2"/>
        <scheme val="minor"/>
      </rPr>
      <t>B-I</t>
    </r>
    <r>
      <rPr>
        <b/>
        <sz val="12"/>
        <color rgb="FF008000"/>
        <rFont val="Calibri"/>
        <family val="2"/>
        <scheme val="minor"/>
      </rPr>
      <t xml:space="preserve"> (5,857’ – 5,864’) (07 FT)   
</t>
    </r>
    <r>
      <rPr>
        <b/>
        <u/>
        <sz val="12"/>
        <color rgb="FF008000"/>
        <rFont val="Calibri"/>
        <family val="2"/>
        <scheme val="minor"/>
      </rPr>
      <t>B-III</t>
    </r>
    <r>
      <rPr>
        <b/>
        <sz val="12"/>
        <color rgb="FF008000"/>
        <rFont val="Calibri"/>
        <family val="2"/>
        <scheme val="minor"/>
      </rPr>
      <t xml:space="preserve"> (5,960’ – 5,967’) (07 FT)  
</t>
    </r>
    <r>
      <rPr>
        <b/>
        <u/>
        <sz val="12"/>
        <color rgb="FF008000"/>
        <rFont val="Calibri"/>
        <family val="2"/>
        <scheme val="minor"/>
      </rPr>
      <t>B-IV</t>
    </r>
    <r>
      <rPr>
        <b/>
        <sz val="12"/>
        <color rgb="FF008000"/>
        <rFont val="Calibri"/>
        <family val="2"/>
        <scheme val="minor"/>
      </rPr>
      <t xml:space="preserve"> (5,985’ – 5,995’) (10 FT)  </t>
    </r>
    <r>
      <rPr>
        <b/>
        <sz val="12"/>
        <color rgb="FF1C9A16"/>
        <rFont val="Calibri"/>
        <family val="2"/>
        <scheme val="minor"/>
      </rPr>
      <t xml:space="preserve">
</t>
    </r>
    <r>
      <rPr>
        <b/>
        <u/>
        <sz val="12"/>
        <color rgb="FFFF0000"/>
        <rFont val="Calibri"/>
        <family val="2"/>
        <scheme val="minor"/>
      </rPr>
      <t>KHARITA</t>
    </r>
    <r>
      <rPr>
        <b/>
        <sz val="12"/>
        <color rgb="FFFF0000"/>
        <rFont val="Calibri"/>
        <family val="2"/>
        <scheme val="minor"/>
      </rPr>
      <t xml:space="preserve"> (6,692’ – 6,728’) (36 FT), (6,766’ – 6,786’) (20 FT), (6,798’ – 6,808’) (10 FT) ISOLATED BY LOWER SSD
KHARITA (6,858’ – 6,864’) (06 FT) ISOLATED BY FWG</t>
    </r>
  </si>
  <si>
    <r>
      <t xml:space="preserve">NO PUMP ACTION, POOH W/2.5" DHP FOR S/L JOB
RIH W/2.65" G.C. tagged F-Nipple @6895 ft (S/L depth).
RIH W/2.56" FWG plug set in same F-Nipple, </t>
    </r>
    <r>
      <rPr>
        <b/>
        <sz val="12"/>
        <color rgb="FFFF0000"/>
        <rFont val="Calibri"/>
        <family val="2"/>
        <scheme val="minor"/>
      </rPr>
      <t>Isolated Lower Kharita.</t>
    </r>
    <r>
      <rPr>
        <b/>
        <sz val="12"/>
        <color rgb="FF0000FF"/>
        <rFont val="Calibri"/>
        <family val="2"/>
        <scheme val="minor"/>
      </rPr>
      <t xml:space="preserve">
RIH W/2.75" D2 shifting tool, tagged lower SSD @6095 ft (S/L depth),
</t>
    </r>
    <r>
      <rPr>
        <b/>
        <sz val="12"/>
        <color rgb="FFFF0000"/>
        <rFont val="Calibri"/>
        <family val="2"/>
        <scheme val="minor"/>
      </rPr>
      <t xml:space="preserve"> closed same against Upper Kharita</t>
    </r>
    <r>
      <rPr>
        <b/>
        <sz val="12"/>
        <color rgb="FF0000FF"/>
        <rFont val="Calibri"/>
        <family val="2"/>
        <scheme val="minor"/>
      </rPr>
      <t xml:space="preserve">, detect F.L. @750 ft in TBG.
RIH W/2.75" D2 shifting tool, tagged upper SSD @6024 ft (S/L depth), 
</t>
    </r>
    <r>
      <rPr>
        <b/>
        <sz val="12"/>
        <color rgb="FF339933"/>
        <rFont val="Calibri"/>
        <family val="2"/>
        <scheme val="minor"/>
      </rPr>
      <t>opened same against B-I, III, IV.</t>
    </r>
    <r>
      <rPr>
        <b/>
        <sz val="12"/>
        <color rgb="FF0000FF"/>
        <rFont val="Calibri"/>
        <family val="2"/>
        <scheme val="minor"/>
      </rPr>
      <t xml:space="preserve">
RIH W/2.25" DHP ON SAME S/R</t>
    </r>
  </si>
  <si>
    <t>slight TV leak</t>
  </si>
  <si>
    <t>ROD NO. 10*1" PARTED, REPLACED, ON STREAM</t>
  </si>
  <si>
    <t>TOT. RET. 36 RODS</t>
  </si>
  <si>
    <t>2.25" ANCHOR PUMP</t>
  </si>
  <si>
    <t>BAKER, Anch. Pump</t>
  </si>
  <si>
    <t>TRANSEFERED S/U TO BARDY-8</t>
  </si>
  <si>
    <r>
      <t xml:space="preserve">NO PUMP ACTION, RESET DHP, TBG TEST, HOLD, NO PROD. , </t>
    </r>
    <r>
      <rPr>
        <b/>
        <sz val="14"/>
        <color theme="1"/>
        <rFont val="Calibri"/>
        <family val="2"/>
        <scheme val="minor"/>
      </rPr>
      <t>2</t>
    </r>
    <r>
      <rPr>
        <b/>
        <sz val="12"/>
        <color rgb="FF0000FF"/>
        <rFont val="Calibri"/>
        <family val="2"/>
        <scheme val="minor"/>
      </rPr>
      <t xml:space="preserve"> </t>
    </r>
    <r>
      <rPr>
        <b/>
        <sz val="12"/>
        <color rgb="FFFF0000"/>
        <rFont val="Calibri"/>
        <family val="2"/>
        <scheme val="minor"/>
      </rPr>
      <t>R.TRIP W/2.25" ANCHOR PUMP</t>
    </r>
    <r>
      <rPr>
        <b/>
        <sz val="12"/>
        <color rgb="FF0000FF"/>
        <rFont val="Calibri"/>
        <family val="2"/>
        <scheme val="minor"/>
      </rPr>
      <t xml:space="preserve">, RET. (5+10+10) RODS, SET PUMP AT 5225 FT, PLUNGER STUCK, </t>
    </r>
    <r>
      <rPr>
        <b/>
        <sz val="12"/>
        <color rgb="FFFF0000"/>
        <rFont val="Calibri"/>
        <family val="2"/>
        <scheme val="minor"/>
      </rPr>
      <t>R.TRIP W/2.25" ANCHOR PUMP</t>
    </r>
    <r>
      <rPr>
        <b/>
        <sz val="12"/>
        <color rgb="FF0000FF"/>
        <rFont val="Calibri"/>
        <family val="2"/>
        <scheme val="minor"/>
      </rPr>
      <t xml:space="preserve">, RET. (1+10)*1"ROD, </t>
    </r>
    <r>
      <rPr>
        <b/>
        <sz val="12"/>
        <color rgb="FFFF0000"/>
        <rFont val="Calibri"/>
        <family val="2"/>
        <scheme val="minor"/>
      </rPr>
      <t>SET PUMP AT 4950 FT</t>
    </r>
    <r>
      <rPr>
        <b/>
        <sz val="12"/>
        <color rgb="FF0000FF"/>
        <rFont val="Calibri"/>
        <family val="2"/>
        <scheme val="minor"/>
      </rPr>
      <t>,  S/R CONFG (25*1" + 114*7/8" + 59*1"), TBG TEST HOLD, ON STREAM.</t>
    </r>
  </si>
  <si>
    <r>
      <t xml:space="preserve">NO PUMP ACTION. </t>
    </r>
    <r>
      <rPr>
        <b/>
        <sz val="12"/>
        <color rgb="FFFF0000"/>
        <rFont val="Calibri"/>
        <family val="2"/>
        <scheme val="minor"/>
      </rPr>
      <t>WAITING W/O</t>
    </r>
  </si>
  <si>
    <r>
      <t xml:space="preserve">R.TRIP W/2.25" </t>
    </r>
    <r>
      <rPr>
        <b/>
        <sz val="12"/>
        <color rgb="FFFF0000"/>
        <rFont val="Calibri"/>
        <family val="2"/>
        <scheme val="minor"/>
      </rPr>
      <t>DHP TOP HOLD</t>
    </r>
    <r>
      <rPr>
        <b/>
        <sz val="12"/>
        <color rgb="FF0000FF"/>
        <rFont val="Calibri"/>
        <family val="2"/>
        <scheme val="minor"/>
      </rPr>
      <t xml:space="preserve">  (</t>
    </r>
    <r>
      <rPr>
        <b/>
        <sz val="12"/>
        <color rgb="FFFF0000"/>
        <rFont val="Calibri"/>
        <family val="2"/>
        <scheme val="minor"/>
      </rPr>
      <t>LUFKIN BRASS NICKLE CARBIDE AS A TRIAL</t>
    </r>
    <r>
      <rPr>
        <b/>
        <sz val="12"/>
        <color rgb="FF0000FF"/>
        <rFont val="Calibri"/>
        <family val="2"/>
        <scheme val="minor"/>
      </rPr>
      <t>), ON STREAM.</t>
    </r>
  </si>
  <si>
    <t>WELL ( S/R ) :  NE-84</t>
  </si>
  <si>
    <t xml:space="preserve">BAH-I (5750’- 5755’) (5760’- 5773’) 
BAH-III (5883’- 5894’) 
BAH-IV (5914’- 5919’) (5936’- 5943’)  (5972’- 5982’)
BAH-V (5996’- 6001’) (6018’- 6022’) (6033’- 6048’)
BAH-VI (6084’- 6100’) </t>
  </si>
  <si>
    <r>
      <rPr>
        <b/>
        <sz val="12"/>
        <color rgb="FFFF0000"/>
        <rFont val="Calibri"/>
        <family val="2"/>
        <scheme val="minor"/>
      </rPr>
      <t xml:space="preserve"> </t>
    </r>
    <r>
      <rPr>
        <b/>
        <sz val="12"/>
        <color rgb="FF00B050"/>
        <rFont val="Calibri"/>
        <family val="2"/>
        <scheme val="minor"/>
      </rPr>
      <t xml:space="preserve">B-I  </t>
    </r>
    <r>
      <rPr>
        <b/>
        <sz val="12"/>
        <color theme="9"/>
        <rFont val="Calibri"/>
        <family val="2"/>
        <scheme val="minor"/>
      </rPr>
      <t>(5762-5772) (5780-5784)</t>
    </r>
    <r>
      <rPr>
        <b/>
        <sz val="12"/>
        <color rgb="FF00B050"/>
        <rFont val="Calibri"/>
        <family val="2"/>
        <scheme val="minor"/>
      </rPr>
      <t xml:space="preserve"> (5863'-5848')(5846'-5836')   , 
</t>
    </r>
    <r>
      <rPr>
        <b/>
        <sz val="12"/>
        <color theme="9"/>
        <rFont val="Calibri"/>
        <family val="2"/>
        <scheme val="minor"/>
      </rPr>
      <t>B-III  (5799-5804)</t>
    </r>
    <r>
      <rPr>
        <b/>
        <sz val="12"/>
        <color rgb="FF00B050"/>
        <rFont val="Calibri"/>
        <family val="2"/>
        <scheme val="minor"/>
      </rPr>
      <t xml:space="preserve">
B-IV  </t>
    </r>
    <r>
      <rPr>
        <b/>
        <sz val="12"/>
        <color theme="9"/>
        <rFont val="Calibri"/>
        <family val="2"/>
        <scheme val="minor"/>
      </rPr>
      <t>(5928-5936) (5970-5986 )</t>
    </r>
    <r>
      <rPr>
        <b/>
        <sz val="12"/>
        <color rgb="FF00B050"/>
        <rFont val="Calibri"/>
        <family val="2"/>
        <scheme val="minor"/>
      </rPr>
      <t xml:space="preserve"> (6010'-6000')
B-V  (6074'-6069')(6052'-6048')(6042'-6037')(6030'-6020')(6016'-6012')</t>
    </r>
    <r>
      <rPr>
        <b/>
        <sz val="12"/>
        <color indexed="12"/>
        <rFont val="Calibri"/>
        <family val="2"/>
        <scheme val="minor"/>
      </rPr>
      <t xml:space="preserve">,  </t>
    </r>
    <r>
      <rPr>
        <b/>
        <sz val="12"/>
        <color rgb="FFFF0000"/>
        <rFont val="Calibri"/>
        <family val="2"/>
        <scheme val="minor"/>
      </rPr>
      <t xml:space="preserve"> 
ISOLATED BY FWG B-VI  (6181'-6164') (6158'-6142') (6122'-6109')</t>
    </r>
  </si>
  <si>
    <t xml:space="preserve">B-I (5730'-5734') (5740'-5774')
B-III (5882'-5900')
B-IV (5936'-5950'), (5962-5976)
B-V (5983-6000) </t>
  </si>
  <si>
    <t>B-I (5776'-5790'), (5790'-5794'), (5854' - 5868' )
B-III ( 5936' - 5950' )
B-IV ( 5990' - 6000' )</t>
  </si>
  <si>
    <t xml:space="preserve">B-I (5728-5748 ) (5752-5776)  (5820-5826')
B-III (5896-5914)
B-IV (5926-5933),(5942-5948 ) (5972-5981 )
 B-V (5990 - 6014) </t>
  </si>
  <si>
    <r>
      <t xml:space="preserve">B-I : ( 5769'-5774') ,(5,774'-5,780')  (5,788'-5,800')
B-III : (5,939'-5,954') , (5,980'-5,986')
</t>
    </r>
    <r>
      <rPr>
        <b/>
        <sz val="12"/>
        <rFont val="Calibri"/>
        <family val="2"/>
        <scheme val="minor"/>
      </rPr>
      <t>B-IV : (6,018'-6,028') (6,048'-6,054') ISOLATED BY BY B.PLUG @ 6000 FT</t>
    </r>
    <r>
      <rPr>
        <b/>
        <sz val="12"/>
        <color rgb="FF00B050"/>
        <rFont val="Calibri"/>
        <family val="2"/>
        <scheme val="minor"/>
      </rPr>
      <t xml:space="preserve">
</t>
    </r>
    <r>
      <rPr>
        <b/>
        <sz val="12"/>
        <rFont val="Calibri"/>
        <family val="2"/>
        <scheme val="minor"/>
      </rPr>
      <t>B-V ( 6086-6096 ) ISOLATED BY B.PLUG 6080 FT</t>
    </r>
  </si>
  <si>
    <r>
      <rPr>
        <b/>
        <sz val="12"/>
        <color rgb="FF00B050"/>
        <rFont val="Calibri"/>
        <family val="2"/>
        <scheme val="minor"/>
      </rPr>
      <t xml:space="preserve">B-I (5732-5742) (5747-5758) (5758 - 5762 ) </t>
    </r>
    <r>
      <rPr>
        <b/>
        <sz val="12"/>
        <color indexed="12"/>
        <rFont val="Calibri"/>
        <family val="2"/>
        <scheme val="minor"/>
      </rPr>
      <t xml:space="preserve">
</t>
    </r>
    <r>
      <rPr>
        <b/>
        <sz val="12"/>
        <color rgb="FFFF0000"/>
        <rFont val="Calibri"/>
        <family val="2"/>
        <scheme val="minor"/>
      </rPr>
      <t xml:space="preserve">B-III (5882-5888)  ISOLATED
 B-IV (5908-5924) ISOLATED </t>
    </r>
    <r>
      <rPr>
        <b/>
        <sz val="12"/>
        <color indexed="12"/>
        <rFont val="Calibri"/>
        <family val="2"/>
        <scheme val="minor"/>
      </rPr>
      <t xml:space="preserve">
</t>
    </r>
    <r>
      <rPr>
        <b/>
        <sz val="12"/>
        <color rgb="FF00B050"/>
        <rFont val="Calibri"/>
        <family val="2"/>
        <scheme val="minor"/>
      </rPr>
      <t>B-V (5989-6009)
B-VI (6071-6085)</t>
    </r>
  </si>
  <si>
    <r>
      <rPr>
        <b/>
        <sz val="12"/>
        <color rgb="FF00B050"/>
        <rFont val="Calibri"/>
        <family val="2"/>
        <scheme val="minor"/>
      </rPr>
      <t>B-I (5800' - 5820'), (5836' - 5864')</t>
    </r>
    <r>
      <rPr>
        <b/>
        <sz val="12"/>
        <color rgb="FF0000FF"/>
        <rFont val="Calibri"/>
        <family val="2"/>
        <scheme val="minor"/>
      </rPr>
      <t xml:space="preserve">
 </t>
    </r>
    <r>
      <rPr>
        <b/>
        <sz val="12"/>
        <color theme="1"/>
        <rFont val="Calibri"/>
        <family val="2"/>
        <scheme val="minor"/>
      </rPr>
      <t xml:space="preserve">  B-V (6054-6063) ISOLATED BY B.PLUG</t>
    </r>
  </si>
  <si>
    <r>
      <rPr>
        <b/>
        <sz val="12"/>
        <color rgb="FFFF0000"/>
        <rFont val="Calibri"/>
        <family val="2"/>
        <scheme val="minor"/>
      </rPr>
      <t>B-I</t>
    </r>
    <r>
      <rPr>
        <b/>
        <sz val="12"/>
        <color indexed="12"/>
        <rFont val="Calibri"/>
        <family val="2"/>
        <scheme val="minor"/>
      </rPr>
      <t xml:space="preserve"> (5764-5778) 14 FT , (5784-5802) 18 FT
  </t>
    </r>
    <r>
      <rPr>
        <b/>
        <sz val="12"/>
        <color rgb="FFFF0000"/>
        <rFont val="Calibri"/>
        <family val="2"/>
        <scheme val="minor"/>
      </rPr>
      <t xml:space="preserve">B-II </t>
    </r>
    <r>
      <rPr>
        <b/>
        <sz val="12"/>
        <color indexed="12"/>
        <rFont val="Calibri"/>
        <family val="2"/>
        <scheme val="minor"/>
      </rPr>
      <t xml:space="preserve">(5894-5906) 12 FT
</t>
    </r>
    <r>
      <rPr>
        <b/>
        <sz val="12"/>
        <color rgb="FFFF0000"/>
        <rFont val="Calibri"/>
        <family val="2"/>
        <scheme val="minor"/>
      </rPr>
      <t>B-III</t>
    </r>
    <r>
      <rPr>
        <b/>
        <sz val="12"/>
        <color indexed="12"/>
        <rFont val="Calibri"/>
        <family val="2"/>
        <scheme val="minor"/>
      </rPr>
      <t xml:space="preserve"> (5932-5942) 10 FT ,(5964-5984) 20 FT
</t>
    </r>
    <r>
      <rPr>
        <b/>
        <sz val="12"/>
        <color rgb="FFFF0000"/>
        <rFont val="Calibri"/>
        <family val="2"/>
        <scheme val="minor"/>
      </rPr>
      <t xml:space="preserve"> B-IV</t>
    </r>
    <r>
      <rPr>
        <b/>
        <sz val="12"/>
        <color indexed="12"/>
        <rFont val="Calibri"/>
        <family val="2"/>
        <scheme val="minor"/>
      </rPr>
      <t xml:space="preserve"> (6000-6014) 14 FT ,(6000-6014) 14 FT
</t>
    </r>
    <r>
      <rPr>
        <b/>
        <sz val="12"/>
        <color rgb="FFFF0000"/>
        <rFont val="Calibri"/>
        <family val="2"/>
        <scheme val="minor"/>
      </rPr>
      <t>B-V</t>
    </r>
    <r>
      <rPr>
        <b/>
        <sz val="12"/>
        <color indexed="12"/>
        <rFont val="Calibri"/>
        <family val="2"/>
        <scheme val="minor"/>
      </rPr>
      <t xml:space="preserve"> (6021-6031) 10 FT  </t>
    </r>
  </si>
  <si>
    <t>Wing Plugged</t>
  </si>
  <si>
    <r>
      <rPr>
        <b/>
        <sz val="12"/>
        <color indexed="17"/>
        <rFont val="Calibri"/>
        <family val="2"/>
      </rPr>
      <t xml:space="preserve">B-I </t>
    </r>
    <r>
      <rPr>
        <b/>
        <sz val="12"/>
        <color indexed="12"/>
        <rFont val="Calibri"/>
        <family val="2"/>
      </rPr>
      <t xml:space="preserve">(5751-5759),(5764-5774),(5784-5794)
</t>
    </r>
    <r>
      <rPr>
        <b/>
        <sz val="12"/>
        <color indexed="17"/>
        <rFont val="Calibri"/>
        <family val="2"/>
      </rPr>
      <t xml:space="preserve">B-III </t>
    </r>
    <r>
      <rPr>
        <b/>
        <sz val="12"/>
        <color indexed="12"/>
        <rFont val="Calibri"/>
        <family val="2"/>
      </rPr>
      <t xml:space="preserve">(5915-5924),(5942-5948)
</t>
    </r>
    <r>
      <rPr>
        <b/>
        <sz val="12"/>
        <color indexed="17"/>
        <rFont val="Calibri"/>
        <family val="2"/>
      </rPr>
      <t xml:space="preserve">B-IV </t>
    </r>
    <r>
      <rPr>
        <b/>
        <sz val="12"/>
        <color indexed="12"/>
        <rFont val="Calibri"/>
        <family val="2"/>
      </rPr>
      <t>(5964-5972),(5981-5996)</t>
    </r>
    <r>
      <rPr>
        <b/>
        <sz val="12"/>
        <rFont val="Calibri"/>
        <family val="2"/>
      </rPr>
      <t xml:space="preserve">
B-V ( 6006-6018) ISOLATED BY 7" BRIDGE PLUG AT 6003 FT +5 FT CMT</t>
    </r>
  </si>
  <si>
    <t>NEW D-78 APERGY</t>
  </si>
  <si>
    <r>
      <t xml:space="preserve">B-I,III,IV
</t>
    </r>
    <r>
      <rPr>
        <b/>
        <sz val="12"/>
        <color rgb="FFFF0000"/>
        <rFont val="Calibri"/>
        <family val="2"/>
        <scheme val="minor"/>
      </rPr>
      <t>5.5 FT COVERED WITH FILL FOR B-IV (5981-5996)'</t>
    </r>
  </si>
  <si>
    <t xml:space="preserve">B-I  (5886' - 5910')
B-III  (6068' - 6078') (6084' - 6088') </t>
  </si>
  <si>
    <t>25 X 1"+ 130 X 7/8" + 76 X 1"</t>
  </si>
  <si>
    <t>B-I,III
1.75" SLIM DHP, (SH.S=8', S.L=112')</t>
  </si>
  <si>
    <t>ANCHOR CATCHER</t>
  </si>
  <si>
    <t xml:space="preserve"> B-I,IV</t>
  </si>
  <si>
    <r>
      <t xml:space="preserve"> B-I,IV </t>
    </r>
    <r>
      <rPr>
        <b/>
        <sz val="22"/>
        <color rgb="FFFF0000"/>
        <rFont val="Calibri"/>
        <family val="2"/>
        <scheme val="minor"/>
      </rPr>
      <t>(KHARITA ISOLATED BY FWG )</t>
    </r>
  </si>
  <si>
    <t xml:space="preserve"> B-IV &amp;Kharita</t>
  </si>
  <si>
    <t>TRANSEFERED S/U TO NE-84</t>
  </si>
  <si>
    <t>FOUND ACTION &amp; SUCTION, RESET FOR DHP, FOUND ACTION &amp; SUCTION AGAIN, R.TRIP W/2.25" DHP, HYDRO TEST, FOUND WATER COMING F/ CSG, CLOSED CSG, NO PROD. , R.TRIP W/ 2.25" ANCHOR, RET. (10+10X1") RODS, SET ANCHOR PUMP @ 6000 FT, HYSRO TEST, HOLD OK, ON STREAM.</t>
  </si>
  <si>
    <t>EXPRO # 2 (TMU) , AT WELL HEAD ,  (B-I,IV)</t>
  </si>
  <si>
    <t>BAKER , (B-I,III )  , NEW WELL</t>
  </si>
  <si>
    <r>
      <rPr>
        <b/>
        <sz val="12"/>
        <color rgb="FFFF0000"/>
        <rFont val="Calibri"/>
        <family val="2"/>
        <scheme val="minor"/>
      </rPr>
      <t>UNDER W/O DUE TO TBG LEAK</t>
    </r>
    <r>
      <rPr>
        <b/>
        <sz val="12"/>
        <color rgb="FF0000FF"/>
        <rFont val="Calibri"/>
        <family val="2"/>
        <scheme val="minor"/>
      </rPr>
      <t xml:space="preserve">, </t>
    </r>
    <r>
      <rPr>
        <b/>
        <sz val="12"/>
        <rFont val="Calibri"/>
        <family val="2"/>
        <scheme val="minor"/>
      </rPr>
      <t>FOUND CRACK IN (</t>
    </r>
    <r>
      <rPr>
        <b/>
        <u/>
        <sz val="12"/>
        <rFont val="Calibri"/>
        <family val="2"/>
        <scheme val="minor"/>
      </rPr>
      <t>JT#146,14,1</t>
    </r>
    <r>
      <rPr>
        <b/>
        <sz val="12"/>
        <rFont val="Calibri"/>
        <family val="2"/>
        <scheme val="minor"/>
      </rPr>
      <t>) ABOVE P.S.N.</t>
    </r>
    <r>
      <rPr>
        <b/>
        <sz val="12"/>
        <color rgb="FF0000FF"/>
        <rFont val="Calibri"/>
        <family val="2"/>
        <scheme val="minor"/>
      </rPr>
      <t xml:space="preserve"> , TAG ON BTM WITH 1-11/16" GR-CCL (FOUND FILL 8 FT), </t>
    </r>
    <r>
      <rPr>
        <b/>
        <sz val="12"/>
        <color theme="9" tint="-0.499984740745262"/>
        <rFont val="Calibri"/>
        <family val="2"/>
        <scheme val="minor"/>
      </rPr>
      <t>CLEANED FILL TO DEPTH 5997 FT</t>
    </r>
    <r>
      <rPr>
        <b/>
        <sz val="12"/>
        <color rgb="FF0000FF"/>
        <rFont val="Calibri"/>
        <family val="2"/>
        <scheme val="minor"/>
      </rPr>
      <t xml:space="preserve">, INSTALL PHL PAKER DUE TO CSG LEAK ON 3-1/2" TBG @ DEPTH 5249 FT, ALL INTERVAL </t>
    </r>
    <r>
      <rPr>
        <b/>
        <sz val="12"/>
        <color rgb="FF1C9A16"/>
        <rFont val="Calibri"/>
        <family val="2"/>
        <scheme val="minor"/>
      </rPr>
      <t>B-I,III,IV</t>
    </r>
    <r>
      <rPr>
        <b/>
        <sz val="12"/>
        <color rgb="FF0000FF"/>
        <rFont val="Calibri"/>
        <family val="2"/>
        <scheme val="minor"/>
      </rPr>
      <t xml:space="preserve"> ON PROD. ,  RIH W/ 1.75" DHP &amp; S/R ( 25X1" MOLDED +125   X7/8"+ 82X1" ) S.BR. MOLDED N-97  3 GUDE , 1" D COND.2 (OUT OFF STOCK ) , 7/8" NEW D-78 , ON STREAM 23/11/2019</t>
    </r>
  </si>
  <si>
    <r>
      <rPr>
        <b/>
        <sz val="12"/>
        <color rgb="FFFF0000"/>
        <rFont val="Calibri"/>
        <family val="2"/>
        <scheme val="minor"/>
      </rPr>
      <t>UNDER W/O DUE TO TBG LEAK</t>
    </r>
    <r>
      <rPr>
        <b/>
        <sz val="12"/>
        <color rgb="FF0000FF"/>
        <rFont val="Calibri"/>
        <family val="2"/>
        <scheme val="minor"/>
      </rPr>
      <t xml:space="preserve">, </t>
    </r>
    <r>
      <rPr>
        <b/>
        <sz val="12"/>
        <color theme="1"/>
        <rFont val="Calibri"/>
        <family val="2"/>
        <scheme val="minor"/>
      </rPr>
      <t>FOUND CRACK IN (JT#147) ABOVE P.S.N.</t>
    </r>
    <r>
      <rPr>
        <b/>
        <sz val="12"/>
        <color rgb="FF0000FF"/>
        <rFont val="Calibri"/>
        <family val="2"/>
        <scheme val="minor"/>
      </rPr>
      <t xml:space="preserve">, TAGGED T.D. AT 5990.5 FT  ( BY 1-11/16" GR-CCL ) </t>
    </r>
    <r>
      <rPr>
        <b/>
        <sz val="12"/>
        <color rgb="FFFF0000"/>
        <rFont val="Calibri"/>
        <family val="2"/>
        <scheme val="minor"/>
      </rPr>
      <t>(FOUND FILL 7.5 FT)</t>
    </r>
    <r>
      <rPr>
        <b/>
        <sz val="12"/>
        <color rgb="FF0000FF"/>
        <rFont val="Calibri"/>
        <family val="2"/>
        <scheme val="minor"/>
      </rPr>
      <t>, INSTALL PHL PAKER DUE TO CSG LEAK ON 3-1/2" TBG @ DEPTH 5249 FT,</t>
    </r>
    <r>
      <rPr>
        <b/>
        <sz val="12"/>
        <color rgb="FF008000"/>
        <rFont val="Calibri"/>
        <family val="2"/>
        <scheme val="minor"/>
      </rPr>
      <t xml:space="preserve"> ALL INTERVAL B-I,III,IV ON PROD.</t>
    </r>
    <r>
      <rPr>
        <b/>
        <sz val="12"/>
        <color rgb="FF0000FF"/>
        <rFont val="Calibri"/>
        <family val="2"/>
        <scheme val="minor"/>
      </rPr>
      <t xml:space="preserve"> ,  RIH W/ 1.5" DHP &amp; S/R ( 25X1" +125   X7/8"+ 82X1" ) NEW D-78 APERGY , </t>
    </r>
    <r>
      <rPr>
        <b/>
        <sz val="12"/>
        <color rgb="FFFF0000"/>
        <rFont val="Calibri"/>
        <family val="2"/>
        <scheme val="minor"/>
      </rPr>
      <t>ON STREAM 9/9/2020</t>
    </r>
  </si>
  <si>
    <r>
      <rPr>
        <b/>
        <sz val="12"/>
        <color rgb="FF1C9A16"/>
        <rFont val="Calibri"/>
        <family val="2"/>
        <charset val="204"/>
        <scheme val="minor"/>
      </rPr>
      <t>B-IV (6040'-6050') 10 FT</t>
    </r>
    <r>
      <rPr>
        <b/>
        <sz val="12"/>
        <color rgb="FF1C9A16"/>
        <rFont val="Calibri"/>
        <family val="2"/>
        <scheme val="minor"/>
      </rPr>
      <t xml:space="preserve">
 KHARITA (6700'-6710') 10 FT, (6746'-6750') 4 FT, (6770'-6776') 6 FT,  (6804'-6810') 6 FT</t>
    </r>
  </si>
  <si>
    <r>
      <t xml:space="preserve">FINISHED DRILLING , COMPLETED THE WELL AS OIL PRODUCER USING S/R FROM </t>
    </r>
    <r>
      <rPr>
        <b/>
        <sz val="12"/>
        <color rgb="FF008000"/>
        <rFont val="Calibri"/>
        <family val="2"/>
      </rPr>
      <t xml:space="preserve">B-I (5886-5910), P=1000 PSI, B-III (6068-6078) P=480 PSI, (6084-6088) P=800 PSI, </t>
    </r>
    <r>
      <rPr>
        <b/>
        <sz val="12"/>
        <color rgb="FF0000FF"/>
        <rFont val="Calibri"/>
        <family val="2"/>
      </rPr>
      <t>INSTALLED ANCHOR CATCHER ON 2 7/8" TBG.,</t>
    </r>
    <r>
      <rPr>
        <b/>
        <sz val="12"/>
        <color rgb="FF008000"/>
        <rFont val="Calibri"/>
        <family val="2"/>
      </rPr>
      <t xml:space="preserve"> </t>
    </r>
    <r>
      <rPr>
        <b/>
        <sz val="12"/>
        <color rgb="FFFF0000"/>
        <rFont val="Calibri"/>
        <family val="2"/>
      </rPr>
      <t xml:space="preserve">DURING P/T STRING, FOUND SPRING OF RUNNING TOOL OF RB-2 PLUG IS LOST IN THE WELL AT 2.25 R-NIPPLE DEPTH ( SPRING DIMENSIONS :- O.D. = 2.1" , I.D. = 1.84" &amp; LENGTH = 2.5" ), </t>
    </r>
    <r>
      <rPr>
        <b/>
        <sz val="12"/>
        <color rgb="FF0000FF"/>
        <rFont val="Calibri"/>
        <family val="2"/>
      </rPr>
      <t xml:space="preserve">RIH W/1.75" SLIM DHP ON NEW D-78 APERGY S/R CONFIG. (25 X 1"+ 130 X 7/8" + 76 X 1"), R/U S/U FROM NE-36, (640M-II, SH.S=8", S.L.=112"), ON STREAM </t>
    </r>
    <r>
      <rPr>
        <b/>
        <sz val="12"/>
        <color rgb="FFFF0000"/>
        <rFont val="Calibri"/>
        <family val="2"/>
      </rPr>
      <t>15/9/2020</t>
    </r>
  </si>
  <si>
    <t>BAKER @ WELLHEAD (  B-IV , Kharita  &amp; 2.25" ANCHOR PUMP )</t>
  </si>
  <si>
    <r>
      <t xml:space="preserve">
              - RIH w/ 2.78" G.C, Tagged F-Nipple @6585' (S/L Depth), POOH
              - RIH w/ D2 Shifting Tool, Opened 2.75" SSD Against </t>
    </r>
    <r>
      <rPr>
        <b/>
        <sz val="12"/>
        <color rgb="FF548123"/>
        <rFont val="Calibri"/>
        <family val="2"/>
        <scheme val="minor"/>
      </rPr>
      <t>B-IV</t>
    </r>
    <r>
      <rPr>
        <b/>
        <sz val="12"/>
        <color rgb="FF0000FF"/>
        <rFont val="Calibri"/>
        <family val="2"/>
        <scheme val="minor"/>
      </rPr>
      <t xml:space="preserve">, POOH
- RIH W/ 2.5" DHP INSTEAD OF 2.25" DHP
      </t>
    </r>
  </si>
  <si>
    <t>TOT. RET. 30 RODS</t>
  </si>
  <si>
    <t>WELL ( S/R ) :    NE-83</t>
  </si>
  <si>
    <t>25X1"+125X7/8"+80X1"</t>
  </si>
  <si>
    <t xml:space="preserve">D-78 NEW </t>
  </si>
  <si>
    <t>1.5 " SLIM ANCHOR PUMP</t>
  </si>
  <si>
    <r>
      <t xml:space="preserve">NO PUMP ACTION, R.TRIP W/1.5" SLIM ANCHOR PUMP, RET. (2+4+5)*1" RODS, TBG TEST NOT HOLD, </t>
    </r>
    <r>
      <rPr>
        <b/>
        <sz val="12"/>
        <color rgb="FFFF0000"/>
        <rFont val="Calibri"/>
        <family val="2"/>
        <charset val="204"/>
      </rPr>
      <t>WAITING W/O</t>
    </r>
    <r>
      <rPr>
        <b/>
        <sz val="12"/>
        <color rgb="FF0000FF"/>
        <rFont val="Calibri"/>
        <family val="2"/>
      </rPr>
      <t>.</t>
    </r>
  </si>
  <si>
    <t>TOTAL RET. 26 RODS</t>
  </si>
  <si>
    <t>25X1"+137X7/8"+43X1"</t>
  </si>
  <si>
    <r>
      <rPr>
        <b/>
        <sz val="12"/>
        <color rgb="FF1C9A16"/>
        <rFont val="Calibri"/>
        <family val="2"/>
        <charset val="204"/>
        <scheme val="minor"/>
      </rPr>
      <t>B-I [5784' – 5800'], [5810' – 5826'], [5852' – 5868']
 B-II [5910' – 5922']</t>
    </r>
    <r>
      <rPr>
        <b/>
        <sz val="12"/>
        <color indexed="12"/>
        <rFont val="Calibri"/>
        <family val="2"/>
        <scheme val="minor"/>
      </rPr>
      <t xml:space="preserve">
</t>
    </r>
    <r>
      <rPr>
        <b/>
        <sz val="12"/>
        <color rgb="FFFF0000"/>
        <rFont val="Calibri"/>
        <family val="2"/>
        <scheme val="minor"/>
      </rPr>
      <t>B-V [6006' – 6010'], [6056' – 6070'], [6100' – 6110'] ISOLATED BY FWG</t>
    </r>
  </si>
  <si>
    <r>
      <t xml:space="preserve">NO PUMP ACTION, ROD PLUNGER UNCREW, R.TRIP W/1.75" ANCHOR PUMP, RET. (1+6+3) RODS, TBG TEST NOT HOLD, </t>
    </r>
    <r>
      <rPr>
        <b/>
        <sz val="12"/>
        <color rgb="FFFF0000"/>
        <rFont val="Calibri"/>
        <family val="2"/>
        <charset val="204"/>
        <scheme val="minor"/>
      </rPr>
      <t>WAITING W/O</t>
    </r>
  </si>
  <si>
    <t>B-III, IV</t>
  </si>
  <si>
    <r>
      <t xml:space="preserve">ROD NO. </t>
    </r>
    <r>
      <rPr>
        <b/>
        <sz val="12"/>
        <color rgb="FFFF0000"/>
        <rFont val="Calibri"/>
        <family val="2"/>
        <charset val="204"/>
        <scheme val="minor"/>
      </rPr>
      <t>( 33X1" )</t>
    </r>
    <r>
      <rPr>
        <b/>
        <sz val="12"/>
        <color rgb="FF0000FF"/>
        <rFont val="Calibri"/>
        <family val="2"/>
        <scheme val="minor"/>
      </rPr>
      <t xml:space="preserve"> PARTED, FISHED OK, REPLACED, ON STREAM.</t>
    </r>
  </si>
  <si>
    <r>
      <t xml:space="preserve">ROD NO. </t>
    </r>
    <r>
      <rPr>
        <b/>
        <sz val="12"/>
        <color rgb="FFFF0000"/>
        <rFont val="Calibri"/>
        <family val="2"/>
        <charset val="204"/>
        <scheme val="minor"/>
      </rPr>
      <t>( 16X1" )</t>
    </r>
    <r>
      <rPr>
        <b/>
        <sz val="12"/>
        <color rgb="FF0000FF"/>
        <rFont val="Calibri"/>
        <family val="2"/>
        <scheme val="minor"/>
      </rPr>
      <t xml:space="preserve"> PARTED, FISHED OK, REPLACED, </t>
    </r>
    <r>
      <rPr>
        <b/>
        <sz val="12"/>
        <color rgb="FFFF0000"/>
        <rFont val="Calibri"/>
        <family val="2"/>
        <charset val="204"/>
        <scheme val="minor"/>
      </rPr>
      <t>R.TRIP W/1.5" DHP INSTEAD OF 1.75" DHP</t>
    </r>
    <r>
      <rPr>
        <b/>
        <sz val="12"/>
        <color rgb="FF0000FF"/>
        <rFont val="Calibri"/>
        <family val="2"/>
        <scheme val="minor"/>
      </rPr>
      <t>, ON STREAM.</t>
    </r>
  </si>
  <si>
    <t>Baker, 1.5" DHP, SH.S 8"</t>
  </si>
  <si>
    <t>After downgrading P.S from 2" to 1.5" DHP
 &amp; Sh.S from 10" to 8"</t>
  </si>
  <si>
    <t>After increasing SH.S F/10" T/12"</t>
  </si>
  <si>
    <t>NO PUMP ACTION, R.TRIP W/2.25" DHP, ON STREAM</t>
  </si>
  <si>
    <r>
      <t xml:space="preserve">NO PUMP ACTION, RET. 5*1" RODS, NO PROD, R.TRIP W/2.25" ANCHOR PUMP, RET. 5*1" RODS, </t>
    </r>
    <r>
      <rPr>
        <b/>
        <sz val="12"/>
        <color rgb="FFFF0000"/>
        <rFont val="Calibri"/>
        <family val="2"/>
        <charset val="204"/>
        <scheme val="minor"/>
      </rPr>
      <t>SET PUMP AT 5750 FT</t>
    </r>
    <r>
      <rPr>
        <b/>
        <sz val="12"/>
        <color rgb="FF0000FF"/>
        <rFont val="Calibri"/>
        <family val="2"/>
        <scheme val="minor"/>
      </rPr>
      <t>, ON STREAM</t>
    </r>
  </si>
  <si>
    <r>
      <t xml:space="preserve">NO PUMP ACTION, R.TRIP W/1.75" DHP, NO PROD, TBG TEST NOT HOLD, R.TRIP W/1.75" ANCHOR PUMP, FAILED TRO SET FOUND PROBLEM IN SLIPS STUCK, R.TRIP W/1.75" ANCHOR PUMP, RET. 10 RODS, TBG TEST HOLD, </t>
    </r>
    <r>
      <rPr>
        <b/>
        <sz val="12"/>
        <color rgb="FFFF0000"/>
        <rFont val="Calibri"/>
        <family val="2"/>
        <charset val="204"/>
        <scheme val="minor"/>
      </rPr>
      <t>SET ANCHOR AT 5625 FT</t>
    </r>
    <r>
      <rPr>
        <b/>
        <sz val="12"/>
        <color rgb="FF0000FF"/>
        <rFont val="Calibri"/>
        <family val="2"/>
        <scheme val="minor"/>
      </rPr>
      <t>, ON STREAM.</t>
    </r>
  </si>
  <si>
    <t>S.F.L FOR B-I,III,IV</t>
  </si>
  <si>
    <r>
      <t xml:space="preserve">NO PUMP ACTION, STARTED THE WELL, </t>
    </r>
    <r>
      <rPr>
        <b/>
        <sz val="12"/>
        <color rgb="FFFF0000"/>
        <rFont val="Calibri"/>
        <family val="2"/>
        <charset val="204"/>
      </rPr>
      <t>ON STREAM 8/10/2020</t>
    </r>
  </si>
  <si>
    <t>NO PUMP ACTION, R.TRIP, NO PROD., RESET DHP, ON STREAM</t>
  </si>
  <si>
    <r>
      <t xml:space="preserve">NO PUMP ACTION, R.TRIP W/1.75" DHP, NO PROD., R.TRIP WITH 1.75" ANCHOR PUMP, RET 10*1" RODS, </t>
    </r>
    <r>
      <rPr>
        <b/>
        <sz val="12"/>
        <color rgb="FFFF0000"/>
        <rFont val="Calibri"/>
        <family val="2"/>
        <charset val="204"/>
        <scheme val="minor"/>
      </rPr>
      <t>SET ANCHOR PUMP AT 5525 FT</t>
    </r>
    <r>
      <rPr>
        <b/>
        <sz val="12"/>
        <color rgb="FF0000FF"/>
        <rFont val="Calibri"/>
        <family val="2"/>
        <scheme val="minor"/>
      </rPr>
      <t>, ON STREAM</t>
    </r>
  </si>
  <si>
    <t>TOTAL RET. 10*1" RODS</t>
  </si>
  <si>
    <r>
      <t xml:space="preserve">FINISHED DRILLING , COMPLETED THE WELL AS OIL PRODUCER USING S/R FROM </t>
    </r>
    <r>
      <rPr>
        <b/>
        <sz val="12"/>
        <color rgb="FF25941C"/>
        <rFont val="Calibri"/>
        <family val="2"/>
      </rPr>
      <t xml:space="preserve">BAH-I [5,827’ – 5,837’] 10 FT, [5,847’ – 5,859’] 12 FT Pr = 830 Psi,  BAH-III [5,986’ – 6,002’],16 FT Pr = 2230 Psi, [6,019’ – 6,028’], (9 FT) &amp; BAH-IV [6082 – 6090], (8 FT)  Pr = 1500 Psi, </t>
    </r>
    <r>
      <rPr>
        <b/>
        <sz val="12"/>
        <rFont val="Calibri"/>
        <family val="2"/>
        <charset val="204"/>
      </rPr>
      <t>INSTALLED SELECTIVE COMPLETION ON 3.5 TBG,</t>
    </r>
    <r>
      <rPr>
        <b/>
        <sz val="12"/>
        <color rgb="FF0000FF"/>
        <rFont val="Calibri"/>
        <family val="2"/>
      </rPr>
      <t xml:space="preserve"> </t>
    </r>
    <r>
      <rPr>
        <b/>
        <sz val="12"/>
        <color rgb="FFFF0000"/>
        <rFont val="Calibri"/>
        <family val="2"/>
        <charset val="204"/>
      </rPr>
      <t>KEPT SSD CLOSED AGAINST B-I,</t>
    </r>
    <r>
      <rPr>
        <b/>
        <sz val="12"/>
        <color rgb="FF0000FF"/>
        <rFont val="Calibri"/>
        <family val="2"/>
      </rPr>
      <t xml:space="preserve"> </t>
    </r>
    <r>
      <rPr>
        <b/>
        <sz val="12"/>
        <color rgb="FF009900"/>
        <rFont val="Calibri"/>
        <family val="2"/>
        <charset val="204"/>
      </rPr>
      <t>NOW B-III, IV ONLY ON PROD</t>
    </r>
    <r>
      <rPr>
        <b/>
        <sz val="12"/>
        <color rgb="FF0000FF"/>
        <rFont val="Calibri"/>
        <family val="2"/>
        <charset val="204"/>
      </rPr>
      <t>, RIH W/ 1.75" DHP ON NEW D-78</t>
    </r>
    <r>
      <rPr>
        <b/>
        <sz val="12"/>
        <color rgb="FF0000FF"/>
        <rFont val="Calibri"/>
        <family val="2"/>
      </rPr>
      <t xml:space="preserve"> S/R CONFG. (25X1"+125X7/8"+80X1"), S/U (SH.S = 8" , S.L = 112" ) 912 M-II FROM M-111, ON STREAM 27/9/2020</t>
    </r>
  </si>
  <si>
    <t>NO PUMP ACTION, FOUND POLISHED ROD PARTED, CHANGED OK, ON STREAM</t>
  </si>
  <si>
    <t xml:space="preserve">EXPRO #3 (TMU)
  SH.S 10" </t>
  </si>
  <si>
    <t>TOTAL RET. 21*1" RODS</t>
  </si>
  <si>
    <t>1.75" SLIM ANCHOR PUMP</t>
  </si>
  <si>
    <r>
      <t xml:space="preserve">NO PUMP ACTION, R.TRIP W/ 1.5" SLIM DHP, NO PROD., STOPPED THE WELL </t>
    </r>
    <r>
      <rPr>
        <b/>
        <sz val="12"/>
        <color rgb="FFFF0000"/>
        <rFont val="Calibri"/>
        <family val="2"/>
        <charset val="204"/>
        <scheme val="minor"/>
      </rPr>
      <t>MEASURED S.F.L= 4365 FT</t>
    </r>
    <r>
      <rPr>
        <b/>
        <sz val="12"/>
        <color rgb="FF0000FF"/>
        <rFont val="Calibri"/>
        <family val="2"/>
        <scheme val="minor"/>
      </rPr>
      <t xml:space="preserve">, TBG. TEST, NOT HOLD, R.TRIP WITH 1.5" S.H ANCHOR PUMP, RET. (5+11)*1" RODS, </t>
    </r>
    <r>
      <rPr>
        <b/>
        <sz val="12"/>
        <color rgb="FFFF0000"/>
        <rFont val="Calibri"/>
        <family val="2"/>
        <charset val="204"/>
        <scheme val="minor"/>
      </rPr>
      <t xml:space="preserve">NO PROD., </t>
    </r>
    <r>
      <rPr>
        <b/>
        <sz val="12"/>
        <color rgb="FF0000FF"/>
        <rFont val="Calibri"/>
        <family val="2"/>
        <charset val="204"/>
        <scheme val="minor"/>
      </rPr>
      <t xml:space="preserve"> </t>
    </r>
    <r>
      <rPr>
        <b/>
        <sz val="12"/>
        <color rgb="FFFF0000"/>
        <rFont val="Calibri"/>
        <family val="2"/>
        <charset val="204"/>
        <scheme val="minor"/>
      </rPr>
      <t>R.TRIP WITH 1.75" S.H ANCHOR PUMP INSTEAD OF 1.5" SLIM ANCHOR PUMP</t>
    </r>
    <r>
      <rPr>
        <b/>
        <sz val="12"/>
        <color rgb="FF0000FF"/>
        <rFont val="Calibri"/>
        <family val="2"/>
        <scheme val="minor"/>
      </rPr>
      <t xml:space="preserve">, RET. 5*1" RODS, </t>
    </r>
    <r>
      <rPr>
        <b/>
        <sz val="12"/>
        <color rgb="FFFF0000"/>
        <rFont val="Calibri"/>
        <family val="2"/>
        <charset val="204"/>
        <scheme val="minor"/>
      </rPr>
      <t>SET ANCHOR PUMP AT 5425 FT</t>
    </r>
    <r>
      <rPr>
        <b/>
        <sz val="12"/>
        <color rgb="FF0000FF"/>
        <rFont val="Calibri"/>
        <family val="2"/>
        <scheme val="minor"/>
      </rPr>
      <t xml:space="preserve">, ON STREAM </t>
    </r>
    <r>
      <rPr>
        <b/>
        <sz val="12"/>
        <color rgb="FFFF0000"/>
        <rFont val="Calibri"/>
        <family val="2"/>
        <charset val="204"/>
        <scheme val="minor"/>
      </rPr>
      <t>12/10/2020</t>
    </r>
  </si>
  <si>
    <r>
      <t xml:space="preserve">Tested the well by Expro prior to perform the recommended S.L. operation  </t>
    </r>
    <r>
      <rPr>
        <b/>
        <sz val="12"/>
        <color theme="1"/>
        <rFont val="Calibri"/>
        <family val="2"/>
        <charset val="204"/>
        <scheme val="minor"/>
      </rPr>
      <t>(Isolate B-III , IV and open B-I )</t>
    </r>
    <r>
      <rPr>
        <b/>
        <sz val="12"/>
        <color rgb="FF0000FF"/>
        <rFont val="Calibri"/>
        <family val="2"/>
        <scheme val="minor"/>
      </rPr>
      <t xml:space="preserve"> ,</t>
    </r>
    <r>
      <rPr>
        <b/>
        <u/>
        <sz val="12"/>
        <color rgb="FFFF0000"/>
        <rFont val="Calibri"/>
        <family val="2"/>
        <charset val="204"/>
        <scheme val="minor"/>
      </rPr>
      <t xml:space="preserve"> Confirmed the well produces with  very low prod. , plan to perform R.Trip</t>
    </r>
    <r>
      <rPr>
        <b/>
        <sz val="12"/>
        <color rgb="FF0000FF"/>
        <rFont val="Calibri"/>
        <family val="2"/>
        <scheme val="minor"/>
      </rPr>
      <t xml:space="preserve"> , put the well on production and monitor the W.C for deep evaluation.</t>
    </r>
  </si>
  <si>
    <t>LOW PUMP EFF., R.TRIP, ON STREAM</t>
  </si>
  <si>
    <r>
      <t xml:space="preserve">NO PUMP ACTION, TBG.TEST, NOT HOLD, R.TRIP WITH 2.25" ANCHOR PUMP, RET. 5*1" RODS, </t>
    </r>
    <r>
      <rPr>
        <b/>
        <sz val="12"/>
        <color rgb="FFFF0000"/>
        <rFont val="Calibri"/>
        <family val="2"/>
        <charset val="204"/>
        <scheme val="minor"/>
      </rPr>
      <t>SET ANCHOR PUMP AT 5800 FT</t>
    </r>
    <r>
      <rPr>
        <b/>
        <sz val="12"/>
        <color rgb="FF0000FF"/>
        <rFont val="Calibri"/>
        <family val="2"/>
        <scheme val="minor"/>
      </rPr>
      <t>, ON STREAM</t>
    </r>
  </si>
  <si>
    <t>TOTAL RET. 5*1" RODS</t>
  </si>
  <si>
    <r>
      <rPr>
        <b/>
        <sz val="12"/>
        <color theme="1"/>
        <rFont val="Calibri"/>
        <family val="2"/>
        <charset val="204"/>
        <scheme val="minor"/>
      </rPr>
      <t>(ISOLATE B-V, B-VI by 2.25" RZG plug , Now B-IV on production)</t>
    </r>
    <r>
      <rPr>
        <b/>
        <sz val="12"/>
        <color rgb="FF0000FF"/>
        <rFont val="Calibri"/>
        <family val="2"/>
        <scheme val="minor"/>
      </rPr>
      <t xml:space="preserve"> 
 - POOH 2.25"  DHP NICKLE CARBIDE </t>
    </r>
    <r>
      <rPr>
        <b/>
        <sz val="12"/>
        <color rgb="FFFF0000"/>
        <rFont val="Calibri"/>
        <family val="2"/>
        <charset val="204"/>
        <scheme val="minor"/>
      </rPr>
      <t>DUE TO LOW PUMP EFF.</t>
    </r>
    <r>
      <rPr>
        <b/>
        <sz val="12"/>
        <color rgb="FF0000FF"/>
        <rFont val="Calibri"/>
        <family val="2"/>
        <scheme val="minor"/>
      </rPr>
      <t xml:space="preserve">
                - RIH w/ 2.28" G.C, Tagged R-Nipple @ 6067 ft  (S/L Depth), POOH
                - RIH 2.25" RZG Plug, Set same in R/Nipple to </t>
    </r>
    <r>
      <rPr>
        <b/>
        <sz val="12"/>
        <color rgb="FFFF0000"/>
        <rFont val="Calibri"/>
        <family val="2"/>
        <charset val="204"/>
        <scheme val="minor"/>
      </rPr>
      <t>Isolate B-V, B-VI,</t>
    </r>
    <r>
      <rPr>
        <b/>
        <sz val="12"/>
        <color rgb="FF0000FF"/>
        <rFont val="Calibri"/>
        <family val="2"/>
        <scheme val="minor"/>
      </rPr>
      <t xml:space="preserve"> POOH
- RIH WITH 2" DHP, ON STREAM</t>
    </r>
  </si>
  <si>
    <t>TOTAL RET. 3*1" RODS</t>
  </si>
  <si>
    <t>25*1" + 120*7/8" + 79*1"</t>
  </si>
  <si>
    <r>
      <t xml:space="preserve">NO PUMP ACTION, </t>
    </r>
    <r>
      <rPr>
        <b/>
        <sz val="16"/>
        <color rgb="FFFF0000"/>
        <rFont val="Calibri"/>
        <family val="2"/>
        <charset val="204"/>
        <scheme val="minor"/>
      </rPr>
      <t>2</t>
    </r>
    <r>
      <rPr>
        <b/>
        <sz val="12"/>
        <color rgb="FF0000FF"/>
        <rFont val="Calibri"/>
        <family val="2"/>
        <scheme val="minor"/>
      </rPr>
      <t xml:space="preserve"> R.TRIP WITH 1.5" SLIM DHP, NO PROD., TBG.TEST, NOT HOLD, R.TRIP WITH 1.5" SLIM ANCHOR PUMP, RET. 3*1" RODS, </t>
    </r>
    <r>
      <rPr>
        <b/>
        <sz val="12"/>
        <color rgb="FFFF0000"/>
        <rFont val="Calibri"/>
        <family val="2"/>
        <charset val="204"/>
        <scheme val="minor"/>
      </rPr>
      <t>SET ANCHOR PUMP AT 5600 FT,</t>
    </r>
    <r>
      <rPr>
        <b/>
        <sz val="12"/>
        <color rgb="FF0000FF"/>
        <rFont val="Calibri"/>
        <family val="2"/>
        <scheme val="minor"/>
      </rPr>
      <t xml:space="preserve"> TBG.TEST, HOLD, ON STREAM </t>
    </r>
    <r>
      <rPr>
        <b/>
        <sz val="12"/>
        <color rgb="FFFF0000"/>
        <rFont val="Calibri"/>
        <family val="2"/>
        <charset val="204"/>
        <scheme val="minor"/>
      </rPr>
      <t>16/10/2020</t>
    </r>
  </si>
  <si>
    <t>TOTAL RET. 20*1" RODS</t>
  </si>
  <si>
    <t>WORKING FOR 47 DAYS W/O PROBLEM</t>
  </si>
  <si>
    <t>BAKER  ,  NEW WELL (@ wellhead)</t>
  </si>
  <si>
    <t>The well is producing 100 % water , Plan to isolate B-III &amp;  IV BY 2.56 " FWG and open 2 SSD's against upper and lower B-I.</t>
  </si>
  <si>
    <t>plan to decrease S.L F/128" T/112"</t>
  </si>
  <si>
    <r>
      <rPr>
        <b/>
        <sz val="12"/>
        <color rgb="FF008000"/>
        <rFont val="Calibri"/>
        <family val="2"/>
        <charset val="204"/>
        <scheme val="minor"/>
      </rPr>
      <t xml:space="preserve">B-I ( 5826-5836) , ( 5806-5812) , ( 5730-5785) , ( 5720-5725')
 B-IV (5914-5922)',(5928-5940), (5944-5955), (5972-5994)
B-V (6,000'-6,010') (6020-6045) </t>
    </r>
    <r>
      <rPr>
        <b/>
        <sz val="12"/>
        <color rgb="FF00B050"/>
        <rFont val="Calibri"/>
        <family val="2"/>
        <scheme val="minor"/>
      </rPr>
      <t xml:space="preserve">
</t>
    </r>
    <r>
      <rPr>
        <b/>
        <sz val="12"/>
        <color rgb="FFFF0000"/>
        <rFont val="Calibri"/>
        <family val="2"/>
        <charset val="204"/>
        <scheme val="minor"/>
      </rPr>
      <t>B-VI (6118-6125) (6158'-6180'), B-VI (6180-6198) Isolated by B.PLUG</t>
    </r>
    <r>
      <rPr>
        <b/>
        <sz val="12"/>
        <color rgb="FFFF0000"/>
        <rFont val="Calibri"/>
        <family val="2"/>
        <scheme val="minor"/>
      </rPr>
      <t xml:space="preserve">
 LOWER B-VI (6250'-6257') ISOLATED BY B.PLUG+10 FT CMT</t>
    </r>
  </si>
  <si>
    <t xml:space="preserve"> S-88 COND.2</t>
  </si>
  <si>
    <t>25X1"+125X7/8"+87X1"</t>
  </si>
  <si>
    <t>B-I,IV,V</t>
  </si>
  <si>
    <r>
      <t xml:space="preserve">UNDER W/O DUE TO TBG LEAK, ADD &amp; RE-PERF. , FOUND 1 FT CRACK IN JT NO. 189 ( 1ST JT ABOVE P.S.N), TAG BTM AT 6090, TAGGED T.D @ 6090 FT, </t>
    </r>
    <r>
      <rPr>
        <b/>
        <sz val="12"/>
        <color rgb="FF1C9A16"/>
        <rFont val="Calibri"/>
        <family val="2"/>
        <charset val="204"/>
        <scheme val="minor"/>
      </rPr>
      <t>PERFORATED B-I ( 5826-5836) 10 FT, ( 5806-5812) 6 FT, ( 5730-5785) 55 FT</t>
    </r>
    <r>
      <rPr>
        <b/>
        <sz val="12"/>
        <color rgb="FF008000"/>
        <rFont val="Calibri"/>
        <family val="2"/>
        <charset val="204"/>
        <scheme val="minor"/>
      </rPr>
      <t xml:space="preserve">, ( 5720-5725') 5 FT, </t>
    </r>
    <r>
      <rPr>
        <b/>
        <sz val="12"/>
        <rFont val="Calibri"/>
        <family val="2"/>
        <charset val="204"/>
        <scheme val="minor"/>
      </rPr>
      <t>INSTALLED SELECTIVE COMPL. ON 3-1/2" TBG,</t>
    </r>
    <r>
      <rPr>
        <b/>
        <sz val="12"/>
        <color rgb="FF008000"/>
        <rFont val="Calibri"/>
        <family val="2"/>
        <charset val="204"/>
        <scheme val="minor"/>
      </rPr>
      <t xml:space="preserve"> </t>
    </r>
    <r>
      <rPr>
        <b/>
        <sz val="12"/>
        <color rgb="FFFF0000"/>
        <rFont val="Calibri"/>
        <family val="2"/>
        <charset val="204"/>
        <scheme val="minor"/>
      </rPr>
      <t>OPENED SSD AGAINST B-I</t>
    </r>
    <r>
      <rPr>
        <b/>
        <sz val="12"/>
        <color rgb="FF008000"/>
        <rFont val="Calibri"/>
        <family val="2"/>
        <charset val="204"/>
        <scheme val="minor"/>
      </rPr>
      <t>, NOW B-I,IV,V ON PROD.</t>
    </r>
    <r>
      <rPr>
        <b/>
        <sz val="12"/>
        <color rgb="FF0000FF"/>
        <rFont val="Calibri"/>
        <family val="2"/>
        <charset val="204"/>
        <scheme val="minor"/>
      </rPr>
      <t>,</t>
    </r>
    <r>
      <rPr>
        <b/>
        <sz val="12"/>
        <color rgb="FF008000"/>
        <rFont val="Calibri"/>
        <family val="2"/>
        <charset val="204"/>
        <scheme val="minor"/>
      </rPr>
      <t xml:space="preserve"> </t>
    </r>
    <r>
      <rPr>
        <b/>
        <sz val="12"/>
        <color rgb="FF0000FF"/>
        <rFont val="Calibri"/>
        <family val="2"/>
        <charset val="204"/>
        <scheme val="minor"/>
      </rPr>
      <t>RIH W/ 2" DHP W/ S/R CONF. ( 25X1"+125X7/8"+87X1" ) COND.2, S-88(WFD),</t>
    </r>
    <r>
      <rPr>
        <b/>
        <sz val="12"/>
        <color rgb="FF008000"/>
        <rFont val="Calibri"/>
        <family val="2"/>
        <charset val="204"/>
        <scheme val="minor"/>
      </rPr>
      <t xml:space="preserve"> </t>
    </r>
    <r>
      <rPr>
        <b/>
        <sz val="12"/>
        <color rgb="FFFF0000"/>
        <rFont val="Calibri"/>
        <family val="2"/>
        <charset val="204"/>
        <scheme val="minor"/>
      </rPr>
      <t>ON STREAM 12/10/2020</t>
    </r>
  </si>
  <si>
    <r>
      <t xml:space="preserve">NO PUMP ACTION, </t>
    </r>
    <r>
      <rPr>
        <b/>
        <sz val="12"/>
        <color rgb="FFFF0000"/>
        <rFont val="Calibri"/>
        <family val="2"/>
        <charset val="204"/>
        <scheme val="minor"/>
      </rPr>
      <t>R.TRIP WITH 1.5" ANCHOR PUMP INSTEAD OF 1.75" ANCHOR PUMP,</t>
    </r>
    <r>
      <rPr>
        <b/>
        <sz val="12"/>
        <color rgb="FF0000FF"/>
        <rFont val="Calibri"/>
        <family val="2"/>
        <scheme val="minor"/>
      </rPr>
      <t xml:space="preserve"> RET. 10*1" RODS, </t>
    </r>
    <r>
      <rPr>
        <b/>
        <sz val="12"/>
        <color rgb="FFFF0000"/>
        <rFont val="Calibri"/>
        <family val="2"/>
        <charset val="204"/>
        <scheme val="minor"/>
      </rPr>
      <t>SET ANCHOR PUMP AT 5275 FT,</t>
    </r>
    <r>
      <rPr>
        <b/>
        <sz val="12"/>
        <color rgb="FF0000FF"/>
        <rFont val="Calibri"/>
        <family val="2"/>
        <scheme val="minor"/>
      </rPr>
      <t xml:space="preserve"> TBG TEST HOLD, ON STREAM</t>
    </r>
  </si>
  <si>
    <t>TOT. RET. 45 RODS</t>
  </si>
  <si>
    <r>
      <t xml:space="preserve">NO PUMP ACTION, RET. 2 RODS, TBG TEST NOT HOLD, </t>
    </r>
    <r>
      <rPr>
        <b/>
        <sz val="12"/>
        <color rgb="FFFF0000"/>
        <rFont val="Calibri"/>
        <family val="2"/>
        <charset val="204"/>
        <scheme val="minor"/>
      </rPr>
      <t>WAITING W/O</t>
    </r>
  </si>
  <si>
    <t>1.75" ANCHOR PUMP</t>
  </si>
  <si>
    <r>
      <t xml:space="preserve">NO PUMP ACTION, R.TRIP W/1.75" DHP INSTEAD OF 2" DHP, TBG TEST NOT HOLD, </t>
    </r>
    <r>
      <rPr>
        <b/>
        <sz val="12"/>
        <color rgb="FFFF0000"/>
        <rFont val="Calibri"/>
        <family val="2"/>
        <charset val="204"/>
        <scheme val="minor"/>
      </rPr>
      <t>R.TRIP W/1.75" ANCHOR PUMP</t>
    </r>
    <r>
      <rPr>
        <b/>
        <sz val="12"/>
        <color rgb="FF0000FF"/>
        <rFont val="Calibri"/>
        <family val="2"/>
        <scheme val="minor"/>
      </rPr>
      <t>, RET. (2+3) RODS, SET PUMP AT 5650 FT, ON STREAM.</t>
    </r>
  </si>
  <si>
    <t>TOT. RET 5 RODS</t>
  </si>
  <si>
    <t>TOTAL RET. 46*1" RODS</t>
  </si>
  <si>
    <t>25 X 1"+116 X 7/8''+47 X 1"</t>
  </si>
  <si>
    <t>CHANGED S/U DUE TO CRACK IN SAMPSON POST BASE, R/U S/U F/ NE-60 (LUFKIN M-II 640, SH.S.10", S.L.112")</t>
  </si>
  <si>
    <t>M-II 640</t>
  </si>
  <si>
    <t>TRANSFERRED S/U TO NE-30</t>
  </si>
  <si>
    <t>BAKER,  B-IV</t>
  </si>
  <si>
    <r>
      <t xml:space="preserve">RIH W/ 2.65" G.C. Tagged F-Nipple @ 5990 Ft (S.L Depth), RIH W/ 2.56" FWG, </t>
    </r>
    <r>
      <rPr>
        <b/>
        <sz val="12"/>
        <color rgb="FFFF0000"/>
        <rFont val="Calibri"/>
        <family val="2"/>
        <charset val="204"/>
        <scheme val="minor"/>
      </rPr>
      <t>SET SAME IN F-NIPPLE</t>
    </r>
    <r>
      <rPr>
        <b/>
        <sz val="12"/>
        <color rgb="FF0000FF"/>
        <rFont val="Calibri"/>
        <family val="2"/>
        <scheme val="minor"/>
      </rPr>
      <t xml:space="preserve">, </t>
    </r>
    <r>
      <rPr>
        <b/>
        <sz val="12"/>
        <color rgb="FF0000FF"/>
        <rFont val="Calibri"/>
        <family val="2"/>
        <charset val="204"/>
        <scheme val="minor"/>
      </rPr>
      <t xml:space="preserve">Filled The Well W/ Water, RIH W/2.75" D-2 Shifting Tool, </t>
    </r>
    <r>
      <rPr>
        <b/>
        <sz val="12"/>
        <color rgb="FF008000"/>
        <rFont val="Calibri"/>
        <family val="2"/>
        <charset val="204"/>
        <scheme val="minor"/>
      </rPr>
      <t>Opened Lower &amp; Upper SSDs Against Upper and Lower B-I</t>
    </r>
    <r>
      <rPr>
        <b/>
        <sz val="12"/>
        <color rgb="FF0000FF"/>
        <rFont val="Calibri"/>
        <family val="2"/>
        <charset val="204"/>
        <scheme val="minor"/>
      </rPr>
      <t>, Good Indication of Opening, POOH, RIH W/1.75" DHP, ON STREAM.</t>
    </r>
  </si>
  <si>
    <r>
      <rPr>
        <b/>
        <sz val="12"/>
        <color rgb="FF008000"/>
        <rFont val="Calibri"/>
        <family val="2"/>
        <charset val="204"/>
        <scheme val="minor"/>
      </rPr>
      <t>BAH-I [5,827’ – 5,837’]
BAH-I [5,847’ – 5,859’]</t>
    </r>
    <r>
      <rPr>
        <b/>
        <sz val="12"/>
        <color rgb="FFFF0000"/>
        <rFont val="Calibri"/>
        <family val="2"/>
        <charset val="204"/>
        <scheme val="minor"/>
      </rPr>
      <t xml:space="preserve">
BAH-III [5,986’ – 6,002’] ISOLATED BY FWG PLUG
BAH-III [6,019’ – 6,028’] ISOLATED BY FWG PLUG
BAH-IV [6082 – 6090] ISOLATED BY FWG PLUG</t>
    </r>
  </si>
  <si>
    <t>EXPRO # 2 (TMU)
FER.=49 HZ , CURR.=22 A, PIP= 491.5 PSI , PDP=2935 PSI ,
TI= 200.9 F, TM=244.9 F , USP= 375 PSI</t>
  </si>
  <si>
    <r>
      <t xml:space="preserve">POOH WITH S/R &amp; DHP , TAGGED  T.D. AT 6542 FT, ALL  PERFS IS CLEAR.
, PERFORATED </t>
    </r>
    <r>
      <rPr>
        <b/>
        <sz val="12"/>
        <color rgb="FF1C9A16"/>
        <rFont val="Calibri"/>
        <family val="2"/>
        <scheme val="minor"/>
      </rPr>
      <t>B-I (5750-5777) (5788-5818) (5842-5858), B-III (5930-5939), B-IV (5952-5965) , (5986-5997)</t>
    </r>
    <r>
      <rPr>
        <b/>
        <sz val="12"/>
        <color rgb="FF0000FF"/>
        <rFont val="Calibri"/>
        <family val="2"/>
        <scheme val="minor"/>
      </rPr>
      <t xml:space="preserve"> , RIH WITH </t>
    </r>
    <r>
      <rPr>
        <b/>
        <sz val="12"/>
        <color rgb="FFFF0000"/>
        <rFont val="Calibri"/>
        <family val="2"/>
        <scheme val="minor"/>
      </rPr>
      <t>1.75" DHP</t>
    </r>
    <r>
      <rPr>
        <b/>
        <sz val="12"/>
        <color rgb="FF0000FF"/>
        <rFont val="Calibri"/>
        <family val="2"/>
        <scheme val="minor"/>
      </rPr>
      <t xml:space="preserve"> &amp; S/R ( 25X1" + 125X7/8" + 72X1" ), ON STREAM</t>
    </r>
  </si>
  <si>
    <t>INCREASED S.L. F/112" T/144"</t>
  </si>
  <si>
    <t>NO PUMP ACTION, DHP REST , ON STREAM.</t>
  </si>
  <si>
    <t>POOH W/ S/R AND PUMP BESIDE WELL.</t>
  </si>
  <si>
    <r>
      <t xml:space="preserve">NO PUMP ACTION, RET. 5*1" RODS, </t>
    </r>
    <r>
      <rPr>
        <b/>
        <sz val="12"/>
        <color rgb="FF0000FF"/>
        <rFont val="Calibri"/>
        <family val="2"/>
        <charset val="204"/>
        <scheme val="minor"/>
      </rPr>
      <t>R.TRIP W/1.5" ANCHOR PUMP, RET. (6+5+10) RODS,</t>
    </r>
    <r>
      <rPr>
        <b/>
        <sz val="12"/>
        <color rgb="FFFF0000"/>
        <rFont val="Calibri"/>
        <family val="2"/>
        <charset val="204"/>
        <scheme val="minor"/>
      </rPr>
      <t xml:space="preserve"> </t>
    </r>
    <r>
      <rPr>
        <b/>
        <sz val="12"/>
        <color rgb="FF0000FF"/>
        <rFont val="Calibri"/>
        <family val="2"/>
        <scheme val="minor"/>
      </rPr>
      <t xml:space="preserve"> TBG TEST NOT HOLD, R.TRIP W/1.5" ANCHOR PUMP, RET. 5 RODS, TBG TEST NOT HOLD, </t>
    </r>
    <r>
      <rPr>
        <b/>
        <sz val="12"/>
        <color rgb="FFFF0000"/>
        <rFont val="Calibri"/>
        <family val="2"/>
        <charset val="204"/>
        <scheme val="minor"/>
      </rPr>
      <t xml:space="preserve">WAITING W/O.
</t>
    </r>
  </si>
  <si>
    <r>
      <t xml:space="preserve">B-IV </t>
    </r>
    <r>
      <rPr>
        <b/>
        <sz val="26"/>
        <color rgb="FFFF0000"/>
        <rFont val="Calibri"/>
        <family val="2"/>
        <charset val="204"/>
        <scheme val="minor"/>
      </rPr>
      <t xml:space="preserve">(ISOLATED B-V,VI)
</t>
    </r>
    <r>
      <rPr>
        <b/>
        <sz val="18"/>
        <color theme="1"/>
        <rFont val="Calibri"/>
        <family val="2"/>
        <charset val="204"/>
        <scheme val="minor"/>
      </rPr>
      <t>NICKLE CARBIDE</t>
    </r>
    <r>
      <rPr>
        <b/>
        <sz val="16"/>
        <color theme="1"/>
        <rFont val="Calibri"/>
        <family val="2"/>
        <charset val="204"/>
        <scheme val="minor"/>
      </rPr>
      <t xml:space="preserve"> </t>
    </r>
    <r>
      <rPr>
        <b/>
        <sz val="18"/>
        <color theme="1"/>
        <rFont val="Calibri"/>
        <family val="2"/>
        <charset val="204"/>
        <scheme val="minor"/>
      </rPr>
      <t>PUMP INVESTIGATION</t>
    </r>
    <r>
      <rPr>
        <b/>
        <sz val="14"/>
        <color rgb="FFFF0000"/>
        <rFont val="Calibri"/>
        <family val="2"/>
        <charset val="204"/>
        <scheme val="minor"/>
      </rPr>
      <t xml:space="preserve">
</t>
    </r>
    <r>
      <rPr>
        <b/>
        <sz val="11"/>
        <color rgb="FF0000FF"/>
        <rFont val="Calibri"/>
        <family val="2"/>
        <charset val="204"/>
        <scheme val="minor"/>
      </rPr>
      <t>Working for 58 days.
  * found valve rod eroded in middle by 20% 
   * found valve rod guide eroded and break, changed with Agiba mat</t>
    </r>
  </si>
  <si>
    <t>BAKER, Res. Decline</t>
  </si>
  <si>
    <t>NOT ACCURATE DFL</t>
  </si>
  <si>
    <t>BAKER
FER.=49 HZ , CURR.=21/22 A, PIP= 540 PSI , PDP=2990 PSI ,
TI= 201 F, TM=244 F , USP/DSP= 420/150 PSI, WHT=124 F</t>
  </si>
  <si>
    <t>BAKER 2.25" ANCHOR PUMP</t>
  </si>
  <si>
    <t>BAKER S.L 144"</t>
  </si>
  <si>
    <r>
      <t xml:space="preserve">NO PUMP ACTION, R.TRIP, RET. (10+10+4)*1" RODS, </t>
    </r>
    <r>
      <rPr>
        <b/>
        <sz val="12"/>
        <color rgb="FFFF0000"/>
        <rFont val="Calibri"/>
        <family val="2"/>
        <scheme val="minor"/>
      </rPr>
      <t>SET ANCHOR AT 4975 FT</t>
    </r>
    <r>
      <rPr>
        <b/>
        <sz val="12"/>
        <color rgb="FF0000FF"/>
        <rFont val="Calibri"/>
        <family val="2"/>
        <scheme val="minor"/>
      </rPr>
      <t xml:space="preserve">, 
TBG TEST NOT HOLD, </t>
    </r>
    <r>
      <rPr>
        <b/>
        <sz val="12"/>
        <color rgb="FFFF0000"/>
        <rFont val="Calibri"/>
        <family val="2"/>
        <scheme val="minor"/>
      </rPr>
      <t>WAITING W/O</t>
    </r>
  </si>
  <si>
    <r>
      <t xml:space="preserve">NO PUMP ACTION, MANY TRIALS TO UNSET ANCHOR PUMP BY APPLING O-PULL UP TO 50 KLBS W/O SUCCESS, </t>
    </r>
    <r>
      <rPr>
        <b/>
        <sz val="12"/>
        <color rgb="FFFF0000"/>
        <rFont val="Calibri"/>
        <family val="2"/>
        <charset val="204"/>
        <scheme val="minor"/>
      </rPr>
      <t>W/W/O</t>
    </r>
  </si>
  <si>
    <t>EXPRO#3 (TMU), Anchor Pump</t>
  </si>
  <si>
    <t>EXPRO # 2 (TMU), Anchor Pump</t>
  </si>
  <si>
    <r>
      <t xml:space="preserve">BAKER, </t>
    </r>
    <r>
      <rPr>
        <b/>
        <sz val="12"/>
        <color rgb="FFFF0000"/>
        <rFont val="Calibri"/>
        <family val="2"/>
        <charset val="204"/>
        <scheme val="minor"/>
      </rPr>
      <t>B-I, IV, V</t>
    </r>
  </si>
  <si>
    <r>
      <t xml:space="preserve">NO PUMP ACTION, </t>
    </r>
    <r>
      <rPr>
        <b/>
        <sz val="12"/>
        <color rgb="FFFF0000"/>
        <rFont val="Calibri"/>
        <family val="2"/>
        <charset val="204"/>
        <scheme val="minor"/>
      </rPr>
      <t>2 R.TRIP W/1.5" DHP</t>
    </r>
    <r>
      <rPr>
        <b/>
        <sz val="12"/>
        <color rgb="FF0000FF"/>
        <rFont val="Calibri"/>
        <family val="2"/>
        <scheme val="minor"/>
      </rPr>
      <t>, WEAK ACTION &amp; SUCTION, TBG TEST NOT HOLD, R.TRIP W/1.5" ANCHOR PUMP &amp; RET.(10+3 )RODS SET ANCHORE PUMP AT DFL. ,FILLED W/WATER HOLD ,ON STREAM 27-10-2020</t>
    </r>
  </si>
  <si>
    <t>65X1"+119X7/8"+25X1"</t>
  </si>
  <si>
    <t>TOTAL RET. 13X1" RODS</t>
  </si>
  <si>
    <r>
      <t xml:space="preserve">ROD NO. </t>
    </r>
    <r>
      <rPr>
        <b/>
        <sz val="12"/>
        <color rgb="FFFF0000"/>
        <rFont val="Calibri"/>
        <family val="2"/>
        <charset val="204"/>
        <scheme val="minor"/>
      </rPr>
      <t>( 18X1" )</t>
    </r>
    <r>
      <rPr>
        <b/>
        <sz val="12"/>
        <color rgb="FF0000FF"/>
        <rFont val="Calibri"/>
        <family val="2"/>
        <scheme val="minor"/>
      </rPr>
      <t xml:space="preserve"> PARTED, FISHED OK, REPLACED OK , ON STREAM.</t>
    </r>
  </si>
  <si>
    <t>POOH W/S/R &amp;DHP, L/D SAME BSEIDE THE WELL.</t>
  </si>
  <si>
    <r>
      <t xml:space="preserve">NO PUMP ACTION, RET. (5+5)*1" RODS, TBG.TEST NOT HOLD, </t>
    </r>
    <r>
      <rPr>
        <b/>
        <sz val="12"/>
        <color rgb="FFFF0000"/>
        <rFont val="Calibri"/>
        <family val="2"/>
        <charset val="204"/>
        <scheme val="minor"/>
      </rPr>
      <t>R.TRIP W/2.25" ANCHOR PUMP</t>
    </r>
    <r>
      <rPr>
        <b/>
        <sz val="12"/>
        <color rgb="FF0000FF"/>
        <rFont val="Calibri"/>
        <family val="2"/>
        <scheme val="minor"/>
      </rPr>
      <t>, RET. 5x1" RODS, TBG TEST HOLD, SET ANCHOR PUMP AT 5625 FT, ON STREAM.</t>
    </r>
  </si>
  <si>
    <t xml:space="preserve">TOT. RET. 20 RODS       </t>
  </si>
  <si>
    <t>25X1" + 138X7/8" + 43X1"</t>
  </si>
  <si>
    <r>
      <t xml:space="preserve">NO PUMP ACTION, RET. (10-1X1") RODS, HYDRO TEST, NOT HOLD, R.TRIP, </t>
    </r>
    <r>
      <rPr>
        <b/>
        <sz val="12"/>
        <color rgb="FFFF0000"/>
        <rFont val="Calibri"/>
        <family val="2"/>
        <charset val="204"/>
        <scheme val="minor"/>
      </rPr>
      <t>SET ANCHOR PUMP AT 5150 FT</t>
    </r>
    <r>
      <rPr>
        <b/>
        <sz val="12"/>
        <color rgb="FF0000FF"/>
        <rFont val="Calibri"/>
        <family val="2"/>
        <scheme val="minor"/>
      </rPr>
      <t>, HYDRO TEST, HOLD OK, ON STREAM.</t>
    </r>
  </si>
  <si>
    <t>TOT. RET. 54 RODS</t>
  </si>
  <si>
    <t>TELEMETRY</t>
  </si>
  <si>
    <t>S/U TRANSFERRED TO A-DOME-2</t>
  </si>
  <si>
    <t>POOH W/ S/R</t>
  </si>
  <si>
    <t>RES.DECLINE</t>
  </si>
  <si>
    <t>MANY TRIALS TO UNSET DHP, DHP FREE OK, R.TRIP, HYDRO TEST, HOLD OK, ON STREAM</t>
  </si>
  <si>
    <r>
      <t xml:space="preserve">ROD NO. 6*7/8" PARTED, FISHED, </t>
    </r>
    <r>
      <rPr>
        <b/>
        <sz val="12"/>
        <color rgb="FFFF0000"/>
        <rFont val="Calibri"/>
        <family val="2"/>
        <charset val="204"/>
        <scheme val="minor"/>
      </rPr>
      <t>POOH W/ (2.25" BTM HOLD DWN PUMP LUFKIN BRASS NIKLE CARBIDE)</t>
    </r>
    <r>
      <rPr>
        <b/>
        <sz val="12"/>
        <color rgb="FF0000FF"/>
        <rFont val="Calibri"/>
        <family val="2"/>
        <scheme val="minor"/>
      </rPr>
      <t>, R.TRIP W/2.25" DHP, ON STREAM</t>
    </r>
  </si>
  <si>
    <t>1" (NEW D-78) &amp; 7/8" (NEW S-88)</t>
  </si>
  <si>
    <t>CHECKED S/U, FOUND S.L 102" NOT 123"</t>
  </si>
  <si>
    <r>
      <t xml:space="preserve">NO PUMP ACTION, RESET DHP, NO PROD., </t>
    </r>
    <r>
      <rPr>
        <b/>
        <sz val="12"/>
        <color rgb="FFFF0000"/>
        <rFont val="Calibri"/>
        <family val="2"/>
        <charset val="204"/>
        <scheme val="minor"/>
      </rPr>
      <t>R.TRIP W/1.75" DHP INSTEAD OF 2" DHP</t>
    </r>
    <r>
      <rPr>
        <b/>
        <sz val="12"/>
        <color rgb="FF0000FF"/>
        <rFont val="Calibri"/>
        <family val="2"/>
        <scheme val="minor"/>
      </rPr>
      <t xml:space="preserve">, TBG TEST NOT HOLD, </t>
    </r>
    <r>
      <rPr>
        <b/>
        <sz val="12"/>
        <color rgb="FFFF0000"/>
        <rFont val="Calibri"/>
        <family val="2"/>
        <charset val="204"/>
        <scheme val="minor"/>
      </rPr>
      <t>R.TRIP W/1.75" ANCHOR PUMP</t>
    </r>
    <r>
      <rPr>
        <b/>
        <sz val="12"/>
        <color rgb="FF0000FF"/>
        <rFont val="Calibri"/>
        <family val="2"/>
        <scheme val="minor"/>
      </rPr>
      <t>, RET. 10*1" RODS, SET ANCHOR AT 5625 FT, TBG TEST HOLD, ON STREAM.</t>
    </r>
  </si>
  <si>
    <t>D.F.L @ PUMP DEPTH</t>
  </si>
  <si>
    <t>The well down due to Pd , Checked SSSV found it close , opened ok , started ESP normally to Freq 49 hz.</t>
  </si>
  <si>
    <r>
      <t xml:space="preserve">NO PUMP ACTION, </t>
    </r>
    <r>
      <rPr>
        <b/>
        <sz val="12"/>
        <color rgb="FFFF0000"/>
        <rFont val="Calibri"/>
        <family val="2"/>
        <charset val="204"/>
        <scheme val="minor"/>
      </rPr>
      <t>R.TRIP W/1.75" ANCHOR PUMP</t>
    </r>
    <r>
      <rPr>
        <b/>
        <sz val="12"/>
        <color rgb="FF0000FF"/>
        <rFont val="Calibri"/>
        <family val="2"/>
        <scheme val="minor"/>
      </rPr>
      <t>, RET. 1*1" RODS, SET ANCHOR AT 5600 FT, TBG TEST HOLD, ON STREAM.</t>
    </r>
  </si>
  <si>
    <t>TOT. RET. 11 RODS</t>
  </si>
  <si>
    <t xml:space="preserve">BAKER ,(B-I,III,IV ) , ( during W/O ; Observed 5.5 FT  covered with fill for B-IV (5981-5996)' 
</t>
  </si>
  <si>
    <r>
      <t xml:space="preserve">FOUND ROD NO. (69X1") PARTED, FISHED, </t>
    </r>
    <r>
      <rPr>
        <b/>
        <sz val="12"/>
        <color rgb="FFFF0000"/>
        <rFont val="Calibri"/>
        <family val="2"/>
        <charset val="204"/>
        <scheme val="minor"/>
      </rPr>
      <t>R.TRIP W/1.75" DHP INSTEAD OF 2" DHP</t>
    </r>
    <r>
      <rPr>
        <b/>
        <sz val="12"/>
        <color rgb="FF0000FF"/>
        <rFont val="Calibri"/>
        <family val="2"/>
        <scheme val="minor"/>
      </rPr>
      <t xml:space="preserve">, NO PROD, TBG TEST NOT HOLD (OIL PRODUCE F/CSG), CLOSED CSG FOUND TBG TEST NOT HOLD, </t>
    </r>
    <r>
      <rPr>
        <b/>
        <sz val="12"/>
        <color rgb="FFFF0000"/>
        <rFont val="Calibri"/>
        <family val="2"/>
        <charset val="204"/>
        <scheme val="minor"/>
      </rPr>
      <t>R.TRIP W/1.75" ANCHOR PUMP</t>
    </r>
    <r>
      <rPr>
        <b/>
        <sz val="12"/>
        <color rgb="FF0000FF"/>
        <rFont val="Calibri"/>
        <family val="2"/>
        <scheme val="minor"/>
      </rPr>
      <t xml:space="preserve">, RET. (10+10)*1" RODS, TBG TEST NOT HOLD, </t>
    </r>
    <r>
      <rPr>
        <b/>
        <sz val="12"/>
        <color rgb="FFFF0000"/>
        <rFont val="Calibri"/>
        <family val="2"/>
        <charset val="204"/>
        <scheme val="minor"/>
      </rPr>
      <t>R.TRIP W/1.75" ANCHOR PUMP</t>
    </r>
    <r>
      <rPr>
        <b/>
        <sz val="12"/>
        <color rgb="FF0000FF"/>
        <rFont val="Calibri"/>
        <family val="2"/>
        <scheme val="minor"/>
      </rPr>
      <t xml:space="preserve">, RET. (10+10+5)*1" RODS, TBG TEST NOT HOLD, </t>
    </r>
    <r>
      <rPr>
        <b/>
        <sz val="12"/>
        <color rgb="FFFF0000"/>
        <rFont val="Calibri"/>
        <family val="2"/>
        <charset val="204"/>
        <scheme val="minor"/>
      </rPr>
      <t>WAITING W/O</t>
    </r>
  </si>
  <si>
    <t>25*1" + 130*7/8" + 39*1"</t>
  </si>
  <si>
    <t>EXPRO #2 (TMU) , PLAN TO CHECK BY BAKER</t>
  </si>
  <si>
    <t>Observed WHP incr., Installed adj. choke, started the well with following parameters:
Freq.=  49 hz, Curr.=23  A, Pi/Pd=670/3186 psi, Ti/Tm=200/244 F, USP/DSP=580/167  psi, WHT=143  F.</t>
  </si>
  <si>
    <t xml:space="preserve">• Valve rod bended in its middle section, the rod was eroded due to its repeated axial motion to the extent that it lost its cylindrical shape and further deformed.
• Most probably it is not material defect but the valve rod deformation is main cause although the pump was confirmed to have been in good condition before being in operation.
</t>
  </si>
  <si>
    <r>
      <t xml:space="preserve">ROD NO. </t>
    </r>
    <r>
      <rPr>
        <b/>
        <sz val="12"/>
        <color rgb="FFFF0000"/>
        <rFont val="Calibri"/>
        <family val="2"/>
        <charset val="204"/>
        <scheme val="minor"/>
      </rPr>
      <t>( 42X1" )</t>
    </r>
    <r>
      <rPr>
        <b/>
        <sz val="12"/>
        <color rgb="FF0000FF"/>
        <rFont val="Calibri"/>
        <family val="2"/>
        <scheme val="minor"/>
      </rPr>
      <t xml:space="preserve"> PARTED, FISHED OK, R.TRIP W/1.75" DHP, REPLACED 1" TOP SECTION F/ N-97 T/ D-78 COND-I, ON STREAM.</t>
    </r>
  </si>
  <si>
    <r>
      <t xml:space="preserve">NO PUMP ACTION, RESET DHP, NO PROD., R.TRIP W/ </t>
    </r>
    <r>
      <rPr>
        <b/>
        <sz val="12"/>
        <color rgb="FFFF0000"/>
        <rFont val="Calibri"/>
        <family val="2"/>
        <charset val="204"/>
        <scheme val="minor"/>
      </rPr>
      <t>REDRESS (2.25" BTM HOLD DWN PUMP LUFKIN BRASS NIKLE CARBIDE)</t>
    </r>
    <r>
      <rPr>
        <b/>
        <sz val="12"/>
        <color rgb="FF0000FF"/>
        <rFont val="Calibri"/>
        <family val="2"/>
        <scheme val="minor"/>
      </rPr>
      <t>, ON STREAM.</t>
    </r>
  </si>
  <si>
    <t>DFL below pump depth,  no production, stop due to low productivity.</t>
  </si>
  <si>
    <t>NO PUMP ACTION, R.TRIP, ON STREAM</t>
  </si>
  <si>
    <t>NO PUMP ACTION, R.TRIP W/ 2 DHP INSTEAD OF 1.75" DHP, ON STREAM.</t>
  </si>
  <si>
    <t>2" DHP</t>
  </si>
  <si>
    <t>EXPRO #2 (TMU), P.S = 2", Sh.S 12"</t>
  </si>
  <si>
    <t>Baker , 1.75" ANCHOR PUMP</t>
  </si>
  <si>
    <t xml:space="preserve">EXPRO #2 (TMU) , S.L. =112" </t>
  </si>
  <si>
    <r>
      <t xml:space="preserve">NO PUMP ACTION, SAPCE IN ANCHOR PUMP, NO PROD, </t>
    </r>
    <r>
      <rPr>
        <b/>
        <sz val="12"/>
        <color rgb="FFFF0000"/>
        <rFont val="Calibri"/>
        <family val="2"/>
        <charset val="204"/>
        <scheme val="minor"/>
      </rPr>
      <t>WAITING W/O</t>
    </r>
    <r>
      <rPr>
        <b/>
        <sz val="12"/>
        <color rgb="FF0000FF"/>
        <rFont val="Calibri"/>
        <family val="2"/>
        <scheme val="minor"/>
      </rPr>
      <t xml:space="preserve">
POOH W/S/R AND ANCHOR PUMP, FOUND PUMP BARREL LOST IN THE WELL.</t>
    </r>
  </si>
  <si>
    <t xml:space="preserve">         </t>
  </si>
  <si>
    <r>
      <t xml:space="preserve">NO PUMP ACTION, </t>
    </r>
    <r>
      <rPr>
        <b/>
        <sz val="12"/>
        <color rgb="FFFF0000"/>
        <rFont val="Calibri"/>
        <family val="2"/>
        <charset val="204"/>
        <scheme val="minor"/>
      </rPr>
      <t>R.TRIP W/1.5" DHP INSTEAD OF 1.75" DHP</t>
    </r>
    <r>
      <rPr>
        <b/>
        <sz val="12"/>
        <color rgb="FF0000FF"/>
        <rFont val="Calibri"/>
        <family val="2"/>
        <scheme val="minor"/>
      </rPr>
      <t>, ON STREAM</t>
    </r>
  </si>
  <si>
    <t>TOT. RET. 9 RODS</t>
  </si>
  <si>
    <t>79X1"+119X7/8"+20X1" S.BR</t>
  </si>
  <si>
    <t>EXPRO# 2 (TMU)</t>
  </si>
  <si>
    <t>EXPRO # 2 TMU</t>
  </si>
  <si>
    <r>
      <rPr>
        <b/>
        <sz val="24"/>
        <color rgb="FFFF0000"/>
        <rFont val="Calibri"/>
        <family val="2"/>
        <charset val="204"/>
        <scheme val="minor"/>
      </rPr>
      <t>ADD B-I</t>
    </r>
    <r>
      <rPr>
        <b/>
        <sz val="24"/>
        <color rgb="FF008000"/>
        <rFont val="Calibri"/>
        <family val="2"/>
        <charset val="204"/>
        <scheme val="minor"/>
      </rPr>
      <t xml:space="preserve">
</t>
    </r>
    <r>
      <rPr>
        <b/>
        <sz val="18"/>
        <color rgb="FF008000"/>
        <rFont val="Calibri"/>
        <family val="2"/>
        <charset val="204"/>
        <scheme val="minor"/>
      </rPr>
      <t>NOW B-I,IV,V ON PROD.</t>
    </r>
  </si>
  <si>
    <t>EXPRO # 2 (TMU) WRONG TEST</t>
  </si>
  <si>
    <t>DECREASED S/L F/144" T/112"</t>
  </si>
  <si>
    <t>TRANSEFERED S/U TO A-99</t>
  </si>
  <si>
    <t>SEVER F.POUND, P.FILLAGE 37% , Plan to decrease P.S. to 1.5" in first R.Trip and switch to timer mode</t>
  </si>
  <si>
    <t>F.POUND, P.FILLAGE 68%</t>
  </si>
  <si>
    <r>
      <t xml:space="preserve">NO PUMP ACTION, R.TRIP </t>
    </r>
    <r>
      <rPr>
        <b/>
        <sz val="12"/>
        <color rgb="FFFF0000"/>
        <rFont val="Calibri"/>
        <family val="2"/>
        <charset val="204"/>
        <scheme val="minor"/>
      </rPr>
      <t>W/ 2.25" DHP INSTEAD OF 2.25" BTM HOLD DWN PUMP LUFKIN BRASS NIKLE CARBIDE,</t>
    </r>
    <r>
      <rPr>
        <b/>
        <sz val="12"/>
        <color rgb="FF0000FF"/>
        <rFont val="Calibri"/>
        <family val="2"/>
        <scheme val="minor"/>
      </rPr>
      <t xml:space="preserve"> NO PROD., RESET DHP, NO PROD., R.TRIP W/ 2.25" ANCHOR PUMP, RET. 10*1" RODS,</t>
    </r>
    <r>
      <rPr>
        <b/>
        <sz val="12"/>
        <color rgb="FFFF0000"/>
        <rFont val="Calibri"/>
        <family val="2"/>
        <charset val="204"/>
        <scheme val="minor"/>
      </rPr>
      <t xml:space="preserve"> SET ANCHOR PUMP AT 5725 FT, </t>
    </r>
    <r>
      <rPr>
        <b/>
        <sz val="12"/>
        <color rgb="FF0000FF"/>
        <rFont val="Calibri"/>
        <family val="2"/>
        <charset val="204"/>
        <scheme val="minor"/>
      </rPr>
      <t>ON STREAM</t>
    </r>
  </si>
  <si>
    <t>NO PUMP ACTION, RESET DHP, NO PROD., R.TRIP, ON STREAM</t>
  </si>
  <si>
    <r>
      <t xml:space="preserve">NO PUMP ACTION, R.TRIP, NO PROD., TBG. TEST, NOT HOLD, R.TRIP W/ 1.5" SLIM ANCHOR PUMP, RET. 10*1" RODS, </t>
    </r>
    <r>
      <rPr>
        <b/>
        <sz val="12"/>
        <color rgb="FFFF0000"/>
        <rFont val="Calibri"/>
        <family val="2"/>
        <charset val="204"/>
        <scheme val="minor"/>
      </rPr>
      <t>SET ANCHOR PUMP AT 5725 FT,</t>
    </r>
    <r>
      <rPr>
        <b/>
        <sz val="12"/>
        <color rgb="FF0000FF"/>
        <rFont val="Calibri"/>
        <family val="2"/>
        <scheme val="minor"/>
      </rPr>
      <t xml:space="preserve"> ON STREAM </t>
    </r>
  </si>
  <si>
    <t xml:space="preserve">EXPRO #2 (TMU)  , F.L. at p.depth </t>
  </si>
  <si>
    <r>
      <t xml:space="preserve">NO PUMP ACTION, R.TRIP W/ 2.25" ANCHOR PUMP (NICKLE CARBIDE), RET. 11*1" RODS, </t>
    </r>
    <r>
      <rPr>
        <b/>
        <sz val="12"/>
        <color rgb="FFFF0000"/>
        <rFont val="Calibri"/>
        <family val="2"/>
        <charset val="204"/>
        <scheme val="minor"/>
      </rPr>
      <t>SET ANCHOR PUMP AT 5475 FT</t>
    </r>
    <r>
      <rPr>
        <b/>
        <sz val="12"/>
        <color rgb="FF0000FF"/>
        <rFont val="Calibri"/>
        <family val="2"/>
        <scheme val="minor"/>
      </rPr>
      <t>, TBG.TEST, HOLD, ON STREAM</t>
    </r>
  </si>
  <si>
    <r>
      <t xml:space="preserve">NO PUMP ACTION, RET. 10*1" RODS, TBG.TEST, NOT HOLD, R.TRIP W/ NEW 2.25" ANCHOR PUMP, DEEPEN PUMP BY 10*1" RODS, </t>
    </r>
    <r>
      <rPr>
        <b/>
        <sz val="12"/>
        <color rgb="FFFF0000"/>
        <rFont val="Calibri"/>
        <family val="2"/>
        <charset val="204"/>
        <scheme val="minor"/>
      </rPr>
      <t xml:space="preserve">SET ANCHOR PUMP AT 5450 FT, </t>
    </r>
    <r>
      <rPr>
        <b/>
        <sz val="12"/>
        <color rgb="FF0000FF"/>
        <rFont val="Calibri"/>
        <family val="2"/>
        <charset val="204"/>
        <scheme val="minor"/>
      </rPr>
      <t>TBG. TEST,</t>
    </r>
    <r>
      <rPr>
        <b/>
        <sz val="12"/>
        <color rgb="FF0000FF"/>
        <rFont val="Calibri"/>
        <family val="2"/>
        <scheme val="minor"/>
      </rPr>
      <t xml:space="preserve"> HOLD, ON STREAM </t>
    </r>
    <r>
      <rPr>
        <b/>
        <sz val="12"/>
        <color rgb="FFFF0000"/>
        <rFont val="Calibri"/>
        <family val="2"/>
        <charset val="204"/>
        <scheme val="minor"/>
      </rPr>
      <t>6/1/2021</t>
    </r>
  </si>
  <si>
    <t>FLUID POUND, P.F=85% , AFTER R/T WITH 1.75" S.H ANCHOR PUMP,  TOTAL RET. 21 RODS</t>
  </si>
  <si>
    <t>NORMAL CARD , AFTER R/T W/1.75" ANCHOR PUMP, TOTAL RET. 11 RODS</t>
  </si>
  <si>
    <r>
      <t xml:space="preserve">FLUID POUND, P.F=72% , AFTER R.TRIP W/1.5" DHP INSTEAD OF 1.75" DHP , </t>
    </r>
    <r>
      <rPr>
        <b/>
        <sz val="12"/>
        <color rgb="FFFF0000"/>
        <rFont val="Calibri"/>
        <family val="2"/>
        <charset val="204"/>
        <scheme val="minor"/>
      </rPr>
      <t>PLAN TO PERFORM PROD. TEST</t>
    </r>
  </si>
  <si>
    <r>
      <t>SLIGHT TV LEAK ,</t>
    </r>
    <r>
      <rPr>
        <b/>
        <sz val="12"/>
        <color rgb="FFFF0000"/>
        <rFont val="Calibri"/>
        <family val="2"/>
        <charset val="204"/>
        <scheme val="minor"/>
      </rPr>
      <t xml:space="preserve"> PLAN TO PERFORM PROD. TEST</t>
    </r>
  </si>
  <si>
    <r>
      <t xml:space="preserve">NORMAL CARD , </t>
    </r>
    <r>
      <rPr>
        <b/>
        <sz val="12"/>
        <rFont val="Calibri"/>
        <family val="2"/>
        <charset val="204"/>
        <scheme val="minor"/>
      </rPr>
      <t>EXPECTED RZG PLUG (ISOLATED B-V,VI) , HAD A LEAK , PLAN TO PERFORM PROD. TEST , COLLECT MORE W.C. SAMPLES</t>
    </r>
  </si>
  <si>
    <t>F.POUND , P.FILL +/- 88 %</t>
  </si>
  <si>
    <t>F.POUND , P.FILL +/- 70 %</t>
  </si>
  <si>
    <t>F.POUND , P.FILL +/- 95 %</t>
  </si>
  <si>
    <t>NORMAL CARD , PLAN TO PERFORM PROD. TEST</t>
  </si>
  <si>
    <t>TOTAL RET. 25*1" RODS</t>
  </si>
  <si>
    <t xml:space="preserve">EXPRO # 3 (TMU) ,  (B-IV ONLY ON PROD. , EXPECTED RZG PLUG (ISOLATED B-V,VI) , HAD A LEAK) </t>
  </si>
  <si>
    <t>Confirmed RZG plug had a leak where W.C inc. from 50 % to 80% , FL jumped to 900 ft , prod. Rate inc. to normal rate for B-V,VI  , Plan to replace leakage RZG plug .</t>
  </si>
  <si>
    <t>SLIGHT F.POUND, P.F=88 %</t>
  </si>
  <si>
    <r>
      <t xml:space="preserve">ROD NO </t>
    </r>
    <r>
      <rPr>
        <b/>
        <sz val="12"/>
        <color rgb="FFFF0000"/>
        <rFont val="Calibri"/>
        <family val="2"/>
        <charset val="204"/>
        <scheme val="minor"/>
      </rPr>
      <t>(8*7/8")</t>
    </r>
    <r>
      <rPr>
        <b/>
        <sz val="12"/>
        <color rgb="FF0000FF"/>
        <rFont val="Calibri"/>
        <family val="2"/>
        <scheme val="minor"/>
      </rPr>
      <t xml:space="preserve"> PARTED, FISHED OK, REPLACED, R.TRIP W/ 2" ANCHOR PUMP INSTEAD OF 2.25" ANCHOR PUMP, RET.(1+2)*1" RODS, NO PROD., </t>
    </r>
    <r>
      <rPr>
        <b/>
        <sz val="12"/>
        <color rgb="FFFF0000"/>
        <rFont val="Calibri"/>
        <family val="2"/>
        <charset val="204"/>
        <scheme val="minor"/>
      </rPr>
      <t>R.TRIP W/ 2.25" ANCHOR PUMP</t>
    </r>
    <r>
      <rPr>
        <b/>
        <sz val="12"/>
        <color rgb="FF0000FF"/>
        <rFont val="Calibri"/>
        <family val="2"/>
        <scheme val="minor"/>
      </rPr>
      <t xml:space="preserve">, RET. 1*1" ROD, S/R CONFG. (25*1" + 121*7/8" + 68*1"), </t>
    </r>
    <r>
      <rPr>
        <b/>
        <sz val="12"/>
        <color rgb="FFFF0000"/>
        <rFont val="Calibri"/>
        <family val="2"/>
        <charset val="204"/>
        <scheme val="minor"/>
      </rPr>
      <t xml:space="preserve">SET ANCHOR PUMP AT 5350 FT, </t>
    </r>
    <r>
      <rPr>
        <b/>
        <sz val="12"/>
        <color rgb="FF0000FF"/>
        <rFont val="Calibri"/>
        <family val="2"/>
        <charset val="204"/>
        <scheme val="minor"/>
      </rPr>
      <t>ON STREAM ON 11/1/2020</t>
    </r>
  </si>
  <si>
    <r>
      <t>NO PUMP ACTION, R.TRIP, RET. 2 RODS, SET PUMP AT 5675 FT, TBG TEST NOT HOLD,</t>
    </r>
    <r>
      <rPr>
        <b/>
        <sz val="12"/>
        <color rgb="FFFF0000"/>
        <rFont val="Calibri"/>
        <family val="2"/>
        <charset val="204"/>
        <scheme val="minor"/>
      </rPr>
      <t xml:space="preserve"> WAITING W/O
POOH W/ANCHOR PUMP &amp; S/R BESIDE WELL</t>
    </r>
  </si>
  <si>
    <t>TOTAL RET. 40*1" RODS</t>
  </si>
  <si>
    <t>EXPRO # 3 (TMU) , AFTER R.TRIP</t>
  </si>
  <si>
    <t>SEVER.POUND,P.FILLAGE +/- 57 %</t>
  </si>
  <si>
    <t xml:space="preserve"> F. POUND, PUMP FILL. +/- 71 %</t>
  </si>
  <si>
    <t>FLUID POUND, P.FILLAGE +/-80%</t>
  </si>
  <si>
    <t>SEVERE F.Pound, P.Fillage  16 %</t>
  </si>
  <si>
    <r>
      <t xml:space="preserve">NO PUMP ACTION, </t>
    </r>
    <r>
      <rPr>
        <b/>
        <sz val="12"/>
        <color rgb="FFFF0000"/>
        <rFont val="Calibri"/>
        <family val="2"/>
        <charset val="204"/>
        <scheme val="minor"/>
      </rPr>
      <t>R.TRIP W/1.75" INSTEAD OF 1.5" DHP</t>
    </r>
    <r>
      <rPr>
        <b/>
        <sz val="12"/>
        <color rgb="FF0000FF"/>
        <rFont val="Calibri"/>
        <family val="2"/>
        <scheme val="minor"/>
      </rPr>
      <t xml:space="preserve"> , ON STREAM</t>
    </r>
  </si>
  <si>
    <t>BAKER, AFTER  R/T With 1.75" DHP instead of 1.5" DHP, plan to verify losses by DFL</t>
  </si>
  <si>
    <r>
      <t xml:space="preserve">NO PUMP ACTION, R.TRIP W/ 2.25" ANCHOR PUM, RET.(10+5) RODS, NO PROD., </t>
    </r>
    <r>
      <rPr>
        <b/>
        <sz val="12"/>
        <color rgb="FFFF0000"/>
        <rFont val="Calibri"/>
        <family val="2"/>
        <charset val="204"/>
        <scheme val="minor"/>
      </rPr>
      <t>PLUNGER STUCK</t>
    </r>
    <r>
      <rPr>
        <b/>
        <sz val="12"/>
        <color rgb="FF0000FF"/>
        <rFont val="Calibri"/>
        <family val="2"/>
        <scheme val="minor"/>
      </rPr>
      <t xml:space="preserve">, R.TRIP W/2.25" ANCHOR PUMP, S/R CONFG. (25*1" + 119*7/8" + 55*1"), </t>
    </r>
    <r>
      <rPr>
        <b/>
        <sz val="12"/>
        <color rgb="FFFF0000"/>
        <rFont val="Calibri"/>
        <family val="2"/>
        <charset val="204"/>
        <scheme val="minor"/>
      </rPr>
      <t xml:space="preserve">SET ANCHOR PUMP AT 4975 FT, </t>
    </r>
    <r>
      <rPr>
        <b/>
        <sz val="12"/>
        <color rgb="FF0000FF"/>
        <rFont val="Calibri"/>
        <family val="2"/>
        <charset val="204"/>
        <scheme val="minor"/>
      </rPr>
      <t>ON STREAM</t>
    </r>
  </si>
  <si>
    <r>
      <t xml:space="preserve">POOH W/2" DHP &amp; S/R
REPLACED RZG PLUG WITH </t>
    </r>
    <r>
      <rPr>
        <b/>
        <sz val="12"/>
        <color rgb="FFFF0000"/>
        <rFont val="Calibri"/>
        <family val="2"/>
        <charset val="204"/>
        <scheme val="minor"/>
      </rPr>
      <t>NEW 2.25" RZG PLUG</t>
    </r>
    <r>
      <rPr>
        <b/>
        <sz val="12"/>
        <color rgb="FF0000FF"/>
        <rFont val="Calibri"/>
        <family val="2"/>
        <scheme val="minor"/>
      </rPr>
      <t>, ISOLATE B-V &amp; B-VI
RIH W/1.75" DHP &amp; SAME S/R.</t>
    </r>
  </si>
  <si>
    <t>wing stuck</t>
  </si>
  <si>
    <r>
      <t xml:space="preserve">ROD NO. </t>
    </r>
    <r>
      <rPr>
        <b/>
        <sz val="12"/>
        <color rgb="FFFF0000"/>
        <rFont val="Calibri"/>
        <family val="2"/>
        <charset val="204"/>
        <scheme val="minor"/>
      </rPr>
      <t>(99*7/8")</t>
    </r>
    <r>
      <rPr>
        <b/>
        <sz val="12"/>
        <color rgb="FF0000FF"/>
        <rFont val="Calibri"/>
        <family val="2"/>
        <scheme val="minor"/>
      </rPr>
      <t xml:space="preserve"> PARTED, FISHED, R.TRIP W/1.5" DHP, NO PROD, R.TRIP W/1.5" ANCHOR PUMP, RET. (5+4) RODS, </t>
    </r>
    <r>
      <rPr>
        <b/>
        <sz val="12"/>
        <color rgb="FFFF0000"/>
        <rFont val="Calibri"/>
        <family val="2"/>
        <charset val="204"/>
        <scheme val="minor"/>
      </rPr>
      <t>SET ANCHOR PUMP AT 5450 FT,</t>
    </r>
    <r>
      <rPr>
        <b/>
        <sz val="12"/>
        <color rgb="FF0000FF"/>
        <rFont val="Calibri"/>
        <family val="2"/>
        <scheme val="minor"/>
      </rPr>
      <t xml:space="preserve"> NO PROD., ANCHOR PUMP @ F.L , </t>
    </r>
    <r>
      <rPr>
        <b/>
        <sz val="12"/>
        <color rgb="FFFF0000"/>
        <rFont val="Calibri"/>
        <family val="2"/>
        <charset val="204"/>
        <scheme val="minor"/>
      </rPr>
      <t>WWO
POOH S/R AND PUMP BESIDE WELL</t>
    </r>
  </si>
  <si>
    <t>POOH S/R AND PUMP BESIDE WELL</t>
  </si>
  <si>
    <t>SPACE OUT DHP.</t>
  </si>
  <si>
    <t>2.25" ANCHOR DHP</t>
  </si>
  <si>
    <t>POOH W/S/R. (EXCEPT SINKER BAR SECTION AS PUMP STUCK)</t>
  </si>
  <si>
    <t>EXPRO #3 (TMU), "B-IV" After RIH W/ New RZG</t>
  </si>
  <si>
    <t>EXPRO #3 (TMU) ,  ANCHOR PUMP</t>
  </si>
  <si>
    <t xml:space="preserve"> Test is done after installing adjustable choke at production wing ,USP/DSP= 565/150 PSI.</t>
  </si>
  <si>
    <t>SLIGHT F.POUND , P.FILL. +/- 90 %</t>
  </si>
  <si>
    <t>NO PUMP ACTION, R.TRIP, RET. (2+3)*1", TBG.TEST, ON STREAM.</t>
  </si>
  <si>
    <t>Severe F.Pound, P.F=20 %</t>
  </si>
  <si>
    <r>
      <t xml:space="preserve">Production test data , FL and Dyna card  indicates  RZG plug(isolated B-V) still had a leak , </t>
    </r>
    <r>
      <rPr>
        <b/>
        <sz val="12"/>
        <color rgb="FFFF0000"/>
        <rFont val="Calibri"/>
        <family val="2"/>
        <charset val="204"/>
        <scheme val="minor"/>
      </rPr>
      <t xml:space="preserve"> plan to replace it again . </t>
    </r>
  </si>
  <si>
    <t>SLIGHT F.POUND , P.FILL. = 93%</t>
  </si>
  <si>
    <t>SEVERE F.POUND, P.FILLAGE= 26 %</t>
  </si>
  <si>
    <r>
      <t xml:space="preserve">FOUND ROD NO. (2*7/8") PARTED, FISHED, CHANGED 30*7/8" ROD TOP SECTION TO GRADE S-88 COND-I, R.TRIP, </t>
    </r>
    <r>
      <rPr>
        <b/>
        <sz val="12"/>
        <color rgb="FFFF0000"/>
        <rFont val="Calibri"/>
        <family val="2"/>
        <charset val="204"/>
        <scheme val="minor"/>
      </rPr>
      <t>SET PUMP AT SAME DEPTH AT 4975 FT</t>
    </r>
    <r>
      <rPr>
        <b/>
        <sz val="12"/>
        <color rgb="FF0000FF"/>
        <rFont val="Calibri"/>
        <family val="2"/>
        <scheme val="minor"/>
      </rPr>
      <t>, ON STREAM.</t>
    </r>
  </si>
  <si>
    <t>NO PUMP ACTION, R.TRIP W/ 1.75" ANCHOR PUMP, HYDRO TEST, HOLD OK, ON STREAM.</t>
  </si>
  <si>
    <t>TOTAL RET. 10X1" RODS</t>
  </si>
  <si>
    <t>TOTAL RET. 19X1" RODS</t>
  </si>
  <si>
    <t>NO PUMP ACTION, R.TRIP, RET. ( 9X1" ) RODS, S/R CONF. ( 25X1" + 125X7/8" + 65X1" ), SET ANCHOR AT 5375 FT, ON STREAM.</t>
  </si>
  <si>
    <t xml:space="preserve">                                                                                                  </t>
  </si>
  <si>
    <t>NO PUMP ACTION, R.TRIP W/1.5" DHP, ON STREAM</t>
  </si>
  <si>
    <r>
      <t xml:space="preserve">NO PUMP ACTION, </t>
    </r>
    <r>
      <rPr>
        <b/>
        <sz val="12"/>
        <color rgb="FFFF0000"/>
        <rFont val="Calibri"/>
        <family val="2"/>
        <charset val="204"/>
        <scheme val="minor"/>
      </rPr>
      <t>R.TRIP W/1.5" DHP (BRASS NIKLE CARBIDE)</t>
    </r>
    <r>
      <rPr>
        <b/>
        <sz val="12"/>
        <color rgb="FF0000FF"/>
        <rFont val="Calibri"/>
        <family val="2"/>
        <scheme val="minor"/>
      </rPr>
      <t>, ON STREAM</t>
    </r>
  </si>
  <si>
    <t>1.5" DHP BRASS NIKLE CARBIDE</t>
  </si>
  <si>
    <t>25*1" + 109*7/8" + 45*1"</t>
  </si>
  <si>
    <t>TOTAL RET. 60*1" RODS</t>
  </si>
  <si>
    <r>
      <t xml:space="preserve">NO PUMP ACTION, RET. (10X1") RODS, TBG.TEST, NOT HOLD, R.TRIP , RET. (10X7/8") RODS, TBG TEST NOT HOLD, </t>
    </r>
    <r>
      <rPr>
        <b/>
        <sz val="12"/>
        <color rgb="FFFF0000"/>
        <rFont val="Calibri"/>
        <family val="2"/>
        <charset val="204"/>
        <scheme val="minor"/>
      </rPr>
      <t>WAITING W/O</t>
    </r>
    <r>
      <rPr>
        <b/>
        <sz val="12"/>
        <color rgb="FF0000FF"/>
        <rFont val="Calibri"/>
        <family val="2"/>
        <scheme val="minor"/>
      </rPr>
      <t xml:space="preserve">
</t>
    </r>
    <r>
      <rPr>
        <b/>
        <sz val="12"/>
        <color rgb="FFFF0000"/>
        <rFont val="Calibri"/>
        <family val="2"/>
        <charset val="204"/>
        <scheme val="minor"/>
      </rPr>
      <t>POOH ANCHOR PUMP &amp; S/R</t>
    </r>
    <r>
      <rPr>
        <b/>
        <sz val="12"/>
        <color rgb="FF0000FF"/>
        <rFont val="Calibri"/>
        <family val="2"/>
        <scheme val="minor"/>
      </rPr>
      <t>.</t>
    </r>
  </si>
  <si>
    <r>
      <t>NO PUMP ACTION, R.TRIP W/</t>
    </r>
    <r>
      <rPr>
        <b/>
        <sz val="12"/>
        <color rgb="FFFF0000"/>
        <rFont val="Calibri"/>
        <family val="2"/>
        <charset val="204"/>
        <scheme val="minor"/>
      </rPr>
      <t>1.5" DHP INSTEAD OF 1.75" DHP</t>
    </r>
    <r>
      <rPr>
        <b/>
        <sz val="12"/>
        <color rgb="FF0000FF"/>
        <rFont val="Calibri"/>
        <family val="2"/>
        <scheme val="minor"/>
      </rPr>
      <t xml:space="preserve">, NO PROD. , R.TRIP W/1.5" DHP, TBG TEST NOT HOLD, PUMP DEPTH AT DFL, </t>
    </r>
    <r>
      <rPr>
        <b/>
        <sz val="12"/>
        <color rgb="FFFF0000"/>
        <rFont val="Calibri"/>
        <family val="2"/>
        <charset val="204"/>
        <scheme val="minor"/>
      </rPr>
      <t>WAITING W/O
POOH W/ S/R AND DHP BESIDE WELL.</t>
    </r>
  </si>
  <si>
    <t>TOTAL RET. 8*1" RODS</t>
  </si>
  <si>
    <r>
      <t xml:space="preserve">NO PUMP ACTION, </t>
    </r>
    <r>
      <rPr>
        <b/>
        <sz val="14"/>
        <color rgb="FFFF0000"/>
        <rFont val="Calibri"/>
        <family val="2"/>
        <charset val="204"/>
        <scheme val="minor"/>
      </rPr>
      <t>2</t>
    </r>
    <r>
      <rPr>
        <b/>
        <sz val="12"/>
        <color rgb="FF0000FF"/>
        <rFont val="Calibri"/>
        <family val="2"/>
        <scheme val="minor"/>
      </rPr>
      <t xml:space="preserve"> R.TRIP W/2.25" DHP, NO PROD., TBG.TEST NOT HOLD, R.TRIP W/ 2.25" ANCHOR PUMP, RET. (13*1")RODS, </t>
    </r>
    <r>
      <rPr>
        <b/>
        <sz val="12"/>
        <color rgb="FFFF0000"/>
        <rFont val="Calibri"/>
        <family val="2"/>
        <charset val="204"/>
        <scheme val="minor"/>
      </rPr>
      <t>SET PUMP AT 5250 FT</t>
    </r>
    <r>
      <rPr>
        <b/>
        <sz val="12"/>
        <color rgb="FF0000FF"/>
        <rFont val="Calibri"/>
        <family val="2"/>
        <scheme val="minor"/>
      </rPr>
      <t>, TBG.TEST, HOLD, ON STREAM</t>
    </r>
  </si>
  <si>
    <t>TOTAL RET. 13*1" RODS</t>
  </si>
  <si>
    <r>
      <t xml:space="preserve">EXPRO #2 (TMU)
</t>
    </r>
    <r>
      <rPr>
        <b/>
        <sz val="12"/>
        <color rgb="FFFF0000"/>
        <rFont val="Calibri"/>
        <family val="2"/>
        <charset val="204"/>
        <scheme val="minor"/>
      </rPr>
      <t>PLAN TO RETEST BY BAKER TO CONFIRM</t>
    </r>
  </si>
  <si>
    <r>
      <t xml:space="preserve">NO PUMP ACTION, R.TRIP , RET. (7+1)*1" RODS, FOUND PLUNGER STUCK, R.TRIP, RET. (10+9)*1" RODS, </t>
    </r>
    <r>
      <rPr>
        <b/>
        <sz val="12"/>
        <color rgb="FFFF0000"/>
        <rFont val="Calibri"/>
        <family val="2"/>
        <charset val="204"/>
        <scheme val="minor"/>
      </rPr>
      <t>SET PUMP AT 4575 FT</t>
    </r>
    <r>
      <rPr>
        <b/>
        <sz val="12"/>
        <color rgb="FF0000FF"/>
        <rFont val="Calibri"/>
        <family val="2"/>
        <scheme val="minor"/>
      </rPr>
      <t xml:space="preserve">, TBG.TEST NOT HOLD, </t>
    </r>
    <r>
      <rPr>
        <b/>
        <sz val="12"/>
        <color rgb="FFFF0000"/>
        <rFont val="Calibri"/>
        <family val="2"/>
        <charset val="204"/>
        <scheme val="minor"/>
      </rPr>
      <t>WWO, L/D S/R &amp; DHP</t>
    </r>
  </si>
  <si>
    <t>TOTAL RET. 21 RODS</t>
  </si>
  <si>
    <r>
      <t xml:space="preserve"> - RIH W/ 2.84" G.C, tagged P.S.N @ 5838 Ft (S/L depth), POOH.
- RIH w/D2 shifting tool , opened lower 2.75" SSD @ 6040 ft ( S/L depth ) against </t>
    </r>
    <r>
      <rPr>
        <b/>
        <sz val="12"/>
        <color rgb="FF008000"/>
        <rFont val="Calibri"/>
        <family val="2"/>
        <scheme val="minor"/>
      </rPr>
      <t>B-IV</t>
    </r>
    <r>
      <rPr>
        <b/>
        <sz val="12"/>
        <color rgb="FF0000FF"/>
        <rFont val="Calibri"/>
        <family val="2"/>
        <scheme val="minor"/>
      </rPr>
      <t xml:space="preserve"> , POOH ,
- RIH W/ 2" DHP INSTEAD OF 1.75" DHP. 
**  Now </t>
    </r>
    <r>
      <rPr>
        <b/>
        <sz val="12"/>
        <color rgb="FF008000"/>
        <rFont val="Calibri"/>
        <family val="2"/>
        <scheme val="minor"/>
      </rPr>
      <t xml:space="preserve">B-I,IV </t>
    </r>
    <r>
      <rPr>
        <b/>
        <sz val="12"/>
        <color rgb="FF0000FF"/>
        <rFont val="Calibri"/>
        <family val="2"/>
        <scheme val="minor"/>
      </rPr>
      <t xml:space="preserve">on production  </t>
    </r>
  </si>
  <si>
    <r>
      <t>NO PUMP ACTION, R.TRIP, FOUND SUCTION &amp; ACTION, RESET DHP, R.TRIP W/</t>
    </r>
    <r>
      <rPr>
        <b/>
        <sz val="12"/>
        <color rgb="FFFF0000"/>
        <rFont val="Calibri"/>
        <family val="2"/>
        <charset val="204"/>
        <scheme val="minor"/>
      </rPr>
      <t>1.5" ANCHOR PUMP</t>
    </r>
    <r>
      <rPr>
        <b/>
        <sz val="12"/>
        <color rgb="FF0000FF"/>
        <rFont val="Calibri"/>
        <family val="2"/>
        <scheme val="minor"/>
      </rPr>
      <t xml:space="preserve">, </t>
    </r>
    <r>
      <rPr>
        <b/>
        <sz val="12"/>
        <color rgb="FFFF0000"/>
        <rFont val="Calibri"/>
        <family val="2"/>
        <charset val="204"/>
        <scheme val="minor"/>
      </rPr>
      <t>RET. (10 *1") RODS</t>
    </r>
    <r>
      <rPr>
        <b/>
        <sz val="12"/>
        <color rgb="FF0000FF"/>
        <rFont val="Calibri"/>
        <family val="2"/>
        <scheme val="minor"/>
      </rPr>
      <t xml:space="preserve">, </t>
    </r>
    <r>
      <rPr>
        <b/>
        <sz val="12"/>
        <color rgb="FFFF0000"/>
        <rFont val="Calibri"/>
        <family val="2"/>
        <scheme val="minor"/>
      </rPr>
      <t>SET ANCHOR AT 5825 FT</t>
    </r>
    <r>
      <rPr>
        <b/>
        <sz val="12"/>
        <color rgb="FF0000FF"/>
        <rFont val="Calibri"/>
        <family val="2"/>
        <scheme val="minor"/>
      </rPr>
      <t>, TBG TEST HOLD, ON STREAM.</t>
    </r>
  </si>
  <si>
    <r>
      <t xml:space="preserve">NO PUMP ACTION, R.TRIP, </t>
    </r>
    <r>
      <rPr>
        <b/>
        <sz val="12"/>
        <color rgb="FFFF0000"/>
        <rFont val="Calibri"/>
        <family val="2"/>
        <charset val="204"/>
        <scheme val="minor"/>
      </rPr>
      <t>RET. (10*1") RODS</t>
    </r>
    <r>
      <rPr>
        <b/>
        <sz val="12"/>
        <color rgb="FF0000FF"/>
        <rFont val="Calibri"/>
        <family val="2"/>
        <scheme val="minor"/>
      </rPr>
      <t xml:space="preserve">, </t>
    </r>
    <r>
      <rPr>
        <b/>
        <sz val="12"/>
        <color rgb="FFFF0000"/>
        <rFont val="Calibri"/>
        <family val="2"/>
        <charset val="204"/>
        <scheme val="minor"/>
      </rPr>
      <t>SET ANCHOR AT 5575 FT</t>
    </r>
    <r>
      <rPr>
        <b/>
        <sz val="12"/>
        <color rgb="FF0000FF"/>
        <rFont val="Calibri"/>
        <family val="2"/>
        <scheme val="minor"/>
      </rPr>
      <t>, TBG TEST HOLD, ON STREAM.</t>
    </r>
  </si>
  <si>
    <r>
      <t xml:space="preserve">NO PUMP ACTION, RIH W/ BRUSH, CLEANED TBG., R.TRIP, </t>
    </r>
    <r>
      <rPr>
        <b/>
        <sz val="12"/>
        <color rgb="FFFF0000"/>
        <rFont val="Calibri"/>
        <family val="2"/>
        <charset val="204"/>
        <scheme val="minor"/>
      </rPr>
      <t>RET. 10*1" RODS</t>
    </r>
    <r>
      <rPr>
        <b/>
        <sz val="12"/>
        <color rgb="FF0000FF"/>
        <rFont val="Calibri"/>
        <family val="2"/>
        <scheme val="minor"/>
      </rPr>
      <t xml:space="preserve">, </t>
    </r>
    <r>
      <rPr>
        <b/>
        <sz val="12"/>
        <color rgb="FFFF0000"/>
        <rFont val="Calibri"/>
        <family val="2"/>
        <charset val="204"/>
        <scheme val="minor"/>
      </rPr>
      <t>SET ANCHOR PUMP AT 5325 FT</t>
    </r>
    <r>
      <rPr>
        <b/>
        <sz val="12"/>
        <color rgb="FF0000FF"/>
        <rFont val="Calibri"/>
        <family val="2"/>
        <scheme val="minor"/>
      </rPr>
      <t xml:space="preserve">, TBG. TEST, HOLD, ON STREAM </t>
    </r>
    <r>
      <rPr>
        <b/>
        <sz val="12"/>
        <color rgb="FFFF0000"/>
        <rFont val="Calibri"/>
        <family val="2"/>
        <charset val="204"/>
        <scheme val="minor"/>
      </rPr>
      <t>2/12/2020</t>
    </r>
  </si>
  <si>
    <r>
      <t xml:space="preserve">ROD NO. </t>
    </r>
    <r>
      <rPr>
        <b/>
        <sz val="12"/>
        <color rgb="FFFF0000"/>
        <rFont val="Calibri"/>
        <family val="2"/>
        <charset val="204"/>
        <scheme val="minor"/>
      </rPr>
      <t>(10X1")</t>
    </r>
    <r>
      <rPr>
        <b/>
        <sz val="12"/>
        <color rgb="FF0000FF"/>
        <rFont val="Calibri"/>
        <family val="2"/>
        <scheme val="minor"/>
      </rPr>
      <t xml:space="preserve"> PARTED , FISHED OK , RIH W/ SAME DHP , ON STREAM</t>
    </r>
  </si>
  <si>
    <t>TANMIA</t>
  </si>
  <si>
    <r>
      <t xml:space="preserve">TANMIA , 
FREQ.=49 HZ , CURR.=22/23 A, PIP= 485 PSI , PDP= 2842 PSI, TI= 201 F, TM= 243 F,
</t>
    </r>
    <r>
      <rPr>
        <b/>
        <sz val="12"/>
        <color rgb="FFFF0000"/>
        <rFont val="Calibri"/>
        <family val="2"/>
        <charset val="204"/>
        <scheme val="minor"/>
      </rPr>
      <t>USP/DSP= 282/146 PSI</t>
    </r>
    <r>
      <rPr>
        <b/>
        <sz val="12"/>
        <color rgb="FF0000FF"/>
        <rFont val="Calibri"/>
        <family val="2"/>
        <scheme val="minor"/>
      </rPr>
      <t>, WHT=143 F</t>
    </r>
  </si>
  <si>
    <r>
      <t xml:space="preserve">EXPRO #3 (TMU)
FREQ.=49 HZ , CURR.=22 A, PIP= 565 PSI , PDP= 3140 PSI, TI= 201 F, TM= 243 F,
</t>
    </r>
    <r>
      <rPr>
        <b/>
        <sz val="12"/>
        <color rgb="FFFF0000"/>
        <rFont val="Calibri"/>
        <family val="2"/>
        <charset val="204"/>
        <scheme val="minor"/>
      </rPr>
      <t>USP/DSP= 565/150 PSI</t>
    </r>
    <r>
      <rPr>
        <b/>
        <sz val="12"/>
        <color rgb="FF0000FF"/>
        <rFont val="Calibri"/>
        <family val="2"/>
        <scheme val="minor"/>
      </rPr>
      <t>, WHT=143 F</t>
    </r>
  </si>
  <si>
    <r>
      <t xml:space="preserve">NO PUMP ACTION , R.TRIP , RET. 1X1" ROD , SET PUMP AT 5275 FT, S/R CONF. </t>
    </r>
    <r>
      <rPr>
        <b/>
        <sz val="12"/>
        <color rgb="FFFF0000"/>
        <rFont val="Calibri"/>
        <family val="2"/>
        <charset val="204"/>
        <scheme val="minor"/>
      </rPr>
      <t>(67X1"+119X7/8"+25X1")</t>
    </r>
    <r>
      <rPr>
        <b/>
        <sz val="12"/>
        <color rgb="FF0000FF"/>
        <rFont val="Calibri"/>
        <family val="2"/>
        <scheme val="minor"/>
      </rPr>
      <t>, ON STREAM</t>
    </r>
  </si>
  <si>
    <r>
      <t xml:space="preserve">NO PUMP ACTION, R.TRIP, </t>
    </r>
    <r>
      <rPr>
        <b/>
        <sz val="12"/>
        <color rgb="FFFF0000"/>
        <rFont val="Calibri"/>
        <family val="2"/>
        <charset val="204"/>
        <scheme val="minor"/>
      </rPr>
      <t>RET. 1X7/8" ROD</t>
    </r>
    <r>
      <rPr>
        <b/>
        <sz val="12"/>
        <color rgb="FF0000FF"/>
        <rFont val="Calibri"/>
        <family val="2"/>
        <scheme val="minor"/>
      </rPr>
      <t xml:space="preserve"> , S/R CONF. (</t>
    </r>
    <r>
      <rPr>
        <b/>
        <sz val="12"/>
        <color rgb="FFFF0000"/>
        <rFont val="Calibri"/>
        <family val="2"/>
        <charset val="204"/>
        <scheme val="minor"/>
      </rPr>
      <t>59X1"+129X7/8"+25X1"</t>
    </r>
    <r>
      <rPr>
        <b/>
        <sz val="12"/>
        <color rgb="FF0000FF"/>
        <rFont val="Calibri"/>
        <family val="2"/>
        <scheme val="minor"/>
      </rPr>
      <t>), ON STREAM</t>
    </r>
  </si>
  <si>
    <t>NO PUMP ACTION , SPACE IN , ON STREAM</t>
  </si>
  <si>
    <t>NO PUMP ACTION , RESET DHP, NO PROD., R.TRIP W/ 1.5" GROOVED PLUNGER DHP, ON STREAM</t>
  </si>
  <si>
    <r>
      <t xml:space="preserve">NO PUMP ACTION, R.TRIP, RET. (10+10)*1" RODS, SET PUMP AT 4825 FT, TBG.TEST, NOT HOLD, </t>
    </r>
    <r>
      <rPr>
        <b/>
        <sz val="12"/>
        <color rgb="FFFF0000"/>
        <rFont val="Calibri"/>
        <family val="2"/>
        <charset val="204"/>
        <scheme val="minor"/>
      </rPr>
      <t>WWO
POOH W/ S/R &amp; DHP, L/D SAME</t>
    </r>
  </si>
  <si>
    <t>TOT. RET. 51 RODS</t>
  </si>
  <si>
    <t>EXPRO #2 (TMU) B-IV</t>
  </si>
  <si>
    <t>S/U MOVED TO A-106 (640 M-II, SH.S. 8" S.L. 112")</t>
  </si>
  <si>
    <t>OTHERS</t>
  </si>
  <si>
    <r>
      <rPr>
        <b/>
        <sz val="12"/>
        <color rgb="FFFF0000"/>
        <rFont val="Calibri"/>
        <family val="2"/>
        <charset val="204"/>
        <scheme val="minor"/>
      </rPr>
      <t>SAMPLE ANALYSIS:</t>
    </r>
    <r>
      <rPr>
        <b/>
        <sz val="12"/>
        <color rgb="FF0000FF"/>
        <rFont val="Calibri"/>
        <family val="2"/>
        <scheme val="minor"/>
      </rPr>
      <t xml:space="preserve"> 15% hydrocarbones, 37% Carbonates, 44% Iron oxide and 4% Insoluble matter.</t>
    </r>
  </si>
  <si>
    <r>
      <rPr>
        <b/>
        <sz val="12"/>
        <color rgb="FFFF0000"/>
        <rFont val="Calibri"/>
        <family val="2"/>
        <scheme val="minor"/>
      </rPr>
      <t xml:space="preserve">SAMPLE ANALYSIS: </t>
    </r>
    <r>
      <rPr>
        <b/>
        <sz val="12"/>
        <color rgb="FF0000FF"/>
        <rFont val="Calibri"/>
        <family val="2"/>
        <scheme val="minor"/>
      </rPr>
      <t xml:space="preserve"> 16% hydrocarbones, 78% Iron Carbonates and 6% Insoluble matter.</t>
    </r>
  </si>
  <si>
    <t>NO PUMP ACTION, R.TIRP W/ 1.5" DHP, ON STREAM</t>
  </si>
  <si>
    <r>
      <t xml:space="preserve">NO PUMP ACTION, </t>
    </r>
    <r>
      <rPr>
        <b/>
        <sz val="12"/>
        <color rgb="FFFF0000"/>
        <rFont val="Calibri"/>
        <family val="2"/>
        <charset val="204"/>
        <scheme val="minor"/>
      </rPr>
      <t>R.TRIP W/1.5" SLIM DHP</t>
    </r>
    <r>
      <rPr>
        <b/>
        <sz val="12"/>
        <color rgb="FF0000FF"/>
        <rFont val="Calibri"/>
        <family val="2"/>
        <scheme val="minor"/>
      </rPr>
      <t>,CHANGED 3*7/8" RODS, ON STREAM.</t>
    </r>
  </si>
  <si>
    <t>SWITCHED TO WIW</t>
  </si>
  <si>
    <r>
      <t xml:space="preserve">NO PUMP ACTION, R.TRIP W/ 2.25" DHP , NO PROD., RESET DHP, TBG TEST NOT HOLD
</t>
    </r>
    <r>
      <rPr>
        <b/>
        <sz val="12"/>
        <color rgb="FFFF0000"/>
        <rFont val="Calibri"/>
        <family val="2"/>
        <charset val="204"/>
        <scheme val="minor"/>
      </rPr>
      <t>R.TRIP W/2.25" ANCHOR PUMP</t>
    </r>
    <r>
      <rPr>
        <b/>
        <sz val="12"/>
        <color rgb="FF0000FF"/>
        <rFont val="Calibri"/>
        <family val="2"/>
        <scheme val="minor"/>
      </rPr>
      <t xml:space="preserve">, RET. (20 RODS X1") , SET ANCHOR @ 5325 FT , </t>
    </r>
    <r>
      <rPr>
        <b/>
        <sz val="12"/>
        <color rgb="FFFF0000"/>
        <rFont val="Calibri"/>
        <family val="2"/>
        <charset val="204"/>
        <scheme val="minor"/>
      </rPr>
      <t xml:space="preserve">S/R CONFG. (8X1"(MOULDED GUIDE)+17 X 1"+ 2X7/8"(MOULDED GUIDE)+119 X 7/8" + 67 X 1" ) </t>
    </r>
    <r>
      <rPr>
        <b/>
        <sz val="12"/>
        <color rgb="FF0000FF"/>
        <rFont val="Calibri"/>
        <family val="2"/>
        <scheme val="minor"/>
      </rPr>
      <t>, ON STREAM</t>
    </r>
  </si>
  <si>
    <t>DEC. SH.S F/14" T/12"</t>
  </si>
  <si>
    <r>
      <t xml:space="preserve">NO PUMP ACTION, R.TRIP, NO PROD., RESET, TBG.TEST, NOT HOLD, DHP @ DFL, </t>
    </r>
    <r>
      <rPr>
        <b/>
        <sz val="12"/>
        <color rgb="FFFF0000"/>
        <rFont val="Calibri"/>
        <family val="2"/>
        <charset val="204"/>
        <scheme val="minor"/>
      </rPr>
      <t xml:space="preserve">WWO </t>
    </r>
  </si>
  <si>
    <t>Down due to high discharge pressure fault alarm, investigate problem found SSSV closed, Opened SSSV successfully.
-  Started ESP at Freq=49 Hz, Cur= 25 A, Pi= 1273 psi, Pd= 2950 psi, Ti= 200 F, Tm= 251 F, WHP= 300 psi.</t>
  </si>
  <si>
    <t>POOH W/ S/R &amp; DHP, L/D SAME BESIDE THE WELL</t>
  </si>
  <si>
    <t>NO PUMP ACTION, RESET DHP, ON SREAM</t>
  </si>
  <si>
    <t xml:space="preserve"> RET. 17 RODS</t>
  </si>
  <si>
    <r>
      <t xml:space="preserve">NO PUMP ACTION, R.TRIP, RET. (1+5)X1" ROD, </t>
    </r>
    <r>
      <rPr>
        <b/>
        <sz val="12"/>
        <color rgb="FFFF0000"/>
        <rFont val="Calibri"/>
        <family val="2"/>
        <charset val="204"/>
        <scheme val="minor"/>
      </rPr>
      <t>SET PUMP AT 5450 FT</t>
    </r>
    <r>
      <rPr>
        <b/>
        <sz val="12"/>
        <color rgb="FF0000FF"/>
        <rFont val="Calibri"/>
        <family val="2"/>
        <scheme val="minor"/>
      </rPr>
      <t>, TBG.TEST, HOLD, ON STREAM</t>
    </r>
  </si>
  <si>
    <r>
      <t xml:space="preserve">NO PUMP ACTION, R.TRIP , ON STREAM
</t>
    </r>
    <r>
      <rPr>
        <b/>
        <sz val="12"/>
        <color rgb="FFFF0000"/>
        <rFont val="Calibri"/>
        <family val="2"/>
        <charset val="204"/>
        <scheme val="minor"/>
      </rPr>
      <t>NEW S/R CONFG. ( 105X1'' +117X7/8''+ 10 SINKER BAR 1.5'' )</t>
    </r>
  </si>
  <si>
    <r>
      <t>NO PUMP ACTION, ROD NO 35X7/8" PARTED, MANY TRIALS TO FISH W/O SUCCESS, PERFORMED S/L JOB;</t>
    </r>
    <r>
      <rPr>
        <b/>
        <sz val="12"/>
        <color rgb="FFFF0000"/>
        <rFont val="Calibri"/>
        <family val="2"/>
        <charset val="204"/>
        <scheme val="minor"/>
      </rPr>
      <t xml:space="preserve"> RIH W/ 2.25: LIB, TAGGED T.O.F at 2808 ft (S/L depth), POOH, HAD MARK,</t>
    </r>
    <r>
      <rPr>
        <b/>
        <sz val="12"/>
        <color rgb="FF0000FF"/>
        <rFont val="Calibri"/>
        <family val="2"/>
        <scheme val="minor"/>
      </rPr>
      <t xml:space="preserve"> FISHED OK, R.TRIP, </t>
    </r>
    <r>
      <rPr>
        <b/>
        <sz val="12"/>
        <color rgb="FFFF0000"/>
        <rFont val="Calibri"/>
        <family val="2"/>
        <charset val="204"/>
        <scheme val="minor"/>
      </rPr>
      <t>REPLACED 35*7/8" RODS,</t>
    </r>
    <r>
      <rPr>
        <b/>
        <sz val="12"/>
        <color rgb="FF0000FF"/>
        <rFont val="Calibri"/>
        <family val="2"/>
        <scheme val="minor"/>
      </rPr>
      <t xml:space="preserve"> ON STREAM </t>
    </r>
    <r>
      <rPr>
        <b/>
        <sz val="12"/>
        <color rgb="FFFF0000"/>
        <rFont val="Calibri"/>
        <family val="2"/>
        <charset val="204"/>
        <scheme val="minor"/>
      </rPr>
      <t>20/4/2021</t>
    </r>
  </si>
  <si>
    <t>BAKER , plan to verify losses by DFL.</t>
  </si>
  <si>
    <t>ROD NO. (51*1") PARTED, FISHED OK, R.TRIP, ON STREAM</t>
  </si>
  <si>
    <t>82*1" + 130*7/8" + 25*1"</t>
  </si>
  <si>
    <t>D-78 COND-B (EXCEPT 1" SLIM COND-A)</t>
  </si>
  <si>
    <t>2 7/8" TBG.</t>
  </si>
  <si>
    <t>celler filled/oil</t>
  </si>
  <si>
    <t>EXPRO #2 (TMU), after W/O</t>
  </si>
  <si>
    <t>Baker, after W/O</t>
  </si>
  <si>
    <t>EXPRO-2 TMU</t>
  </si>
  <si>
    <r>
      <t xml:space="preserve">UNDER W/O DUE TO TBG LEAK , </t>
    </r>
    <r>
      <rPr>
        <b/>
        <sz val="12"/>
        <color rgb="FFFF0000"/>
        <rFont val="Calibri"/>
        <family val="2"/>
        <charset val="204"/>
        <scheme val="minor"/>
      </rPr>
      <t>HAD CRACK IN FIRST JT ABOVE P.S.N</t>
    </r>
    <r>
      <rPr>
        <b/>
        <sz val="12"/>
        <color rgb="FF0000FF"/>
        <rFont val="Calibri"/>
        <family val="2"/>
        <scheme val="minor"/>
      </rPr>
      <t xml:space="preserve">,  </t>
    </r>
    <r>
      <rPr>
        <b/>
        <sz val="12"/>
        <color theme="1"/>
        <rFont val="Calibri"/>
        <family val="2"/>
        <charset val="204"/>
        <scheme val="minor"/>
      </rPr>
      <t>TAGGED BOTTOM AT 6237 FT BY G.RING &amp; JUNK BASKET</t>
    </r>
    <r>
      <rPr>
        <b/>
        <sz val="12"/>
        <color rgb="FF0000FF"/>
        <rFont val="Calibri"/>
        <family val="2"/>
        <scheme val="minor"/>
      </rPr>
      <t xml:space="preserve">, INSTALLED ANCHOR CATCHER COMPLETION ON 2 7/8" TBG., </t>
    </r>
    <r>
      <rPr>
        <b/>
        <sz val="12"/>
        <color rgb="FF008000"/>
        <rFont val="Calibri"/>
        <family val="2"/>
        <charset val="204"/>
        <scheme val="minor"/>
      </rPr>
      <t>ALL INTERVALS ARE ON PROD.,</t>
    </r>
    <r>
      <rPr>
        <b/>
        <sz val="12"/>
        <color rgb="FF0000FF"/>
        <rFont val="Calibri"/>
        <family val="2"/>
        <scheme val="minor"/>
      </rPr>
      <t xml:space="preserve"> RIH W/ 1.75" SLIM DHP ON S/R CONFG. (82*1" + 130*7/8" + 25*1") D-78 COND-B (EXCEPT 1" SLIM COND-A),ON STREAM ON</t>
    </r>
    <r>
      <rPr>
        <b/>
        <sz val="12"/>
        <color rgb="FFFF0000"/>
        <rFont val="Calibri"/>
        <family val="2"/>
        <scheme val="minor"/>
      </rPr>
      <t xml:space="preserve"> 25-04-2021</t>
    </r>
  </si>
  <si>
    <t xml:space="preserve">2"  </t>
  </si>
  <si>
    <t>25 X 1" + 127 X 7/8" + 72 X 1"</t>
  </si>
  <si>
    <t>D-78  COND. II</t>
  </si>
  <si>
    <t>not clear</t>
  </si>
  <si>
    <t>25X1"+124X7/8" +60X1"</t>
  </si>
  <si>
    <r>
      <t xml:space="preserve"> STOPPED TO  PERFORM  P.M. FOR VSD  ,WAITING BACK SPIN , </t>
    </r>
    <r>
      <rPr>
        <b/>
        <sz val="12"/>
        <color rgb="FFFF0000"/>
        <rFont val="Calibri"/>
        <family val="2"/>
        <scheme val="minor"/>
      </rPr>
      <t>ON STREAM</t>
    </r>
  </si>
  <si>
    <t>DECREASED  SH. S  F/ 12" T/ 8"</t>
  </si>
  <si>
    <t>1.5" SLIM DHP</t>
  </si>
  <si>
    <t>DECREASED S.L. F/128" T/112"</t>
  </si>
  <si>
    <t>UNDER W/O TO CHANGE STATUS F/ S/R TO W.I.W</t>
  </si>
  <si>
    <r>
      <t>ROD NO.(98*7/8") UNSCREWED, FISHED, R.TRIP W/</t>
    </r>
    <r>
      <rPr>
        <b/>
        <sz val="12"/>
        <color rgb="FFFF0000"/>
        <rFont val="Calibri"/>
        <family val="2"/>
        <charset val="204"/>
        <scheme val="minor"/>
      </rPr>
      <t xml:space="preserve">1.5" SLIM DHP INSTEAD OF 1.75" SLIM DHP, </t>
    </r>
    <r>
      <rPr>
        <b/>
        <sz val="12"/>
        <color rgb="FF0000FF"/>
        <rFont val="Calibri"/>
        <family val="2"/>
        <charset val="204"/>
        <scheme val="minor"/>
      </rPr>
      <t>ONSTREAM</t>
    </r>
  </si>
  <si>
    <r>
      <t>UNDER W/O DUE TO TBG LEAK</t>
    </r>
    <r>
      <rPr>
        <b/>
        <sz val="12"/>
        <color rgb="FF0000FF"/>
        <rFont val="Calibri"/>
        <family val="2"/>
        <scheme val="minor"/>
      </rPr>
      <t xml:space="preserve"> , DETECTED CRACK IN ( 2ND JT ABOVE P.S.N ).,</t>
    </r>
    <r>
      <rPr>
        <b/>
        <sz val="12"/>
        <color rgb="FFFF0000"/>
        <rFont val="Calibri"/>
        <family val="2"/>
        <scheme val="minor"/>
      </rPr>
      <t xml:space="preserve"> </t>
    </r>
    <r>
      <rPr>
        <b/>
        <sz val="12"/>
        <color theme="1"/>
        <rFont val="Calibri"/>
        <family val="2"/>
        <charset val="204"/>
        <scheme val="minor"/>
      </rPr>
      <t>TAGGED BOTTOM @ 6146 FT BY 6" C/O ASSY.,</t>
    </r>
    <r>
      <rPr>
        <b/>
        <sz val="12"/>
        <color rgb="FF0000FF"/>
        <rFont val="Calibri"/>
        <family val="2"/>
        <scheme val="minor"/>
      </rPr>
      <t xml:space="preserve"> INSTALLED ANCHOR CATCHER COMPLETION ON 3.5" TBG., </t>
    </r>
    <r>
      <rPr>
        <b/>
        <sz val="12"/>
        <color rgb="FF1C9A16"/>
        <rFont val="Calibri"/>
        <family val="2"/>
        <charset val="204"/>
        <scheme val="minor"/>
      </rPr>
      <t>ALL INTERVALS ARE ON PROD</t>
    </r>
    <r>
      <rPr>
        <b/>
        <sz val="12"/>
        <color rgb="FF0000FF"/>
        <rFont val="Calibri"/>
        <family val="2"/>
        <scheme val="minor"/>
      </rPr>
      <t>., RIH W/ 2" DHP ON  S/R CONF. ( 25 X 1" + 127 X 7/8" + 72 X 1"  ) - ALL S/R ( D-78, COND. II ), ON STREAM ON</t>
    </r>
    <r>
      <rPr>
        <b/>
        <sz val="12"/>
        <color rgb="FFFF0000"/>
        <rFont val="Calibri"/>
        <family val="2"/>
        <scheme val="minor"/>
      </rPr>
      <t xml:space="preserve"> 26-04-2021</t>
    </r>
  </si>
  <si>
    <t>TOTAL RET. 25  ( 23X1"  + 1X 7/8 " )RODS</t>
  </si>
  <si>
    <r>
      <t xml:space="preserve"> NO PUMP ACTION,</t>
    </r>
    <r>
      <rPr>
        <b/>
        <sz val="12"/>
        <color rgb="FF0000FF"/>
        <rFont val="Calibri"/>
        <family val="2"/>
        <scheme val="minor"/>
      </rPr>
      <t xml:space="preserve"> RET.</t>
    </r>
    <r>
      <rPr>
        <b/>
        <sz val="12"/>
        <color rgb="FF0000FF"/>
        <rFont val="Calibri"/>
        <family val="2"/>
        <charset val="204"/>
        <scheme val="minor"/>
      </rPr>
      <t xml:space="preserve"> 5 RODS X 1"</t>
    </r>
    <r>
      <rPr>
        <b/>
        <sz val="12"/>
        <color rgb="FF0000FF"/>
        <rFont val="Calibri"/>
        <family val="2"/>
        <scheme val="minor"/>
      </rPr>
      <t xml:space="preserve">, FOUND ACTION &amp; SUCTION, </t>
    </r>
    <r>
      <rPr>
        <b/>
        <sz val="12"/>
        <color rgb="FFFF0000"/>
        <rFont val="Calibri"/>
        <family val="2"/>
        <scheme val="minor"/>
      </rPr>
      <t xml:space="preserve">R.TRIP W/ NEW 2.25" ANCHOR PUMP, </t>
    </r>
    <r>
      <rPr>
        <b/>
        <sz val="12"/>
        <color rgb="FF0000FF"/>
        <rFont val="Calibri"/>
        <family val="2"/>
        <scheme val="minor"/>
      </rPr>
      <t xml:space="preserve">FOUND OBSTRUCTION AFTER RIH W/ 6 RODS, RIH W/ 3.5" TBG SCRUBBER. FOUND OBSTRUCTION AFTER 2 RODS. 
RIH W/ 2 7/8 TBG SCRUBBER W/ 25 RODS. SPOTTED DIESEL. , </t>
    </r>
    <r>
      <rPr>
        <b/>
        <sz val="12"/>
        <color rgb="FFFF0000"/>
        <rFont val="Calibri"/>
        <family val="2"/>
        <scheme val="minor"/>
      </rPr>
      <t>R.TRIP W/ 2.25" ANCHOR PUMP</t>
    </r>
    <r>
      <rPr>
        <b/>
        <sz val="12"/>
        <color rgb="FF0000FF"/>
        <rFont val="Calibri"/>
        <family val="2"/>
        <scheme val="minor"/>
      </rPr>
      <t>, FOUND ROD PLUNGER STUCK, POOH, RIH W/ 3.5" SCRUPPER,</t>
    </r>
    <r>
      <rPr>
        <b/>
        <sz val="12"/>
        <color rgb="FFFF0000"/>
        <rFont val="Calibri"/>
        <family val="2"/>
        <scheme val="minor"/>
      </rPr>
      <t xml:space="preserve"> R.TRIP W/ NEW 2.25" ANCHOR PUMP</t>
    </r>
    <r>
      <rPr>
        <b/>
        <sz val="12"/>
        <color rgb="FF0000FF"/>
        <rFont val="Calibri"/>
        <family val="2"/>
        <scheme val="minor"/>
      </rPr>
      <t xml:space="preserve">, RET. 5 X 1" RODS, S/R CONFG. (25 X 1"  + 124 X 7/8" + 60 X 1" ), </t>
    </r>
    <r>
      <rPr>
        <b/>
        <sz val="12"/>
        <color rgb="FF0000FF"/>
        <rFont val="Calibri"/>
        <family val="2"/>
        <charset val="204"/>
        <scheme val="minor"/>
      </rPr>
      <t xml:space="preserve">ON STREAM  </t>
    </r>
    <r>
      <rPr>
        <b/>
        <sz val="12"/>
        <color rgb="FFFF0000"/>
        <rFont val="Calibri"/>
        <family val="2"/>
        <charset val="204"/>
        <scheme val="minor"/>
      </rPr>
      <t>4-5-2021</t>
    </r>
  </si>
  <si>
    <t>BAKER  (Losses +/- 30  bopd, Last Dyna Card on 7th of Jan. shown T.V. leak, confirmed losses, low pump efficiency.)</t>
  </si>
  <si>
    <r>
      <t xml:space="preserve">F.POUND , P.FILLAGE +/- 90 % , AFTER LAST W/O
</t>
    </r>
    <r>
      <rPr>
        <b/>
        <sz val="12"/>
        <rFont val="Calibri"/>
        <family val="2"/>
        <charset val="204"/>
        <scheme val="minor"/>
      </rPr>
      <t>CSG.LEAK ISOLATED BY PKR</t>
    </r>
  </si>
  <si>
    <r>
      <t xml:space="preserve">NPA, RESET FOR DHP, </t>
    </r>
    <r>
      <rPr>
        <b/>
        <sz val="12"/>
        <color rgb="FFFF0000"/>
        <rFont val="Calibri"/>
        <family val="2"/>
        <charset val="204"/>
        <scheme val="minor"/>
      </rPr>
      <t>ON STREAM</t>
    </r>
  </si>
  <si>
    <r>
      <t xml:space="preserve">NO PUMP ACTION , R.TRIP , </t>
    </r>
    <r>
      <rPr>
        <b/>
        <sz val="12"/>
        <color rgb="FFFF0000"/>
        <rFont val="Calibri"/>
        <family val="2"/>
        <charset val="204"/>
        <scheme val="minor"/>
      </rPr>
      <t>RET. 8X1" ROD</t>
    </r>
    <r>
      <rPr>
        <b/>
        <sz val="12"/>
        <color rgb="FF0000FF"/>
        <rFont val="Calibri"/>
        <family val="2"/>
        <scheme val="minor"/>
      </rPr>
      <t xml:space="preserve">, TBG TEST, NOT HOLD, POOH FOUND PUMP EMPTY AND RUBBER DAMAGED, R/T W/ ANOTHER 1.75" SLIM ANCHOR PUMP, </t>
    </r>
    <r>
      <rPr>
        <b/>
        <sz val="12"/>
        <color rgb="FFFF0000"/>
        <rFont val="Calibri"/>
        <family val="2"/>
        <charset val="204"/>
        <scheme val="minor"/>
      </rPr>
      <t>RIH W/ 8X1"</t>
    </r>
    <r>
      <rPr>
        <b/>
        <sz val="12"/>
        <color rgb="FF0000FF"/>
        <rFont val="Calibri"/>
        <family val="2"/>
        <scheme val="minor"/>
      </rPr>
      <t xml:space="preserve">, TBG TEST, HOLD OK, </t>
    </r>
    <r>
      <rPr>
        <b/>
        <sz val="12"/>
        <color rgb="FFFF0000"/>
        <rFont val="Calibri"/>
        <family val="2"/>
        <charset val="204"/>
        <scheme val="minor"/>
      </rPr>
      <t>ON STREAM</t>
    </r>
  </si>
  <si>
    <t>Baker
2.25" Anchor pump   SH.S 12"</t>
  </si>
  <si>
    <t>TOT. RET 6 RODS</t>
  </si>
  <si>
    <t>25X1" + 125X7/8" + 75X1"</t>
  </si>
  <si>
    <t>640 MAX</t>
  </si>
  <si>
    <t>1.5" ANCHOR DHP</t>
  </si>
  <si>
    <t>SEVERE GAS INTERFERENCE, P.FILL. 21%</t>
  </si>
  <si>
    <t>F.POUND, P.FILL. 55%</t>
  </si>
  <si>
    <t>S.F.L (PKR)</t>
  </si>
  <si>
    <t>EXPRO #2(TMU)</t>
  </si>
  <si>
    <t>Slight T.V leak &amp; Slight F.Pound, P.Fill. 91%</t>
  </si>
  <si>
    <t>Severe F.Pound, P.Fill. 16%</t>
  </si>
  <si>
    <t>Severe F.Pound, P.Fill. 25%</t>
  </si>
  <si>
    <t>Slight F.Pound, P.Fill. 87%</t>
  </si>
  <si>
    <t>Severe F.Pound, P.Fill. 38%</t>
  </si>
  <si>
    <t>F.Pound, P.Fill. 63%</t>
  </si>
  <si>
    <r>
      <t xml:space="preserve">NO PUMP ACTION, R.TRIP W/1.5" DHP, NO PROD, RESET DHP, TBG TEST HOLD, NO PROD, R.TRIP W/1.5" DHP, NO PROD.,  POOH, </t>
    </r>
    <r>
      <rPr>
        <b/>
        <sz val="12"/>
        <color rgb="FFFF0000"/>
        <rFont val="Calibri"/>
        <family val="2"/>
        <charset val="204"/>
        <scheme val="minor"/>
      </rPr>
      <t>RIH with 2.40" Sample bailer, tagged TD @ 6,002 ft (ORKB Correlated depth).
* Perfs are clear.</t>
    </r>
    <r>
      <rPr>
        <b/>
        <sz val="12"/>
        <color rgb="FF0000FF"/>
        <rFont val="Calibri"/>
        <family val="2"/>
        <scheme val="minor"/>
      </rPr>
      <t xml:space="preserve">
RIH W/1.5" ANCHOR PUMP, RET.(10+12) RODS, BUILD UP PERIOD, TBG TEST HOLD, </t>
    </r>
    <r>
      <rPr>
        <b/>
        <sz val="12"/>
        <color rgb="FFFF0000"/>
        <rFont val="Calibri"/>
        <family val="2"/>
        <charset val="204"/>
        <scheme val="minor"/>
      </rPr>
      <t>ON STREAM 3/6/2021</t>
    </r>
  </si>
  <si>
    <r>
      <rPr>
        <b/>
        <sz val="12"/>
        <color rgb="FFFF0000"/>
        <rFont val="Calibri"/>
        <family val="2"/>
        <charset val="204"/>
        <scheme val="minor"/>
      </rPr>
      <t>SAMPLE ANALYSIS:</t>
    </r>
    <r>
      <rPr>
        <b/>
        <sz val="12"/>
        <color indexed="12"/>
        <rFont val="Calibri"/>
        <family val="2"/>
        <scheme val="minor"/>
      </rPr>
      <t xml:space="preserve"> 5% Organic compounds, 80% Iron sulfide, 10%Carbonates coumpounds and 5% Insoluble matter (Sand).
</t>
    </r>
    <r>
      <rPr>
        <b/>
        <sz val="16"/>
        <color rgb="FF1C9A16"/>
        <rFont val="Calibri"/>
        <family val="2"/>
        <charset val="204"/>
        <scheme val="minor"/>
      </rPr>
      <t>TOTAL RET. 22 RODS</t>
    </r>
  </si>
  <si>
    <t xml:space="preserve">60X1" +125X7/8" + 25X1" </t>
  </si>
  <si>
    <r>
      <t xml:space="preserve">NO PUMP ACTION, FOUND VLV ROD SLIPT OUT, FISHED, </t>
    </r>
    <r>
      <rPr>
        <b/>
        <sz val="12"/>
        <color rgb="FFFF0000"/>
        <rFont val="Calibri"/>
        <family val="2"/>
        <charset val="204"/>
        <scheme val="minor"/>
      </rPr>
      <t>R.TRIP W/1.5" ANCHOR PUMP INSTEAD OF 1.75"</t>
    </r>
    <r>
      <rPr>
        <b/>
        <sz val="12"/>
        <color rgb="FF0000FF"/>
        <rFont val="Calibri"/>
        <family val="2"/>
        <scheme val="minor"/>
      </rPr>
      <t xml:space="preserve">, RET. 1*1" ROD, SET PUMP AT 5625 FT, NO PROD, TBG TEST NOT HOLD
</t>
    </r>
    <r>
      <rPr>
        <b/>
        <sz val="12"/>
        <color rgb="FFFF0000"/>
        <rFont val="Calibri"/>
        <family val="2"/>
        <charset val="204"/>
        <scheme val="minor"/>
      </rPr>
      <t>WAITING W/O</t>
    </r>
  </si>
  <si>
    <r>
      <t xml:space="preserve">FINISHED DRILLING , COMPLETED THE WELL AS OIL PRODUCER USING S/R FROM </t>
    </r>
    <r>
      <rPr>
        <b/>
        <sz val="12"/>
        <color rgb="FF25941C"/>
        <rFont val="Calibri"/>
        <family val="2"/>
      </rPr>
      <t xml:space="preserve">BAH-I [5,808’ – 5,833’] , (25 FT) Pr = 1045 Psi, BAH-III [5,978’ – 6,004’], (26 FT) Pr = 1308 - 1450 Psi, BAH-IV [6025 – 6045], (20 FT) Pr = 1450 Psi, </t>
    </r>
    <r>
      <rPr>
        <b/>
        <sz val="12"/>
        <color rgb="FF0000FF"/>
        <rFont val="Calibri"/>
        <family val="2"/>
      </rPr>
      <t xml:space="preserve">INSTALLED SELECTIVE COMPLETION ON 3.5 TBG., </t>
    </r>
    <r>
      <rPr>
        <b/>
        <sz val="12"/>
        <color rgb="FFFF0000"/>
        <rFont val="Calibri"/>
        <family val="2"/>
      </rPr>
      <t>OPENED SSD AGAINST B-I,B-III</t>
    </r>
    <r>
      <rPr>
        <b/>
        <sz val="12"/>
        <color rgb="FF25941C"/>
        <rFont val="Calibri"/>
        <family val="2"/>
      </rPr>
      <t xml:space="preserve">, NOW ALL INTERVALS ON PRODUCTION, </t>
    </r>
    <r>
      <rPr>
        <b/>
        <sz val="12"/>
        <color rgb="FF0000FF"/>
        <rFont val="Calibri"/>
        <family val="2"/>
      </rPr>
      <t xml:space="preserve">RIH W/ 1.75" DHP ON NEW S-88 (WFD) S/R CONFG. (25X1"+130X7/8"+82X1"), S/U (SH.S = 8" , S.L = 144" ) 640 MAX-II FROM AGHAR, </t>
    </r>
    <r>
      <rPr>
        <b/>
        <sz val="12"/>
        <color rgb="FFFF0000"/>
        <rFont val="Calibri"/>
        <family val="2"/>
      </rPr>
      <t>ON STREAM 21/7/2020</t>
    </r>
  </si>
  <si>
    <r>
      <t xml:space="preserve">(96" &amp; 119) </t>
    </r>
    <r>
      <rPr>
        <b/>
        <sz val="10"/>
        <color rgb="FFFF0000"/>
        <rFont val="Calibri"/>
        <family val="2"/>
        <scheme val="minor"/>
      </rPr>
      <t>HOLE DAMAGED &amp; STUCK PINS</t>
    </r>
  </si>
  <si>
    <t>Slight F.Pound, P.Fill. 96%</t>
  </si>
  <si>
    <t>NO PUMP ACTION, R.TRIP, SET PUMP AT SAME DEPTH, TBG.TEST HOLD, ON STREAM</t>
  </si>
  <si>
    <t>SEVERE GAS INTERFERENCE, P.FILL. 82%</t>
  </si>
  <si>
    <t>B-IV Isolated Against SSD</t>
  </si>
  <si>
    <r>
      <t xml:space="preserve">POOH W/ 2" DHP
- RIH W/2.84" G.C, TAGGED P.S.N AT 5833 Ft (S/L Depth), POOH
- RIH W/ D2 Shifting Tool, Latched Lower SSD, </t>
    </r>
    <r>
      <rPr>
        <b/>
        <sz val="12"/>
        <color rgb="FFFF0000"/>
        <rFont val="Calibri"/>
        <family val="2"/>
        <charset val="204"/>
        <scheme val="minor"/>
      </rPr>
      <t>Closed Same Against B-IV</t>
    </r>
    <r>
      <rPr>
        <b/>
        <sz val="12"/>
        <color rgb="FF0000FF"/>
        <rFont val="Calibri"/>
        <family val="2"/>
        <scheme val="minor"/>
      </rPr>
      <t xml:space="preserve">, POOH, 
Checked Tool on Surface, Not Sheared, Confirmed Closed
- RIH W/ D2 Shifting Tool, Checked Upper SSD, Found in Open Position, POOH
</t>
    </r>
    <r>
      <rPr>
        <b/>
        <sz val="12"/>
        <color rgb="FF008000"/>
        <rFont val="Calibri"/>
        <family val="2"/>
        <charset val="204"/>
        <scheme val="minor"/>
      </rPr>
      <t>Now B-I Only On Prod.</t>
    </r>
    <r>
      <rPr>
        <b/>
        <sz val="12"/>
        <color rgb="FF0000FF"/>
        <rFont val="Calibri"/>
        <family val="2"/>
        <scheme val="minor"/>
      </rPr>
      <t xml:space="preserve">
RIH </t>
    </r>
    <r>
      <rPr>
        <b/>
        <sz val="12"/>
        <color rgb="FFFF0000"/>
        <rFont val="Calibri"/>
        <family val="2"/>
        <charset val="204"/>
        <scheme val="minor"/>
      </rPr>
      <t>W/ 1.75" DHP</t>
    </r>
    <r>
      <rPr>
        <b/>
        <sz val="12"/>
        <color rgb="FF0000FF"/>
        <rFont val="Calibri"/>
        <family val="2"/>
        <scheme val="minor"/>
      </rPr>
      <t>, ON STREAM</t>
    </r>
  </si>
  <si>
    <t>D.F.L FOR B-I, NORMAL CARD</t>
  </si>
  <si>
    <t>INSTALLED LWM</t>
  </si>
  <si>
    <t>LWM</t>
  </si>
  <si>
    <r>
      <t xml:space="preserve">NO PUMP ACTION, R.TRIP, </t>
    </r>
    <r>
      <rPr>
        <b/>
        <sz val="12"/>
        <color rgb="FFFF0000"/>
        <rFont val="Calibri"/>
        <family val="2"/>
        <charset val="204"/>
        <scheme val="minor"/>
      </rPr>
      <t>FOUND ROD NO 108*7/8" UNSCREW, POOH, FOUND SINKER BAR BENDED</t>
    </r>
    <r>
      <rPr>
        <b/>
        <sz val="12"/>
        <color rgb="FF0000CC"/>
        <rFont val="Calibri"/>
        <family val="2"/>
        <scheme val="minor"/>
      </rPr>
      <t xml:space="preserve">, CHANGED SAME, R.TRIP, ON STREAM </t>
    </r>
    <r>
      <rPr>
        <b/>
        <sz val="12"/>
        <color rgb="FFFF0000"/>
        <rFont val="Calibri"/>
        <family val="2"/>
        <charset val="204"/>
        <scheme val="minor"/>
      </rPr>
      <t>17/4/2021</t>
    </r>
  </si>
  <si>
    <t>SEVERE F.POUND, P.FILL = +/- 40%, 
PLAN TO RUN ON TIMER MODE</t>
  </si>
  <si>
    <t>TV LEAK, PLAN TO PERFORM PROD. TEST</t>
  </si>
  <si>
    <t>T.V LEAK
PLAN TO PERFORM PROD. TEST</t>
  </si>
  <si>
    <t>plan to RIH with 1.75" DHP 
S/R config. ( 25*1"+130*7/8"+88*1" ) N-97 cond-B</t>
  </si>
  <si>
    <t>NO INPUT FOR GAS GUN</t>
  </si>
  <si>
    <t>NORMAL CARD, P.F = 95%</t>
  </si>
  <si>
    <t>NORMAL CARD, P.F = 93%</t>
  </si>
  <si>
    <r>
      <t xml:space="preserve">POOH W/ 1.75" DHP
- RIH W/2.84" G.C, TAGGED P.S.N AT 5850 Ft (S/L Depth), POOH
-  RIH with 2.5" JDC pulleing tool , tagged FWG plug @ 6,180 ft  (S\L depth),  after ( 4 trials ) Retrieved same from F-Nipple.
   - RIH with another 2.25" FWG ( Redressed)., </t>
    </r>
    <r>
      <rPr>
        <b/>
        <sz val="12"/>
        <color rgb="FFFF0000"/>
        <rFont val="Calibri"/>
        <family val="2"/>
        <charset val="204"/>
        <scheme val="minor"/>
      </rPr>
      <t>Set same in F-Nippl against Kharita.</t>
    </r>
    <r>
      <rPr>
        <b/>
        <sz val="12"/>
        <color rgb="FF0000FF"/>
        <rFont val="Calibri"/>
        <family val="2"/>
        <scheme val="minor"/>
      </rPr>
      <t xml:space="preserve">
- RIH with 2.75" D2 shifting tool, tagged lower SSD at 6,045 ft, After many trails (3 times &amp; changing D2 shiffiting tool) , </t>
    </r>
    <r>
      <rPr>
        <b/>
        <sz val="12"/>
        <color rgb="FF1C9A16"/>
        <rFont val="Calibri"/>
        <family val="2"/>
        <charset val="204"/>
        <scheme val="minor"/>
      </rPr>
      <t>Opened same against B-IV</t>
    </r>
    <r>
      <rPr>
        <b/>
        <sz val="12"/>
        <color rgb="FF0000FF"/>
        <rFont val="Calibri"/>
        <family val="2"/>
        <scheme val="minor"/>
      </rPr>
      <t xml:space="preserve">
 - Checked tool at surface, found not sheared.
</t>
    </r>
    <r>
      <rPr>
        <b/>
        <sz val="12"/>
        <color rgb="FF1C9A16"/>
        <rFont val="Calibri"/>
        <family val="2"/>
        <charset val="204"/>
        <scheme val="minor"/>
      </rPr>
      <t>- Now  (B-I,IV ) fm. On prod.</t>
    </r>
    <r>
      <rPr>
        <b/>
        <sz val="12"/>
        <color rgb="FF0000FF"/>
        <rFont val="Calibri"/>
        <family val="2"/>
        <scheme val="minor"/>
      </rPr>
      <t xml:space="preserve">
RIH </t>
    </r>
    <r>
      <rPr>
        <b/>
        <sz val="12"/>
        <color rgb="FFFF0000"/>
        <rFont val="Calibri"/>
        <family val="2"/>
        <charset val="204"/>
        <scheme val="minor"/>
      </rPr>
      <t>W/ 2" DHP</t>
    </r>
    <r>
      <rPr>
        <b/>
        <sz val="12"/>
        <color rgb="FF0000FF"/>
        <rFont val="Calibri"/>
        <family val="2"/>
        <scheme val="minor"/>
      </rPr>
      <t>, ON STREAM</t>
    </r>
  </si>
  <si>
    <r>
      <t xml:space="preserve">NO PUMP ACTION, POOH W/ 2.25" ANCHOR PUMP, PUMP STUCK IN T.H.S, DISMANTLED W/H ADAPTOR, FOUND ANCHOR DHP BARREL STUCK WITH TBG., MANY TRIALS TO FREE W/O SUCCESS, DISCONNECTED ANCHOR F/ BARREL, SECURED THE WELL WITH POLISHED ROD, </t>
    </r>
    <r>
      <rPr>
        <b/>
        <sz val="12"/>
        <color rgb="FFFF0000"/>
        <rFont val="Calibri"/>
        <family val="2"/>
        <charset val="204"/>
        <scheme val="minor"/>
      </rPr>
      <t>WWO.</t>
    </r>
  </si>
  <si>
    <t>B-I (5840 - 5874)
B-IV ( 6,032 – 6,050)
KHARITA ( 6,720 – 6,743) ( 6,768 – 6,776)</t>
  </si>
  <si>
    <t>S-88 COND. II</t>
  </si>
  <si>
    <t>89*1" + 125*7/8" + 25*1"</t>
  </si>
  <si>
    <t>B-I,IV &amp; KHARITA</t>
  </si>
  <si>
    <t>BAKER,   B-I,IV &amp; KHARITA</t>
  </si>
  <si>
    <r>
      <t xml:space="preserve">LOW PUMP EFF., R.TRIP W/ SCRAPER W/ 30 RODS, THEN </t>
    </r>
    <r>
      <rPr>
        <b/>
        <sz val="12"/>
        <color rgb="FFFF0000"/>
        <rFont val="Calibri"/>
        <family val="2"/>
        <charset val="204"/>
        <scheme val="minor"/>
      </rPr>
      <t>RIH W/ 1.5" DHP INSTEAD OF 1.75" DHP</t>
    </r>
    <r>
      <rPr>
        <b/>
        <sz val="12"/>
        <color rgb="FF0000FF"/>
        <rFont val="Calibri"/>
        <family val="2"/>
        <scheme val="minor"/>
      </rPr>
      <t>, ON STREAM</t>
    </r>
  </si>
  <si>
    <t>ADD B-I</t>
  </si>
  <si>
    <r>
      <rPr>
        <b/>
        <sz val="12"/>
        <color rgb="FF0000FF"/>
        <rFont val="Calibri"/>
        <family val="2"/>
        <charset val="204"/>
        <scheme val="minor"/>
      </rPr>
      <t xml:space="preserve">UNDER W/O DUE TO TBG LEAK, </t>
    </r>
    <r>
      <rPr>
        <b/>
        <sz val="12"/>
        <color rgb="FFFF0000"/>
        <rFont val="Calibri"/>
        <family val="2"/>
        <charset val="204"/>
        <scheme val="minor"/>
      </rPr>
      <t>NO VISUAL CRACKS</t>
    </r>
    <r>
      <rPr>
        <b/>
        <sz val="12"/>
        <color rgb="FF0000FF"/>
        <rFont val="Calibri"/>
        <family val="2"/>
        <charset val="204"/>
        <scheme val="minor"/>
      </rPr>
      <t xml:space="preserve">, </t>
    </r>
    <r>
      <rPr>
        <b/>
        <sz val="12"/>
        <color rgb="FF008000"/>
        <rFont val="Calibri"/>
        <family val="2"/>
        <charset val="204"/>
        <scheme val="minor"/>
      </rPr>
      <t xml:space="preserve">
ADD PERF. BAH-I (5840 - 5874) 34 FT,P= 640 psi , </t>
    </r>
    <r>
      <rPr>
        <b/>
        <sz val="12"/>
        <color rgb="FF0000FF"/>
        <rFont val="Calibri"/>
        <family val="2"/>
        <charset val="204"/>
        <scheme val="minor"/>
      </rPr>
      <t xml:space="preserve">INSTALLED S.R SELECTIVE COMPLETION ON 3 1/2" EUE TBG, </t>
    </r>
    <r>
      <rPr>
        <b/>
        <sz val="12"/>
        <color rgb="FFFF0000"/>
        <rFont val="Calibri"/>
        <family val="2"/>
        <charset val="204"/>
        <scheme val="minor"/>
      </rPr>
      <t>OPENED SSD AGAINST B-I,IV</t>
    </r>
    <r>
      <rPr>
        <b/>
        <sz val="12"/>
        <color rgb="FF0000FF"/>
        <rFont val="Calibri"/>
        <family val="2"/>
        <charset val="204"/>
        <scheme val="minor"/>
      </rPr>
      <t xml:space="preserve">, </t>
    </r>
    <r>
      <rPr>
        <b/>
        <sz val="12"/>
        <color rgb="FF006600"/>
        <rFont val="Calibri"/>
        <family val="2"/>
        <charset val="204"/>
        <scheme val="minor"/>
      </rPr>
      <t>ALL INTERVALS ON PROD.</t>
    </r>
    <r>
      <rPr>
        <b/>
        <sz val="12"/>
        <color rgb="FF0000FF"/>
        <rFont val="Calibri"/>
        <family val="2"/>
        <charset val="204"/>
        <scheme val="minor"/>
      </rPr>
      <t xml:space="preserve">, RIH W/ 1.5" DHP, S/R CONFIG ( 25X 1" + 125 X 7/8" +89X 1" ) S-88 COND-II, ON STREAM </t>
    </r>
    <r>
      <rPr>
        <b/>
        <sz val="12"/>
        <color rgb="FFFF0000"/>
        <rFont val="Calibri"/>
        <family val="2"/>
        <charset val="204"/>
        <scheme val="minor"/>
      </rPr>
      <t>27/6/2021</t>
    </r>
  </si>
  <si>
    <t>TOTAL RET. (30*1" + 10*7/8") RODS</t>
  </si>
  <si>
    <r>
      <t xml:space="preserve">NO PUMP ACTION, R.TRIP, RET. (10*7/8"+10*1") RODS, </t>
    </r>
    <r>
      <rPr>
        <b/>
        <sz val="12"/>
        <color rgb="FFFF0000"/>
        <rFont val="Calibri"/>
        <family val="2"/>
        <charset val="204"/>
        <scheme val="minor"/>
      </rPr>
      <t xml:space="preserve">CHANGED 7/8" SECTION W/ S-88 COND-II, </t>
    </r>
    <r>
      <rPr>
        <b/>
        <sz val="12"/>
        <color rgb="FF0000FF"/>
        <rFont val="Calibri"/>
        <family val="2"/>
        <scheme val="minor"/>
      </rPr>
      <t xml:space="preserve">SET PUMP AT 5050 FT, TBG.TEST, HOLD, ON STREAM
</t>
    </r>
    <r>
      <rPr>
        <b/>
        <sz val="12"/>
        <color rgb="FFFF0000"/>
        <rFont val="Calibri"/>
        <family val="2"/>
        <charset val="204"/>
        <scheme val="minor"/>
      </rPr>
      <t>NEW S/R CONFG. (16X1"(MOULDED GUIDE)+ 9 X 1"+ 5X7/8"(MOULDED GUIDE)+105 X 7/8" + 57 X 1")</t>
    </r>
  </si>
  <si>
    <r>
      <t>FINISHED DRILLING , COMPLETED THE WELL AS OIL PRODUCER WITH S/R SYSTEM,</t>
    </r>
    <r>
      <rPr>
        <b/>
        <sz val="12"/>
        <color rgb="FF006600"/>
        <rFont val="Calibri"/>
        <family val="2"/>
      </rPr>
      <t xml:space="preserve"> </t>
    </r>
    <r>
      <rPr>
        <b/>
        <sz val="12"/>
        <color rgb="FF008000"/>
        <rFont val="Calibri"/>
        <family val="2"/>
      </rPr>
      <t xml:space="preserve">PERFORATED B-I [5812 - 5824] 12FT , Pr = 615 Psi, B-I [5828 - 5838] 10 FT, Pr = 622 Psi, B-I [5850 - 5861] 11 FT, Pr = 635 Psi, B-I [5865 - 5869] 4 FT, Pr =  617 Psi, B-IV [6028 - 6041] 13 FT, B-IV [6065 - 6075] 10 FT, KHARITA [6726 – 6740] 14 FT, [6756 – 6769] 13 FT &amp; [6782 – 6790] 8 FT, </t>
    </r>
    <r>
      <rPr>
        <b/>
        <sz val="12"/>
        <rFont val="Calibri"/>
        <family val="2"/>
      </rPr>
      <t xml:space="preserve">INSTALLED 7" STRADDLE PKR COMPLETION. ON 3 1/2" EUE TBG, </t>
    </r>
    <r>
      <rPr>
        <b/>
        <sz val="12"/>
        <color rgb="FF0000FF"/>
        <rFont val="Calibri"/>
        <family val="2"/>
      </rPr>
      <t xml:space="preserve">OPENED UPPER SSD AGAINST B-I , KEPT LOWER SSD CLOSED AGAINST B-IV, </t>
    </r>
    <r>
      <rPr>
        <b/>
        <sz val="12"/>
        <color rgb="FF008000"/>
        <rFont val="Calibri"/>
        <family val="2"/>
      </rPr>
      <t xml:space="preserve">NOW B-I &amp; KHARITA ON PROD. , </t>
    </r>
    <r>
      <rPr>
        <b/>
        <sz val="12"/>
        <color rgb="FF0000FF"/>
        <rFont val="Calibri"/>
        <family val="2"/>
      </rPr>
      <t xml:space="preserve">RIH W/ 1.75" DHP ON NEW S-88 S/R ( 25X1"+120X7/8" +85X1" ) ,R/U LAN STAR 912 S/U F/ NE-58 (SH.S. =8" &amp; S.L. =102") , </t>
    </r>
    <r>
      <rPr>
        <b/>
        <sz val="12"/>
        <color rgb="FFFF0000"/>
        <rFont val="Calibri"/>
        <family val="2"/>
      </rPr>
      <t>ON STREAM 29/3/2020</t>
    </r>
  </si>
  <si>
    <t xml:space="preserve"> 14/7/2021</t>
  </si>
  <si>
    <r>
      <t xml:space="preserve">NO PUMP ACTION, </t>
    </r>
    <r>
      <rPr>
        <b/>
        <sz val="14"/>
        <color rgb="FFFF0000"/>
        <rFont val="Calibri"/>
        <family val="2"/>
        <charset val="204"/>
        <scheme val="minor"/>
      </rPr>
      <t>2</t>
    </r>
    <r>
      <rPr>
        <b/>
        <sz val="12"/>
        <color rgb="FF0000FF"/>
        <rFont val="Calibri"/>
        <family val="2"/>
        <scheme val="minor"/>
      </rPr>
      <t xml:space="preserve"> R.TRIP, TBG.TEST NOT HOLD, </t>
    </r>
    <r>
      <rPr>
        <b/>
        <sz val="12"/>
        <color rgb="FFFF0000"/>
        <rFont val="Calibri"/>
        <family val="2"/>
        <charset val="204"/>
        <scheme val="minor"/>
      </rPr>
      <t>R.TRIP W/ 1.75" ANCHOR PUMP</t>
    </r>
    <r>
      <rPr>
        <b/>
        <sz val="12"/>
        <color rgb="FF0000FF"/>
        <rFont val="Calibri"/>
        <family val="2"/>
        <scheme val="minor"/>
      </rPr>
      <t xml:space="preserve">, RET. (8*1") RODS, </t>
    </r>
    <r>
      <rPr>
        <b/>
        <sz val="12"/>
        <color rgb="FFFF0000"/>
        <rFont val="Calibri"/>
        <family val="2"/>
        <charset val="204"/>
        <scheme val="minor"/>
      </rPr>
      <t>SET PUMP AT 5575 FT</t>
    </r>
    <r>
      <rPr>
        <b/>
        <sz val="12"/>
        <color rgb="FF0000FF"/>
        <rFont val="Calibri"/>
        <family val="2"/>
        <scheme val="minor"/>
      </rPr>
      <t>, ON STREAM</t>
    </r>
  </si>
  <si>
    <r>
      <t xml:space="preserve">NO PUMP ACTION, R.TRIP, RET. (1+3) RODS, TBG TEST, NOT HOLD, </t>
    </r>
    <r>
      <rPr>
        <b/>
        <sz val="12"/>
        <color rgb="FFFF0000"/>
        <rFont val="Calibri"/>
        <family val="2"/>
        <charset val="204"/>
        <scheme val="minor"/>
      </rPr>
      <t>WWO</t>
    </r>
  </si>
  <si>
    <t>TOTAL RET. 12 RODS</t>
  </si>
  <si>
    <t>74X1" + 120X7/8" +25X1"</t>
  </si>
  <si>
    <t>TOTAL RET. 25 RODS</t>
  </si>
  <si>
    <r>
      <t xml:space="preserve">NO PUMP ACTION, R.TRIP, </t>
    </r>
    <r>
      <rPr>
        <b/>
        <sz val="12"/>
        <color rgb="FFFF0000"/>
        <rFont val="Calibri"/>
        <family val="2"/>
        <charset val="204"/>
      </rPr>
      <t>RET. 3X7/8" RODS</t>
    </r>
    <r>
      <rPr>
        <b/>
        <sz val="12"/>
        <color rgb="FF0000FF"/>
        <rFont val="Calibri"/>
        <family val="2"/>
      </rPr>
      <t xml:space="preserve">, S/R CONF. </t>
    </r>
    <r>
      <rPr>
        <b/>
        <sz val="12"/>
        <color rgb="FFFF0000"/>
        <rFont val="Calibri"/>
        <family val="2"/>
        <charset val="204"/>
      </rPr>
      <t>(67X1"+116X7/8"+25X1")</t>
    </r>
    <r>
      <rPr>
        <b/>
        <sz val="12"/>
        <color rgb="FF0000FF"/>
        <rFont val="Calibri"/>
        <family val="2"/>
      </rPr>
      <t>, ON STREAM</t>
    </r>
  </si>
  <si>
    <t>EXPRO # 1 (TMU)</t>
  </si>
  <si>
    <t>TOTAL  RET. 27 RODS</t>
  </si>
  <si>
    <r>
      <t xml:space="preserve">NO PUMP ACTION, R.TRIP, RET. (10X1")  ROD, SET PUMP AT 5200 FT, </t>
    </r>
    <r>
      <rPr>
        <b/>
        <sz val="12"/>
        <color rgb="FFFF0000"/>
        <rFont val="Calibri"/>
        <family val="2"/>
        <scheme val="minor"/>
      </rPr>
      <t xml:space="preserve"> ON STREAM</t>
    </r>
  </si>
  <si>
    <t>POOH W/ ANCHOR PUMP AND S/R AND L/D SAME BESIDE THE WELL.</t>
  </si>
  <si>
    <r>
      <t xml:space="preserve">BAKER, AT WELL HEAD, (B-I,IV), 
</t>
    </r>
    <r>
      <rPr>
        <b/>
        <u/>
        <sz val="12"/>
        <color rgb="FFFF0000"/>
        <rFont val="Calibri"/>
        <family val="2"/>
        <charset val="204"/>
        <scheme val="minor"/>
      </rPr>
      <t>Plan to Close SSD Against B-IV and Evaluate B-I Individually.</t>
    </r>
  </si>
  <si>
    <r>
      <t xml:space="preserve">NPA , POOH W/ 1.5" ANCHOR PUMP. RIH W/ NEW 1.5" ANCHOR PUMP. FOUND OBSTRUCTION AFTER RIH W/ 20 X1"
</t>
    </r>
    <r>
      <rPr>
        <b/>
        <sz val="12"/>
        <color rgb="FFFF0000"/>
        <rFont val="Calibri"/>
        <family val="2"/>
        <scheme val="minor"/>
      </rPr>
      <t xml:space="preserve"> R/U FOR S/L, RIH W/ 2.84 G.C, TAGGED OK @ P.S.N., POOH, R/D FOR S/L.
</t>
    </r>
    <r>
      <rPr>
        <b/>
        <sz val="12"/>
        <color rgb="FF0000FF"/>
        <rFont val="Calibri"/>
        <family val="2"/>
        <scheme val="minor"/>
      </rPr>
      <t xml:space="preserve"> </t>
    </r>
    <r>
      <rPr>
        <b/>
        <sz val="12"/>
        <color rgb="FF0000FF"/>
        <rFont val="Calibri"/>
        <family val="2"/>
        <charset val="204"/>
        <scheme val="minor"/>
      </rPr>
      <t>RIH W/ 2.9" SCRUBBER, TAGGED  AFTER 20 RODS, MANY TRIALS TO PASS W/ OUT SUCSSES. POOH</t>
    </r>
    <r>
      <rPr>
        <b/>
        <sz val="12"/>
        <color rgb="FF0000FF"/>
        <rFont val="Calibri"/>
        <family val="2"/>
        <scheme val="minor"/>
      </rPr>
      <t xml:space="preserve">,  </t>
    </r>
    <r>
      <rPr>
        <b/>
        <sz val="12"/>
        <color rgb="FFFF0000"/>
        <rFont val="Calibri"/>
        <family val="2"/>
        <scheme val="minor"/>
      </rPr>
      <t>WAITING W/O</t>
    </r>
    <r>
      <rPr>
        <b/>
        <sz val="12"/>
        <color rgb="FF0000FF"/>
        <rFont val="Calibri"/>
        <family val="2"/>
        <scheme val="minor"/>
      </rPr>
      <t>., L/D FOR S/R BESIDE WELL.</t>
    </r>
  </si>
  <si>
    <r>
      <rPr>
        <b/>
        <sz val="12"/>
        <color rgb="FFFF0000"/>
        <rFont val="Calibri"/>
        <family val="2"/>
        <scheme val="minor"/>
      </rPr>
      <t>NO PUMP ACTION</t>
    </r>
    <r>
      <rPr>
        <b/>
        <sz val="12"/>
        <color rgb="FF0000FF"/>
        <rFont val="Calibri"/>
        <family val="2"/>
        <scheme val="minor"/>
      </rPr>
      <t xml:space="preserve"> ,  POOH W/ S/R &amp; 1.75" DHP, FOUND 20 RODS X 7/8" + 5 RODS X 1" (BOTTOM SECTION) ERODED. CHANGED OK, R.TRIP W/ NEW 1.5" DHP INSTEAD OF 1.75" DHP. TBG.TEST . </t>
    </r>
    <r>
      <rPr>
        <b/>
        <sz val="12"/>
        <color rgb="FFFF0000"/>
        <rFont val="Calibri"/>
        <family val="2"/>
        <scheme val="minor"/>
      </rPr>
      <t>NOT HOLD</t>
    </r>
    <r>
      <rPr>
        <b/>
        <sz val="12"/>
        <color rgb="FF0000FF"/>
        <rFont val="Calibri"/>
        <family val="2"/>
        <scheme val="minor"/>
      </rPr>
      <t xml:space="preserve">, 
 </t>
    </r>
    <r>
      <rPr>
        <b/>
        <sz val="12"/>
        <color rgb="FFFF0000"/>
        <rFont val="Calibri"/>
        <family val="2"/>
        <charset val="204"/>
        <scheme val="minor"/>
      </rPr>
      <t>R.TRIP W/ 1.5" ANCHOR PUMP</t>
    </r>
    <r>
      <rPr>
        <b/>
        <sz val="12"/>
        <color rgb="FF0000FF"/>
        <rFont val="Calibri"/>
        <family val="2"/>
        <scheme val="minor"/>
      </rPr>
      <t>, FOUND OBSTRUCTION AFTER RIH W/ ((25 X 1" + 40 X 7/8")), POOH, RIH W/ SCRUBBER, SPOTTED DIESEL.
 RIH W/ 1.5" ANCHOR PUMP. FOUND OBSTRUCTION AFTER RIH W/ ((25X 1"+ 12 X 7/8")) MANY TRIALS TO PASS W/OUT SUCCESS.
 POOH W/ ANCHOR PUMP. OBSERVED HARD SCALE ON PUMP ( MAINLY IRON COMPOUNDS).</t>
    </r>
    <r>
      <rPr>
        <b/>
        <sz val="12"/>
        <color rgb="FFFF0000"/>
        <rFont val="Calibri"/>
        <family val="2"/>
        <scheme val="minor"/>
      </rPr>
      <t xml:space="preserve"> WAITING W/O.</t>
    </r>
  </si>
  <si>
    <t>POOH W/ S/R &amp; DHP &amp; L/D SAME BESIDE WELL</t>
  </si>
  <si>
    <t>TOTAL  RET. 29 RODS</t>
  </si>
  <si>
    <t xml:space="preserve"> BAKER</t>
  </si>
  <si>
    <t>EXPRO#2 (TMU)
Freq=49 Hz , Cur=23 A, Pi= 430 psi , Pd= 2750 psi, Ti= 200 F, Tm= 243 F, USP/DSP= 185/130 psi, WHT=132 F</t>
  </si>
  <si>
    <t>NORMAL CARD &amp; FRICTION
Plan to decr. SH.S F/10" T/8"</t>
  </si>
  <si>
    <t>F.Pound, P.Fill. 77%</t>
  </si>
  <si>
    <t>NORMAL CARD , PLAN TO CHECK</t>
  </si>
  <si>
    <r>
      <t xml:space="preserve">NO PUMP ACTION, R.TRIP, NO PROD., TBG.TEST, NOT HOLD, DFL @ PUMP DEPTH, </t>
    </r>
    <r>
      <rPr>
        <b/>
        <sz val="12"/>
        <color rgb="FFFF0000"/>
        <rFont val="Calibri"/>
        <family val="2"/>
        <charset val="204"/>
        <scheme val="minor"/>
      </rPr>
      <t>WWO</t>
    </r>
  </si>
  <si>
    <t>NO PUMP ACTION, R.TRIP, RET. (1X1") ROD, SET ANCHOR PUMP AT 5025 FT, ON STREAM.</t>
  </si>
  <si>
    <t>TOTAL RET. (31*1" + 10*7/8") RODS</t>
  </si>
  <si>
    <t>TOTAL RET. (32*1" + 10*7/8") RODS</t>
  </si>
  <si>
    <r>
      <t xml:space="preserve">NO PUMP ACTION, RET. (5-4X1") RODS, SET ANCHOR PUMP AT 5000 FT, HYDRO TEST, NOT HOLD, </t>
    </r>
    <r>
      <rPr>
        <b/>
        <sz val="12"/>
        <color rgb="FFFF0000"/>
        <rFont val="Calibri"/>
        <family val="2"/>
        <charset val="204"/>
        <scheme val="minor"/>
      </rPr>
      <t>W/W/O</t>
    </r>
  </si>
  <si>
    <t>TOTAL RET. 30 RODS</t>
  </si>
  <si>
    <t>62X1" + 116X7/8" + 25X1"</t>
  </si>
  <si>
    <t>NO PUMP ACTION, RET. ( 5+5X1" ) RODS, HYDRO TEST, NOT HOLD, R.TRIP, RIH W/ 5 RODS, SET ANCHOR PUMP AT 5075 FT, HYDRO TEST, HOLD OK, ON STREAM.</t>
  </si>
  <si>
    <t>F.POUND, P.FILL.= 86 % , ANCHOR PUMP, RET. 30 RODS</t>
  </si>
  <si>
    <t>95X1'' +117X7/8''+ 10 SINKER BAR 1.5''</t>
  </si>
  <si>
    <t>TOT. RET. 10X1" RODS</t>
  </si>
  <si>
    <t>NORMAL CARD, TBG movement</t>
  </si>
  <si>
    <t>Severe F.Pound, P.Fill. 42%</t>
  </si>
  <si>
    <t>FLUID POUND, P.FILLAGE +/-86%</t>
  </si>
  <si>
    <t>NO PUMP ACTION, R.TRIP, HYDRO TEST, NOT HOLD, RET. 10X1" RODS, SET ANCHOR AT 5550 FT, ON STREAM</t>
  </si>
  <si>
    <t>1.5 " ANCHOR DHP</t>
  </si>
  <si>
    <r>
      <t xml:space="preserve"> Completed Well Head Maintenance, FTHP: 250 Psi; DSCP: 139 Psi; </t>
    </r>
    <r>
      <rPr>
        <b/>
        <sz val="12"/>
        <color rgb="FFFF0000"/>
        <rFont val="Calibri"/>
        <family val="2"/>
        <scheme val="minor"/>
      </rPr>
      <t>SCSSV: 2000 Psi</t>
    </r>
    <r>
      <rPr>
        <b/>
        <sz val="12"/>
        <color rgb="FF0000FF"/>
        <rFont val="Calibri"/>
        <family val="2"/>
        <scheme val="minor"/>
      </rPr>
      <t xml:space="preserve">; PGV: 0 Psi. 
  - Switched off it. Completed Greasing Job to all the WH Valves, swab, kill, wing, lower and upper master. 
 - Performed Hydraulic Test at the kill and swab valves to 2500 Psi, ok. Due to Wing Valve Internal Passing not possible to test the Lower and Upper Master Valve.
 - Completed greasing and test to 2500 psi at both gate Casing Gate Valves. Two Exit Port installed no Visual Leak. 
 Missing Parts: 2 " LP xo to 1/2" NPT + Needle Valve, installed them at the CSG Valve Right Side &amp; Pressure Gauge at the CSG Valve Left Side, Installed Same </t>
    </r>
  </si>
  <si>
    <t>BAKER, AFTER W/O</t>
  </si>
  <si>
    <t>ROD NO . 80*1" PARTED , FISHED OK , R.TRIP W/1.75" SLIM DHP, ON STREAM</t>
  </si>
  <si>
    <t>25X1" + 123X7/8" +77X1"</t>
  </si>
  <si>
    <t>2" ANCHOR PUMP</t>
  </si>
  <si>
    <t>25*1" + 125*7/8" + 85*1"</t>
  </si>
  <si>
    <r>
      <t xml:space="preserve">NO PUMP ACTION, R.TRIP W/ 2" DHP, FOUND WTR CMG F/CSG, </t>
    </r>
    <r>
      <rPr>
        <b/>
        <sz val="12"/>
        <color rgb="FFFF0000"/>
        <rFont val="Calibri"/>
        <family val="2"/>
        <charset val="204"/>
        <scheme val="minor"/>
      </rPr>
      <t>R.TRIP W/2" ANCHOR PUMP</t>
    </r>
    <r>
      <rPr>
        <b/>
        <sz val="12"/>
        <color rgb="FF0000FF"/>
        <rFont val="Calibri"/>
        <family val="2"/>
        <scheme val="minor"/>
      </rPr>
      <t>, RET. 10*1" RODS, SET PUMP AT 5625 FT, ON STREAM.</t>
    </r>
  </si>
  <si>
    <r>
      <t xml:space="preserve">NO PUMP ACTION, </t>
    </r>
    <r>
      <rPr>
        <b/>
        <sz val="12"/>
        <color rgb="FFFF0000"/>
        <rFont val="Calibri"/>
        <family val="2"/>
        <charset val="204"/>
        <scheme val="minor"/>
      </rPr>
      <t>R.TRIP W/2" ANCHOR PUMP</t>
    </r>
    <r>
      <rPr>
        <b/>
        <sz val="12"/>
        <color rgb="FF0000FF"/>
        <rFont val="Calibri"/>
        <family val="2"/>
        <scheme val="minor"/>
      </rPr>
      <t xml:space="preserve">, RET. 1+9*1" ROD, TRIALS TO UNSET ANCHOR PUMP (O.PULL 55 KLB) FOUND STUCK , </t>
    </r>
    <r>
      <rPr>
        <b/>
        <sz val="12"/>
        <color rgb="FFFF0000"/>
        <rFont val="Calibri"/>
        <family val="2"/>
        <charset val="204"/>
        <scheme val="minor"/>
      </rPr>
      <t>WAITING W/O</t>
    </r>
  </si>
  <si>
    <t>UPPER PKR 5902 FT
LOWER PKR 5946 FT</t>
  </si>
  <si>
    <t>25*1" + 125*7/8" + 81*1"</t>
  </si>
  <si>
    <r>
      <t xml:space="preserve">NO PUMP ACTION, R.TRIP, RET. 2 RODS, SET ANCHOR PUMP @ D.F.L, NO PROD., </t>
    </r>
    <r>
      <rPr>
        <b/>
        <sz val="12"/>
        <color rgb="FFFF0000"/>
        <rFont val="Calibri"/>
        <family val="2"/>
        <charset val="204"/>
        <scheme val="minor"/>
      </rPr>
      <t>WWO
POOH W/S/R AND DHP.</t>
    </r>
  </si>
  <si>
    <t>B-I (5804 – 5812) (5818 – 5825) (5844 – 5862)
B-III (5920 – 5938) (5950'-5968')
B-IV (5990 – 6003) (6008 – 6016) (6020'-6034')
B-V (6,043-6,060)</t>
  </si>
  <si>
    <t>ADD INTERVALS
B-I (5804 – 5812) (5818 – 5825) (5844 – 5862)
B-III (5920 – 5938)
B-IV (5990 – 6003) (6008 – 6016)</t>
  </si>
  <si>
    <r>
      <rPr>
        <b/>
        <sz val="12"/>
        <color rgb="FFFF0000"/>
        <rFont val="Calibri"/>
        <family val="2"/>
        <charset val="204"/>
        <scheme val="minor"/>
      </rPr>
      <t>UNDER W/O DUE TO LOW PRODUCTION</t>
    </r>
    <r>
      <rPr>
        <b/>
        <sz val="12"/>
        <rFont val="Calibri"/>
        <family val="2"/>
        <scheme val="minor"/>
      </rPr>
      <t xml:space="preserve">, NO HOLES OR CRACKS VISUALLY OBSERVED, </t>
    </r>
    <r>
      <rPr>
        <b/>
        <sz val="12"/>
        <color rgb="FF1C9A16"/>
        <rFont val="Calibri"/>
        <family val="2"/>
        <charset val="204"/>
        <scheme val="minor"/>
      </rPr>
      <t>ADD PERF B-I (5804 – 5812) (5818 – 5825) (5844 – 5862) &amp; B-III (5920 – 5938) &amp; B-IV (5990 – 6003) (6008 – 6016)</t>
    </r>
    <r>
      <rPr>
        <b/>
        <sz val="12"/>
        <rFont val="Calibri"/>
        <family val="2"/>
        <scheme val="minor"/>
      </rPr>
      <t xml:space="preserve">, TAGGED BTM AT DEPTH 6381 FT BY 5.8 G.RING &amp; J.BASKET, </t>
    </r>
    <r>
      <rPr>
        <b/>
        <sz val="12"/>
        <color rgb="FF0000FF"/>
        <rFont val="Calibri"/>
        <family val="2"/>
        <charset val="204"/>
        <scheme val="minor"/>
      </rPr>
      <t>INSTALLED SELECTIVE COMPL. ON 3-1/2" TBG</t>
    </r>
    <r>
      <rPr>
        <b/>
        <sz val="12"/>
        <rFont val="Calibri"/>
        <family val="2"/>
        <scheme val="minor"/>
      </rPr>
      <t xml:space="preserve">, </t>
    </r>
    <r>
      <rPr>
        <b/>
        <sz val="12"/>
        <color rgb="FFFF0000"/>
        <rFont val="Calibri"/>
        <family val="2"/>
        <charset val="204"/>
        <scheme val="minor"/>
      </rPr>
      <t xml:space="preserve">OPEN SSD AGAINST B-I,III, </t>
    </r>
    <r>
      <rPr>
        <b/>
        <sz val="12"/>
        <color rgb="FF1C9A16"/>
        <rFont val="Calibri"/>
        <family val="2"/>
        <charset val="204"/>
        <scheme val="minor"/>
      </rPr>
      <t>ALL INTERVALS ON PROD B-I, III, IV, V,</t>
    </r>
    <r>
      <rPr>
        <b/>
        <sz val="12"/>
        <rFont val="Calibri"/>
        <family val="2"/>
        <scheme val="minor"/>
      </rPr>
      <t xml:space="preserve"> </t>
    </r>
    <r>
      <rPr>
        <b/>
        <sz val="12"/>
        <color rgb="FF0000FF"/>
        <rFont val="Calibri"/>
        <family val="2"/>
        <charset val="204"/>
        <scheme val="minor"/>
      </rPr>
      <t>RIH W/1.5" DHP ON S/R D-78 COND.II CONFG (25*1" + 125*7/8" + 85*1")</t>
    </r>
    <r>
      <rPr>
        <b/>
        <sz val="12"/>
        <rFont val="Calibri"/>
        <family val="2"/>
        <scheme val="minor"/>
      </rPr>
      <t xml:space="preserve">, </t>
    </r>
    <r>
      <rPr>
        <b/>
        <sz val="12"/>
        <color rgb="FFFF0000"/>
        <rFont val="Calibri"/>
        <family val="2"/>
        <charset val="204"/>
        <scheme val="minor"/>
      </rPr>
      <t>ON STREAM ON 8/10/2021</t>
    </r>
  </si>
  <si>
    <t>B-IV (5954-5958) ( 5962-5969 )</t>
  </si>
  <si>
    <r>
      <rPr>
        <b/>
        <sz val="16"/>
        <color rgb="FF0000FF"/>
        <rFont val="Calibri"/>
        <family val="2"/>
        <charset val="204"/>
        <scheme val="minor"/>
      </rPr>
      <t>ADD B-I (5717-5736) (5790-5814)
B-III (5874-5892)</t>
    </r>
    <r>
      <rPr>
        <b/>
        <sz val="16"/>
        <color rgb="FF008000"/>
        <rFont val="Calibri"/>
        <family val="2"/>
        <scheme val="minor"/>
      </rPr>
      <t xml:space="preserve">
B-IV (5954-5958) ( 5962-5969 ) ONLY ON PROD.</t>
    </r>
  </si>
  <si>
    <r>
      <rPr>
        <b/>
        <sz val="12"/>
        <color rgb="FFFF0000"/>
        <rFont val="Calibri"/>
        <family val="2"/>
        <charset val="204"/>
        <scheme val="minor"/>
      </rPr>
      <t>UNDER W/O DUE TO TBG LEAK, ADD PERF &amp; WSO</t>
    </r>
    <r>
      <rPr>
        <b/>
        <sz val="12"/>
        <rFont val="Calibri"/>
        <family val="2"/>
        <scheme val="minor"/>
      </rPr>
      <t xml:space="preserve">, FOUND CRACK IN 1st JT ABOVE PSN, </t>
    </r>
    <r>
      <rPr>
        <b/>
        <sz val="12"/>
        <color rgb="FF0000FF"/>
        <rFont val="Calibri"/>
        <family val="2"/>
        <charset val="204"/>
        <scheme val="minor"/>
      </rPr>
      <t>TAGGED BTM BY 5.8" G.RING &amp; J.BSKT AT 6100 FT</t>
    </r>
    <r>
      <rPr>
        <b/>
        <sz val="12"/>
        <rFont val="Calibri"/>
        <family val="2"/>
        <scheme val="minor"/>
      </rPr>
      <t xml:space="preserve">, </t>
    </r>
    <r>
      <rPr>
        <b/>
        <sz val="12"/>
        <color rgb="FFFF0000"/>
        <rFont val="Calibri"/>
        <family val="2"/>
        <charset val="204"/>
        <scheme val="minor"/>
      </rPr>
      <t>SET 7" B.PLUG AT 5985 FT ISOLATE LOWER B-IV &amp; B-V</t>
    </r>
    <r>
      <rPr>
        <b/>
        <sz val="12"/>
        <rFont val="Calibri"/>
        <family val="2"/>
        <scheme val="minor"/>
      </rPr>
      <t xml:space="preserve">, </t>
    </r>
    <r>
      <rPr>
        <b/>
        <sz val="12"/>
        <color rgb="FF008000"/>
        <rFont val="Calibri"/>
        <family val="2"/>
        <charset val="204"/>
        <scheme val="minor"/>
      </rPr>
      <t>ADD PERF B-I (5717-5736) (5790-5814) &amp; B-III (5874-5892)</t>
    </r>
    <r>
      <rPr>
        <b/>
        <sz val="12"/>
        <rFont val="Calibri"/>
        <family val="2"/>
        <scheme val="minor"/>
      </rPr>
      <t xml:space="preserve">, INSTALLED SELECTIVE STRADDLE PKR COMPL. ON 3-1/2" TBG, KEPT UPPER SSD CLOSED AGAINST B-I,III &amp; LOWER SSD CLOSED AGAINST UPPER B-IV, </t>
    </r>
    <r>
      <rPr>
        <b/>
        <sz val="12"/>
        <color rgb="FF1C9A16"/>
        <rFont val="Calibri"/>
        <family val="2"/>
        <charset val="204"/>
        <scheme val="minor"/>
      </rPr>
      <t>NOW MIDDLE B-IV ONLY ON PROD.,</t>
    </r>
    <r>
      <rPr>
        <b/>
        <sz val="12"/>
        <rFont val="Calibri"/>
        <family val="2"/>
        <scheme val="minor"/>
      </rPr>
      <t xml:space="preserve"> </t>
    </r>
    <r>
      <rPr>
        <b/>
        <sz val="12"/>
        <color rgb="FF0000FF"/>
        <rFont val="Calibri"/>
        <family val="2"/>
        <charset val="204"/>
        <scheme val="minor"/>
      </rPr>
      <t>RIH W/1.75" DHP ON S/R CONFG (25*1" + 125*7/8" + 81*1")</t>
    </r>
    <r>
      <rPr>
        <b/>
        <sz val="12"/>
        <rFont val="Calibri"/>
        <family val="2"/>
        <scheme val="minor"/>
      </rPr>
      <t xml:space="preserve">, </t>
    </r>
    <r>
      <rPr>
        <b/>
        <sz val="12"/>
        <color rgb="FFFF0000"/>
        <rFont val="Calibri"/>
        <family val="2"/>
        <charset val="204"/>
        <scheme val="minor"/>
      </rPr>
      <t>ON STREAM ON 11/10/2021</t>
    </r>
  </si>
  <si>
    <t xml:space="preserve"> S-88 COND-II</t>
  </si>
  <si>
    <r>
      <rPr>
        <b/>
        <sz val="12"/>
        <color rgb="FF0000FF"/>
        <rFont val="Calibri"/>
        <family val="2"/>
        <charset val="204"/>
        <scheme val="minor"/>
      </rPr>
      <t>UNDER W/O DUE TO TBG.LEAK</t>
    </r>
    <r>
      <rPr>
        <b/>
        <sz val="12"/>
        <rFont val="Calibri"/>
        <family val="2"/>
        <scheme val="minor"/>
      </rPr>
      <t xml:space="preserve">, </t>
    </r>
    <r>
      <rPr>
        <b/>
        <sz val="12"/>
        <color rgb="FFFF0000"/>
        <rFont val="Calibri"/>
        <family val="2"/>
        <charset val="204"/>
        <scheme val="minor"/>
      </rPr>
      <t>OBSERVED CRACK ON STD NO 95</t>
    </r>
    <r>
      <rPr>
        <b/>
        <sz val="12"/>
        <rFont val="Calibri"/>
        <family val="2"/>
        <scheme val="minor"/>
      </rPr>
      <t xml:space="preserve">, TAGGED BTM AT 6200 FT BY 5.8” G.RING &amp; J.BASKET, </t>
    </r>
    <r>
      <rPr>
        <b/>
        <sz val="12"/>
        <color rgb="FF0000FF"/>
        <rFont val="Calibri"/>
        <family val="2"/>
        <charset val="204"/>
        <scheme val="minor"/>
      </rPr>
      <t>INSTALLED SELECTIVE COMPL. ON 3.5" TBG,</t>
    </r>
    <r>
      <rPr>
        <b/>
        <sz val="12"/>
        <rFont val="Calibri"/>
        <family val="2"/>
        <scheme val="minor"/>
      </rPr>
      <t xml:space="preserve"> </t>
    </r>
    <r>
      <rPr>
        <b/>
        <sz val="12"/>
        <color rgb="FFFF0000"/>
        <rFont val="Calibri"/>
        <family val="2"/>
        <charset val="204"/>
        <scheme val="minor"/>
      </rPr>
      <t>OPENED SSD AGAINST B-I,II,III,IV</t>
    </r>
    <r>
      <rPr>
        <b/>
        <sz val="12"/>
        <rFont val="Calibri"/>
        <family val="2"/>
        <scheme val="minor"/>
      </rPr>
      <t>,</t>
    </r>
    <r>
      <rPr>
        <b/>
        <sz val="12"/>
        <color rgb="FF1C9A16"/>
        <rFont val="Calibri"/>
        <family val="2"/>
        <charset val="204"/>
        <scheme val="minor"/>
      </rPr>
      <t xml:space="preserve"> ALL INTERVALS ARE ON PROD.</t>
    </r>
    <r>
      <rPr>
        <b/>
        <sz val="12"/>
        <rFont val="Calibri"/>
        <family val="2"/>
        <scheme val="minor"/>
      </rPr>
      <t xml:space="preserve">, </t>
    </r>
    <r>
      <rPr>
        <b/>
        <sz val="12"/>
        <color rgb="FF0000FF"/>
        <rFont val="Calibri"/>
        <family val="2"/>
        <charset val="204"/>
        <scheme val="minor"/>
      </rPr>
      <t>RIH W/ 1.75" ON S-88 COND-II S/R CONFG. (25*1"+130*7/8"+80*1"), R/U S/U,</t>
    </r>
    <r>
      <rPr>
        <b/>
        <sz val="12"/>
        <rFont val="Calibri"/>
        <family val="2"/>
        <scheme val="minor"/>
      </rPr>
      <t xml:space="preserve"> </t>
    </r>
    <r>
      <rPr>
        <b/>
        <sz val="12"/>
        <color rgb="FFFF0000"/>
        <rFont val="Calibri"/>
        <family val="2"/>
        <charset val="204"/>
        <scheme val="minor"/>
      </rPr>
      <t>ON STREAM 25/10/2021</t>
    </r>
  </si>
  <si>
    <t>S-88 COND-II</t>
  </si>
  <si>
    <t>25*1" + 130*7/8" + 80*1"</t>
  </si>
  <si>
    <r>
      <t xml:space="preserve">NO PUMP ACTION, RESET, NO PROD, </t>
    </r>
    <r>
      <rPr>
        <b/>
        <sz val="12"/>
        <color rgb="FF0000FF"/>
        <rFont val="Calibri"/>
        <family val="2"/>
        <charset val="204"/>
        <scheme val="minor"/>
      </rPr>
      <t>R.TRIP W/1.75" SLIM DHP, ON STREAM.</t>
    </r>
  </si>
  <si>
    <t>FOUND W.C (93, 94, 95, 96, 97)%, SALINITY = 53,000 CL</t>
  </si>
  <si>
    <t>B-I, III, UPPER IV (5954 - 5958)'</t>
  </si>
  <si>
    <r>
      <rPr>
        <b/>
        <sz val="14"/>
        <color rgb="FF1C9A16"/>
        <rFont val="Calibri"/>
        <family val="2"/>
        <charset val="204"/>
        <scheme val="minor"/>
      </rPr>
      <t xml:space="preserve">B-I (5717-5736) (5790-5814) ISOLATED BY UPPER SSD
B-III (5874-5892) ISOLATED BY UPPER SSD
B-IV (5924-5944) ISOLATED BY LOWER SSD
</t>
    </r>
    <r>
      <rPr>
        <b/>
        <sz val="14"/>
        <color rgb="FFFF0000"/>
        <rFont val="Calibri"/>
        <family val="2"/>
        <charset val="204"/>
        <scheme val="minor"/>
      </rPr>
      <t>B-IV (5954-5958) ( 5962-5969 )</t>
    </r>
    <r>
      <rPr>
        <b/>
        <sz val="12"/>
        <color rgb="FF1C9A16"/>
        <rFont val="Calibri"/>
        <family val="2"/>
        <scheme val="minor"/>
      </rPr>
      <t xml:space="preserve">
</t>
    </r>
    <r>
      <rPr>
        <b/>
        <sz val="11"/>
        <rFont val="Calibri"/>
        <family val="2"/>
        <charset val="204"/>
        <scheme val="minor"/>
      </rPr>
      <t>B-IV( 5988-5991) &amp; BAH-V ( 6004-6013), (6013-6028 ) ISOLATED BY 7" B.PLUG AT 5985 FT</t>
    </r>
  </si>
  <si>
    <r>
      <t xml:space="preserve">BAKER, </t>
    </r>
    <r>
      <rPr>
        <b/>
        <sz val="12"/>
        <color rgb="FF006600"/>
        <rFont val="Calibri"/>
        <family val="2"/>
        <charset val="204"/>
        <scheme val="minor"/>
      </rPr>
      <t>B-I, III, UPPER IV (5954 - 5958)'</t>
    </r>
  </si>
  <si>
    <r>
      <t>RIH W/2.63" G.C, TAGGED F-NIPPLE</t>
    </r>
    <r>
      <rPr>
        <b/>
        <sz val="12"/>
        <rFont val="Calibri"/>
        <family val="2"/>
        <charset val="204"/>
        <scheme val="minor"/>
      </rPr>
      <t xml:space="preserve"> (@6017 Ft S/L Depth)</t>
    </r>
    <r>
      <rPr>
        <b/>
        <sz val="12"/>
        <color rgb="FF0000FF"/>
        <rFont val="Calibri"/>
        <family val="2"/>
        <scheme val="minor"/>
      </rPr>
      <t xml:space="preserve">, SET 2.56" FWG IN 
F-NIPPLE </t>
    </r>
    <r>
      <rPr>
        <b/>
        <sz val="12"/>
        <color rgb="FFFF0000"/>
        <rFont val="Calibri"/>
        <family val="2"/>
        <charset val="204"/>
        <scheme val="minor"/>
      </rPr>
      <t>AGAINST MIDDLE B-IV</t>
    </r>
    <r>
      <rPr>
        <b/>
        <sz val="12"/>
        <color rgb="FF0000FF"/>
        <rFont val="Calibri"/>
        <family val="2"/>
        <scheme val="minor"/>
      </rPr>
      <t xml:space="preserve">, OPENED UPPER SSD </t>
    </r>
    <r>
      <rPr>
        <b/>
        <sz val="12"/>
        <rFont val="Calibri"/>
        <family val="2"/>
        <charset val="204"/>
        <scheme val="minor"/>
      </rPr>
      <t>(@5927 Ft S/L DEPTH)</t>
    </r>
    <r>
      <rPr>
        <b/>
        <sz val="12"/>
        <color rgb="FF0000FF"/>
        <rFont val="Calibri"/>
        <family val="2"/>
        <scheme val="minor"/>
      </rPr>
      <t xml:space="preserve"> &amp; 
LOWER SSD </t>
    </r>
    <r>
      <rPr>
        <b/>
        <sz val="12"/>
        <rFont val="Calibri"/>
        <family val="2"/>
        <charset val="204"/>
        <scheme val="minor"/>
      </rPr>
      <t>(@5983 Ft S/L DEPTH)</t>
    </r>
    <r>
      <rPr>
        <b/>
        <sz val="12"/>
        <color rgb="FF0000FF"/>
        <rFont val="Calibri"/>
        <family val="2"/>
        <scheme val="minor"/>
      </rPr>
      <t xml:space="preserve"> AGAINST </t>
    </r>
    <r>
      <rPr>
        <b/>
        <sz val="12"/>
        <color rgb="FF006600"/>
        <rFont val="Calibri"/>
        <family val="2"/>
        <charset val="204"/>
        <scheme val="minor"/>
      </rPr>
      <t>B-I, B-III, UPPER B-IV
RIH W/2" DHP &amp; S/R, ONSTREAM</t>
    </r>
  </si>
  <si>
    <t>ROD NO. 17*1" PARTED, FISHED, RESET DHP, ON STREAM</t>
  </si>
  <si>
    <t>UPPER PKR @ 5996 FT
LOWER PKR @ 6132 FT</t>
  </si>
  <si>
    <t>2.25" DHP</t>
  </si>
  <si>
    <r>
      <rPr>
        <b/>
        <sz val="12"/>
        <color rgb="FFFF0000"/>
        <rFont val="Calibri"/>
        <family val="2"/>
        <charset val="204"/>
        <scheme val="minor"/>
      </rPr>
      <t>UNDER W/O DUE TO TBG LEAK</t>
    </r>
    <r>
      <rPr>
        <b/>
        <sz val="12"/>
        <color rgb="FF0000FF"/>
        <rFont val="Calibri"/>
        <family val="2"/>
        <scheme val="minor"/>
      </rPr>
      <t>,</t>
    </r>
    <r>
      <rPr>
        <b/>
        <sz val="12"/>
        <color theme="1"/>
        <rFont val="Calibri"/>
        <family val="2"/>
        <charset val="204"/>
        <scheme val="minor"/>
      </rPr>
      <t xml:space="preserve"> </t>
    </r>
    <r>
      <rPr>
        <b/>
        <sz val="12"/>
        <color rgb="FF0000FF"/>
        <rFont val="Calibri"/>
        <family val="2"/>
        <scheme val="minor"/>
      </rPr>
      <t xml:space="preserve">TAGGED BTM BY 5.8” G.RING &amp; J.BASKET ON CCL TOOL AT 6400 FT, </t>
    </r>
    <r>
      <rPr>
        <b/>
        <sz val="12"/>
        <color rgb="FF387210"/>
        <rFont val="Calibri"/>
        <family val="2"/>
        <charset val="204"/>
        <scheme val="minor"/>
      </rPr>
      <t>INSTALL SELECTIVE COMPL. ON 3-1/2" TBG</t>
    </r>
    <r>
      <rPr>
        <b/>
        <sz val="12"/>
        <color rgb="FF0000FF"/>
        <rFont val="Calibri"/>
        <family val="2"/>
        <scheme val="minor"/>
      </rPr>
      <t xml:space="preserve">, </t>
    </r>
    <r>
      <rPr>
        <b/>
        <sz val="12"/>
        <rFont val="Calibri"/>
        <family val="2"/>
        <charset val="204"/>
        <scheme val="minor"/>
      </rPr>
      <t>KEPT UPPER &amp; LOWER SSD CLOSED</t>
    </r>
    <r>
      <rPr>
        <b/>
        <sz val="12"/>
        <color rgb="FF0000FF"/>
        <rFont val="Calibri"/>
        <family val="2"/>
        <scheme val="minor"/>
      </rPr>
      <t>,</t>
    </r>
    <r>
      <rPr>
        <b/>
        <sz val="12"/>
        <color rgb="FFFF0000"/>
        <rFont val="Calibri"/>
        <family val="2"/>
        <charset val="204"/>
        <scheme val="minor"/>
      </rPr>
      <t xml:space="preserve"> ISOLATED B-IV &amp; B-V</t>
    </r>
    <r>
      <rPr>
        <b/>
        <sz val="12"/>
        <color rgb="FF0000FF"/>
        <rFont val="Calibri"/>
        <family val="2"/>
        <scheme val="minor"/>
      </rPr>
      <t xml:space="preserve">, </t>
    </r>
    <r>
      <rPr>
        <b/>
        <sz val="12"/>
        <color rgb="FF006600"/>
        <rFont val="Calibri"/>
        <family val="2"/>
        <charset val="204"/>
        <scheme val="minor"/>
      </rPr>
      <t>ONLY B-VI ON PROD</t>
    </r>
    <r>
      <rPr>
        <b/>
        <sz val="12"/>
        <color rgb="FF0000FF"/>
        <rFont val="Calibri"/>
        <family val="2"/>
        <scheme val="minor"/>
      </rPr>
      <t xml:space="preserve">, </t>
    </r>
    <r>
      <rPr>
        <b/>
        <sz val="12"/>
        <color rgb="FFFF0000"/>
        <rFont val="Calibri"/>
        <family val="2"/>
        <charset val="204"/>
        <scheme val="minor"/>
      </rPr>
      <t xml:space="preserve">RIH W/2.25" DHP </t>
    </r>
    <r>
      <rPr>
        <b/>
        <sz val="12"/>
        <color rgb="FF0000FF"/>
        <rFont val="Calibri"/>
        <family val="2"/>
        <scheme val="minor"/>
      </rPr>
      <t xml:space="preserve">ON S/R S-88 COND-II W/CONFG (25*1" + 125*7/8" + 83*1"), </t>
    </r>
    <r>
      <rPr>
        <b/>
        <sz val="12"/>
        <color rgb="FFFF0000"/>
        <rFont val="Calibri"/>
        <family val="2"/>
        <charset val="204"/>
        <scheme val="minor"/>
      </rPr>
      <t>ON STREAM ON 30/10/2021</t>
    </r>
    <r>
      <rPr>
        <b/>
        <sz val="12"/>
        <color rgb="FF0000FF"/>
        <rFont val="Calibri"/>
        <family val="2"/>
        <scheme val="minor"/>
      </rPr>
      <t>.</t>
    </r>
  </si>
  <si>
    <r>
      <t xml:space="preserve">NO PUMP ACTION, </t>
    </r>
    <r>
      <rPr>
        <b/>
        <sz val="12"/>
        <color rgb="FFFF0000"/>
        <rFont val="Calibri"/>
        <family val="2"/>
        <charset val="204"/>
        <scheme val="minor"/>
      </rPr>
      <t>R.TRIP W/2" DHP</t>
    </r>
    <r>
      <rPr>
        <b/>
        <sz val="12"/>
        <color rgb="FF0000FF"/>
        <rFont val="Calibri"/>
        <family val="2"/>
        <scheme val="minor"/>
      </rPr>
      <t>, ON STREAM.</t>
    </r>
  </si>
  <si>
    <r>
      <t xml:space="preserve">R/U for Gharib S.L.
RIH with 2.64" G.C., Tagged F.Nipple at 6215 ft.
RIH with 2.56" FWG plug, set sam in F.Nipple to Isolate B-VI.
Opened lower SSD against B-V.
</t>
    </r>
    <r>
      <rPr>
        <b/>
        <sz val="12"/>
        <color rgb="FFFF0000"/>
        <rFont val="Calibri"/>
        <family val="2"/>
        <charset val="204"/>
        <scheme val="minor"/>
      </rPr>
      <t>(ISOLATE B-VI,OPEN B-V)</t>
    </r>
    <r>
      <rPr>
        <b/>
        <sz val="12"/>
        <color rgb="FF0000FF"/>
        <rFont val="Calibri"/>
        <family val="2"/>
        <scheme val="minor"/>
      </rPr>
      <t xml:space="preserve">
RIH W/2.25" DHP &amp; S/R, ON STREAM.</t>
    </r>
  </si>
  <si>
    <t>TOT. RET. 41 RODS</t>
  </si>
  <si>
    <t>25*1" + 115*7/8" + 54*1"</t>
  </si>
  <si>
    <t>BAKER B-V</t>
  </si>
  <si>
    <r>
      <rPr>
        <b/>
        <sz val="12"/>
        <color rgb="FFFF0000"/>
        <rFont val="Calibri"/>
        <family val="2"/>
        <charset val="204"/>
        <scheme val="minor"/>
      </rPr>
      <t xml:space="preserve">B-IV (5986-5972) (5970-5956) (5924-5910) ISOLATED BY UPPER SSD
</t>
    </r>
    <r>
      <rPr>
        <b/>
        <sz val="12"/>
        <color rgb="FF1C9A16"/>
        <rFont val="Calibri"/>
        <family val="2"/>
        <charset val="204"/>
        <scheme val="minor"/>
      </rPr>
      <t>B-V (6033-6022) (6018-6009)</t>
    </r>
    <r>
      <rPr>
        <b/>
        <sz val="12"/>
        <color rgb="FFFF0000"/>
        <rFont val="Calibri"/>
        <family val="2"/>
        <charset val="204"/>
        <scheme val="minor"/>
      </rPr>
      <t xml:space="preserve">
B-VI ( 6220-6229) ISOLATED BY FWG PLUG</t>
    </r>
  </si>
  <si>
    <t>DECREASED SH.S F/ 12" T/ 8"</t>
  </si>
  <si>
    <t xml:space="preserve">8" </t>
  </si>
  <si>
    <r>
      <rPr>
        <b/>
        <sz val="12"/>
        <color rgb="FFFF0000"/>
        <rFont val="Calibri"/>
        <family val="2"/>
        <charset val="204"/>
        <scheme val="minor"/>
      </rPr>
      <t>(Trials to Close B-IV against lower SSD)</t>
    </r>
    <r>
      <rPr>
        <b/>
        <sz val="12"/>
        <color rgb="FF0000FF"/>
        <rFont val="Calibri"/>
        <family val="2"/>
        <scheme val="minor"/>
      </rPr>
      <t xml:space="preserve">
- R/U for Gharib S/L unit.
- RIH W/ 2.84" G.C. , tagged P.S.N. at 5845 ft ( S/L depth ), POOH.
 - RIH W/ 2.75"D2 shifting tool, </t>
    </r>
    <r>
      <rPr>
        <b/>
        <sz val="12"/>
        <color rgb="FFFF0000"/>
        <rFont val="Calibri"/>
        <family val="2"/>
        <charset val="204"/>
        <scheme val="minor"/>
      </rPr>
      <t>many trilas to latch lower SSD W/O success , the tool is passed free up and down</t>
    </r>
    <r>
      <rPr>
        <b/>
        <sz val="12"/>
        <color rgb="FF0000FF"/>
        <rFont val="Calibri"/>
        <family val="2"/>
        <scheme val="minor"/>
      </rPr>
      <t xml:space="preserve"> , POOH 
 - RIH with another 2.75" D-shifting tool , had the same action , POOH 
- Cont'd trials to latch lower SSD against B-IV by different shifting tools W/O success.
- RIH W/L brush to clean lower SSD.
- Repeated trials to latch lower SSD by D2 shifting tool W/O success.
- R/D for Gharib S/L unit. 
</t>
    </r>
  </si>
  <si>
    <r>
      <t xml:space="preserve">B-I [5812 - 5824] 12FT , [5828 - 5838] 10 FT, [5850 - 5861] 11 FT, [5865 - 5869] 4 FT
</t>
    </r>
    <r>
      <rPr>
        <b/>
        <sz val="12"/>
        <color rgb="FFFF0000"/>
        <rFont val="Calibri"/>
        <family val="2"/>
        <scheme val="minor"/>
      </rPr>
      <t xml:space="preserve">        B-IV [6028 - 6041] 13 FT  [6065 - 6075] 10 FT  ISOLATED BY LOWER SSD</t>
    </r>
    <r>
      <rPr>
        <b/>
        <sz val="12"/>
        <color rgb="FF1C9A16"/>
        <rFont val="Calibri"/>
        <family val="2"/>
        <scheme val="minor"/>
      </rPr>
      <t xml:space="preserve">
</t>
    </r>
    <r>
      <rPr>
        <b/>
        <sz val="12"/>
        <color rgb="FFFF0000"/>
        <rFont val="Calibri"/>
        <family val="2"/>
        <scheme val="minor"/>
      </rPr>
      <t>KHARITA [6726 – 6740] 14 FT, [6756 – 6769] 13 FT &amp; [6782 – 6790] 8 FT ISOLATED BY FWG</t>
    </r>
  </si>
  <si>
    <t>N-97  COND-II</t>
  </si>
  <si>
    <r>
      <rPr>
        <b/>
        <sz val="12"/>
        <color rgb="FFFF0000"/>
        <rFont val="Calibri"/>
        <family val="2"/>
        <charset val="204"/>
        <scheme val="minor"/>
      </rPr>
      <t>RIH W/2.25" ANCHOR PUMP</t>
    </r>
    <r>
      <rPr>
        <b/>
        <sz val="12"/>
        <color rgb="FF0000FF"/>
        <rFont val="Calibri"/>
        <family val="2"/>
        <scheme val="minor"/>
      </rPr>
      <t xml:space="preserve">, RET. 5*1" RODS, S/R (25*1" + 115*7/8" + 54*1"), ON STREAM </t>
    </r>
    <r>
      <rPr>
        <b/>
        <sz val="12"/>
        <color rgb="FFFF0000"/>
        <rFont val="Calibri"/>
        <family val="2"/>
        <charset val="204"/>
        <scheme val="minor"/>
      </rPr>
      <t>18/11/2021</t>
    </r>
  </si>
  <si>
    <t>SFL</t>
  </si>
  <si>
    <r>
      <t xml:space="preserve">* R/U for Gharib S/L unit.
- RIH W/ 2.84" G.C. , tagged P.S.N. at 5854 ft ( S/L depth ), POOH.
- RIH with modified D2 shifting tool ( 2.79") , tagged lower SSD at 6050 ft ( S/L depth), </t>
    </r>
    <r>
      <rPr>
        <b/>
        <sz val="12"/>
        <color rgb="FFFF0000"/>
        <rFont val="Calibri"/>
        <family val="2"/>
        <scheme val="minor"/>
      </rPr>
      <t>Closed same against B-IV.</t>
    </r>
    <r>
      <rPr>
        <b/>
        <sz val="12"/>
        <color rgb="FF0000FF"/>
        <rFont val="Calibri"/>
        <family val="2"/>
        <scheme val="minor"/>
      </rPr>
      <t xml:space="preserve">
  - RIH with D2 shifting tool,  Tagged upper SSD @ 5917 ft ( S/L depth)  </t>
    </r>
    <r>
      <rPr>
        <b/>
        <sz val="12"/>
        <color rgb="FF006600"/>
        <rFont val="Calibri"/>
        <family val="2"/>
        <scheme val="minor"/>
      </rPr>
      <t xml:space="preserve">Confirmed same in opening position against B-I. </t>
    </r>
    <r>
      <rPr>
        <b/>
        <sz val="12"/>
        <color rgb="FF0000FF"/>
        <rFont val="Calibri"/>
        <family val="2"/>
        <scheme val="minor"/>
      </rPr>
      <t xml:space="preserve">
- R/D for Gharib S/L unit.</t>
    </r>
  </si>
  <si>
    <t>COLLECTED W.C SAMPLES ( 99&amp;100 % )</t>
  </si>
  <si>
    <r>
      <t xml:space="preserve">* R/U for Gharib S /L unit and PCE. 
* RIH with 2.84" G.C, tagged PSN at 5935 ft ( S/L depth). Detected fluid level  at 3700 ft ( S/L depth) 
* RIH with 2.75" D2 shifting tool, Tagged  SSD @ 6000 ft ( S/L depth) 
</t>
    </r>
    <r>
      <rPr>
        <b/>
        <sz val="12"/>
        <color rgb="FFFF0000"/>
        <rFont val="Calibri"/>
        <family val="2"/>
        <scheme val="minor"/>
      </rPr>
      <t xml:space="preserve"> worked on it till closed against B-I,III &amp; IV.</t>
    </r>
    <r>
      <rPr>
        <b/>
        <sz val="12"/>
        <color rgb="FF0000FF"/>
        <rFont val="Calibri"/>
        <family val="2"/>
        <scheme val="minor"/>
      </rPr>
      <t xml:space="preserve">
* Checked tool on surface, found not sheared, </t>
    </r>
    <r>
      <rPr>
        <b/>
        <sz val="12"/>
        <color rgb="FF006600"/>
        <rFont val="Calibri"/>
        <family val="2"/>
        <scheme val="minor"/>
      </rPr>
      <t>Now only B-V &amp; VI on production.</t>
    </r>
    <r>
      <rPr>
        <b/>
        <sz val="12"/>
        <color rgb="FF0000FF"/>
        <rFont val="Calibri"/>
        <family val="2"/>
        <scheme val="minor"/>
      </rPr>
      <t xml:space="preserve">
* R/D for Gharib S/L unit and PCE.</t>
    </r>
  </si>
  <si>
    <r>
      <rPr>
        <b/>
        <sz val="12"/>
        <color rgb="FFFF0000"/>
        <rFont val="Calibri"/>
        <family val="2"/>
        <scheme val="minor"/>
      </rPr>
      <t>BAH-I (5,729 – 5,775) &amp; BAH-III  (5,884 – 5,893), (5,914 – 5,928) &amp; BAH-IV (5,950 – 5,972)
ISOLATED AGAINST SSD</t>
    </r>
    <r>
      <rPr>
        <b/>
        <sz val="12"/>
        <color rgb="FF00B050"/>
        <rFont val="Calibri"/>
        <family val="2"/>
        <scheme val="minor"/>
      </rPr>
      <t xml:space="preserve">
BAH-V [6036 - 6048]  Pr = 950  Psi  &amp;   BAH-VI   [6170 - 6178]  Pr = 2160 Psi  )</t>
    </r>
  </si>
  <si>
    <t>NPA,…..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</si>
</sst>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409]mmm\-yy;@"/>
    <numFmt numFmtId="166" formatCode="[$-409]d/mmm/yy;@"/>
  </numFmts>
  <fonts count="218" x14ac:knownFonts="1">
    <font>
      <sz val="12"/>
      <name val="Arial"/>
      <charset val="17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Arial"/>
      <family val="2"/>
    </font>
    <font>
      <sz val="8"/>
      <name val="Arial"/>
      <family val="2"/>
    </font>
    <font>
      <b/>
      <sz val="12"/>
      <color indexed="12"/>
      <name val="Calibri"/>
      <family val="2"/>
    </font>
    <font>
      <b/>
      <sz val="12"/>
      <name val="Calibri"/>
      <family val="2"/>
    </font>
    <font>
      <b/>
      <sz val="12"/>
      <color indexed="10"/>
      <name val="Calibri"/>
      <family val="2"/>
    </font>
    <font>
      <b/>
      <sz val="12"/>
      <color indexed="17"/>
      <name val="Calibri"/>
      <family val="2"/>
    </font>
    <font>
      <b/>
      <sz val="12"/>
      <color indexed="48"/>
      <name val="Calibri"/>
      <family val="2"/>
    </font>
    <font>
      <b/>
      <u/>
      <sz val="12"/>
      <color indexed="10"/>
      <name val="Calibri"/>
      <family val="2"/>
    </font>
    <font>
      <b/>
      <u/>
      <sz val="12"/>
      <color indexed="12"/>
      <name val="Calibri"/>
      <family val="2"/>
    </font>
    <font>
      <b/>
      <u/>
      <sz val="12"/>
      <color indexed="8"/>
      <name val="Calibri"/>
      <family val="2"/>
    </font>
    <font>
      <b/>
      <sz val="12"/>
      <color indexed="57"/>
      <name val="Calibri"/>
      <family val="2"/>
    </font>
    <font>
      <b/>
      <sz val="12"/>
      <color indexed="51"/>
      <name val="Calibri"/>
      <family val="2"/>
    </font>
    <font>
      <b/>
      <sz val="12"/>
      <color indexed="8"/>
      <name val="Calibri"/>
      <family val="2"/>
    </font>
    <font>
      <b/>
      <u/>
      <sz val="12"/>
      <color indexed="48"/>
      <name val="Calibri"/>
      <family val="2"/>
    </font>
    <font>
      <b/>
      <sz val="12"/>
      <color indexed="30"/>
      <name val="Calibri"/>
      <family val="2"/>
    </font>
    <font>
      <b/>
      <u/>
      <sz val="12"/>
      <name val="Calibri"/>
      <family val="2"/>
    </font>
    <font>
      <b/>
      <sz val="14"/>
      <color indexed="10"/>
      <name val="Calibri"/>
      <family val="2"/>
    </font>
    <font>
      <sz val="11"/>
      <color theme="1"/>
      <name val="Calibri"/>
      <family val="2"/>
      <scheme val="minor"/>
    </font>
    <font>
      <b/>
      <sz val="12"/>
      <color rgb="FF0000CC"/>
      <name val="Calibri"/>
      <family val="2"/>
      <scheme val="minor"/>
    </font>
    <font>
      <b/>
      <sz val="12"/>
      <name val="Calibri"/>
      <family val="2"/>
      <scheme val="minor"/>
    </font>
    <font>
      <b/>
      <sz val="12"/>
      <color indexed="12"/>
      <name val="Calibri"/>
      <family val="2"/>
      <scheme val="minor"/>
    </font>
    <font>
      <b/>
      <sz val="12"/>
      <color indexed="17"/>
      <name val="Calibri"/>
      <family val="2"/>
      <scheme val="minor"/>
    </font>
    <font>
      <b/>
      <sz val="12"/>
      <color indexed="10"/>
      <name val="Calibri"/>
      <family val="2"/>
      <scheme val="minor"/>
    </font>
    <font>
      <b/>
      <sz val="12"/>
      <color rgb="FF0000FF"/>
      <name val="Calibri"/>
      <family val="2"/>
      <scheme val="minor"/>
    </font>
    <font>
      <b/>
      <sz val="16"/>
      <name val="Calibri"/>
      <family val="2"/>
      <scheme val="minor"/>
    </font>
    <font>
      <b/>
      <sz val="18"/>
      <name val="Calibri"/>
      <family val="2"/>
      <scheme val="minor"/>
    </font>
    <font>
      <b/>
      <sz val="12"/>
      <color rgb="FFFF0000"/>
      <name val="Calibri"/>
      <family val="2"/>
      <scheme val="minor"/>
    </font>
    <font>
      <b/>
      <sz val="12"/>
      <color rgb="FF00B050"/>
      <name val="Calibri"/>
      <family val="2"/>
      <scheme val="minor"/>
    </font>
    <font>
      <sz val="10"/>
      <name val="Arial"/>
      <family val="2"/>
    </font>
    <font>
      <b/>
      <sz val="10"/>
      <name val="Arial"/>
      <family val="2"/>
    </font>
    <font>
      <b/>
      <sz val="10"/>
      <color indexed="8"/>
      <name val="Arial"/>
      <family val="2"/>
    </font>
    <font>
      <b/>
      <sz val="10"/>
      <color rgb="FFFF0000"/>
      <name val="Arial"/>
      <family val="2"/>
    </font>
    <font>
      <b/>
      <sz val="12"/>
      <color rgb="FFFF0000"/>
      <name val="Calibri"/>
      <family val="2"/>
    </font>
    <font>
      <b/>
      <sz val="12"/>
      <color rgb="FF00B050"/>
      <name val="Calibri"/>
      <family val="2"/>
    </font>
    <font>
      <b/>
      <sz val="12"/>
      <color rgb="FF0000FF"/>
      <name val="Calibri"/>
      <family val="2"/>
    </font>
    <font>
      <b/>
      <u/>
      <sz val="12"/>
      <color rgb="FFFF0000"/>
      <name val="Calibri"/>
      <family val="2"/>
      <scheme val="minor"/>
    </font>
    <font>
      <b/>
      <sz val="12"/>
      <color rgb="FF92D050"/>
      <name val="Calibri"/>
      <family val="2"/>
      <scheme val="minor"/>
    </font>
    <font>
      <b/>
      <sz val="16"/>
      <color rgb="FFFF0000"/>
      <name val="Calibri"/>
      <family val="2"/>
      <scheme val="minor"/>
    </font>
    <font>
      <u/>
      <sz val="12"/>
      <color theme="10"/>
      <name val="Arial"/>
      <family val="2"/>
    </font>
    <font>
      <b/>
      <u/>
      <sz val="20"/>
      <color indexed="12"/>
      <name val="Calibri"/>
      <family val="2"/>
      <scheme val="minor"/>
    </font>
    <font>
      <b/>
      <u/>
      <sz val="12"/>
      <name val="Calibri"/>
      <family val="2"/>
      <scheme val="minor"/>
    </font>
    <font>
      <b/>
      <sz val="20"/>
      <color rgb="FFFF0000"/>
      <name val="Calibri"/>
      <family val="2"/>
      <scheme val="minor"/>
    </font>
    <font>
      <b/>
      <sz val="14"/>
      <color rgb="FFFF0000"/>
      <name val="Calibri"/>
      <family val="2"/>
      <scheme val="minor"/>
    </font>
    <font>
      <b/>
      <u/>
      <sz val="12"/>
      <color rgb="FF0000FF"/>
      <name val="Calibri"/>
      <family val="2"/>
      <scheme val="minor"/>
    </font>
    <font>
      <b/>
      <sz val="12"/>
      <color rgb="FFC00000"/>
      <name val="Calibri"/>
      <family val="2"/>
      <scheme val="minor"/>
    </font>
    <font>
      <b/>
      <sz val="12"/>
      <color theme="1"/>
      <name val="Calibri"/>
      <family val="2"/>
      <scheme val="minor"/>
    </font>
    <font>
      <b/>
      <u/>
      <sz val="16"/>
      <name val="Calibri"/>
      <family val="2"/>
      <scheme val="minor"/>
    </font>
    <font>
      <b/>
      <sz val="18"/>
      <color rgb="FFFF0000"/>
      <name val="Calibri"/>
      <family val="2"/>
      <scheme val="minor"/>
    </font>
    <font>
      <b/>
      <sz val="22"/>
      <color indexed="12"/>
      <name val="Calibri"/>
      <family val="2"/>
      <scheme val="minor"/>
    </font>
    <font>
      <b/>
      <u/>
      <sz val="18"/>
      <color rgb="FFFF0000"/>
      <name val="Calibri"/>
      <family val="2"/>
      <scheme val="minor"/>
    </font>
    <font>
      <b/>
      <u/>
      <sz val="16"/>
      <color rgb="FFFF0000"/>
      <name val="Calibri"/>
      <family val="2"/>
      <scheme val="minor"/>
    </font>
    <font>
      <b/>
      <sz val="14"/>
      <name val="Calibri"/>
      <family val="2"/>
      <scheme val="minor"/>
    </font>
    <font>
      <b/>
      <sz val="12"/>
      <color rgb="FF25941C"/>
      <name val="Calibri"/>
      <family val="2"/>
      <scheme val="minor"/>
    </font>
    <font>
      <b/>
      <vertAlign val="superscript"/>
      <sz val="12"/>
      <name val="Calibri"/>
      <family val="2"/>
      <scheme val="minor"/>
    </font>
    <font>
      <b/>
      <u/>
      <sz val="12"/>
      <color indexed="12"/>
      <name val="Calibri"/>
      <family val="2"/>
      <scheme val="minor"/>
    </font>
    <font>
      <b/>
      <sz val="22"/>
      <name val="Calibri"/>
      <family val="2"/>
      <scheme val="minor"/>
    </font>
    <font>
      <b/>
      <sz val="20"/>
      <name val="Calibri"/>
      <family val="2"/>
      <scheme val="minor"/>
    </font>
    <font>
      <b/>
      <sz val="12"/>
      <color rgb="FF7030A0"/>
      <name val="Calibri"/>
      <family val="2"/>
      <scheme val="minor"/>
    </font>
    <font>
      <b/>
      <u/>
      <sz val="12"/>
      <color rgb="FF00B050"/>
      <name val="Calibri"/>
      <family val="2"/>
    </font>
    <font>
      <b/>
      <sz val="22"/>
      <color rgb="FFFF0000"/>
      <name val="Calibri"/>
      <family val="2"/>
      <scheme val="minor"/>
    </font>
    <font>
      <b/>
      <u/>
      <sz val="14"/>
      <name val="Calibri"/>
      <family val="2"/>
      <scheme val="minor"/>
    </font>
    <font>
      <b/>
      <u/>
      <sz val="12"/>
      <color rgb="FF00B050"/>
      <name val="Calibri"/>
      <family val="2"/>
      <scheme val="minor"/>
    </font>
    <font>
      <b/>
      <sz val="16"/>
      <color rgb="FF00B050"/>
      <name val="Calibri"/>
      <family val="2"/>
      <scheme val="minor"/>
    </font>
    <font>
      <b/>
      <sz val="20"/>
      <color rgb="FF00B050"/>
      <name val="Calibri"/>
      <family val="2"/>
      <scheme val="minor"/>
    </font>
    <font>
      <b/>
      <sz val="24"/>
      <color rgb="FF00B050"/>
      <name val="Calibri"/>
      <family val="2"/>
      <scheme val="minor"/>
    </font>
    <font>
      <b/>
      <sz val="16"/>
      <color indexed="12"/>
      <name val="Calibri"/>
      <family val="2"/>
      <scheme val="minor"/>
    </font>
    <font>
      <b/>
      <sz val="18"/>
      <color indexed="12"/>
      <name val="Calibri"/>
      <family val="2"/>
      <scheme val="minor"/>
    </font>
    <font>
      <b/>
      <sz val="20"/>
      <color indexed="12"/>
      <name val="Calibri"/>
      <family val="2"/>
      <scheme val="minor"/>
    </font>
    <font>
      <b/>
      <sz val="16"/>
      <color indexed="10"/>
      <name val="Calibri"/>
      <family val="2"/>
    </font>
    <font>
      <b/>
      <sz val="18"/>
      <color indexed="10"/>
      <name val="Calibri"/>
      <family val="2"/>
    </font>
    <font>
      <b/>
      <sz val="20"/>
      <color indexed="10"/>
      <name val="Calibri"/>
      <family val="2"/>
    </font>
    <font>
      <b/>
      <sz val="22"/>
      <color rgb="FF00B050"/>
      <name val="Calibri"/>
      <family val="2"/>
    </font>
    <font>
      <b/>
      <sz val="16"/>
      <color rgb="FF00B050"/>
      <name val="Calibri"/>
      <family val="2"/>
    </font>
    <font>
      <b/>
      <sz val="24"/>
      <color rgb="FF00B050"/>
      <name val="Calibri"/>
      <family val="2"/>
    </font>
    <font>
      <b/>
      <sz val="16"/>
      <color indexed="12"/>
      <name val="Calibri"/>
      <family val="2"/>
    </font>
    <font>
      <b/>
      <sz val="20"/>
      <color indexed="12"/>
      <name val="Calibri"/>
      <family val="2"/>
    </font>
    <font>
      <b/>
      <sz val="12"/>
      <color rgb="FF008000"/>
      <name val="Calibri"/>
      <family val="2"/>
      <scheme val="minor"/>
    </font>
    <font>
      <b/>
      <sz val="26"/>
      <color rgb="FF00B050"/>
      <name val="Calibri"/>
      <family val="2"/>
      <scheme val="minor"/>
    </font>
    <font>
      <b/>
      <sz val="12"/>
      <color rgb="FF169A77"/>
      <name val="Calibri"/>
      <family val="2"/>
    </font>
    <font>
      <b/>
      <sz val="16"/>
      <color rgb="FF0000FF"/>
      <name val="Calibri"/>
      <family val="2"/>
    </font>
    <font>
      <b/>
      <u/>
      <sz val="16"/>
      <name val="Calibri"/>
      <family val="2"/>
    </font>
    <font>
      <b/>
      <sz val="22"/>
      <color rgb="FF0000FF"/>
      <name val="Calibri"/>
      <family val="2"/>
    </font>
    <font>
      <b/>
      <sz val="12"/>
      <color theme="9"/>
      <name val="Calibri"/>
      <family val="2"/>
      <scheme val="minor"/>
    </font>
    <font>
      <b/>
      <sz val="22"/>
      <color rgb="FF00B050"/>
      <name val="Calibri"/>
      <family val="2"/>
      <scheme val="minor"/>
    </font>
    <font>
      <b/>
      <sz val="23"/>
      <color rgb="FF00B050"/>
      <name val="Calibri"/>
      <family val="2"/>
      <scheme val="minor"/>
    </font>
    <font>
      <b/>
      <sz val="23"/>
      <name val="Calibri"/>
      <family val="2"/>
      <scheme val="minor"/>
    </font>
    <font>
      <b/>
      <sz val="23"/>
      <color rgb="FFFF0000"/>
      <name val="Calibri"/>
      <family val="2"/>
      <scheme val="minor"/>
    </font>
    <font>
      <b/>
      <sz val="12"/>
      <color rgb="FF1C9A16"/>
      <name val="Calibri"/>
      <family val="2"/>
      <scheme val="minor"/>
    </font>
    <font>
      <b/>
      <sz val="12"/>
      <color rgb="FFFF0000"/>
      <name val="Arial"/>
      <family val="2"/>
    </font>
    <font>
      <b/>
      <sz val="12"/>
      <color rgb="FF1C9A16"/>
      <name val="Calibri"/>
      <family val="2"/>
    </font>
    <font>
      <b/>
      <sz val="16"/>
      <color rgb="FF1C9A16"/>
      <name val="Calibri"/>
      <family val="2"/>
      <scheme val="minor"/>
    </font>
    <font>
      <b/>
      <sz val="24"/>
      <color rgb="FF1C9A16"/>
      <name val="Calibri"/>
      <family val="2"/>
      <scheme val="minor"/>
    </font>
    <font>
      <b/>
      <sz val="18"/>
      <color rgb="FFC00000"/>
      <name val="Calibri"/>
      <family val="2"/>
      <scheme val="minor"/>
    </font>
    <font>
      <b/>
      <sz val="12"/>
      <color rgb="FF339966"/>
      <name val="Calibri"/>
      <family val="2"/>
      <scheme val="minor"/>
    </font>
    <font>
      <b/>
      <sz val="18"/>
      <color rgb="FF00B050"/>
      <name val="Calibri"/>
      <family val="2"/>
      <scheme val="minor"/>
    </font>
    <font>
      <b/>
      <sz val="22"/>
      <color rgb="FF1C9A16"/>
      <name val="Calibri"/>
      <family val="2"/>
      <scheme val="minor"/>
    </font>
    <font>
      <sz val="12"/>
      <name val="Arial"/>
      <family val="2"/>
    </font>
    <font>
      <b/>
      <sz val="18"/>
      <color rgb="FF0000FF"/>
      <name val="Calibri"/>
      <family val="2"/>
      <scheme val="minor"/>
    </font>
    <font>
      <b/>
      <sz val="14"/>
      <color rgb="FFFF0000"/>
      <name val="Calibri"/>
      <family val="2"/>
    </font>
    <font>
      <b/>
      <sz val="26"/>
      <color rgb="FF1C9A16"/>
      <name val="Calibri"/>
      <family val="2"/>
      <scheme val="minor"/>
    </font>
    <font>
      <b/>
      <sz val="20"/>
      <color rgb="FF1C9A16"/>
      <name val="Calibri"/>
      <family val="2"/>
      <scheme val="minor"/>
    </font>
    <font>
      <b/>
      <sz val="12"/>
      <color theme="8" tint="-0.499984740745262"/>
      <name val="Calibri"/>
      <family val="2"/>
      <scheme val="minor"/>
    </font>
    <font>
      <b/>
      <sz val="24"/>
      <color rgb="FF379947"/>
      <name val="Calibri"/>
      <family val="2"/>
      <scheme val="minor"/>
    </font>
    <font>
      <b/>
      <sz val="20"/>
      <color rgb="FFFF0000"/>
      <name val="Calibri"/>
      <family val="2"/>
    </font>
    <font>
      <b/>
      <u/>
      <sz val="12"/>
      <color rgb="FFFF0000"/>
      <name val="Calibri"/>
      <family val="2"/>
    </font>
    <font>
      <b/>
      <sz val="12"/>
      <color rgb="FF339966"/>
      <name val="Calibri"/>
      <family val="2"/>
    </font>
    <font>
      <b/>
      <sz val="16"/>
      <color rgb="FFFF0000"/>
      <name val="Calibri"/>
      <family val="2"/>
    </font>
    <font>
      <b/>
      <sz val="14"/>
      <color rgb="FF1C9A16"/>
      <name val="Calibri"/>
      <family val="2"/>
      <scheme val="minor"/>
    </font>
    <font>
      <b/>
      <sz val="18"/>
      <color rgb="FF1C9A16"/>
      <name val="Calibri"/>
      <family val="2"/>
      <scheme val="minor"/>
    </font>
    <font>
      <b/>
      <sz val="12"/>
      <color rgb="FF169A77"/>
      <name val="Calibri"/>
      <family val="2"/>
      <scheme val="minor"/>
    </font>
    <font>
      <b/>
      <sz val="20"/>
      <color rgb="FF0000FF"/>
      <name val="Calibri"/>
      <family val="2"/>
      <scheme val="minor"/>
    </font>
    <font>
      <b/>
      <sz val="12"/>
      <color theme="5"/>
      <name val="Calibri"/>
      <family val="2"/>
      <scheme val="minor"/>
    </font>
    <font>
      <b/>
      <u/>
      <sz val="18"/>
      <color rgb="FF1C9A16"/>
      <name val="Calibri"/>
      <family val="2"/>
      <scheme val="minor"/>
    </font>
    <font>
      <b/>
      <sz val="18"/>
      <color rgb="FF008000"/>
      <name val="Calibri"/>
      <family val="2"/>
    </font>
    <font>
      <b/>
      <sz val="18"/>
      <color rgb="FF548123"/>
      <name val="Calibri"/>
      <family val="2"/>
      <scheme val="minor"/>
    </font>
    <font>
      <b/>
      <u/>
      <sz val="12"/>
      <color rgb="FF1C9A16"/>
      <name val="Calibri"/>
      <family val="2"/>
      <scheme val="minor"/>
    </font>
    <font>
      <b/>
      <sz val="14"/>
      <color rgb="FF0000FF"/>
      <name val="Calibri"/>
      <family val="2"/>
      <scheme val="minor"/>
    </font>
    <font>
      <b/>
      <sz val="12"/>
      <color theme="0" tint="-0.249977111117893"/>
      <name val="Calibri"/>
      <family val="2"/>
    </font>
    <font>
      <b/>
      <sz val="16"/>
      <name val="Calibri"/>
      <family val="2"/>
    </font>
    <font>
      <b/>
      <sz val="12"/>
      <color rgb="FF339933"/>
      <name val="Calibri"/>
      <family val="2"/>
    </font>
    <font>
      <b/>
      <sz val="12"/>
      <color rgb="FFFF0000"/>
      <name val="Calibri"/>
      <family val="2"/>
      <charset val="204"/>
      <scheme val="minor"/>
    </font>
    <font>
      <b/>
      <sz val="12"/>
      <color rgb="FF548123"/>
      <name val="Calibri"/>
      <family val="2"/>
      <scheme val="minor"/>
    </font>
    <font>
      <b/>
      <sz val="12"/>
      <color rgb="FF548123"/>
      <name val="Calibri"/>
      <family val="2"/>
      <charset val="204"/>
      <scheme val="minor"/>
    </font>
    <font>
      <b/>
      <sz val="12"/>
      <color rgb="FF1C9A16"/>
      <name val="Calibri"/>
      <family val="2"/>
      <charset val="204"/>
      <scheme val="minor"/>
    </font>
    <font>
      <b/>
      <sz val="16"/>
      <color rgb="FF0000FF"/>
      <name val="Calibri"/>
      <family val="2"/>
      <scheme val="minor"/>
    </font>
    <font>
      <b/>
      <sz val="18"/>
      <color rgb="FF25941C"/>
      <name val="Calibri"/>
      <family val="2"/>
      <scheme val="minor"/>
    </font>
    <font>
      <b/>
      <sz val="12"/>
      <color rgb="FF00B050"/>
      <name val="Calibri"/>
      <family val="2"/>
      <charset val="204"/>
      <scheme val="minor"/>
    </font>
    <font>
      <b/>
      <sz val="12"/>
      <color theme="3" tint="0.39997558519241921"/>
      <name val="Calibri"/>
      <family val="2"/>
    </font>
    <font>
      <b/>
      <sz val="18"/>
      <color rgb="FF0000FF"/>
      <name val="Calibri"/>
      <family val="2"/>
      <charset val="204"/>
      <scheme val="minor"/>
    </font>
    <font>
      <b/>
      <sz val="12"/>
      <color theme="9" tint="-0.499984740745262"/>
      <name val="Calibri"/>
      <family val="2"/>
      <scheme val="minor"/>
    </font>
    <font>
      <b/>
      <sz val="12"/>
      <color rgb="FF5C8E26"/>
      <name val="Calibri"/>
      <family val="2"/>
      <scheme val="minor"/>
    </font>
    <font>
      <b/>
      <sz val="12"/>
      <name val="Calibri"/>
      <family val="2"/>
      <charset val="204"/>
      <scheme val="minor"/>
    </font>
    <font>
      <b/>
      <sz val="12"/>
      <color rgb="FF006600"/>
      <name val="Calibri"/>
      <family val="2"/>
      <scheme val="minor"/>
    </font>
    <font>
      <b/>
      <sz val="18"/>
      <color rgb="FF008000"/>
      <name val="Calibri"/>
      <family val="2"/>
      <scheme val="minor"/>
    </font>
    <font>
      <b/>
      <sz val="12"/>
      <color rgb="FF25941C"/>
      <name val="Calibri"/>
      <family val="2"/>
    </font>
    <font>
      <b/>
      <sz val="20"/>
      <color rgb="FF008000"/>
      <name val="Calibri"/>
      <family val="2"/>
      <scheme val="minor"/>
    </font>
    <font>
      <b/>
      <sz val="18"/>
      <color rgb="FF169A77"/>
      <name val="Calibri"/>
      <family val="2"/>
      <scheme val="minor"/>
    </font>
    <font>
      <b/>
      <sz val="22"/>
      <color rgb="FF008000"/>
      <name val="Calibri"/>
      <family val="2"/>
      <scheme val="minor"/>
    </font>
    <font>
      <b/>
      <sz val="28"/>
      <color rgb="FF008000"/>
      <name val="Calibri"/>
      <family val="2"/>
      <scheme val="minor"/>
    </font>
    <font>
      <b/>
      <sz val="12"/>
      <color rgb="FF008000"/>
      <name val="Calibri"/>
      <family val="2"/>
      <charset val="204"/>
      <scheme val="minor"/>
    </font>
    <font>
      <b/>
      <sz val="16"/>
      <color rgb="FF008000"/>
      <name val="Calibri"/>
      <family val="2"/>
      <scheme val="minor"/>
    </font>
    <font>
      <b/>
      <sz val="12"/>
      <color rgb="FFFF0000"/>
      <name val="Calibri"/>
      <family val="2"/>
      <charset val="204"/>
    </font>
    <font>
      <b/>
      <sz val="12"/>
      <color rgb="FF0000FF"/>
      <name val="Calibri"/>
      <family val="2"/>
      <charset val="204"/>
    </font>
    <font>
      <b/>
      <sz val="12"/>
      <name val="Calibri"/>
      <family val="2"/>
      <charset val="204"/>
    </font>
    <font>
      <b/>
      <sz val="12"/>
      <color rgb="FF1C9A16"/>
      <name val="Calibri"/>
      <family val="2"/>
      <charset val="204"/>
    </font>
    <font>
      <sz val="12"/>
      <color rgb="FF0000FF"/>
      <name val="Calibri"/>
      <family val="2"/>
      <scheme val="minor"/>
    </font>
    <font>
      <b/>
      <sz val="12"/>
      <color rgb="FF548123"/>
      <name val="Calibri"/>
      <family val="2"/>
    </font>
    <font>
      <b/>
      <sz val="12"/>
      <color rgb="FF008000"/>
      <name val="Calibri"/>
      <family val="2"/>
    </font>
    <font>
      <b/>
      <u/>
      <sz val="12"/>
      <name val="Calibri"/>
      <family val="2"/>
      <charset val="204"/>
      <scheme val="minor"/>
    </font>
    <font>
      <b/>
      <u/>
      <sz val="14"/>
      <color rgb="FFFF0000"/>
      <name val="Calibri"/>
      <family val="2"/>
      <scheme val="minor"/>
    </font>
    <font>
      <b/>
      <i/>
      <sz val="12"/>
      <color rgb="FF0000FF"/>
      <name val="Calibri"/>
      <family val="2"/>
      <charset val="204"/>
      <scheme val="minor"/>
    </font>
    <font>
      <b/>
      <sz val="12"/>
      <color rgb="FF0000FF"/>
      <name val="Calibri"/>
      <family val="2"/>
      <charset val="204"/>
      <scheme val="minor"/>
    </font>
    <font>
      <b/>
      <sz val="20"/>
      <color rgb="FF008000"/>
      <name val="Calibri"/>
      <family val="2"/>
    </font>
    <font>
      <b/>
      <sz val="12"/>
      <color theme="0" tint="-0.14999847407452621"/>
      <name val="Calibri"/>
      <family val="2"/>
      <scheme val="minor"/>
    </font>
    <font>
      <b/>
      <sz val="18"/>
      <color rgb="FF006600"/>
      <name val="Calibri"/>
      <family val="2"/>
      <scheme val="minor"/>
    </font>
    <font>
      <b/>
      <sz val="12"/>
      <color rgb="FF006600"/>
      <name val="Calibri"/>
      <family val="2"/>
    </font>
    <font>
      <b/>
      <sz val="14"/>
      <color rgb="FF006600"/>
      <name val="Calibri"/>
      <family val="2"/>
      <charset val="204"/>
      <scheme val="minor"/>
    </font>
    <font>
      <b/>
      <sz val="14"/>
      <color rgb="FF006600"/>
      <name val="Calibri"/>
      <family val="2"/>
      <scheme val="minor"/>
    </font>
    <font>
      <b/>
      <sz val="28"/>
      <color rgb="FF0000FF"/>
      <name val="Calibri"/>
      <family val="2"/>
      <scheme val="minor"/>
    </font>
    <font>
      <b/>
      <sz val="12"/>
      <color rgb="FF339933"/>
      <name val="Calibri"/>
      <family val="2"/>
      <scheme val="minor"/>
    </font>
    <font>
      <b/>
      <sz val="14"/>
      <color rgb="FF008000"/>
      <name val="Calibri"/>
      <family val="2"/>
      <scheme val="minor"/>
    </font>
    <font>
      <b/>
      <sz val="22"/>
      <color rgb="FFFF0000"/>
      <name val="Calibri"/>
      <family val="2"/>
      <charset val="204"/>
      <scheme val="minor"/>
    </font>
    <font>
      <b/>
      <sz val="16"/>
      <color rgb="FF006600"/>
      <name val="Calibri"/>
      <family val="2"/>
      <scheme val="minor"/>
    </font>
    <font>
      <b/>
      <sz val="26"/>
      <color rgb="FF006600"/>
      <name val="Calibri"/>
      <family val="2"/>
      <scheme val="minor"/>
    </font>
    <font>
      <b/>
      <sz val="18"/>
      <color rgb="FFFF0000"/>
      <name val="Calibri"/>
      <family val="2"/>
      <charset val="204"/>
      <scheme val="minor"/>
    </font>
    <font>
      <b/>
      <sz val="12"/>
      <color theme="1"/>
      <name val="Calibri"/>
      <family val="2"/>
    </font>
    <font>
      <b/>
      <sz val="24"/>
      <color rgb="FF008000"/>
      <name val="Calibri"/>
      <family val="2"/>
      <scheme val="minor"/>
    </font>
    <font>
      <b/>
      <sz val="22"/>
      <color indexed="10"/>
      <name val="Calibri"/>
      <family val="2"/>
      <scheme val="minor"/>
    </font>
    <font>
      <b/>
      <sz val="22"/>
      <color rgb="FF0000FF"/>
      <name val="Calibri"/>
      <family val="2"/>
      <scheme val="minor"/>
    </font>
    <font>
      <b/>
      <sz val="22"/>
      <color rgb="FF00CC00"/>
      <name val="Calibri"/>
      <family val="2"/>
      <scheme val="minor"/>
    </font>
    <font>
      <b/>
      <sz val="20"/>
      <color rgb="FF00CC00"/>
      <name val="Calibri"/>
      <family val="2"/>
    </font>
    <font>
      <b/>
      <sz val="16"/>
      <color rgb="FF00CC00"/>
      <name val="Calibri"/>
      <family val="2"/>
    </font>
    <font>
      <b/>
      <sz val="18"/>
      <color rgb="FF00CC00"/>
      <name val="Calibri"/>
      <family val="2"/>
    </font>
    <font>
      <b/>
      <sz val="26"/>
      <color rgb="FF00CC00"/>
      <name val="Calibri"/>
      <family val="2"/>
      <scheme val="minor"/>
    </font>
    <font>
      <b/>
      <u/>
      <sz val="12"/>
      <color rgb="FF008000"/>
      <name val="Calibri"/>
      <family val="2"/>
      <scheme val="minor"/>
    </font>
    <font>
      <b/>
      <sz val="16"/>
      <color rgb="FF339933"/>
      <name val="Calibri"/>
      <family val="2"/>
      <scheme val="minor"/>
    </font>
    <font>
      <b/>
      <sz val="14"/>
      <color theme="1"/>
      <name val="Calibri"/>
      <family val="2"/>
      <scheme val="minor"/>
    </font>
    <font>
      <b/>
      <sz val="12"/>
      <color indexed="12"/>
      <name val="Calibri"/>
      <family val="2"/>
      <charset val="204"/>
      <scheme val="minor"/>
    </font>
    <font>
      <b/>
      <sz val="12"/>
      <color rgb="FF009900"/>
      <name val="Calibri"/>
      <family val="2"/>
      <charset val="204"/>
    </font>
    <font>
      <b/>
      <u/>
      <sz val="12"/>
      <color rgb="FFFF0000"/>
      <name val="Calibri"/>
      <family val="2"/>
      <charset val="204"/>
      <scheme val="minor"/>
    </font>
    <font>
      <b/>
      <sz val="12"/>
      <color theme="1"/>
      <name val="Calibri"/>
      <family val="2"/>
      <charset val="204"/>
      <scheme val="minor"/>
    </font>
    <font>
      <b/>
      <sz val="26"/>
      <color rgb="FFFF0000"/>
      <name val="Calibri"/>
      <family val="2"/>
      <charset val="204"/>
      <scheme val="minor"/>
    </font>
    <font>
      <b/>
      <sz val="14"/>
      <color rgb="FFFF0000"/>
      <name val="Calibri"/>
      <family val="2"/>
      <charset val="204"/>
      <scheme val="minor"/>
    </font>
    <font>
      <b/>
      <sz val="16"/>
      <color rgb="FFFF0000"/>
      <name val="Calibri"/>
      <family val="2"/>
      <charset val="204"/>
      <scheme val="minor"/>
    </font>
    <font>
      <b/>
      <sz val="18"/>
      <color theme="1"/>
      <name val="Calibri"/>
      <family val="2"/>
      <charset val="204"/>
      <scheme val="minor"/>
    </font>
    <font>
      <b/>
      <sz val="11"/>
      <color rgb="FF0000FF"/>
      <name val="Calibri"/>
      <family val="2"/>
      <charset val="204"/>
      <scheme val="minor"/>
    </font>
    <font>
      <b/>
      <sz val="16"/>
      <color theme="1"/>
      <name val="Calibri"/>
      <family val="2"/>
      <charset val="204"/>
      <scheme val="minor"/>
    </font>
    <font>
      <b/>
      <sz val="20"/>
      <color rgb="FF008000"/>
      <name val="Calibri"/>
      <family val="2"/>
      <charset val="204"/>
      <scheme val="minor"/>
    </font>
    <font>
      <b/>
      <sz val="24"/>
      <color rgb="FF008000"/>
      <name val="Calibri"/>
      <family val="2"/>
      <charset val="204"/>
      <scheme val="minor"/>
    </font>
    <font>
      <b/>
      <sz val="22"/>
      <color rgb="FF008000"/>
      <name val="Calibri"/>
      <family val="2"/>
      <charset val="204"/>
      <scheme val="minor"/>
    </font>
    <font>
      <b/>
      <sz val="14"/>
      <color rgb="FF1C9A16"/>
      <name val="Calibri"/>
      <family val="2"/>
      <charset val="204"/>
      <scheme val="minor"/>
    </font>
    <font>
      <b/>
      <sz val="18"/>
      <color rgb="FF008000"/>
      <name val="Calibri"/>
      <family val="2"/>
      <charset val="204"/>
      <scheme val="minor"/>
    </font>
    <font>
      <b/>
      <sz val="14"/>
      <color rgb="FF008000"/>
      <name val="Calibri"/>
      <family val="2"/>
      <charset val="204"/>
      <scheme val="minor"/>
    </font>
    <font>
      <b/>
      <sz val="24"/>
      <color rgb="FFFF0000"/>
      <name val="Calibri"/>
      <family val="2"/>
      <charset val="204"/>
      <scheme val="minor"/>
    </font>
    <font>
      <b/>
      <sz val="40"/>
      <color rgb="FFFF0000"/>
      <name val="Arial"/>
      <family val="2"/>
      <charset val="204"/>
    </font>
    <font>
      <b/>
      <sz val="16"/>
      <color rgb="FF1C9A16"/>
      <name val="Calibri"/>
      <family val="2"/>
      <charset val="204"/>
      <scheme val="minor"/>
    </font>
    <font>
      <b/>
      <sz val="10"/>
      <name val="Calibri"/>
      <family val="2"/>
      <scheme val="minor"/>
    </font>
    <font>
      <b/>
      <sz val="10"/>
      <color rgb="FFFF0000"/>
      <name val="Calibri"/>
      <family val="2"/>
      <scheme val="minor"/>
    </font>
    <font>
      <b/>
      <sz val="14"/>
      <color indexed="12"/>
      <name val="Calibri"/>
      <family val="2"/>
      <scheme val="minor"/>
    </font>
    <font>
      <b/>
      <sz val="11"/>
      <name val="Calibri"/>
      <family val="2"/>
      <scheme val="minor"/>
    </font>
    <font>
      <b/>
      <sz val="12"/>
      <color rgb="FF006600"/>
      <name val="Calibri"/>
      <family val="2"/>
      <charset val="204"/>
      <scheme val="minor"/>
    </font>
    <font>
      <b/>
      <sz val="16"/>
      <color rgb="FF006600"/>
      <name val="Calibri"/>
      <family val="2"/>
      <charset val="204"/>
      <scheme val="minor"/>
    </font>
    <font>
      <b/>
      <sz val="18"/>
      <color rgb="FF1C9A16"/>
      <name val="Calibri"/>
      <family val="2"/>
      <charset val="204"/>
      <scheme val="minor"/>
    </font>
    <font>
      <b/>
      <sz val="11"/>
      <name val="Calibri"/>
      <family val="2"/>
      <charset val="204"/>
      <scheme val="minor"/>
    </font>
    <font>
      <b/>
      <sz val="16"/>
      <color rgb="FF0000FF"/>
      <name val="Calibri"/>
      <family val="2"/>
      <charset val="204"/>
      <scheme val="minor"/>
    </font>
    <font>
      <b/>
      <sz val="16"/>
      <color rgb="FF008000"/>
      <name val="Calibri"/>
      <family val="2"/>
      <charset val="204"/>
      <scheme val="minor"/>
    </font>
    <font>
      <b/>
      <sz val="12"/>
      <color rgb="FF387210"/>
      <name val="Calibri"/>
      <family val="2"/>
      <charset val="204"/>
      <scheme val="minor"/>
    </font>
    <font>
      <b/>
      <sz val="24"/>
      <color rgb="FF006600"/>
      <name val="Calibri"/>
      <family val="2"/>
      <scheme val="minor"/>
    </font>
  </fonts>
  <fills count="24">
    <fill>
      <patternFill patternType="none"/>
    </fill>
    <fill>
      <patternFill patternType="gray125"/>
    </fill>
    <fill>
      <patternFill patternType="solid">
        <fgColor theme="0"/>
        <bgColor indexed="64"/>
      </patternFill>
    </fill>
    <fill>
      <gradientFill degree="135">
        <stop position="0">
          <color theme="6" tint="0.80001220740379042"/>
        </stop>
        <stop position="1">
          <color theme="6" tint="0.40000610370189521"/>
        </stop>
      </gradientFill>
    </fill>
    <fill>
      <patternFill patternType="solid">
        <fgColor rgb="FFFFFF00"/>
        <bgColor indexed="64"/>
      </patternFill>
    </fill>
    <fill>
      <gradientFill>
        <stop position="0">
          <color theme="6" tint="0.59999389629810485"/>
        </stop>
        <stop position="1">
          <color theme="6" tint="0.59999389629810485"/>
        </stop>
      </gradientFill>
    </fill>
    <fill>
      <patternFill patternType="solid">
        <fgColor theme="6" tint="0.39997558519241921"/>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indexed="9"/>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0"/>
        <bgColor rgb="FF000000"/>
      </patternFill>
    </fill>
    <fill>
      <patternFill patternType="solid">
        <fgColor theme="4" tint="0.79998168889431442"/>
        <bgColor indexed="64"/>
      </patternFill>
    </fill>
    <fill>
      <patternFill patternType="solid">
        <fgColor theme="5" tint="0.59999389629810485"/>
        <bgColor indexed="64"/>
      </patternFill>
    </fill>
  </fills>
  <borders count="75">
    <border>
      <left/>
      <right/>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ck">
        <color indexed="64"/>
      </bottom>
      <diagonal/>
    </border>
    <border>
      <left/>
      <right/>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ck">
        <color indexed="64"/>
      </right>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ck">
        <color indexed="64"/>
      </bottom>
      <diagonal/>
    </border>
    <border>
      <left/>
      <right/>
      <top style="thick">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bottom/>
      <diagonal/>
    </border>
    <border>
      <left style="thin">
        <color indexed="64"/>
      </left>
      <right style="thin">
        <color indexed="64"/>
      </right>
      <top style="thick">
        <color indexed="64"/>
      </top>
      <bottom/>
      <diagonal/>
    </border>
    <border>
      <left style="thin">
        <color indexed="64"/>
      </left>
      <right/>
      <top style="thick">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ck">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ck">
        <color indexed="64"/>
      </left>
      <right style="thin">
        <color indexed="64"/>
      </right>
      <top/>
      <bottom style="thick">
        <color indexed="64"/>
      </bottom>
      <diagonal/>
    </border>
    <border>
      <left style="thick">
        <color indexed="64"/>
      </left>
      <right style="thin">
        <color indexed="64"/>
      </right>
      <top style="thick">
        <color indexed="64"/>
      </top>
      <bottom/>
      <diagonal/>
    </border>
    <border>
      <left/>
      <right style="thin">
        <color indexed="64"/>
      </right>
      <top/>
      <bottom style="thick">
        <color indexed="64"/>
      </bottom>
      <diagonal/>
    </border>
    <border>
      <left style="thin">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
      <left style="thin">
        <color indexed="64"/>
      </left>
      <right style="thin">
        <color indexed="64"/>
      </right>
      <top/>
      <bottom style="thick">
        <color indexed="64"/>
      </bottom>
      <diagonal/>
    </border>
    <border>
      <left style="thin">
        <color indexed="64"/>
      </left>
      <right/>
      <top style="thick">
        <color indexed="64"/>
      </top>
      <bottom style="thick">
        <color indexed="64"/>
      </bottom>
      <diagonal/>
    </border>
    <border>
      <left/>
      <right/>
      <top style="thick">
        <color indexed="64"/>
      </top>
      <bottom style="thick">
        <color indexed="64"/>
      </bottom>
      <diagonal/>
    </border>
    <border>
      <left/>
      <right style="thin">
        <color indexed="64"/>
      </right>
      <top style="thick">
        <color indexed="64"/>
      </top>
      <bottom style="thick">
        <color indexed="64"/>
      </bottom>
      <diagonal/>
    </border>
    <border>
      <left/>
      <right style="thick">
        <color indexed="64"/>
      </right>
      <top style="thin">
        <color indexed="64"/>
      </top>
      <bottom style="thin">
        <color indexed="64"/>
      </bottom>
      <diagonal/>
    </border>
    <border>
      <left style="thin">
        <color indexed="64"/>
      </left>
      <right style="thick">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diagonal/>
    </border>
    <border>
      <left style="thick">
        <color indexed="64"/>
      </left>
      <right/>
      <top style="thin">
        <color indexed="64"/>
      </top>
      <bottom/>
      <diagonal/>
    </border>
    <border>
      <left style="thin">
        <color indexed="64"/>
      </left>
      <right style="thin">
        <color indexed="64"/>
      </right>
      <top style="thick">
        <color indexed="64"/>
      </top>
      <bottom style="double">
        <color indexed="64"/>
      </bottom>
      <diagonal/>
    </border>
    <border>
      <left style="thin">
        <color indexed="64"/>
      </left>
      <right style="thin">
        <color indexed="64"/>
      </right>
      <top style="double">
        <color indexed="64"/>
      </top>
      <bottom style="thin">
        <color indexed="64"/>
      </bottom>
      <diagonal/>
    </border>
    <border>
      <left/>
      <right style="thick">
        <color indexed="64"/>
      </right>
      <top style="thin">
        <color indexed="64"/>
      </top>
      <bottom/>
      <diagonal/>
    </border>
    <border>
      <left/>
      <right style="thick">
        <color indexed="64"/>
      </right>
      <top style="thick">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right style="thick">
        <color indexed="64"/>
      </right>
      <top style="thin">
        <color indexed="64"/>
      </top>
      <bottom style="thick">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ck">
        <color indexed="64"/>
      </top>
      <bottom style="thin">
        <color indexed="64"/>
      </bottom>
      <diagonal/>
    </border>
    <border>
      <left style="thick">
        <color indexed="64"/>
      </left>
      <right/>
      <top/>
      <bottom/>
      <diagonal/>
    </border>
  </borders>
  <cellStyleXfs count="17">
    <xf numFmtId="0" fontId="0" fillId="0" borderId="0"/>
    <xf numFmtId="0" fontId="10" fillId="0" borderId="0"/>
    <xf numFmtId="0" fontId="27" fillId="0" borderId="0"/>
    <xf numFmtId="0" fontId="9" fillId="0" borderId="0"/>
    <xf numFmtId="0" fontId="38" fillId="0" borderId="0">
      <alignment horizontal="left" wrapText="1"/>
    </xf>
    <xf numFmtId="0" fontId="38" fillId="0" borderId="0">
      <alignment horizontal="left" wrapText="1"/>
    </xf>
    <xf numFmtId="0" fontId="8" fillId="0" borderId="0"/>
    <xf numFmtId="0" fontId="48" fillId="0" borderId="0" applyNumberFormat="0" applyFill="0" applyBorder="0" applyAlignment="0" applyProtection="0">
      <alignment vertical="top"/>
      <protection locked="0"/>
    </xf>
    <xf numFmtId="0" fontId="38" fillId="0" borderId="0"/>
    <xf numFmtId="9" fontId="106" fillId="0" borderId="0" applyFont="0" applyFill="0" applyBorder="0" applyAlignment="0" applyProtection="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341">
    <xf numFmtId="0" fontId="0" fillId="0" borderId="0" xfId="0"/>
    <xf numFmtId="164" fontId="28" fillId="0" borderId="1" xfId="0" applyNumberFormat="1" applyFont="1" applyBorder="1" applyAlignment="1">
      <alignment horizontal="center" vertical="center" wrapText="1"/>
    </xf>
    <xf numFmtId="0" fontId="28" fillId="0" borderId="2" xfId="0" applyFont="1" applyBorder="1" applyAlignment="1">
      <alignment horizontal="center" vertical="center"/>
    </xf>
    <xf numFmtId="1" fontId="28" fillId="0" borderId="2" xfId="0" applyNumberFormat="1" applyFont="1" applyBorder="1" applyAlignment="1">
      <alignment horizontal="center" vertical="center"/>
    </xf>
    <xf numFmtId="0" fontId="28" fillId="0" borderId="2" xfId="0" applyFont="1" applyBorder="1" applyAlignment="1">
      <alignment horizontal="center" wrapText="1"/>
    </xf>
    <xf numFmtId="0" fontId="29" fillId="0" borderId="3" xfId="0" applyFont="1" applyBorder="1" applyAlignment="1">
      <alignment horizontal="center"/>
    </xf>
    <xf numFmtId="0" fontId="29" fillId="0" borderId="4" xfId="0" applyFont="1" applyBorder="1" applyAlignment="1">
      <alignment horizontal="center"/>
    </xf>
    <xf numFmtId="0" fontId="30" fillId="0" borderId="5" xfId="0" applyFont="1" applyBorder="1" applyAlignment="1">
      <alignment horizontal="center" wrapText="1"/>
    </xf>
    <xf numFmtId="0" fontId="29" fillId="0" borderId="6" xfId="0" applyFont="1" applyBorder="1" applyAlignment="1">
      <alignment horizontal="center"/>
    </xf>
    <xf numFmtId="0" fontId="29" fillId="0" borderId="2" xfId="0" applyFont="1" applyBorder="1" applyAlignment="1">
      <alignment horizontal="center"/>
    </xf>
    <xf numFmtId="0" fontId="29" fillId="2" borderId="7" xfId="0" applyFont="1" applyFill="1" applyBorder="1" applyAlignment="1">
      <alignment vertical="center"/>
    </xf>
    <xf numFmtId="0" fontId="29" fillId="2" borderId="8" xfId="0" applyFont="1" applyFill="1" applyBorder="1" applyAlignment="1">
      <alignment vertical="center"/>
    </xf>
    <xf numFmtId="0" fontId="30" fillId="0" borderId="5" xfId="0" applyFont="1" applyBorder="1" applyAlignment="1">
      <alignment horizontal="center" vertical="center" wrapText="1"/>
    </xf>
    <xf numFmtId="15" fontId="29" fillId="3" borderId="9" xfId="0" applyNumberFormat="1" applyFont="1" applyFill="1" applyBorder="1" applyAlignment="1">
      <alignment horizontal="center" vertical="center"/>
    </xf>
    <xf numFmtId="0" fontId="29" fillId="3" borderId="4" xfId="0" applyFont="1" applyFill="1" applyBorder="1" applyAlignment="1">
      <alignment horizontal="center" vertical="center"/>
    </xf>
    <xf numFmtId="15" fontId="29" fillId="3" borderId="4" xfId="0" applyNumberFormat="1" applyFont="1" applyFill="1" applyBorder="1" applyAlignment="1">
      <alignment horizontal="center" vertical="center"/>
    </xf>
    <xf numFmtId="164" fontId="31" fillId="0" borderId="1" xfId="0" applyNumberFormat="1" applyFont="1" applyBorder="1" applyAlignment="1">
      <alignment horizontal="center" vertical="center" wrapText="1"/>
    </xf>
    <xf numFmtId="0" fontId="32" fillId="0" borderId="2" xfId="0" applyFont="1" applyBorder="1" applyAlignment="1">
      <alignment horizontal="center" vertical="center"/>
    </xf>
    <xf numFmtId="0" fontId="30" fillId="0" borderId="2" xfId="0" applyFont="1" applyBorder="1" applyAlignment="1">
      <alignment horizontal="center" wrapText="1"/>
    </xf>
    <xf numFmtId="164" fontId="31" fillId="4" borderId="1" xfId="0" applyNumberFormat="1" applyFont="1" applyFill="1" applyBorder="1" applyAlignment="1">
      <alignment horizontal="center" vertical="center" wrapText="1"/>
    </xf>
    <xf numFmtId="0" fontId="32" fillId="4" borderId="2" xfId="0" applyFont="1" applyFill="1" applyBorder="1" applyAlignment="1">
      <alignment horizontal="center" vertical="center"/>
    </xf>
    <xf numFmtId="0" fontId="30" fillId="0" borderId="2" xfId="0" applyFont="1" applyBorder="1" applyAlignment="1">
      <alignment horizontal="center" vertical="center" wrapText="1"/>
    </xf>
    <xf numFmtId="164" fontId="31" fillId="0" borderId="10" xfId="0" applyNumberFormat="1" applyFont="1" applyBorder="1" applyAlignment="1">
      <alignment horizontal="center" vertical="center" wrapText="1"/>
    </xf>
    <xf numFmtId="0" fontId="32" fillId="0" borderId="11" xfId="0" applyFont="1" applyBorder="1" applyAlignment="1">
      <alignment horizontal="center" vertical="center"/>
    </xf>
    <xf numFmtId="0" fontId="30" fillId="0" borderId="11" xfId="0" applyFont="1" applyBorder="1" applyAlignment="1">
      <alignment horizontal="center" vertical="center" wrapText="1"/>
    </xf>
    <xf numFmtId="164" fontId="31" fillId="4" borderId="12" xfId="0" applyNumberFormat="1" applyFont="1" applyFill="1" applyBorder="1" applyAlignment="1">
      <alignment horizontal="center" vertical="center" wrapText="1"/>
    </xf>
    <xf numFmtId="0" fontId="32" fillId="4" borderId="13" xfId="0" applyFont="1" applyFill="1" applyBorder="1" applyAlignment="1">
      <alignment horizontal="center" vertical="center"/>
    </xf>
    <xf numFmtId="0" fontId="30" fillId="4" borderId="13" xfId="0" applyFont="1" applyFill="1" applyBorder="1" applyAlignment="1">
      <alignment horizontal="center" wrapText="1"/>
    </xf>
    <xf numFmtId="0" fontId="30" fillId="4" borderId="2" xfId="0" applyFont="1" applyFill="1" applyBorder="1" applyAlignment="1">
      <alignment horizontal="center" wrapText="1"/>
    </xf>
    <xf numFmtId="164" fontId="31" fillId="2" borderId="1" xfId="0" applyNumberFormat="1" applyFont="1" applyFill="1" applyBorder="1" applyAlignment="1">
      <alignment horizontal="center" vertical="center" wrapText="1"/>
    </xf>
    <xf numFmtId="0" fontId="32" fillId="2" borderId="2" xfId="0" applyFont="1" applyFill="1" applyBorder="1" applyAlignment="1">
      <alignment horizontal="center" vertical="center"/>
    </xf>
    <xf numFmtId="0" fontId="30" fillId="2" borderId="2" xfId="0" applyFont="1" applyFill="1" applyBorder="1" applyAlignment="1">
      <alignment horizontal="center" wrapText="1"/>
    </xf>
    <xf numFmtId="0" fontId="30" fillId="0" borderId="11" xfId="0" applyFont="1" applyBorder="1" applyAlignment="1">
      <alignment horizontal="center" wrapText="1"/>
    </xf>
    <xf numFmtId="164" fontId="31" fillId="2" borderId="12" xfId="0" applyNumberFormat="1" applyFont="1" applyFill="1" applyBorder="1" applyAlignment="1">
      <alignment horizontal="center" vertical="center" wrapText="1"/>
    </xf>
    <xf numFmtId="0" fontId="32" fillId="2" borderId="13" xfId="0" applyFont="1" applyFill="1" applyBorder="1" applyAlignment="1">
      <alignment horizontal="center" vertical="center"/>
    </xf>
    <xf numFmtId="0" fontId="30" fillId="2" borderId="13" xfId="0" applyFont="1" applyFill="1" applyBorder="1" applyAlignment="1">
      <alignment horizontal="center" wrapText="1"/>
    </xf>
    <xf numFmtId="164" fontId="31" fillId="0" borderId="1" xfId="0" applyNumberFormat="1" applyFont="1" applyFill="1" applyBorder="1" applyAlignment="1">
      <alignment horizontal="center" vertical="center" wrapText="1"/>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0" fontId="30" fillId="0" borderId="15" xfId="0" applyFont="1" applyBorder="1" applyAlignment="1">
      <alignment horizontal="center" wrapText="1"/>
    </xf>
    <xf numFmtId="164" fontId="31" fillId="0" borderId="9" xfId="0" applyNumberFormat="1" applyFont="1" applyBorder="1" applyAlignment="1">
      <alignment horizontal="center" vertical="center" wrapText="1"/>
    </xf>
    <xf numFmtId="0" fontId="32" fillId="0" borderId="4" xfId="0" applyFont="1" applyBorder="1" applyAlignment="1">
      <alignment horizontal="center" vertical="center"/>
    </xf>
    <xf numFmtId="0" fontId="30" fillId="0" borderId="4" xfId="0" applyFont="1" applyBorder="1" applyAlignment="1">
      <alignment horizontal="center" wrapText="1"/>
    </xf>
    <xf numFmtId="0" fontId="30" fillId="2" borderId="2" xfId="0" applyFont="1" applyFill="1" applyBorder="1" applyAlignment="1">
      <alignment horizontal="center" vertical="center" wrapText="1"/>
    </xf>
    <xf numFmtId="164" fontId="31" fillId="0" borderId="12" xfId="0" applyNumberFormat="1" applyFont="1" applyBorder="1" applyAlignment="1">
      <alignment horizontal="center" vertical="center" wrapText="1"/>
    </xf>
    <xf numFmtId="0" fontId="32" fillId="0" borderId="13" xfId="0" applyFont="1" applyBorder="1" applyAlignment="1">
      <alignment horizontal="center" vertical="center"/>
    </xf>
    <xf numFmtId="0" fontId="30" fillId="0" borderId="13" xfId="0" applyFont="1" applyBorder="1" applyAlignment="1">
      <alignment horizontal="center" wrapText="1"/>
    </xf>
    <xf numFmtId="0" fontId="29" fillId="0" borderId="2" xfId="0" applyFont="1" applyBorder="1" applyAlignment="1">
      <alignment horizontal="center" vertical="center"/>
    </xf>
    <xf numFmtId="15" fontId="29" fillId="0" borderId="1" xfId="0" applyNumberFormat="1" applyFont="1" applyBorder="1" applyAlignment="1">
      <alignment horizontal="center" vertical="center"/>
    </xf>
    <xf numFmtId="0" fontId="29" fillId="4" borderId="2" xfId="0" applyFont="1" applyFill="1" applyBorder="1" applyAlignment="1">
      <alignment horizontal="center" vertical="center" wrapText="1"/>
    </xf>
    <xf numFmtId="0" fontId="29" fillId="4" borderId="2" xfId="0" applyFont="1" applyFill="1" applyBorder="1" applyAlignment="1">
      <alignment horizontal="center" wrapText="1"/>
    </xf>
    <xf numFmtId="0" fontId="29" fillId="0" borderId="2" xfId="0" applyFont="1" applyBorder="1" applyAlignment="1">
      <alignment horizontal="center" vertical="center" wrapText="1"/>
    </xf>
    <xf numFmtId="0" fontId="29" fillId="0" borderId="2" xfId="0" applyFont="1" applyBorder="1" applyAlignment="1">
      <alignment horizontal="center" wrapText="1"/>
    </xf>
    <xf numFmtId="0" fontId="29" fillId="0" borderId="11" xfId="0" applyFont="1" applyBorder="1" applyAlignment="1">
      <alignment horizontal="center" vertical="center" wrapText="1"/>
    </xf>
    <xf numFmtId="0" fontId="29" fillId="4" borderId="13" xfId="0" applyFont="1" applyFill="1" applyBorder="1" applyAlignment="1">
      <alignment horizontal="center" vertical="center" wrapText="1"/>
    </xf>
    <xf numFmtId="0" fontId="29" fillId="2" borderId="2" xfId="0" applyFont="1" applyFill="1" applyBorder="1" applyAlignment="1">
      <alignment horizontal="center" vertical="center" wrapText="1"/>
    </xf>
    <xf numFmtId="1" fontId="29" fillId="2" borderId="2" xfId="0" applyNumberFormat="1" applyFont="1" applyFill="1" applyBorder="1" applyAlignment="1">
      <alignment horizontal="center" vertical="center"/>
    </xf>
    <xf numFmtId="1" fontId="29" fillId="0" borderId="2" xfId="0" applyNumberFormat="1" applyFont="1" applyBorder="1" applyAlignment="1">
      <alignment horizontal="center" vertical="center"/>
    </xf>
    <xf numFmtId="1" fontId="29" fillId="0" borderId="11" xfId="0" applyNumberFormat="1" applyFont="1" applyBorder="1" applyAlignment="1">
      <alignment horizontal="center" vertical="center"/>
    </xf>
    <xf numFmtId="1" fontId="29" fillId="2" borderId="13" xfId="0" applyNumberFormat="1" applyFont="1" applyFill="1" applyBorder="1" applyAlignment="1">
      <alignment horizontal="center" vertical="center"/>
    </xf>
    <xf numFmtId="1" fontId="29" fillId="4" borderId="2" xfId="0" applyNumberFormat="1" applyFont="1" applyFill="1" applyBorder="1" applyAlignment="1">
      <alignment horizontal="center" vertical="center"/>
    </xf>
    <xf numFmtId="1" fontId="29" fillId="0" borderId="4" xfId="0" applyNumberFormat="1" applyFont="1" applyBorder="1" applyAlignment="1">
      <alignment horizontal="center" vertical="center"/>
    </xf>
    <xf numFmtId="0" fontId="29" fillId="4" borderId="2" xfId="0" applyFont="1" applyFill="1" applyBorder="1" applyAlignment="1">
      <alignment horizontal="center" vertical="center"/>
    </xf>
    <xf numFmtId="0" fontId="29" fillId="2" borderId="2" xfId="0" applyFont="1" applyFill="1" applyBorder="1" applyAlignment="1">
      <alignment horizontal="center" vertical="center"/>
    </xf>
    <xf numFmtId="0" fontId="29" fillId="0" borderId="11" xfId="0" applyFont="1" applyBorder="1" applyAlignment="1">
      <alignment horizontal="center" vertical="center"/>
    </xf>
    <xf numFmtId="1" fontId="29" fillId="0" borderId="2" xfId="1" applyNumberFormat="1" applyFont="1" applyBorder="1" applyAlignment="1">
      <alignment horizontal="center" vertical="center"/>
    </xf>
    <xf numFmtId="1" fontId="29" fillId="0" borderId="15" xfId="0" applyNumberFormat="1" applyFont="1" applyBorder="1" applyAlignment="1">
      <alignment horizontal="center" vertical="center"/>
    </xf>
    <xf numFmtId="1" fontId="29" fillId="0" borderId="13" xfId="0" applyNumberFormat="1" applyFont="1" applyBorder="1" applyAlignment="1">
      <alignment horizontal="center" vertical="center"/>
    </xf>
    <xf numFmtId="0" fontId="30" fillId="2" borderId="16" xfId="0" applyFont="1" applyFill="1" applyBorder="1" applyAlignment="1">
      <alignment horizontal="center" wrapText="1"/>
    </xf>
    <xf numFmtId="15" fontId="29" fillId="3" borderId="17" xfId="0" applyNumberFormat="1" applyFont="1" applyFill="1" applyBorder="1" applyAlignment="1">
      <alignment horizontal="center" vertical="center"/>
    </xf>
    <xf numFmtId="0" fontId="29" fillId="3" borderId="18" xfId="0" applyFont="1" applyFill="1" applyBorder="1" applyAlignment="1">
      <alignment horizontal="center" vertical="center"/>
    </xf>
    <xf numFmtId="15" fontId="29" fillId="3" borderId="19" xfId="0" applyNumberFormat="1" applyFont="1" applyFill="1" applyBorder="1" applyAlignment="1">
      <alignment horizontal="center" vertical="center"/>
    </xf>
    <xf numFmtId="0" fontId="30" fillId="0" borderId="20" xfId="0" applyFont="1" applyBorder="1" applyAlignment="1">
      <alignment horizontal="center" wrapText="1"/>
    </xf>
    <xf numFmtId="0" fontId="30" fillId="4" borderId="5" xfId="0" applyFont="1" applyFill="1" applyBorder="1" applyAlignment="1">
      <alignment horizontal="center" wrapText="1"/>
    </xf>
    <xf numFmtId="0" fontId="29" fillId="0" borderId="15" xfId="0" applyFont="1" applyBorder="1" applyAlignment="1">
      <alignment horizontal="center" vertical="center"/>
    </xf>
    <xf numFmtId="1" fontId="29" fillId="0" borderId="15" xfId="1" applyNumberFormat="1" applyFont="1" applyBorder="1" applyAlignment="1">
      <alignment horizontal="center" vertical="center"/>
    </xf>
    <xf numFmtId="0" fontId="30" fillId="0" borderId="21" xfId="0" applyFont="1" applyBorder="1" applyAlignment="1">
      <alignment horizontal="center" wrapText="1"/>
    </xf>
    <xf numFmtId="0" fontId="30" fillId="0" borderId="22" xfId="0" applyFont="1" applyBorder="1" applyAlignment="1">
      <alignment horizontal="center" wrapText="1"/>
    </xf>
    <xf numFmtId="0" fontId="30" fillId="4" borderId="20" xfId="0" applyFont="1" applyFill="1" applyBorder="1" applyAlignment="1">
      <alignment horizontal="center" wrapText="1"/>
    </xf>
    <xf numFmtId="1" fontId="29" fillId="4" borderId="2" xfId="1" applyNumberFormat="1" applyFont="1" applyFill="1" applyBorder="1" applyAlignment="1">
      <alignment horizontal="center" vertical="center"/>
    </xf>
    <xf numFmtId="0" fontId="30" fillId="0" borderId="23" xfId="0" applyFont="1" applyBorder="1" applyAlignment="1">
      <alignment horizontal="center" wrapText="1"/>
    </xf>
    <xf numFmtId="0" fontId="29" fillId="0" borderId="13" xfId="0" applyFont="1" applyBorder="1" applyAlignment="1">
      <alignment horizontal="center" vertical="center"/>
    </xf>
    <xf numFmtId="1" fontId="29" fillId="0" borderId="13" xfId="1" applyNumberFormat="1" applyFont="1" applyBorder="1" applyAlignment="1">
      <alignment horizontal="center" vertical="center"/>
    </xf>
    <xf numFmtId="1" fontId="29" fillId="2" borderId="2" xfId="1" applyNumberFormat="1" applyFont="1" applyFill="1" applyBorder="1" applyAlignment="1">
      <alignment horizontal="center" vertical="center"/>
    </xf>
    <xf numFmtId="0" fontId="30" fillId="2" borderId="5" xfId="0" applyFont="1" applyFill="1" applyBorder="1" applyAlignment="1">
      <alignment horizontal="center" wrapText="1"/>
    </xf>
    <xf numFmtId="1" fontId="29" fillId="0" borderId="11" xfId="1" applyNumberFormat="1" applyFont="1" applyBorder="1" applyAlignment="1">
      <alignment horizontal="center" vertical="center"/>
    </xf>
    <xf numFmtId="15" fontId="29" fillId="5" borderId="17" xfId="0" applyNumberFormat="1" applyFont="1" applyFill="1" applyBorder="1" applyAlignment="1">
      <alignment horizontal="center" vertical="center"/>
    </xf>
    <xf numFmtId="0" fontId="29" fillId="5" borderId="18" xfId="0" applyFont="1" applyFill="1" applyBorder="1" applyAlignment="1">
      <alignment horizontal="center" vertical="center"/>
    </xf>
    <xf numFmtId="15" fontId="29" fillId="5" borderId="19" xfId="0" applyNumberFormat="1" applyFont="1" applyFill="1" applyBorder="1" applyAlignment="1">
      <alignment horizontal="center" vertical="center"/>
    </xf>
    <xf numFmtId="0" fontId="29" fillId="0" borderId="0" xfId="0" applyFont="1"/>
    <xf numFmtId="1" fontId="29" fillId="0" borderId="5" xfId="0" applyNumberFormat="1" applyFont="1" applyBorder="1" applyAlignment="1">
      <alignment horizontal="center" vertical="center"/>
    </xf>
    <xf numFmtId="1" fontId="29" fillId="2" borderId="5" xfId="0" applyNumberFormat="1" applyFont="1" applyFill="1" applyBorder="1" applyAlignment="1">
      <alignment horizontal="center" vertical="center"/>
    </xf>
    <xf numFmtId="0" fontId="29" fillId="0" borderId="24" xfId="0" applyFont="1" applyBorder="1" applyAlignment="1">
      <alignment horizontal="center"/>
    </xf>
    <xf numFmtId="0" fontId="29" fillId="0" borderId="0" xfId="0" applyFont="1" applyBorder="1" applyAlignment="1">
      <alignment horizontal="center"/>
    </xf>
    <xf numFmtId="0" fontId="30" fillId="0" borderId="5" xfId="0" applyFont="1" applyFill="1" applyBorder="1" applyAlignment="1">
      <alignment horizontal="center" wrapText="1"/>
    </xf>
    <xf numFmtId="0" fontId="29" fillId="0" borderId="25" xfId="0" applyFont="1" applyBorder="1" applyAlignment="1">
      <alignment horizontal="center"/>
    </xf>
    <xf numFmtId="0" fontId="29" fillId="0" borderId="5" xfId="0" applyFont="1" applyBorder="1" applyAlignment="1">
      <alignment horizontal="center" wrapText="1"/>
    </xf>
    <xf numFmtId="0" fontId="29" fillId="0" borderId="0" xfId="0" applyFont="1" applyBorder="1"/>
    <xf numFmtId="164" fontId="31" fillId="6" borderId="1" xfId="0" applyNumberFormat="1" applyFont="1" applyFill="1" applyBorder="1" applyAlignment="1">
      <alignment horizontal="center" vertical="center" wrapText="1"/>
    </xf>
    <xf numFmtId="0" fontId="32" fillId="6" borderId="2" xfId="0" applyFont="1" applyFill="1" applyBorder="1" applyAlignment="1">
      <alignment horizontal="center" vertical="center"/>
    </xf>
    <xf numFmtId="0" fontId="30" fillId="6" borderId="2" xfId="0" applyFont="1" applyFill="1" applyBorder="1" applyAlignment="1">
      <alignment horizontal="center" wrapText="1"/>
    </xf>
    <xf numFmtId="0" fontId="30" fillId="0" borderId="0" xfId="0" applyFont="1" applyBorder="1" applyAlignment="1">
      <alignment horizontal="center" wrapText="1"/>
    </xf>
    <xf numFmtId="1" fontId="29" fillId="0" borderId="2" xfId="0" applyNumberFormat="1" applyFont="1" applyBorder="1" applyAlignment="1">
      <alignment horizontal="center" vertical="center" wrapText="1"/>
    </xf>
    <xf numFmtId="1" fontId="29" fillId="4" borderId="5" xfId="0" applyNumberFormat="1" applyFont="1" applyFill="1" applyBorder="1" applyAlignment="1">
      <alignment horizontal="center" vertical="center"/>
    </xf>
    <xf numFmtId="164" fontId="31" fillId="0" borderId="1" xfId="0" applyNumberFormat="1" applyFont="1" applyBorder="1" applyAlignment="1">
      <alignment vertical="center" wrapText="1"/>
    </xf>
    <xf numFmtId="1" fontId="29" fillId="0" borderId="26" xfId="0" applyNumberFormat="1" applyFont="1" applyBorder="1" applyAlignment="1">
      <alignment vertical="center" wrapText="1"/>
    </xf>
    <xf numFmtId="1" fontId="29" fillId="0" borderId="2" xfId="0" applyNumberFormat="1" applyFont="1" applyBorder="1" applyAlignment="1">
      <alignment vertical="center"/>
    </xf>
    <xf numFmtId="0" fontId="30" fillId="4" borderId="2" xfId="0" applyFont="1" applyFill="1" applyBorder="1" applyAlignment="1">
      <alignment horizontal="center" vertical="center" wrapText="1"/>
    </xf>
    <xf numFmtId="1" fontId="29" fillId="4" borderId="13" xfId="0" applyNumberFormat="1" applyFont="1" applyFill="1" applyBorder="1" applyAlignment="1">
      <alignment horizontal="center" vertical="center"/>
    </xf>
    <xf numFmtId="164" fontId="31" fillId="0" borderId="14" xfId="0" applyNumberFormat="1" applyFont="1" applyFill="1" applyBorder="1" applyAlignment="1">
      <alignment horizontal="center" vertical="center" wrapText="1"/>
    </xf>
    <xf numFmtId="164" fontId="31" fillId="2" borderId="14" xfId="0" applyNumberFormat="1" applyFont="1" applyFill="1" applyBorder="1" applyAlignment="1">
      <alignment horizontal="center" vertical="center" wrapText="1"/>
    </xf>
    <xf numFmtId="0" fontId="32" fillId="2" borderId="15" xfId="0" applyFont="1" applyFill="1" applyBorder="1" applyAlignment="1">
      <alignment horizontal="center" vertical="center"/>
    </xf>
    <xf numFmtId="0" fontId="29" fillId="2" borderId="15" xfId="0" applyFont="1" applyFill="1" applyBorder="1" applyAlignment="1">
      <alignment horizontal="center" vertical="center" wrapText="1"/>
    </xf>
    <xf numFmtId="1" fontId="29" fillId="2" borderId="15" xfId="0" applyNumberFormat="1" applyFont="1" applyFill="1" applyBorder="1" applyAlignment="1">
      <alignment horizontal="center" vertical="center"/>
    </xf>
    <xf numFmtId="0" fontId="30" fillId="2" borderId="15" xfId="0" applyFont="1" applyFill="1" applyBorder="1" applyAlignment="1">
      <alignment horizontal="center" wrapText="1"/>
    </xf>
    <xf numFmtId="0" fontId="29" fillId="0" borderId="4" xfId="0" applyFont="1" applyBorder="1" applyAlignment="1">
      <alignment horizontal="center" vertical="center" wrapText="1"/>
    </xf>
    <xf numFmtId="0" fontId="29" fillId="0" borderId="13" xfId="0" applyFont="1" applyBorder="1" applyAlignment="1">
      <alignment horizontal="center" vertical="center" wrapText="1"/>
    </xf>
    <xf numFmtId="0" fontId="30" fillId="0" borderId="2" xfId="0" applyFont="1" applyBorder="1" applyAlignment="1">
      <alignment horizontal="center"/>
    </xf>
    <xf numFmtId="0" fontId="30" fillId="0" borderId="27" xfId="0" applyFont="1" applyBorder="1" applyAlignment="1">
      <alignment horizontal="center" wrapText="1"/>
    </xf>
    <xf numFmtId="0" fontId="29" fillId="0" borderId="4" xfId="0" applyFont="1" applyBorder="1" applyAlignment="1">
      <alignment horizontal="center" vertical="center"/>
    </xf>
    <xf numFmtId="164" fontId="31" fillId="4" borderId="10" xfId="0" applyNumberFormat="1" applyFont="1" applyFill="1" applyBorder="1" applyAlignment="1">
      <alignment horizontal="center" vertical="center" wrapText="1"/>
    </xf>
    <xf numFmtId="0" fontId="32" fillId="4" borderId="11" xfId="0" applyFont="1" applyFill="1" applyBorder="1" applyAlignment="1">
      <alignment horizontal="center" vertical="center"/>
    </xf>
    <xf numFmtId="0" fontId="29" fillId="4" borderId="11" xfId="0" applyFont="1" applyFill="1" applyBorder="1" applyAlignment="1">
      <alignment horizontal="center" vertical="center"/>
    </xf>
    <xf numFmtId="0" fontId="29" fillId="4" borderId="11" xfId="0" applyFont="1" applyFill="1" applyBorder="1" applyAlignment="1">
      <alignment horizontal="center" wrapText="1"/>
    </xf>
    <xf numFmtId="0" fontId="30" fillId="0" borderId="13" xfId="0" applyFont="1" applyBorder="1" applyAlignment="1">
      <alignment horizontal="center" vertical="center" wrapText="1"/>
    </xf>
    <xf numFmtId="0" fontId="30" fillId="4" borderId="13" xfId="0" applyFont="1" applyFill="1" applyBorder="1" applyAlignment="1">
      <alignment horizontal="center" vertical="center" wrapText="1"/>
    </xf>
    <xf numFmtId="0" fontId="30" fillId="0" borderId="15" xfId="0" applyFont="1" applyBorder="1" applyAlignment="1">
      <alignment horizontal="center" vertical="center" wrapText="1"/>
    </xf>
    <xf numFmtId="0" fontId="30" fillId="0" borderId="22" xfId="0" applyFont="1" applyBorder="1" applyAlignment="1">
      <alignment horizontal="center" vertical="center" wrapText="1"/>
    </xf>
    <xf numFmtId="0" fontId="30" fillId="4" borderId="5" xfId="0" applyFont="1" applyFill="1" applyBorder="1" applyAlignment="1">
      <alignment horizontal="center" vertical="center" wrapText="1"/>
    </xf>
    <xf numFmtId="1" fontId="29" fillId="4" borderId="11" xfId="0" applyNumberFormat="1" applyFont="1" applyFill="1" applyBorder="1" applyAlignment="1">
      <alignment horizontal="center" vertical="center"/>
    </xf>
    <xf numFmtId="0" fontId="30" fillId="4" borderId="23" xfId="0" applyFont="1" applyFill="1" applyBorder="1" applyAlignment="1">
      <alignment horizontal="center" wrapText="1"/>
    </xf>
    <xf numFmtId="0" fontId="32" fillId="0" borderId="2" xfId="0" applyFont="1" applyFill="1" applyBorder="1" applyAlignment="1">
      <alignment horizontal="center" vertical="center"/>
    </xf>
    <xf numFmtId="0" fontId="29" fillId="0" borderId="2" xfId="0" applyFont="1" applyFill="1" applyBorder="1" applyAlignment="1">
      <alignment horizontal="center" vertical="center"/>
    </xf>
    <xf numFmtId="1" fontId="29" fillId="0" borderId="2" xfId="0" applyNumberFormat="1" applyFont="1" applyFill="1" applyBorder="1" applyAlignment="1">
      <alignment horizontal="center" vertical="center"/>
    </xf>
    <xf numFmtId="0" fontId="29" fillId="2" borderId="13" xfId="0" applyFont="1" applyFill="1" applyBorder="1" applyAlignment="1">
      <alignment horizontal="center" vertical="center"/>
    </xf>
    <xf numFmtId="0" fontId="30" fillId="2" borderId="20" xfId="0" applyFont="1" applyFill="1" applyBorder="1" applyAlignment="1">
      <alignment horizontal="center" wrapText="1"/>
    </xf>
    <xf numFmtId="15" fontId="29" fillId="3" borderId="18" xfId="0" applyNumberFormat="1" applyFont="1" applyFill="1" applyBorder="1" applyAlignment="1">
      <alignment horizontal="center" vertical="center"/>
    </xf>
    <xf numFmtId="0" fontId="30" fillId="4" borderId="11" xfId="0" applyFont="1" applyFill="1" applyBorder="1" applyAlignment="1">
      <alignment horizontal="center" vertical="center" wrapText="1"/>
    </xf>
    <xf numFmtId="0" fontId="30" fillId="0" borderId="4" xfId="0" applyFont="1" applyBorder="1" applyAlignment="1">
      <alignment horizontal="center" vertical="center" wrapText="1"/>
    </xf>
    <xf numFmtId="0" fontId="29" fillId="4" borderId="2" xfId="0" applyFont="1" applyFill="1" applyBorder="1" applyAlignment="1">
      <alignment vertical="center"/>
    </xf>
    <xf numFmtId="0" fontId="29" fillId="4" borderId="13" xfId="0" applyFont="1" applyFill="1" applyBorder="1" applyAlignment="1">
      <alignment horizontal="center" vertical="center"/>
    </xf>
    <xf numFmtId="0" fontId="30" fillId="4" borderId="11" xfId="0" applyFont="1" applyFill="1" applyBorder="1" applyAlignment="1">
      <alignment horizontal="center" wrapText="1"/>
    </xf>
    <xf numFmtId="0" fontId="30" fillId="0" borderId="5" xfId="0" applyFont="1" applyFill="1" applyBorder="1" applyAlignment="1">
      <alignment horizontal="center" vertical="center" wrapText="1"/>
    </xf>
    <xf numFmtId="164" fontId="31" fillId="4" borderId="14" xfId="0" applyNumberFormat="1" applyFont="1" applyFill="1" applyBorder="1" applyAlignment="1">
      <alignment horizontal="center" vertical="center" wrapText="1"/>
    </xf>
    <xf numFmtId="0" fontId="32" fillId="4" borderId="15" xfId="0" applyFont="1" applyFill="1" applyBorder="1" applyAlignment="1">
      <alignment horizontal="center" vertical="center"/>
    </xf>
    <xf numFmtId="0" fontId="29" fillId="4" borderId="15" xfId="0" applyFont="1" applyFill="1" applyBorder="1" applyAlignment="1">
      <alignment horizontal="center" vertical="center"/>
    </xf>
    <xf numFmtId="1" fontId="29" fillId="4" borderId="15" xfId="0" applyNumberFormat="1" applyFont="1" applyFill="1" applyBorder="1" applyAlignment="1">
      <alignment horizontal="center" vertical="center"/>
    </xf>
    <xf numFmtId="0" fontId="29" fillId="2" borderId="15" xfId="0" applyFont="1" applyFill="1" applyBorder="1" applyAlignment="1">
      <alignment horizontal="center" vertical="center"/>
    </xf>
    <xf numFmtId="0" fontId="29" fillId="4" borderId="13" xfId="0" applyFont="1" applyFill="1" applyBorder="1" applyAlignment="1">
      <alignment horizontal="center" wrapText="1"/>
    </xf>
    <xf numFmtId="1" fontId="29" fillId="0" borderId="27" xfId="0" applyNumberFormat="1" applyFont="1" applyBorder="1" applyAlignment="1">
      <alignment horizontal="center" vertical="center"/>
    </xf>
    <xf numFmtId="0" fontId="30" fillId="4" borderId="15" xfId="0" applyFont="1" applyFill="1" applyBorder="1" applyAlignment="1">
      <alignment horizontal="center" wrapText="1"/>
    </xf>
    <xf numFmtId="0" fontId="30" fillId="0" borderId="2" xfId="0" applyFont="1" applyFill="1" applyBorder="1" applyAlignment="1">
      <alignment horizontal="center" wrapText="1"/>
    </xf>
    <xf numFmtId="164" fontId="31" fillId="2" borderId="2" xfId="0" applyNumberFormat="1" applyFont="1" applyFill="1" applyBorder="1" applyAlignment="1">
      <alignment horizontal="center" vertical="center" wrapText="1"/>
    </xf>
    <xf numFmtId="164" fontId="31" fillId="2" borderId="2" xfId="0" applyNumberFormat="1" applyFont="1" applyFill="1" applyBorder="1" applyAlignment="1">
      <alignment vertical="center" wrapText="1"/>
    </xf>
    <xf numFmtId="164" fontId="31" fillId="4" borderId="9" xfId="0" applyNumberFormat="1" applyFont="1" applyFill="1" applyBorder="1" applyAlignment="1">
      <alignment horizontal="center" vertical="center" wrapText="1"/>
    </xf>
    <xf numFmtId="0" fontId="32" fillId="4" borderId="4" xfId="0" applyFont="1" applyFill="1" applyBorder="1" applyAlignment="1">
      <alignment horizontal="center" vertical="center"/>
    </xf>
    <xf numFmtId="0" fontId="30" fillId="4" borderId="4" xfId="0" applyFont="1" applyFill="1" applyBorder="1" applyAlignment="1">
      <alignment horizontal="center" wrapText="1"/>
    </xf>
    <xf numFmtId="164" fontId="31" fillId="0" borderId="10" xfId="0" applyNumberFormat="1" applyFont="1" applyFill="1" applyBorder="1" applyAlignment="1">
      <alignment horizontal="center" vertical="center" wrapText="1"/>
    </xf>
    <xf numFmtId="0" fontId="32" fillId="0" borderId="11" xfId="0" applyFont="1" applyFill="1" applyBorder="1" applyAlignment="1">
      <alignment horizontal="center" vertical="center"/>
    </xf>
    <xf numFmtId="0" fontId="29" fillId="0" borderId="11" xfId="0" applyFont="1" applyFill="1" applyBorder="1" applyAlignment="1">
      <alignment horizontal="center" vertical="center"/>
    </xf>
    <xf numFmtId="1" fontId="29" fillId="0" borderId="11" xfId="0" applyNumberFormat="1" applyFont="1" applyFill="1" applyBorder="1" applyAlignment="1">
      <alignment horizontal="center" vertical="center"/>
    </xf>
    <xf numFmtId="0" fontId="30" fillId="2" borderId="11" xfId="0" applyFont="1" applyFill="1" applyBorder="1" applyAlignment="1">
      <alignment horizontal="center" wrapText="1"/>
    </xf>
    <xf numFmtId="0" fontId="29" fillId="4" borderId="4" xfId="0" applyFont="1" applyFill="1" applyBorder="1" applyAlignment="1">
      <alignment horizontal="center" vertical="center"/>
    </xf>
    <xf numFmtId="1" fontId="29" fillId="4" borderId="4" xfId="0" applyNumberFormat="1" applyFont="1" applyFill="1" applyBorder="1" applyAlignment="1">
      <alignment horizontal="center" vertical="center"/>
    </xf>
    <xf numFmtId="0" fontId="29" fillId="0" borderId="26" xfId="0" applyFont="1" applyBorder="1" applyAlignment="1">
      <alignment vertical="center"/>
    </xf>
    <xf numFmtId="0" fontId="29" fillId="0" borderId="6" xfId="0" applyFont="1" applyBorder="1" applyAlignment="1">
      <alignment vertical="center"/>
    </xf>
    <xf numFmtId="164" fontId="31" fillId="2" borderId="10" xfId="0" applyNumberFormat="1" applyFont="1" applyFill="1" applyBorder="1" applyAlignment="1">
      <alignment horizontal="center" vertical="center" wrapText="1"/>
    </xf>
    <xf numFmtId="0" fontId="32" fillId="2" borderId="11" xfId="0" applyFont="1" applyFill="1" applyBorder="1" applyAlignment="1">
      <alignment horizontal="center" vertical="center"/>
    </xf>
    <xf numFmtId="0" fontId="29" fillId="2" borderId="11" xfId="0" applyFont="1" applyFill="1" applyBorder="1" applyAlignment="1">
      <alignment horizontal="center" vertical="center"/>
    </xf>
    <xf numFmtId="1" fontId="29" fillId="2" borderId="11" xfId="0" applyNumberFormat="1" applyFont="1" applyFill="1" applyBorder="1" applyAlignment="1">
      <alignment horizontal="center" vertical="center"/>
    </xf>
    <xf numFmtId="164" fontId="31" fillId="0" borderId="28" xfId="0" applyNumberFormat="1" applyFont="1" applyBorder="1" applyAlignment="1">
      <alignment horizontal="center" vertical="center" wrapText="1"/>
    </xf>
    <xf numFmtId="0" fontId="29" fillId="0" borderId="29" xfId="0" applyFont="1" applyBorder="1" applyAlignment="1">
      <alignment horizontal="center" vertical="center"/>
    </xf>
    <xf numFmtId="0" fontId="29" fillId="0" borderId="30" xfId="0" applyFont="1" applyBorder="1" applyAlignment="1">
      <alignment horizontal="center" vertical="center"/>
    </xf>
    <xf numFmtId="0" fontId="29" fillId="0" borderId="24" xfId="0" applyFont="1" applyBorder="1" applyAlignment="1">
      <alignment horizontal="center" vertical="center"/>
    </xf>
    <xf numFmtId="164" fontId="31" fillId="0" borderId="12" xfId="0" applyNumberFormat="1" applyFont="1" applyBorder="1" applyAlignment="1">
      <alignment horizontal="center" vertical="center" wrapText="1"/>
    </xf>
    <xf numFmtId="0" fontId="29" fillId="0" borderId="3" xfId="0" applyFont="1" applyBorder="1" applyAlignment="1">
      <alignment vertical="center"/>
    </xf>
    <xf numFmtId="0" fontId="29" fillId="0" borderId="2" xfId="0" applyFont="1" applyBorder="1" applyAlignment="1">
      <alignment horizontal="center" vertical="center" wrapText="1"/>
    </xf>
    <xf numFmtId="0" fontId="29" fillId="4" borderId="2" xfId="0" applyFont="1" applyFill="1" applyBorder="1" applyAlignment="1">
      <alignment horizontal="center" vertical="center"/>
    </xf>
    <xf numFmtId="0" fontId="33" fillId="0" borderId="2" xfId="0" applyFont="1" applyBorder="1" applyAlignment="1">
      <alignment horizontal="center" vertical="center"/>
    </xf>
    <xf numFmtId="1" fontId="33" fillId="0" borderId="2" xfId="0" applyNumberFormat="1" applyFont="1" applyBorder="1" applyAlignment="1">
      <alignment horizontal="center" vertical="center"/>
    </xf>
    <xf numFmtId="0" fontId="33" fillId="0" borderId="2" xfId="0" applyFont="1" applyBorder="1" applyAlignment="1">
      <alignment horizontal="center" wrapText="1"/>
    </xf>
    <xf numFmtId="0" fontId="33" fillId="0" borderId="4" xfId="0" applyFont="1" applyBorder="1" applyAlignment="1">
      <alignment horizontal="center" vertical="center"/>
    </xf>
    <xf numFmtId="1" fontId="33" fillId="0" borderId="4" xfId="0" applyNumberFormat="1" applyFont="1" applyBorder="1" applyAlignment="1">
      <alignment horizontal="center" vertical="center"/>
    </xf>
    <xf numFmtId="0" fontId="29" fillId="0" borderId="2" xfId="0" applyFont="1" applyBorder="1" applyAlignment="1">
      <alignment horizontal="center" vertical="center"/>
    </xf>
    <xf numFmtId="0" fontId="29" fillId="0" borderId="13" xfId="0" applyFont="1" applyBorder="1" applyAlignment="1">
      <alignment horizontal="center" vertical="center"/>
    </xf>
    <xf numFmtId="0" fontId="29" fillId="0" borderId="2" xfId="0" applyFont="1" applyBorder="1" applyAlignment="1">
      <alignment horizontal="center" vertical="center"/>
    </xf>
    <xf numFmtId="164" fontId="31" fillId="0" borderId="14" xfId="0" applyNumberFormat="1" applyFont="1" applyBorder="1" applyAlignment="1">
      <alignment horizontal="center" vertical="center" wrapText="1"/>
    </xf>
    <xf numFmtId="164" fontId="31" fillId="0" borderId="12"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29" fillId="2" borderId="2" xfId="0" applyFont="1" applyFill="1" applyBorder="1" applyAlignment="1">
      <alignment horizontal="center" vertical="center"/>
    </xf>
    <xf numFmtId="0" fontId="29" fillId="0" borderId="2" xfId="0" applyFont="1" applyBorder="1" applyAlignment="1">
      <alignment horizontal="center" vertical="center"/>
    </xf>
    <xf numFmtId="0" fontId="29" fillId="0" borderId="2" xfId="0" applyFont="1" applyBorder="1" applyAlignment="1">
      <alignment horizontal="center" vertical="center"/>
    </xf>
    <xf numFmtId="0" fontId="29" fillId="0" borderId="26" xfId="0" applyFont="1" applyBorder="1" applyAlignment="1">
      <alignment horizontal="center" vertical="center"/>
    </xf>
    <xf numFmtId="164" fontId="31" fillId="0" borderId="2" xfId="0" applyNumberFormat="1" applyFont="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 fontId="33" fillId="0" borderId="26" xfId="0" applyNumberFormat="1" applyFont="1" applyBorder="1" applyAlignment="1">
      <alignment horizontal="center" vertical="center" wrapText="1"/>
    </xf>
    <xf numFmtId="0" fontId="29" fillId="2" borderId="2" xfId="0" applyFont="1" applyFill="1" applyBorder="1" applyAlignment="1">
      <alignment horizontal="center" vertical="center"/>
    </xf>
    <xf numFmtId="0" fontId="29" fillId="4" borderId="2" xfId="0" applyFont="1" applyFill="1" applyBorder="1" applyAlignment="1">
      <alignment horizontal="center" vertical="center"/>
    </xf>
    <xf numFmtId="0" fontId="33" fillId="2" borderId="2" xfId="0" applyFont="1" applyFill="1" applyBorder="1" applyAlignment="1">
      <alignment horizontal="center" vertical="center"/>
    </xf>
    <xf numFmtId="1" fontId="33" fillId="2" borderId="2" xfId="0" applyNumberFormat="1" applyFont="1" applyFill="1" applyBorder="1" applyAlignment="1">
      <alignment horizontal="center" vertical="center"/>
    </xf>
    <xf numFmtId="0" fontId="28" fillId="0" borderId="13" xfId="0" applyFont="1" applyBorder="1" applyAlignment="1">
      <alignment horizontal="center" vertical="center"/>
    </xf>
    <xf numFmtId="1" fontId="28" fillId="0" borderId="13" xfId="0" applyNumberFormat="1" applyFont="1" applyBorder="1" applyAlignment="1">
      <alignment horizontal="center" vertical="center"/>
    </xf>
    <xf numFmtId="0" fontId="28" fillId="0" borderId="13" xfId="0" applyFont="1" applyBorder="1" applyAlignment="1">
      <alignment horizontal="center" wrapText="1"/>
    </xf>
    <xf numFmtId="0" fontId="33" fillId="0" borderId="5" xfId="0" applyFont="1" applyBorder="1" applyAlignment="1">
      <alignment horizontal="center" wrapText="1"/>
    </xf>
    <xf numFmtId="1" fontId="33" fillId="0" borderId="15" xfId="0" applyNumberFormat="1" applyFont="1" applyBorder="1" applyAlignment="1">
      <alignment horizontal="center" vertical="center"/>
    </xf>
    <xf numFmtId="0" fontId="39" fillId="2" borderId="0" xfId="4" applyNumberFormat="1" applyFont="1" applyFill="1" applyBorder="1" applyAlignment="1">
      <alignment horizontal="left" vertical="center"/>
    </xf>
    <xf numFmtId="0" fontId="40" fillId="9" borderId="0" xfId="5" applyFont="1" applyFill="1" applyBorder="1" applyAlignment="1">
      <alignment horizontal="left" vertical="center"/>
    </xf>
    <xf numFmtId="9" fontId="33" fillId="2" borderId="26" xfId="4" applyNumberFormat="1" applyFont="1" applyFill="1" applyBorder="1" applyAlignment="1">
      <alignment vertical="center"/>
    </xf>
    <xf numFmtId="0" fontId="33" fillId="2" borderId="6" xfId="4" applyNumberFormat="1" applyFont="1" applyFill="1" applyBorder="1" applyAlignment="1">
      <alignment vertical="center"/>
    </xf>
    <xf numFmtId="20" fontId="41" fillId="9" borderId="0" xfId="5" applyNumberFormat="1" applyFont="1" applyFill="1" applyBorder="1" applyAlignment="1">
      <alignment vertical="center"/>
    </xf>
    <xf numFmtId="0" fontId="36" fillId="4" borderId="2" xfId="4" applyNumberFormat="1" applyFont="1" applyFill="1" applyBorder="1" applyAlignment="1">
      <alignment vertical="center"/>
    </xf>
    <xf numFmtId="20" fontId="36" fillId="4" borderId="2" xfId="5" applyNumberFormat="1" applyFont="1" applyFill="1" applyBorder="1" applyAlignment="1">
      <alignment vertical="center"/>
    </xf>
    <xf numFmtId="164" fontId="31" fillId="0" borderId="1" xfId="0" applyNumberFormat="1" applyFont="1" applyBorder="1" applyAlignment="1">
      <alignment horizontal="center" vertical="center" wrapText="1"/>
    </xf>
    <xf numFmtId="0" fontId="29" fillId="0" borderId="2" xfId="0" applyFont="1" applyBorder="1" applyAlignment="1">
      <alignment horizontal="center" vertical="center" wrapText="1"/>
    </xf>
    <xf numFmtId="0" fontId="29" fillId="0" borderId="2" xfId="0" applyFont="1" applyBorder="1" applyAlignment="1">
      <alignment horizontal="center" vertical="center"/>
    </xf>
    <xf numFmtId="0" fontId="28" fillId="4" borderId="2" xfId="0" applyFont="1" applyFill="1" applyBorder="1" applyAlignment="1">
      <alignment horizontal="center" vertical="center"/>
    </xf>
    <xf numFmtId="0" fontId="29" fillId="4" borderId="2" xfId="0" applyFont="1" applyFill="1" applyBorder="1" applyAlignment="1">
      <alignment horizontal="center" vertical="center"/>
    </xf>
    <xf numFmtId="1" fontId="29" fillId="0" borderId="2" xfId="0" applyNumberFormat="1" applyFont="1" applyBorder="1" applyAlignment="1">
      <alignment horizontal="center"/>
    </xf>
    <xf numFmtId="1" fontId="28" fillId="4" borderId="2" xfId="0" applyNumberFormat="1" applyFont="1" applyFill="1" applyBorder="1" applyAlignment="1">
      <alignment horizontal="center" vertical="center"/>
    </xf>
    <xf numFmtId="0" fontId="28" fillId="4" borderId="2" xfId="0" applyFont="1" applyFill="1" applyBorder="1" applyAlignment="1">
      <alignment horizontal="center" vertical="center" wrapText="1"/>
    </xf>
    <xf numFmtId="0" fontId="29" fillId="4" borderId="2" xfId="0" applyFont="1" applyFill="1" applyBorder="1" applyAlignment="1">
      <alignment horizontal="center" vertical="center"/>
    </xf>
    <xf numFmtId="1" fontId="29" fillId="0" borderId="22" xfId="0" applyNumberFormat="1" applyFont="1" applyBorder="1" applyAlignment="1">
      <alignment horizontal="center" vertical="center"/>
    </xf>
    <xf numFmtId="1" fontId="33" fillId="0" borderId="5" xfId="0" applyNumberFormat="1" applyFont="1" applyBorder="1" applyAlignment="1">
      <alignment horizontal="center" vertical="center"/>
    </xf>
    <xf numFmtId="1" fontId="33" fillId="0" borderId="21" xfId="0" applyNumberFormat="1" applyFont="1" applyBorder="1" applyAlignment="1">
      <alignment horizontal="center" vertical="center"/>
    </xf>
    <xf numFmtId="0" fontId="13" fillId="0" borderId="2" xfId="0" applyFont="1" applyBorder="1" applyAlignment="1">
      <alignment horizontal="center"/>
    </xf>
    <xf numFmtId="164" fontId="31" fillId="0" borderId="1" xfId="0" applyNumberFormat="1" applyFont="1" applyBorder="1" applyAlignment="1">
      <alignment horizontal="center" vertical="center" wrapText="1"/>
    </xf>
    <xf numFmtId="0" fontId="33" fillId="0" borderId="11" xfId="0" applyFont="1" applyBorder="1" applyAlignment="1">
      <alignment horizontal="center" vertical="center"/>
    </xf>
    <xf numFmtId="1" fontId="33" fillId="0" borderId="11" xfId="1" applyNumberFormat="1" applyFont="1" applyBorder="1" applyAlignment="1">
      <alignment horizontal="center" vertical="center"/>
    </xf>
    <xf numFmtId="0" fontId="33" fillId="0" borderId="13" xfId="0" applyFont="1" applyBorder="1" applyAlignment="1">
      <alignment horizontal="center" vertical="center"/>
    </xf>
    <xf numFmtId="1" fontId="33" fillId="0" borderId="13" xfId="1" applyNumberFormat="1" applyFont="1" applyBorder="1" applyAlignment="1">
      <alignment horizontal="center" vertical="center"/>
    </xf>
    <xf numFmtId="0" fontId="33" fillId="0" borderId="30" xfId="0" applyFont="1" applyBorder="1" applyAlignment="1">
      <alignment horizontal="center" vertical="center"/>
    </xf>
    <xf numFmtId="0" fontId="33" fillId="0" borderId="3" xfId="0" applyFont="1" applyBorder="1" applyAlignment="1">
      <alignment horizontal="center" vertical="center"/>
    </xf>
    <xf numFmtId="1" fontId="33" fillId="0" borderId="2" xfId="1" applyNumberFormat="1" applyFont="1" applyBorder="1" applyAlignment="1">
      <alignment horizontal="center" vertical="center"/>
    </xf>
    <xf numFmtId="0" fontId="29" fillId="4" borderId="2" xfId="0" applyFont="1" applyFill="1" applyBorder="1" applyAlignment="1">
      <alignment horizontal="center" vertical="center"/>
    </xf>
    <xf numFmtId="0" fontId="29" fillId="4" borderId="2" xfId="0" applyFont="1" applyFill="1" applyBorder="1" applyAlignment="1">
      <alignment horizontal="center" vertical="center"/>
    </xf>
    <xf numFmtId="0" fontId="33" fillId="4" borderId="2" xfId="0" applyFont="1" applyFill="1" applyBorder="1" applyAlignment="1">
      <alignment horizontal="center" vertical="center"/>
    </xf>
    <xf numFmtId="1" fontId="33" fillId="4" borderId="2" xfId="0" applyNumberFormat="1" applyFont="1" applyFill="1" applyBorder="1" applyAlignment="1">
      <alignment horizontal="center" vertical="center"/>
    </xf>
    <xf numFmtId="1" fontId="33" fillId="0" borderId="13" xfId="0" applyNumberFormat="1" applyFont="1" applyBorder="1" applyAlignment="1">
      <alignment horizontal="center" vertical="center"/>
    </xf>
    <xf numFmtId="0" fontId="33" fillId="2" borderId="11" xfId="0" applyFont="1" applyFill="1" applyBorder="1" applyAlignment="1">
      <alignment horizontal="center" vertical="center"/>
    </xf>
    <xf numFmtId="1" fontId="33" fillId="2" borderId="11" xfId="0" applyNumberFormat="1" applyFont="1" applyFill="1" applyBorder="1" applyAlignment="1">
      <alignment horizontal="center" vertical="center"/>
    </xf>
    <xf numFmtId="0" fontId="33" fillId="0" borderId="2" xfId="0" applyFont="1" applyFill="1" applyBorder="1" applyAlignment="1">
      <alignment horizontal="center" vertical="center"/>
    </xf>
    <xf numFmtId="1" fontId="33" fillId="0" borderId="2" xfId="0" applyNumberFormat="1" applyFont="1" applyFill="1" applyBorder="1" applyAlignment="1">
      <alignment horizontal="center" vertical="center"/>
    </xf>
    <xf numFmtId="0" fontId="33" fillId="4" borderId="15" xfId="0" applyFont="1" applyFill="1" applyBorder="1" applyAlignment="1">
      <alignment horizontal="center" vertical="center"/>
    </xf>
    <xf numFmtId="1" fontId="33" fillId="4" borderId="15" xfId="0" applyNumberFormat="1" applyFont="1" applyFill="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29" fillId="4" borderId="2" xfId="0" applyFont="1" applyFill="1" applyBorder="1" applyAlignment="1">
      <alignment horizontal="center" vertical="center"/>
    </xf>
    <xf numFmtId="0" fontId="48" fillId="0" borderId="2" xfId="7" applyBorder="1" applyAlignment="1" applyProtection="1">
      <alignment horizontal="center" vertical="center"/>
    </xf>
    <xf numFmtId="0" fontId="29" fillId="0" borderId="2" xfId="0" applyFont="1" applyBorder="1" applyAlignment="1">
      <alignment horizontal="center" vertical="center"/>
    </xf>
    <xf numFmtId="0" fontId="29" fillId="4" borderId="2" xfId="0" applyFont="1" applyFill="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2" xfId="0" applyNumberFormat="1" applyFont="1" applyBorder="1" applyAlignment="1">
      <alignment horizontal="center" vertical="center" wrapText="1"/>
    </xf>
    <xf numFmtId="0" fontId="32" fillId="0" borderId="13" xfId="0" applyFont="1" applyBorder="1" applyAlignment="1">
      <alignment horizontal="center" vertical="center"/>
    </xf>
    <xf numFmtId="0" fontId="29" fillId="4" borderId="2" xfId="0" applyFont="1" applyFill="1" applyBorder="1" applyAlignment="1">
      <alignment horizontal="center" vertical="center"/>
    </xf>
    <xf numFmtId="14" fontId="32" fillId="0" borderId="2" xfId="0" applyNumberFormat="1" applyFont="1" applyBorder="1" applyAlignment="1">
      <alignment horizontal="center" vertical="center"/>
    </xf>
    <xf numFmtId="0" fontId="29" fillId="2" borderId="2" xfId="0" applyFont="1" applyFill="1" applyBorder="1" applyAlignment="1">
      <alignment horizontal="center" vertical="center"/>
    </xf>
    <xf numFmtId="164" fontId="31" fillId="0" borderId="1" xfId="0" applyNumberFormat="1" applyFont="1" applyBorder="1" applyAlignment="1">
      <alignment horizontal="center" vertical="center" wrapText="1"/>
    </xf>
    <xf numFmtId="0" fontId="30" fillId="2" borderId="5" xfId="0" applyFont="1" applyFill="1" applyBorder="1" applyAlignment="1">
      <alignment horizontal="center" vertical="center" wrapText="1"/>
    </xf>
    <xf numFmtId="0" fontId="33" fillId="2" borderId="2" xfId="0" applyFont="1" applyFill="1" applyBorder="1" applyAlignment="1">
      <alignment horizontal="center" wrapText="1"/>
    </xf>
    <xf numFmtId="0" fontId="33" fillId="2" borderId="2" xfId="0" applyFont="1" applyFill="1" applyBorder="1" applyAlignment="1">
      <alignment horizontal="center"/>
    </xf>
    <xf numFmtId="164" fontId="31" fillId="0" borderId="14" xfId="0" applyNumberFormat="1" applyFont="1" applyBorder="1" applyAlignment="1">
      <alignment vertical="center" wrapText="1"/>
    </xf>
    <xf numFmtId="0" fontId="32" fillId="0" borderId="2" xfId="0" applyFont="1" applyBorder="1" applyAlignment="1">
      <alignment horizontal="center" vertical="center" wrapText="1"/>
    </xf>
    <xf numFmtId="0" fontId="29" fillId="0" borderId="2" xfId="0" applyFont="1" applyBorder="1" applyAlignment="1">
      <alignment horizontal="center" vertical="center"/>
    </xf>
    <xf numFmtId="0" fontId="29" fillId="0" borderId="2" xfId="0" applyFont="1" applyBorder="1" applyAlignment="1">
      <alignment horizontal="center" vertical="center"/>
    </xf>
    <xf numFmtId="0" fontId="29" fillId="0" borderId="2" xfId="0" applyFont="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29" fillId="4" borderId="2" xfId="0" applyFont="1" applyFill="1" applyBorder="1" applyAlignment="1">
      <alignment horizontal="center" vertical="center"/>
    </xf>
    <xf numFmtId="0" fontId="32" fillId="10" borderId="2" xfId="0" applyFont="1" applyFill="1" applyBorder="1" applyAlignment="1">
      <alignment horizontal="center" vertical="center"/>
    </xf>
    <xf numFmtId="164" fontId="31" fillId="0" borderId="1" xfId="0" applyNumberFormat="1" applyFont="1" applyBorder="1" applyAlignment="1">
      <alignment horizontal="center" vertical="center" wrapText="1"/>
    </xf>
    <xf numFmtId="0" fontId="29" fillId="4" borderId="2" xfId="0" applyFont="1" applyFill="1" applyBorder="1" applyAlignment="1">
      <alignment horizontal="center" vertical="center"/>
    </xf>
    <xf numFmtId="1" fontId="33" fillId="0" borderId="5"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29" fillId="4" borderId="2" xfId="0" applyFont="1" applyFill="1" applyBorder="1" applyAlignment="1">
      <alignment horizontal="center" vertical="center"/>
    </xf>
    <xf numFmtId="0" fontId="29" fillId="4" borderId="2" xfId="0" applyFont="1" applyFill="1" applyBorder="1" applyAlignment="1">
      <alignment horizontal="center" vertical="center"/>
    </xf>
    <xf numFmtId="0" fontId="29" fillId="2" borderId="2" xfId="0" applyFont="1" applyFill="1" applyBorder="1" applyAlignment="1">
      <alignment horizont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4" borderId="13" xfId="0" applyFont="1" applyFill="1" applyBorder="1" applyAlignment="1">
      <alignment horizontal="center" vertical="center"/>
    </xf>
    <xf numFmtId="0" fontId="33" fillId="4" borderId="13" xfId="0" applyFont="1" applyFill="1" applyBorder="1" applyAlignment="1">
      <alignment horizontal="center" wrapText="1"/>
    </xf>
    <xf numFmtId="164" fontId="31" fillId="0" borderId="1" xfId="0" applyNumberFormat="1" applyFont="1" applyBorder="1" applyAlignment="1">
      <alignment horizontal="center" vertical="center" wrapText="1"/>
    </xf>
    <xf numFmtId="0" fontId="29" fillId="4" borderId="2" xfId="0" applyFont="1" applyFill="1" applyBorder="1" applyAlignment="1">
      <alignment horizontal="center" vertical="center"/>
    </xf>
    <xf numFmtId="0" fontId="53" fillId="0" borderId="2" xfId="0" applyFont="1" applyBorder="1" applyAlignment="1">
      <alignment horizontal="center" vertical="center" wrapText="1"/>
    </xf>
    <xf numFmtId="0" fontId="30" fillId="0" borderId="26" xfId="0" applyFont="1" applyBorder="1" applyAlignment="1">
      <alignment horizontal="center" wrapText="1"/>
    </xf>
    <xf numFmtId="0" fontId="33" fillId="0" borderId="5" xfId="0" applyFont="1" applyBorder="1" applyAlignment="1">
      <alignment horizontal="center" vertical="center" wrapText="1"/>
    </xf>
    <xf numFmtId="1" fontId="33" fillId="4" borderId="13" xfId="0" applyNumberFormat="1" applyFont="1" applyFill="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29" fillId="4" borderId="2" xfId="0" applyFont="1" applyFill="1" applyBorder="1" applyAlignment="1">
      <alignment horizontal="center" vertical="center"/>
    </xf>
    <xf numFmtId="1" fontId="53" fillId="4" borderId="2" xfId="0" applyNumberFormat="1" applyFont="1" applyFill="1" applyBorder="1" applyAlignment="1">
      <alignment horizontal="center" vertical="center" wrapText="1"/>
    </xf>
    <xf numFmtId="0" fontId="29" fillId="4" borderId="2" xfId="0" applyFont="1" applyFill="1" applyBorder="1" applyAlignment="1">
      <alignment horizontal="center" vertical="center"/>
    </xf>
    <xf numFmtId="0" fontId="14" fillId="0" borderId="2" xfId="0" applyFont="1" applyBorder="1" applyAlignment="1">
      <alignment horizontal="center" vertical="center"/>
    </xf>
    <xf numFmtId="0" fontId="29" fillId="4" borderId="2" xfId="0" applyFont="1" applyFill="1" applyBorder="1" applyAlignment="1">
      <alignment horizontal="center"/>
    </xf>
    <xf numFmtId="0" fontId="36" fillId="4" borderId="2" xfId="0" applyFont="1" applyFill="1" applyBorder="1" applyAlignment="1">
      <alignment horizontal="center" vertical="center"/>
    </xf>
    <xf numFmtId="0" fontId="33" fillId="0" borderId="26" xfId="0" applyFont="1" applyBorder="1" applyAlignment="1">
      <alignment vertical="center"/>
    </xf>
    <xf numFmtId="0" fontId="33" fillId="0" borderId="6" xfId="0" applyFont="1" applyBorder="1" applyAlignment="1">
      <alignment vertical="center"/>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0" fontId="29" fillId="4" borderId="2" xfId="0" applyFont="1" applyFill="1" applyBorder="1" applyAlignment="1">
      <alignment horizontal="center" vertical="center"/>
    </xf>
    <xf numFmtId="0" fontId="33" fillId="4" borderId="5" xfId="0" applyFont="1" applyFill="1" applyBorder="1" applyAlignment="1">
      <alignment horizontal="center" wrapText="1"/>
    </xf>
    <xf numFmtId="0" fontId="33" fillId="2" borderId="5" xfId="0" applyFont="1" applyFill="1" applyBorder="1" applyAlignment="1">
      <alignment horizontal="center" wrapText="1"/>
    </xf>
    <xf numFmtId="0" fontId="29" fillId="4" borderId="2" xfId="0" applyFont="1" applyFill="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0" fillId="0" borderId="2" xfId="0" applyFont="1" applyFill="1" applyBorder="1" applyAlignment="1">
      <alignment horizontal="center" vertical="center" wrapText="1"/>
    </xf>
    <xf numFmtId="0" fontId="29" fillId="0" borderId="2" xfId="0" applyFont="1" applyFill="1" applyBorder="1" applyAlignment="1">
      <alignment horizontal="center"/>
    </xf>
    <xf numFmtId="0" fontId="29" fillId="4" borderId="2" xfId="0" applyFont="1" applyFill="1" applyBorder="1" applyAlignment="1">
      <alignment horizontal="center" vertical="center"/>
    </xf>
    <xf numFmtId="164" fontId="31" fillId="0" borderId="1" xfId="0" applyNumberFormat="1" applyFont="1" applyBorder="1" applyAlignment="1">
      <alignment horizontal="center" vertical="center" wrapText="1"/>
    </xf>
    <xf numFmtId="1" fontId="33" fillId="4" borderId="2" xfId="1" applyNumberFormat="1" applyFont="1" applyFill="1" applyBorder="1" applyAlignment="1">
      <alignment horizontal="center" vertical="center"/>
    </xf>
    <xf numFmtId="0" fontId="33" fillId="4" borderId="2" xfId="0" applyFont="1" applyFill="1" applyBorder="1" applyAlignment="1">
      <alignment horizont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0" fontId="33" fillId="0" borderId="2" xfId="0" applyFont="1" applyBorder="1" applyAlignment="1">
      <alignment horizontal="center" vertical="center"/>
    </xf>
    <xf numFmtId="0" fontId="33" fillId="2" borderId="13" xfId="0" applyFont="1" applyFill="1" applyBorder="1" applyAlignment="1">
      <alignment horizontal="center" vertical="center"/>
    </xf>
    <xf numFmtId="1" fontId="33" fillId="2" borderId="13" xfId="0" applyNumberFormat="1" applyFont="1" applyFill="1" applyBorder="1" applyAlignment="1">
      <alignment horizontal="center" vertical="center"/>
    </xf>
    <xf numFmtId="164" fontId="31" fillId="0" borderId="1" xfId="0" applyNumberFormat="1" applyFont="1" applyBorder="1" applyAlignment="1">
      <alignment horizontal="center" vertical="center" wrapText="1"/>
    </xf>
    <xf numFmtId="0" fontId="36" fillId="11" borderId="6" xfId="0" applyFont="1" applyFill="1" applyBorder="1" applyAlignment="1">
      <alignment horizontal="center"/>
    </xf>
    <xf numFmtId="164" fontId="31" fillId="0" borderId="14"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164" fontId="15" fillId="0" borderId="1" xfId="8" applyNumberFormat="1" applyFont="1" applyBorder="1" applyAlignment="1">
      <alignment horizontal="center" vertical="center" wrapText="1"/>
    </xf>
    <xf numFmtId="0" fontId="14" fillId="0" borderId="2" xfId="8" applyFont="1" applyBorder="1" applyAlignment="1">
      <alignment horizontal="center" vertical="center"/>
    </xf>
    <xf numFmtId="0" fontId="33" fillId="0" borderId="2" xfId="0" applyFont="1" applyBorder="1" applyAlignment="1">
      <alignment horizontal="center" vertical="center"/>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0" fontId="28" fillId="0" borderId="15" xfId="0" applyFont="1" applyBorder="1" applyAlignment="1">
      <alignment horizontal="center" vertical="center"/>
    </xf>
    <xf numFmtId="1" fontId="28" fillId="0" borderId="15" xfId="0" applyNumberFormat="1" applyFont="1" applyBorder="1" applyAlignment="1">
      <alignment horizontal="center" vertical="center"/>
    </xf>
    <xf numFmtId="164" fontId="31" fillId="0" borderId="14" xfId="0" applyNumberFormat="1" applyFont="1" applyBorder="1" applyAlignment="1">
      <alignment horizontal="center" vertical="center" wrapText="1"/>
    </xf>
    <xf numFmtId="0" fontId="33" fillId="0" borderId="2" xfId="0" applyFont="1" applyBorder="1" applyAlignment="1">
      <alignment horizontal="center" vertical="center"/>
    </xf>
    <xf numFmtId="0" fontId="32" fillId="0" borderId="15" xfId="0" applyFont="1" applyBorder="1" applyAlignment="1">
      <alignment horizontal="center" vertical="center"/>
    </xf>
    <xf numFmtId="164" fontId="31" fillId="4" borderId="12" xfId="0" applyNumberFormat="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74" fillId="0" borderId="2" xfId="0" applyFont="1" applyBorder="1" applyAlignment="1">
      <alignment horizontal="center" vertical="center" wrapText="1"/>
    </xf>
    <xf numFmtId="0" fontId="76" fillId="0" borderId="2" xfId="0" applyFont="1" applyBorder="1" applyAlignment="1">
      <alignment horizontal="center" vertical="center" wrapText="1"/>
    </xf>
    <xf numFmtId="0" fontId="75" fillId="0" borderId="2" xfId="0" applyFont="1" applyBorder="1" applyAlignment="1">
      <alignment horizontal="center" wrapText="1"/>
    </xf>
    <xf numFmtId="0" fontId="76" fillId="0" borderId="2" xfId="0" applyFont="1" applyBorder="1" applyAlignment="1">
      <alignment horizontal="center" wrapText="1"/>
    </xf>
    <xf numFmtId="0" fontId="77" fillId="0" borderId="2" xfId="0" applyFont="1" applyBorder="1" applyAlignment="1">
      <alignment horizontal="center" wrapText="1"/>
    </xf>
    <xf numFmtId="0" fontId="72" fillId="0" borderId="2" xfId="0" applyFont="1" applyBorder="1" applyAlignment="1">
      <alignment horizontal="center" wrapText="1"/>
    </xf>
    <xf numFmtId="0" fontId="75" fillId="4" borderId="2" xfId="0" applyFont="1" applyFill="1" applyBorder="1" applyAlignment="1">
      <alignment horizontal="center" wrapText="1"/>
    </xf>
    <xf numFmtId="1" fontId="33" fillId="0" borderId="2" xfId="0" applyNumberFormat="1" applyFont="1" applyBorder="1" applyAlignment="1">
      <alignment horizontal="center" vertical="center" wrapText="1"/>
    </xf>
    <xf numFmtId="0" fontId="33" fillId="0" borderId="2" xfId="0" applyFont="1" applyBorder="1" applyAlignment="1">
      <alignment horizontal="center" vertical="center" wrapText="1"/>
    </xf>
    <xf numFmtId="164" fontId="31" fillId="0" borderId="14" xfId="0" applyNumberFormat="1" applyFont="1" applyBorder="1" applyAlignment="1">
      <alignment horizontal="center" vertical="center" wrapText="1"/>
    </xf>
    <xf numFmtId="0" fontId="29" fillId="4" borderId="2" xfId="0" applyFont="1" applyFill="1" applyBorder="1" applyAlignment="1">
      <alignment horizontal="center" vertical="center"/>
    </xf>
    <xf numFmtId="0" fontId="32" fillId="0" borderId="15" xfId="0" applyFont="1" applyBorder="1" applyAlignment="1">
      <alignment horizontal="center" vertical="center"/>
    </xf>
    <xf numFmtId="164" fontId="31" fillId="4" borderId="14" xfId="0" applyNumberFormat="1" applyFont="1" applyFill="1" applyBorder="1" applyAlignment="1">
      <alignment horizontal="center" vertical="center" wrapText="1"/>
    </xf>
    <xf numFmtId="0" fontId="30" fillId="4" borderId="1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2"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4" borderId="14" xfId="0" applyNumberFormat="1" applyFont="1" applyFill="1" applyBorder="1" applyAlignment="1">
      <alignment horizontal="center" vertical="center" wrapText="1"/>
    </xf>
    <xf numFmtId="0" fontId="32" fillId="0" borderId="13" xfId="0" applyFont="1" applyBorder="1" applyAlignment="1">
      <alignment horizontal="center" vertical="center"/>
    </xf>
    <xf numFmtId="0" fontId="29" fillId="0" borderId="13" xfId="0" applyFont="1" applyBorder="1" applyAlignment="1">
      <alignment horizontal="center" vertical="center"/>
    </xf>
    <xf numFmtId="164" fontId="31" fillId="0" borderId="12" xfId="0" applyNumberFormat="1" applyFont="1" applyBorder="1" applyAlignment="1">
      <alignment horizontal="center" vertical="center" wrapText="1"/>
    </xf>
    <xf numFmtId="164" fontId="31" fillId="4" borderId="12" xfId="0" applyNumberFormat="1" applyFont="1" applyFill="1" applyBorder="1" applyAlignment="1">
      <alignment horizontal="center" vertical="center" wrapText="1"/>
    </xf>
    <xf numFmtId="0" fontId="32" fillId="0" borderId="13" xfId="0" applyFont="1" applyBorder="1" applyAlignment="1">
      <alignment horizontal="center" vertical="center"/>
    </xf>
    <xf numFmtId="0" fontId="30" fillId="4" borderId="21" xfId="0" applyFont="1" applyFill="1" applyBorder="1" applyAlignment="1">
      <alignment horizontal="center" wrapText="1"/>
    </xf>
    <xf numFmtId="1" fontId="33" fillId="0" borderId="11" xfId="0" applyNumberFormat="1" applyFont="1" applyBorder="1" applyAlignment="1">
      <alignment horizontal="center" vertical="center"/>
    </xf>
    <xf numFmtId="0" fontId="30" fillId="0" borderId="23" xfId="0" applyFont="1" applyBorder="1" applyAlignment="1">
      <alignment horizontal="center" vertical="center" wrapText="1"/>
    </xf>
    <xf numFmtId="164" fontId="31" fillId="0" borderId="12" xfId="0" applyNumberFormat="1" applyFont="1" applyBorder="1" applyAlignment="1">
      <alignment horizontal="center" vertical="center" wrapText="1"/>
    </xf>
    <xf numFmtId="0" fontId="32" fillId="0" borderId="13" xfId="0" applyFont="1" applyBorder="1" applyAlignment="1">
      <alignment horizontal="center" vertical="center"/>
    </xf>
    <xf numFmtId="0" fontId="33" fillId="4" borderId="4" xfId="0" applyFont="1" applyFill="1" applyBorder="1" applyAlignment="1">
      <alignment horizontal="center" vertical="center"/>
    </xf>
    <xf numFmtId="1" fontId="33" fillId="4" borderId="4" xfId="0" applyNumberFormat="1" applyFont="1" applyFill="1" applyBorder="1" applyAlignment="1">
      <alignment horizontal="center" vertical="center"/>
    </xf>
    <xf numFmtId="0" fontId="30" fillId="2" borderId="23" xfId="0" applyFont="1" applyFill="1" applyBorder="1" applyAlignment="1">
      <alignment horizontal="center" wrapText="1"/>
    </xf>
    <xf numFmtId="0" fontId="30" fillId="4" borderId="22" xfId="0" applyFont="1" applyFill="1" applyBorder="1" applyAlignment="1">
      <alignment horizont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29" fillId="0" borderId="4" xfId="0" applyFont="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4" xfId="0" applyNumberFormat="1" applyFont="1" applyBorder="1" applyAlignment="1">
      <alignment horizontal="center" vertical="center" wrapText="1"/>
    </xf>
    <xf numFmtId="164" fontId="31" fillId="0" borderId="12" xfId="0" applyNumberFormat="1" applyFont="1" applyBorder="1" applyAlignment="1">
      <alignment horizontal="center" vertical="center" wrapText="1"/>
    </xf>
    <xf numFmtId="0" fontId="33" fillId="0" borderId="2" xfId="0" applyFont="1" applyBorder="1" applyAlignment="1">
      <alignment horizontal="center" vertical="center"/>
    </xf>
    <xf numFmtId="0" fontId="29" fillId="2" borderId="2" xfId="0" applyFont="1" applyFill="1" applyBorder="1" applyAlignment="1">
      <alignment horizontal="center" vertical="center"/>
    </xf>
    <xf numFmtId="0" fontId="29" fillId="4" borderId="2" xfId="0" applyFont="1" applyFill="1" applyBorder="1" applyAlignment="1">
      <alignment horizontal="center" vertical="center" wrapText="1"/>
    </xf>
    <xf numFmtId="164" fontId="31" fillId="4" borderId="14" xfId="0" applyNumberFormat="1" applyFont="1" applyFill="1" applyBorder="1" applyAlignment="1">
      <alignment horizontal="center" vertical="center" wrapText="1"/>
    </xf>
    <xf numFmtId="164" fontId="31" fillId="4" borderId="12" xfId="0" applyNumberFormat="1" applyFont="1" applyFill="1" applyBorder="1" applyAlignment="1">
      <alignment horizontal="center" vertical="center" wrapText="1"/>
    </xf>
    <xf numFmtId="0" fontId="32" fillId="0" borderId="15" xfId="0" applyFont="1" applyBorder="1" applyAlignment="1">
      <alignment horizontal="center" vertical="center"/>
    </xf>
    <xf numFmtId="0" fontId="32" fillId="0" borderId="13" xfId="0" applyFont="1" applyBorder="1" applyAlignment="1">
      <alignment horizontal="center" vertical="center"/>
    </xf>
    <xf numFmtId="0" fontId="29" fillId="4" borderId="2" xfId="0" applyFont="1" applyFill="1" applyBorder="1" applyAlignment="1">
      <alignment horizontal="center" vertical="center"/>
    </xf>
    <xf numFmtId="0" fontId="33" fillId="0" borderId="15" xfId="0" applyFont="1" applyBorder="1" applyAlignment="1">
      <alignment horizontal="center" vertical="center"/>
    </xf>
    <xf numFmtId="1" fontId="33" fillId="0" borderId="15" xfId="1" applyNumberFormat="1" applyFont="1" applyBorder="1" applyAlignment="1">
      <alignment horizontal="center" vertical="center"/>
    </xf>
    <xf numFmtId="0" fontId="36" fillId="0" borderId="23" xfId="0" applyFont="1" applyBorder="1" applyAlignment="1">
      <alignment horizontal="center" wrapText="1"/>
    </xf>
    <xf numFmtId="164" fontId="31" fillId="4" borderId="48" xfId="0" applyNumberFormat="1" applyFont="1" applyFill="1" applyBorder="1" applyAlignment="1">
      <alignment horizontal="center" vertical="center" wrapText="1"/>
    </xf>
    <xf numFmtId="0" fontId="32" fillId="4" borderId="29" xfId="0" applyFont="1" applyFill="1" applyBorder="1" applyAlignment="1">
      <alignment horizontal="center" vertical="center"/>
    </xf>
    <xf numFmtId="0" fontId="30" fillId="4" borderId="29" xfId="0" applyFont="1" applyFill="1" applyBorder="1" applyAlignment="1">
      <alignment horizontal="center" wrapText="1"/>
    </xf>
    <xf numFmtId="164" fontId="15" fillId="0" borderId="10" xfId="0" applyNumberFormat="1" applyFont="1" applyBorder="1" applyAlignment="1">
      <alignment horizontal="center" vertical="center" wrapText="1"/>
    </xf>
    <xf numFmtId="0" fontId="14" fillId="0" borderId="11" xfId="0" applyFont="1" applyBorder="1" applyAlignment="1">
      <alignment horizontal="center" vertical="center"/>
    </xf>
    <xf numFmtId="0" fontId="12" fillId="0" borderId="11" xfId="0" applyFont="1" applyBorder="1" applyAlignment="1">
      <alignment horizontal="center" wrapText="1"/>
    </xf>
    <xf numFmtId="1" fontId="33" fillId="4" borderId="11" xfId="0" applyNumberFormat="1" applyFont="1" applyFill="1" applyBorder="1" applyAlignment="1">
      <alignment horizontal="center" vertical="center"/>
    </xf>
    <xf numFmtId="0" fontId="33" fillId="2" borderId="15" xfId="0" applyFont="1" applyFill="1" applyBorder="1" applyAlignment="1">
      <alignment horizontal="center" vertical="center"/>
    </xf>
    <xf numFmtId="1" fontId="33" fillId="2" borderId="15" xfId="0" applyNumberFormat="1" applyFont="1" applyFill="1" applyBorder="1" applyAlignment="1">
      <alignment horizontal="center" vertical="center"/>
    </xf>
    <xf numFmtId="0" fontId="33" fillId="0" borderId="15" xfId="0" applyFont="1" applyBorder="1" applyAlignment="1">
      <alignment horizontal="center" wrapText="1"/>
    </xf>
    <xf numFmtId="0" fontId="33" fillId="0" borderId="4" xfId="0" applyFont="1" applyBorder="1" applyAlignment="1">
      <alignment horizontal="center" wrapText="1"/>
    </xf>
    <xf numFmtId="0" fontId="33" fillId="4" borderId="11" xfId="0" applyFont="1" applyFill="1" applyBorder="1" applyAlignment="1">
      <alignment horizontal="center" vertical="center"/>
    </xf>
    <xf numFmtId="0" fontId="33" fillId="2" borderId="13" xfId="0" applyFont="1" applyFill="1" applyBorder="1" applyAlignment="1">
      <alignment horizontal="center" wrapText="1"/>
    </xf>
    <xf numFmtId="1" fontId="29" fillId="4" borderId="27" xfId="0" applyNumberFormat="1" applyFont="1" applyFill="1" applyBorder="1" applyAlignment="1">
      <alignment horizontal="center" vertical="center"/>
    </xf>
    <xf numFmtId="0" fontId="33" fillId="0" borderId="13" xfId="0" applyFont="1" applyBorder="1" applyAlignment="1">
      <alignment horizontal="center" wrapText="1"/>
    </xf>
    <xf numFmtId="0" fontId="33" fillId="0" borderId="11" xfId="0" applyFont="1" applyBorder="1" applyAlignment="1">
      <alignment horizontal="center" wrapText="1"/>
    </xf>
    <xf numFmtId="0" fontId="30" fillId="4" borderId="21" xfId="0" applyFont="1" applyFill="1" applyBorder="1" applyAlignment="1">
      <alignment horizontal="center" vertical="center" wrapText="1"/>
    </xf>
    <xf numFmtId="0" fontId="28" fillId="0" borderId="15" xfId="0" applyFont="1" applyBorder="1" applyAlignment="1">
      <alignment horizontal="center" wrapText="1"/>
    </xf>
    <xf numFmtId="164" fontId="31" fillId="0" borderId="17" xfId="0" applyNumberFormat="1" applyFont="1" applyBorder="1" applyAlignment="1">
      <alignment horizontal="center" vertical="center" wrapText="1"/>
    </xf>
    <xf numFmtId="0" fontId="32" fillId="0" borderId="18" xfId="0" applyFont="1" applyBorder="1" applyAlignment="1">
      <alignment horizontal="center" vertical="center"/>
    </xf>
    <xf numFmtId="0" fontId="28" fillId="0" borderId="18" xfId="0" applyFont="1" applyBorder="1" applyAlignment="1">
      <alignment horizontal="center" wrapText="1"/>
    </xf>
    <xf numFmtId="164" fontId="31" fillId="2" borderId="9" xfId="0" applyNumberFormat="1" applyFont="1" applyFill="1" applyBorder="1" applyAlignment="1">
      <alignment horizontal="center" vertical="center" wrapText="1"/>
    </xf>
    <xf numFmtId="0" fontId="32" fillId="2" borderId="4" xfId="0" applyFont="1" applyFill="1" applyBorder="1" applyAlignment="1">
      <alignment horizontal="center" vertical="center"/>
    </xf>
    <xf numFmtId="0" fontId="33" fillId="2" borderId="4" xfId="0" applyFont="1" applyFill="1" applyBorder="1" applyAlignment="1">
      <alignment horizontal="center" vertical="center"/>
    </xf>
    <xf numFmtId="1" fontId="33" fillId="2" borderId="4" xfId="0" applyNumberFormat="1" applyFont="1" applyFill="1" applyBorder="1" applyAlignment="1">
      <alignment horizontal="center" vertical="center"/>
    </xf>
    <xf numFmtId="0" fontId="30" fillId="2" borderId="22" xfId="0" applyFont="1" applyFill="1" applyBorder="1" applyAlignment="1">
      <alignment horizontal="center" wrapText="1"/>
    </xf>
    <xf numFmtId="0" fontId="33" fillId="0" borderId="21" xfId="0" applyFont="1" applyBorder="1" applyAlignment="1">
      <alignment horizontal="center" wrapText="1"/>
    </xf>
    <xf numFmtId="0" fontId="33" fillId="4" borderId="20" xfId="0" applyFont="1" applyFill="1" applyBorder="1" applyAlignment="1">
      <alignment horizontal="center" wrapText="1"/>
    </xf>
    <xf numFmtId="0" fontId="33" fillId="0" borderId="22" xfId="0" applyFont="1" applyBorder="1" applyAlignment="1">
      <alignment horizontal="center" wrapText="1"/>
    </xf>
    <xf numFmtId="0" fontId="33" fillId="0" borderId="23" xfId="0" applyFont="1" applyBorder="1" applyAlignment="1">
      <alignment horizontal="center" wrapText="1"/>
    </xf>
    <xf numFmtId="1" fontId="33" fillId="0" borderId="13" xfId="0" applyNumberFormat="1" applyFont="1" applyBorder="1" applyAlignment="1">
      <alignment horizontal="center" vertical="center" wrapText="1"/>
    </xf>
    <xf numFmtId="0" fontId="33" fillId="0" borderId="2" xfId="0" applyFont="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0" fontId="87" fillId="0" borderId="5" xfId="0" applyFont="1" applyBorder="1" applyAlignment="1">
      <alignment horizontal="center" vertical="center" wrapText="1"/>
    </xf>
    <xf numFmtId="0" fontId="73" fillId="0" borderId="5" xfId="0" applyFont="1" applyBorder="1" applyAlignment="1">
      <alignment horizontal="center" vertical="center" wrapText="1"/>
    </xf>
    <xf numFmtId="0" fontId="13" fillId="0" borderId="2" xfId="8" applyFont="1" applyBorder="1" applyAlignment="1">
      <alignment horizontal="center"/>
    </xf>
    <xf numFmtId="0" fontId="13" fillId="2" borderId="7" xfId="8" applyFont="1" applyFill="1" applyBorder="1" applyAlignment="1">
      <alignment vertical="center"/>
    </xf>
    <xf numFmtId="0" fontId="13" fillId="2" borderId="8" xfId="8" applyFont="1" applyFill="1" applyBorder="1" applyAlignment="1">
      <alignment vertical="center"/>
    </xf>
    <xf numFmtId="0" fontId="13" fillId="0" borderId="0" xfId="8" applyFont="1" applyBorder="1" applyAlignment="1">
      <alignment horizontal="center"/>
    </xf>
    <xf numFmtId="0" fontId="33" fillId="4" borderId="5" xfId="0" applyFont="1" applyFill="1" applyBorder="1" applyAlignment="1">
      <alignment horizontal="center" vertical="center" wrapText="1"/>
    </xf>
    <xf numFmtId="0" fontId="32" fillId="0" borderId="13" xfId="0" applyFont="1" applyBorder="1" applyAlignment="1">
      <alignment horizontal="center" vertical="center"/>
    </xf>
    <xf numFmtId="0" fontId="33" fillId="0" borderId="2" xfId="0" applyFont="1" applyBorder="1" applyAlignment="1">
      <alignment horizontal="center" vertical="center" wrapText="1"/>
    </xf>
    <xf numFmtId="164" fontId="31" fillId="12" borderId="1" xfId="0" applyNumberFormat="1" applyFont="1" applyFill="1" applyBorder="1" applyAlignment="1">
      <alignment horizontal="center" vertical="center" wrapText="1"/>
    </xf>
    <xf numFmtId="0" fontId="32" fillId="12" borderId="2" xfId="0" applyFont="1" applyFill="1" applyBorder="1" applyAlignment="1">
      <alignment horizontal="center" vertical="center"/>
    </xf>
    <xf numFmtId="0" fontId="30" fillId="12" borderId="2" xfId="0" applyFont="1" applyFill="1" applyBorder="1" applyAlignment="1">
      <alignment horizontal="center" wrapText="1"/>
    </xf>
    <xf numFmtId="0" fontId="47" fillId="0" borderId="2" xfId="0" applyFont="1" applyBorder="1" applyAlignment="1">
      <alignment horizontal="center" vertical="center" wrapText="1"/>
    </xf>
    <xf numFmtId="0" fontId="33" fillId="0" borderId="2" xfId="0" applyFont="1" applyBorder="1" applyAlignment="1">
      <alignment horizontal="center" vertical="center"/>
    </xf>
    <xf numFmtId="0" fontId="52" fillId="0" borderId="5" xfId="0" applyFont="1" applyBorder="1" applyAlignment="1">
      <alignment horizontal="center" vertical="center" wrapText="1"/>
    </xf>
    <xf numFmtId="1" fontId="33" fillId="0" borderId="54" xfId="0" applyNumberFormat="1" applyFont="1" applyBorder="1" applyAlignment="1">
      <alignment horizontal="center" vertical="center"/>
    </xf>
    <xf numFmtId="0" fontId="29" fillId="0" borderId="2"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0" fillId="13" borderId="2" xfId="0" applyFont="1" applyFill="1" applyBorder="1" applyAlignment="1">
      <alignment horizontal="center" wrapText="1"/>
    </xf>
    <xf numFmtId="0" fontId="33" fillId="0" borderId="2" xfId="0" applyFont="1" applyBorder="1" applyAlignment="1">
      <alignment horizontal="center" vertical="center"/>
    </xf>
    <xf numFmtId="164" fontId="31" fillId="0" borderId="14" xfId="0" applyNumberFormat="1" applyFont="1" applyBorder="1" applyAlignment="1">
      <alignment horizontal="center" vertical="center" wrapText="1"/>
    </xf>
    <xf numFmtId="0" fontId="29" fillId="0" borderId="2"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14" borderId="1" xfId="0" applyNumberFormat="1" applyFont="1" applyFill="1" applyBorder="1" applyAlignment="1">
      <alignment horizontal="center" vertical="center" wrapText="1"/>
    </xf>
    <xf numFmtId="0" fontId="32" fillId="14" borderId="2" xfId="0" applyFont="1" applyFill="1" applyBorder="1" applyAlignment="1">
      <alignment horizontal="center" vertical="center"/>
    </xf>
    <xf numFmtId="0" fontId="87" fillId="14" borderId="5" xfId="0" applyFont="1" applyFill="1" applyBorder="1" applyAlignment="1">
      <alignment horizontal="center" vertical="center" wrapText="1"/>
    </xf>
    <xf numFmtId="0" fontId="94" fillId="14" borderId="5" xfId="0" applyFont="1" applyFill="1" applyBorder="1" applyAlignment="1">
      <alignment horizontal="center" vertical="center" wrapText="1"/>
    </xf>
    <xf numFmtId="0" fontId="32" fillId="14" borderId="13" xfId="0" applyFont="1" applyFill="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 fontId="32" fillId="0" borderId="2" xfId="0" applyNumberFormat="1" applyFont="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98" fillId="14" borderId="0" xfId="0" applyFont="1" applyFill="1" applyAlignment="1">
      <alignment horizontal="center" vertical="center"/>
    </xf>
    <xf numFmtId="1" fontId="34" fillId="14" borderId="22" xfId="0" applyNumberFormat="1" applyFont="1" applyFill="1" applyBorder="1" applyAlignment="1">
      <alignment horizontal="center" vertical="center" wrapText="1"/>
    </xf>
    <xf numFmtId="1" fontId="101" fillId="14" borderId="22" xfId="0" applyNumberFormat="1" applyFont="1" applyFill="1" applyBorder="1" applyAlignment="1">
      <alignment horizontal="center" vertical="center" wrapText="1"/>
    </xf>
    <xf numFmtId="0" fontId="47" fillId="4" borderId="2"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29" fillId="0" borderId="2"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15" borderId="1" xfId="0" applyNumberFormat="1" applyFont="1" applyFill="1" applyBorder="1" applyAlignment="1">
      <alignment horizontal="center" vertical="center" wrapText="1"/>
    </xf>
    <xf numFmtId="0" fontId="32" fillId="15" borderId="2" xfId="0" applyFont="1" applyFill="1" applyBorder="1" applyAlignment="1">
      <alignment horizontal="center" vertical="center"/>
    </xf>
    <xf numFmtId="164" fontId="31" fillId="15" borderId="48" xfId="0" applyNumberFormat="1" applyFont="1" applyFill="1" applyBorder="1" applyAlignment="1">
      <alignment horizontal="center" vertical="center" wrapText="1"/>
    </xf>
    <xf numFmtId="0" fontId="32" fillId="15" borderId="13" xfId="0" applyFont="1" applyFill="1" applyBorder="1" applyAlignment="1">
      <alignment horizontal="center" vertical="center"/>
    </xf>
    <xf numFmtId="0" fontId="87" fillId="15" borderId="5" xfId="0" applyFont="1" applyFill="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0" fontId="101" fillId="15" borderId="5" xfId="0" applyFont="1" applyFill="1" applyBorder="1" applyAlignment="1">
      <alignment horizontal="center" vertical="center" wrapText="1"/>
    </xf>
    <xf numFmtId="9" fontId="33" fillId="0" borderId="2" xfId="9" applyFont="1" applyBorder="1" applyAlignment="1">
      <alignment horizontal="center" vertical="center"/>
    </xf>
    <xf numFmtId="0" fontId="32" fillId="0" borderId="13" xfId="0" applyFont="1" applyFill="1" applyBorder="1" applyAlignment="1">
      <alignment horizontal="center" vertical="center"/>
    </xf>
    <xf numFmtId="0" fontId="33" fillId="0" borderId="13" xfId="0" applyFont="1" applyFill="1" applyBorder="1" applyAlignment="1">
      <alignment horizontal="center" vertical="center"/>
    </xf>
    <xf numFmtId="1" fontId="33" fillId="0" borderId="13" xfId="0" applyNumberFormat="1" applyFont="1" applyFill="1" applyBorder="1" applyAlignment="1">
      <alignment horizontal="center" vertical="center"/>
    </xf>
    <xf numFmtId="0" fontId="30" fillId="0" borderId="27" xfId="0" applyFont="1" applyFill="1" applyBorder="1" applyAlignment="1">
      <alignment horizont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105" fillId="15" borderId="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109" fillId="15" borderId="5" xfId="0" applyFont="1" applyFill="1" applyBorder="1" applyAlignment="1">
      <alignment horizontal="center" vertical="center" wrapText="1"/>
    </xf>
    <xf numFmtId="0" fontId="110" fillId="15" borderId="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48" fillId="15" borderId="2" xfId="7" applyFill="1" applyBorder="1" applyAlignment="1" applyProtection="1">
      <alignment horizontal="center" vertical="center"/>
    </xf>
    <xf numFmtId="0" fontId="109" fillId="15" borderId="2" xfId="0" applyFont="1" applyFill="1" applyBorder="1" applyAlignment="1">
      <alignment horizontal="center" vertical="center" wrapText="1"/>
    </xf>
    <xf numFmtId="0" fontId="110" fillId="15" borderId="2"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15" borderId="14" xfId="0" applyNumberFormat="1" applyFont="1" applyFill="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105" fillId="15" borderId="2" xfId="0" applyFont="1" applyFill="1" applyBorder="1" applyAlignment="1">
      <alignment horizontal="center" vertical="center" wrapText="1"/>
    </xf>
    <xf numFmtId="0" fontId="30" fillId="15" borderId="2" xfId="0" applyFont="1" applyFill="1" applyBorder="1" applyAlignment="1">
      <alignment horizontal="center" wrapText="1"/>
    </xf>
    <xf numFmtId="0" fontId="74" fillId="15" borderId="2" xfId="0" applyFont="1" applyFill="1" applyBorder="1" applyAlignment="1">
      <alignment horizontal="center" vertical="center" wrapText="1"/>
    </xf>
    <xf numFmtId="0" fontId="49" fillId="15" borderId="2"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6" fillId="0" borderId="2" xfId="0" applyFont="1" applyBorder="1" applyAlignment="1">
      <alignment horizontal="center" vertical="center"/>
    </xf>
    <xf numFmtId="0" fontId="29" fillId="0" borderId="2"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93" fillId="15" borderId="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0" fontId="33" fillId="0" borderId="22" xfId="0" applyFont="1" applyBorder="1" applyAlignment="1">
      <alignment horizontal="center" vertical="center" wrapText="1"/>
    </xf>
    <xf numFmtId="164" fontId="31" fillId="0" borderId="14" xfId="0" applyNumberFormat="1" applyFont="1" applyBorder="1" applyAlignment="1">
      <alignment horizontal="center" vertical="center" wrapText="1"/>
    </xf>
    <xf numFmtId="164" fontId="31" fillId="0" borderId="14"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2" fillId="0" borderId="15" xfId="0" applyFont="1" applyBorder="1" applyAlignment="1">
      <alignment horizontal="center" vertical="center"/>
    </xf>
    <xf numFmtId="0" fontId="29" fillId="2" borderId="0" xfId="0" applyFont="1" applyFill="1"/>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2" xfId="0" applyNumberFormat="1" applyFont="1" applyBorder="1" applyAlignment="1">
      <alignment horizontal="center" vertical="center" wrapText="1"/>
    </xf>
    <xf numFmtId="0" fontId="32" fillId="0" borderId="13" xfId="0" applyFont="1" applyBorder="1" applyAlignment="1">
      <alignment horizontal="center" vertical="center"/>
    </xf>
    <xf numFmtId="164" fontId="31" fillId="4" borderId="14" xfId="0" applyNumberFormat="1" applyFont="1" applyFill="1" applyBorder="1" applyAlignment="1">
      <alignment horizontal="center" vertical="center" wrapText="1"/>
    </xf>
    <xf numFmtId="0" fontId="33" fillId="0" borderId="20" xfId="0" applyFont="1" applyBorder="1" applyAlignment="1">
      <alignment horizontal="center" wrapText="1"/>
    </xf>
    <xf numFmtId="164" fontId="31" fillId="0" borderId="14" xfId="0" applyNumberFormat="1" applyFont="1" applyBorder="1" applyAlignment="1">
      <alignment horizontal="center" vertical="center" wrapText="1"/>
    </xf>
    <xf numFmtId="0" fontId="32" fillId="0" borderId="13" xfId="0" applyFont="1" applyBorder="1" applyAlignment="1">
      <alignment horizontal="center" vertical="center"/>
    </xf>
    <xf numFmtId="0" fontId="112" fillId="15" borderId="5" xfId="0" applyFont="1" applyFill="1" applyBorder="1" applyAlignment="1">
      <alignment horizontal="center" vertical="center" wrapText="1"/>
    </xf>
    <xf numFmtId="0" fontId="36" fillId="0" borderId="15"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164" fontId="31" fillId="15" borderId="10" xfId="0" applyNumberFormat="1" applyFont="1" applyFill="1" applyBorder="1" applyAlignment="1">
      <alignment horizontal="center" vertical="center" wrapText="1"/>
    </xf>
    <xf numFmtId="0" fontId="32" fillId="15" borderId="11" xfId="0" applyFont="1" applyFill="1" applyBorder="1" applyAlignment="1">
      <alignment horizontal="center" vertical="center"/>
    </xf>
    <xf numFmtId="0" fontId="74" fillId="15" borderId="11" xfId="0" applyFont="1" applyFill="1" applyBorder="1" applyAlignment="1">
      <alignment horizontal="center" vertical="center" wrapText="1"/>
    </xf>
    <xf numFmtId="164" fontId="31" fillId="15" borderId="9" xfId="0" applyNumberFormat="1" applyFont="1" applyFill="1" applyBorder="1" applyAlignment="1">
      <alignment horizontal="center" vertical="center" wrapText="1"/>
    </xf>
    <xf numFmtId="0" fontId="109" fillId="15" borderId="4" xfId="0" applyFont="1" applyFill="1" applyBorder="1" applyAlignment="1">
      <alignment horizontal="center" vertical="center" wrapText="1"/>
    </xf>
    <xf numFmtId="164" fontId="31" fillId="15" borderId="12" xfId="0" applyNumberFormat="1" applyFont="1" applyFill="1" applyBorder="1" applyAlignment="1">
      <alignment horizontal="center" vertical="center" wrapText="1"/>
    </xf>
    <xf numFmtId="0" fontId="93" fillId="15" borderId="20" xfId="0" applyFont="1" applyFill="1" applyBorder="1" applyAlignment="1">
      <alignment horizontal="center" vertical="center" wrapText="1"/>
    </xf>
    <xf numFmtId="164" fontId="31" fillId="0" borderId="12" xfId="0" applyNumberFormat="1" applyFont="1" applyBorder="1" applyAlignment="1">
      <alignment horizontal="center" vertical="center" wrapText="1"/>
    </xf>
    <xf numFmtId="0" fontId="32" fillId="0" borderId="13" xfId="0" applyFont="1" applyBorder="1" applyAlignment="1">
      <alignment horizontal="center" vertical="center"/>
    </xf>
    <xf numFmtId="0" fontId="28" fillId="0" borderId="11" xfId="0" applyFont="1" applyBorder="1" applyAlignment="1">
      <alignment horizontal="center" wrapText="1"/>
    </xf>
    <xf numFmtId="0" fontId="28" fillId="0" borderId="3" xfId="0" applyFont="1" applyBorder="1" applyAlignment="1">
      <alignment horizontal="center" vertical="center"/>
    </xf>
    <xf numFmtId="0" fontId="97" fillId="15" borderId="23" xfId="0" applyFont="1" applyFill="1" applyBorder="1" applyAlignment="1">
      <alignment horizontal="center" vertical="center" wrapText="1"/>
    </xf>
    <xf numFmtId="1" fontId="33" fillId="0" borderId="26" xfId="0" applyNumberFormat="1" applyFont="1" applyBorder="1" applyAlignment="1">
      <alignment horizontal="center" vertical="center"/>
    </xf>
    <xf numFmtId="1" fontId="33" fillId="0" borderId="25" xfId="0" applyNumberFormat="1" applyFont="1" applyBorder="1" applyAlignment="1">
      <alignment horizontal="center" vertical="center"/>
    </xf>
    <xf numFmtId="1" fontId="33" fillId="0" borderId="6" xfId="0" applyNumberFormat="1" applyFont="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0" fontId="33" fillId="7" borderId="2" xfId="0" applyFont="1" applyFill="1" applyBorder="1" applyAlignment="1">
      <alignment horizontal="center" vertical="center" wrapText="1"/>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1" fontId="33" fillId="0" borderId="59" xfId="0" applyNumberFormat="1" applyFont="1" applyBorder="1" applyAlignment="1">
      <alignment horizontal="center" vertical="center"/>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164" fontId="31" fillId="4" borderId="14" xfId="0" applyNumberFormat="1" applyFont="1" applyFill="1" applyBorder="1" applyAlignment="1">
      <alignment horizontal="center" vertical="center" wrapText="1"/>
    </xf>
    <xf numFmtId="14" fontId="33" fillId="0" borderId="22" xfId="0" applyNumberFormat="1" applyFont="1" applyBorder="1" applyAlignment="1">
      <alignment horizontal="center" wrapText="1"/>
    </xf>
    <xf numFmtId="0" fontId="33" fillId="4" borderId="21" xfId="0" applyFont="1" applyFill="1" applyBorder="1" applyAlignment="1">
      <alignment horizontal="center" wrapText="1"/>
    </xf>
    <xf numFmtId="0" fontId="73" fillId="15" borderId="5" xfId="0" applyFont="1" applyFill="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4" fontId="32" fillId="15" borderId="13" xfId="0" applyNumberFormat="1" applyFont="1" applyFill="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29" fillId="0" borderId="2"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28" fillId="0" borderId="24" xfId="0" applyFont="1" applyBorder="1" applyAlignment="1">
      <alignment horizontal="center" vertical="center"/>
    </xf>
    <xf numFmtId="164" fontId="31" fillId="0" borderId="14" xfId="0" applyNumberFormat="1" applyFont="1" applyBorder="1" applyAlignment="1">
      <alignment horizontal="center" vertical="center" wrapText="1"/>
    </xf>
    <xf numFmtId="0" fontId="33" fillId="0" borderId="2" xfId="0" applyFont="1" applyBorder="1" applyAlignment="1">
      <alignment horizontal="center" vertical="center"/>
    </xf>
    <xf numFmtId="0" fontId="32" fillId="0" borderId="15" xfId="0" applyFont="1" applyBorder="1" applyAlignment="1">
      <alignment horizontal="center" vertical="center"/>
    </xf>
    <xf numFmtId="0" fontId="28" fillId="0" borderId="30" xfId="0" applyFont="1" applyBorder="1" applyAlignment="1">
      <alignment vertical="center"/>
    </xf>
    <xf numFmtId="1" fontId="33" fillId="0" borderId="27" xfId="0" applyNumberFormat="1" applyFont="1" applyBorder="1" applyAlignment="1">
      <alignment horizontal="center" vertical="center"/>
    </xf>
    <xf numFmtId="0" fontId="117" fillId="0" borderId="4" xfId="0" applyFont="1" applyBorder="1" applyAlignment="1">
      <alignment horizontal="center" vertical="center" wrapText="1"/>
    </xf>
    <xf numFmtId="0" fontId="117" fillId="0" borderId="13" xfId="0" applyFont="1" applyBorder="1" applyAlignment="1">
      <alignment horizontal="center" vertical="center" wrapText="1"/>
    </xf>
    <xf numFmtId="0" fontId="117" fillId="0" borderId="2" xfId="0" applyFont="1" applyBorder="1" applyAlignment="1">
      <alignment horizontal="center" vertical="center" wrapText="1"/>
    </xf>
    <xf numFmtId="0" fontId="33" fillId="0" borderId="5" xfId="0" applyFont="1" applyFill="1" applyBorder="1" applyAlignment="1">
      <alignment horizontal="center" wrapText="1"/>
    </xf>
    <xf numFmtId="164" fontId="31" fillId="0" borderId="9" xfId="0" applyNumberFormat="1" applyFont="1" applyFill="1" applyBorder="1" applyAlignment="1">
      <alignment horizontal="center" vertical="center" wrapText="1"/>
    </xf>
    <xf numFmtId="0" fontId="32" fillId="0" borderId="4" xfId="0" applyFont="1" applyFill="1" applyBorder="1" applyAlignment="1">
      <alignment horizontal="center" vertical="center"/>
    </xf>
    <xf numFmtId="0" fontId="33" fillId="0" borderId="4" xfId="0" applyFont="1" applyFill="1" applyBorder="1" applyAlignment="1">
      <alignment horizontal="center" vertical="center"/>
    </xf>
    <xf numFmtId="1" fontId="33" fillId="0" borderId="4" xfId="0" applyNumberFormat="1" applyFont="1" applyFill="1" applyBorder="1" applyAlignment="1">
      <alignment horizontal="center" vertical="center"/>
    </xf>
    <xf numFmtId="0" fontId="33" fillId="0" borderId="22" xfId="0" applyFont="1" applyFill="1" applyBorder="1" applyAlignment="1">
      <alignment horizontal="center" wrapText="1"/>
    </xf>
    <xf numFmtId="0" fontId="33" fillId="0" borderId="2" xfId="0" applyFont="1" applyBorder="1" applyAlignment="1">
      <alignment horizontal="center" vertical="center"/>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164" fontId="31" fillId="0" borderId="14"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2" fillId="0" borderId="15" xfId="0" applyFont="1" applyBorder="1" applyAlignment="1">
      <alignment horizontal="center" vertical="center"/>
    </xf>
    <xf numFmtId="0" fontId="74" fillId="14" borderId="2" xfId="0" applyFont="1" applyFill="1" applyBorder="1" applyAlignment="1">
      <alignment horizontal="center" vertical="center" wrapText="1"/>
    </xf>
    <xf numFmtId="0" fontId="30" fillId="14" borderId="2" xfId="0" applyFont="1" applyFill="1" applyBorder="1" applyAlignment="1">
      <alignment horizontal="center" wrapText="1"/>
    </xf>
    <xf numFmtId="0" fontId="110" fillId="0" borderId="5" xfId="0" applyFont="1" applyBorder="1" applyAlignment="1">
      <alignment horizontal="center" vertical="center" wrapText="1"/>
    </xf>
    <xf numFmtId="1" fontId="33" fillId="0" borderId="26"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0" fillId="15" borderId="11" xfId="0" applyFont="1" applyFill="1" applyBorder="1" applyAlignment="1">
      <alignment horizontal="center" wrapText="1"/>
    </xf>
    <xf numFmtId="0" fontId="118" fillId="15" borderId="5" xfId="0" applyFont="1" applyFill="1" applyBorder="1" applyAlignment="1">
      <alignment horizontal="center" vertical="center" wrapText="1"/>
    </xf>
    <xf numFmtId="164" fontId="31" fillId="0" borderId="14" xfId="0" applyNumberFormat="1" applyFont="1" applyBorder="1" applyAlignment="1">
      <alignment horizontal="center" vertical="center" wrapText="1"/>
    </xf>
    <xf numFmtId="164" fontId="31" fillId="4" borderId="14" xfId="0" applyNumberFormat="1" applyFont="1" applyFill="1" applyBorder="1" applyAlignment="1">
      <alignment horizontal="center" vertical="center" wrapText="1"/>
    </xf>
    <xf numFmtId="0" fontId="32" fillId="0" borderId="15"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105" fillId="15" borderId="20" xfId="0" applyFont="1" applyFill="1" applyBorder="1" applyAlignment="1">
      <alignment horizontal="center" vertical="center" wrapText="1"/>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0" fontId="29" fillId="2" borderId="36" xfId="0" applyFont="1" applyFill="1" applyBorder="1" applyAlignment="1">
      <alignment vertical="center" wrapText="1"/>
    </xf>
    <xf numFmtId="0" fontId="29" fillId="2" borderId="37" xfId="0" applyFont="1" applyFill="1" applyBorder="1" applyAlignment="1">
      <alignment vertical="center" wrapText="1"/>
    </xf>
    <xf numFmtId="164" fontId="31" fillId="4" borderId="12" xfId="0" applyNumberFormat="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44" fillId="4" borderId="11" xfId="8" applyFont="1" applyFill="1" applyBorder="1" applyAlignment="1">
      <alignment horizontal="center" vertical="center"/>
    </xf>
    <xf numFmtId="0" fontId="33" fillId="4" borderId="23" xfId="0" applyFont="1" applyFill="1" applyBorder="1" applyAlignment="1">
      <alignment horizontal="center" wrapText="1"/>
    </xf>
    <xf numFmtId="164" fontId="31" fillId="14" borderId="9" xfId="0" applyNumberFormat="1" applyFont="1" applyFill="1" applyBorder="1" applyAlignment="1">
      <alignment horizontal="center" vertical="center" wrapText="1"/>
    </xf>
    <xf numFmtId="0" fontId="32" fillId="14" borderId="4" xfId="0" applyFont="1" applyFill="1" applyBorder="1" applyAlignment="1">
      <alignment horizontal="center" vertical="center"/>
    </xf>
    <xf numFmtId="0" fontId="74" fillId="14" borderId="22" xfId="0" applyFont="1" applyFill="1" applyBorder="1" applyAlignment="1">
      <alignment horizontal="center" vertical="center" wrapText="1"/>
    </xf>
    <xf numFmtId="0" fontId="110" fillId="14" borderId="5" xfId="0" applyFont="1" applyFill="1" applyBorder="1" applyAlignment="1">
      <alignment horizontal="center" vertical="center" wrapText="1"/>
    </xf>
    <xf numFmtId="164" fontId="31" fillId="0" borderId="14" xfId="0" applyNumberFormat="1" applyFont="1" applyBorder="1" applyAlignment="1">
      <alignment horizontal="center" vertical="center" wrapText="1"/>
    </xf>
    <xf numFmtId="0" fontId="32" fillId="0" borderId="15" xfId="0" applyFont="1" applyBorder="1" applyAlignment="1">
      <alignment horizontal="center" vertical="center"/>
    </xf>
    <xf numFmtId="164" fontId="31" fillId="0" borderId="1" xfId="0" applyNumberFormat="1" applyFont="1" applyBorder="1" applyAlignment="1">
      <alignment horizontal="center" vertical="center" wrapText="1"/>
    </xf>
    <xf numFmtId="15" fontId="62" fillId="0" borderId="1" xfId="0" applyNumberFormat="1" applyFont="1" applyBorder="1" applyAlignment="1">
      <alignment horizontal="center" vertical="center"/>
    </xf>
    <xf numFmtId="1" fontId="105" fillId="14" borderId="58" xfId="0" applyNumberFormat="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120" fillId="0" borderId="5" xfId="0" applyFont="1" applyFill="1" applyBorder="1" applyAlignment="1">
      <alignment horizontal="center" vertical="center" wrapText="1"/>
    </xf>
    <xf numFmtId="164" fontId="31" fillId="14" borderId="12" xfId="0" applyNumberFormat="1" applyFont="1" applyFill="1" applyBorder="1" applyAlignment="1">
      <alignment horizontal="center" vertical="center" wrapText="1"/>
    </xf>
    <xf numFmtId="0" fontId="93" fillId="14" borderId="13" xfId="0" applyFont="1" applyFill="1" applyBorder="1" applyAlignment="1">
      <alignment horizontal="center" vertical="center" wrapText="1"/>
    </xf>
    <xf numFmtId="0" fontId="93" fillId="0" borderId="5" xfId="0"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 fontId="74" fillId="15" borderId="2" xfId="0" applyNumberFormat="1" applyFont="1" applyFill="1" applyBorder="1" applyAlignment="1">
      <alignment horizontal="center" vertical="center"/>
    </xf>
    <xf numFmtId="0" fontId="29" fillId="0" borderId="2" xfId="0" applyFont="1" applyBorder="1" applyAlignment="1">
      <alignment horizontal="center" vertical="center"/>
    </xf>
    <xf numFmtId="1" fontId="29" fillId="15" borderId="25" xfId="0" applyNumberFormat="1" applyFont="1" applyFill="1" applyBorder="1" applyAlignment="1">
      <alignment horizontal="center" vertical="center"/>
    </xf>
    <xf numFmtId="1" fontId="29" fillId="15" borderId="6" xfId="0" applyNumberFormat="1" applyFont="1" applyFill="1" applyBorder="1" applyAlignment="1">
      <alignment horizontal="center" vertical="center"/>
    </xf>
    <xf numFmtId="1" fontId="29" fillId="15" borderId="26" xfId="0" applyNumberFormat="1" applyFont="1" applyFill="1" applyBorder="1" applyAlignment="1">
      <alignment horizontal="center" vertical="center"/>
    </xf>
    <xf numFmtId="1" fontId="33" fillId="0" borderId="26" xfId="0" applyNumberFormat="1" applyFont="1" applyBorder="1" applyAlignment="1">
      <alignment horizontal="center" vertical="center"/>
    </xf>
    <xf numFmtId="1" fontId="33" fillId="0" borderId="25" xfId="0" applyNumberFormat="1" applyFont="1" applyBorder="1" applyAlignment="1">
      <alignment horizontal="center" vertical="center"/>
    </xf>
    <xf numFmtId="1" fontId="33" fillId="0" borderId="6" xfId="0" applyNumberFormat="1" applyFont="1" applyBorder="1" applyAlignment="1">
      <alignment horizontal="center" vertical="center"/>
    </xf>
    <xf numFmtId="164" fontId="31" fillId="0" borderId="1" xfId="0" applyNumberFormat="1" applyFont="1" applyBorder="1" applyAlignment="1">
      <alignment horizontal="center" vertical="center" wrapText="1"/>
    </xf>
    <xf numFmtId="164" fontId="31" fillId="14" borderId="14" xfId="0" applyNumberFormat="1" applyFont="1" applyFill="1" applyBorder="1" applyAlignment="1">
      <alignment horizontal="center" vertical="center" wrapText="1"/>
    </xf>
    <xf numFmtId="1" fontId="33" fillId="0" borderId="26"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15" fontId="62" fillId="0" borderId="1" xfId="0" applyNumberFormat="1" applyFont="1" applyFill="1" applyBorder="1" applyAlignment="1">
      <alignment horizontal="center" vertical="center"/>
    </xf>
    <xf numFmtId="0" fontId="36" fillId="0" borderId="2" xfId="0" applyFont="1" applyFill="1" applyBorder="1" applyAlignment="1">
      <alignment horizontal="center" vertical="center"/>
    </xf>
    <xf numFmtId="0" fontId="110" fillId="0" borderId="2" xfId="0" applyFont="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5" fontId="62" fillId="2" borderId="1" xfId="0" applyNumberFormat="1" applyFont="1" applyFill="1" applyBorder="1" applyAlignment="1">
      <alignment horizontal="center" vertical="center"/>
    </xf>
    <xf numFmtId="0" fontId="36" fillId="2" borderId="2" xfId="0" applyFont="1" applyFill="1" applyBorder="1" applyAlignment="1">
      <alignment horizontal="center" vertical="center"/>
    </xf>
    <xf numFmtId="0" fontId="101" fillId="14" borderId="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 fontId="33" fillId="2" borderId="26" xfId="0" applyNumberFormat="1" applyFont="1" applyFill="1" applyBorder="1" applyAlignment="1">
      <alignment horizontal="center" vertical="center" wrapText="1"/>
    </xf>
    <xf numFmtId="164" fontId="15" fillId="0" borderId="1" xfId="0" applyNumberFormat="1" applyFont="1" applyBorder="1" applyAlignment="1">
      <alignment horizontal="center" vertical="center" wrapText="1"/>
    </xf>
    <xf numFmtId="1" fontId="74" fillId="14" borderId="2" xfId="0" applyNumberFormat="1" applyFont="1" applyFill="1" applyBorder="1" applyAlignment="1">
      <alignment horizontal="center" vertical="center" wrapText="1"/>
    </xf>
    <xf numFmtId="0" fontId="48" fillId="14" borderId="2" xfId="7" applyFill="1" applyBorder="1" applyAlignment="1" applyProtection="1">
      <alignment horizontal="center" vertical="center"/>
    </xf>
    <xf numFmtId="0" fontId="73" fillId="14" borderId="2" xfId="0" applyFont="1" applyFill="1" applyBorder="1" applyAlignment="1">
      <alignment horizontal="center" vertical="center" wrapText="1"/>
    </xf>
    <xf numFmtId="0" fontId="74" fillId="14" borderId="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123" fillId="0" borderId="2" xfId="0" applyFont="1" applyBorder="1" applyAlignment="1">
      <alignment horizontal="center" vertical="center" wrapText="1"/>
    </xf>
    <xf numFmtId="0" fontId="33" fillId="14" borderId="5" xfId="0" applyFont="1" applyFill="1" applyBorder="1" applyAlignment="1">
      <alignment horizontal="center" vertical="center" wrapText="1"/>
    </xf>
    <xf numFmtId="1" fontId="74" fillId="14" borderId="22" xfId="0" applyNumberFormat="1" applyFont="1" applyFill="1" applyBorder="1" applyAlignment="1">
      <alignment horizontal="center" vertical="center"/>
    </xf>
    <xf numFmtId="0" fontId="30" fillId="14" borderId="5" xfId="0" applyFont="1" applyFill="1" applyBorder="1" applyAlignment="1">
      <alignment horizontal="center" wrapText="1"/>
    </xf>
    <xf numFmtId="15" fontId="29" fillId="14" borderId="2" xfId="0" applyNumberFormat="1" applyFont="1" applyFill="1" applyBorder="1" applyAlignment="1">
      <alignment horizontal="center" vertical="center"/>
    </xf>
    <xf numFmtId="0" fontId="30" fillId="14" borderId="2" xfId="0" applyFont="1" applyFill="1" applyBorder="1" applyAlignment="1">
      <alignment horizontal="center" vertical="center" wrapText="1"/>
    </xf>
    <xf numFmtId="0" fontId="32" fillId="14" borderId="15" xfId="0" applyFont="1" applyFill="1" applyBorder="1" applyAlignment="1">
      <alignment horizontal="center" vertical="center"/>
    </xf>
    <xf numFmtId="1" fontId="74" fillId="14" borderId="2" xfId="0" applyNumberFormat="1" applyFont="1" applyFill="1" applyBorder="1" applyAlignment="1">
      <alignment horizontal="center" vertical="center"/>
    </xf>
    <xf numFmtId="0" fontId="74" fillId="14" borderId="2" xfId="0" applyFont="1" applyFill="1" applyBorder="1" applyAlignment="1">
      <alignment horizontal="center" wrapText="1"/>
    </xf>
    <xf numFmtId="0" fontId="33" fillId="14" borderId="2" xfId="0" applyFont="1" applyFill="1" applyBorder="1" applyAlignment="1">
      <alignment horizontal="center" vertical="center" wrapText="1"/>
    </xf>
    <xf numFmtId="0" fontId="74" fillId="14" borderId="6" xfId="0" applyFont="1" applyFill="1" applyBorder="1" applyAlignment="1">
      <alignment horizontal="center" vertical="center" wrapText="1"/>
    </xf>
    <xf numFmtId="0" fontId="30" fillId="14" borderId="4" xfId="0" applyFont="1" applyFill="1" applyBorder="1" applyAlignment="1">
      <alignment horizontal="center" wrapText="1"/>
    </xf>
    <xf numFmtId="0" fontId="58" fillId="14" borderId="2" xfId="0" applyFont="1" applyFill="1" applyBorder="1" applyAlignment="1">
      <alignment horizontal="center" vertical="center" wrapText="1"/>
    </xf>
    <xf numFmtId="0" fontId="30" fillId="14" borderId="13" xfId="0" applyFont="1" applyFill="1" applyBorder="1" applyAlignment="1">
      <alignment horizontal="center" wrapText="1"/>
    </xf>
    <xf numFmtId="0" fontId="76" fillId="14" borderId="2" xfId="0" applyFont="1" applyFill="1" applyBorder="1" applyAlignment="1">
      <alignment horizontal="center" vertical="center" wrapText="1"/>
    </xf>
    <xf numFmtId="0" fontId="48" fillId="14" borderId="15" xfId="7" applyFill="1" applyBorder="1" applyAlignment="1" applyProtection="1">
      <alignment horizontal="center" vertical="center"/>
    </xf>
    <xf numFmtId="0" fontId="73" fillId="14" borderId="1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123" fillId="15" borderId="2"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118" fillId="0" borderId="5" xfId="0" applyFont="1" applyBorder="1" applyAlignment="1">
      <alignment horizontal="center" vertical="center" wrapText="1"/>
    </xf>
    <xf numFmtId="164" fontId="31" fillId="0" borderId="1" xfId="0" applyNumberFormat="1" applyFont="1" applyBorder="1" applyAlignment="1">
      <alignment horizontal="center" vertical="center" wrapText="1"/>
    </xf>
    <xf numFmtId="1" fontId="124" fillId="0" borderId="2" xfId="0" applyNumberFormat="1" applyFont="1" applyBorder="1" applyAlignment="1">
      <alignment horizontal="center" vertical="center"/>
    </xf>
    <xf numFmtId="0" fontId="118" fillId="0" borderId="2" xfId="0"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0" fontId="117" fillId="15" borderId="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126" fillId="0" borderId="5" xfId="0" applyFont="1" applyBorder="1" applyAlignment="1">
      <alignment horizontal="center" vertical="center" wrapText="1"/>
    </xf>
    <xf numFmtId="164" fontId="31" fillId="0" borderId="1" xfId="0" applyNumberFormat="1" applyFont="1" applyBorder="1" applyAlignment="1">
      <alignment horizontal="center" vertical="center" wrapText="1"/>
    </xf>
    <xf numFmtId="0" fontId="29" fillId="0" borderId="3" xfId="1" applyFont="1" applyBorder="1" applyAlignment="1">
      <alignment horizontal="center"/>
    </xf>
    <xf numFmtId="0" fontId="29" fillId="0" borderId="4" xfId="1" applyFont="1" applyBorder="1" applyAlignment="1">
      <alignment horizontal="center"/>
    </xf>
    <xf numFmtId="0" fontId="12" fillId="2" borderId="62" xfId="8" applyFont="1" applyFill="1" applyBorder="1" applyAlignment="1">
      <alignment horizontal="center" wrapText="1"/>
    </xf>
    <xf numFmtId="15" fontId="29" fillId="5" borderId="17" xfId="1" applyNumberFormat="1" applyFont="1" applyFill="1" applyBorder="1" applyAlignment="1">
      <alignment horizontal="center" vertical="center"/>
    </xf>
    <xf numFmtId="0" fontId="29" fillId="5" borderId="18" xfId="1" applyFont="1" applyFill="1" applyBorder="1" applyAlignment="1">
      <alignment horizontal="center" vertical="center"/>
    </xf>
    <xf numFmtId="0" fontId="29" fillId="0" borderId="0" xfId="1" applyFont="1"/>
    <xf numFmtId="164" fontId="31" fillId="15" borderId="48" xfId="1" applyNumberFormat="1" applyFont="1" applyFill="1" applyBorder="1" applyAlignment="1">
      <alignment horizontal="center" vertical="center" wrapText="1"/>
    </xf>
    <xf numFmtId="0" fontId="32" fillId="15" borderId="13" xfId="1" applyFont="1" applyFill="1" applyBorder="1" applyAlignment="1">
      <alignment horizontal="center" vertical="center"/>
    </xf>
    <xf numFmtId="0" fontId="104" fillId="15" borderId="5" xfId="1" applyFont="1" applyFill="1" applyBorder="1" applyAlignment="1">
      <alignment horizontal="center" vertical="center" wrapText="1"/>
    </xf>
    <xf numFmtId="164" fontId="31" fillId="0" borderId="1" xfId="1" applyNumberFormat="1" applyFont="1" applyBorder="1" applyAlignment="1">
      <alignment horizontal="center" vertical="center" wrapText="1"/>
    </xf>
    <xf numFmtId="0" fontId="32" fillId="0" borderId="2" xfId="1" applyFont="1" applyBorder="1" applyAlignment="1">
      <alignment horizontal="center" vertical="center"/>
    </xf>
    <xf numFmtId="0" fontId="33" fillId="0" borderId="2" xfId="1" applyFont="1" applyBorder="1" applyAlignment="1">
      <alignment horizontal="center" vertical="center"/>
    </xf>
    <xf numFmtId="0" fontId="33" fillId="0" borderId="5" xfId="1" applyFont="1" applyBorder="1" applyAlignment="1">
      <alignment horizontal="center" wrapText="1"/>
    </xf>
    <xf numFmtId="0" fontId="29" fillId="0" borderId="2" xfId="1" applyFont="1" applyBorder="1" applyAlignment="1">
      <alignment horizontal="center" vertical="center"/>
    </xf>
    <xf numFmtId="0" fontId="30" fillId="0" borderId="5" xfId="1" applyFont="1" applyBorder="1" applyAlignment="1">
      <alignment horizontal="center" wrapText="1"/>
    </xf>
    <xf numFmtId="15" fontId="29" fillId="0" borderId="1" xfId="1" applyNumberFormat="1" applyFont="1" applyBorder="1" applyAlignment="1">
      <alignment horizontal="center" vertical="center"/>
    </xf>
    <xf numFmtId="0" fontId="74" fillId="15" borderId="5" xfId="0" applyFont="1" applyFill="1" applyBorder="1" applyAlignment="1">
      <alignment horizontal="center" vertical="center" wrapText="1"/>
    </xf>
    <xf numFmtId="0" fontId="33" fillId="0" borderId="2" xfId="0" applyFont="1" applyBorder="1" applyAlignment="1">
      <alignment horizontal="center" vertical="center"/>
    </xf>
    <xf numFmtId="0" fontId="33" fillId="0" borderId="26" xfId="0" applyFont="1" applyBorder="1" applyAlignment="1">
      <alignment horizontal="center" vertical="center"/>
    </xf>
    <xf numFmtId="0" fontId="33" fillId="0" borderId="25" xfId="0" applyFont="1" applyBorder="1" applyAlignment="1">
      <alignment horizontal="center" vertical="center"/>
    </xf>
    <xf numFmtId="0" fontId="33" fillId="0" borderId="6" xfId="0" applyFont="1" applyBorder="1" applyAlignment="1">
      <alignment horizontal="center" vertical="center"/>
    </xf>
    <xf numFmtId="1" fontId="33" fillId="0" borderId="25" xfId="0" applyNumberFormat="1"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2" borderId="5" xfId="0" applyFont="1" applyFill="1" applyBorder="1" applyAlignment="1">
      <alignment horizontal="center" vertical="center" wrapText="1"/>
    </xf>
    <xf numFmtId="0" fontId="33" fillId="0" borderId="2" xfId="0" applyFont="1" applyBorder="1" applyAlignment="1">
      <alignment horizontal="center" vertical="center"/>
    </xf>
    <xf numFmtId="0" fontId="74" fillId="15" borderId="2" xfId="0" applyFont="1" applyFill="1" applyBorder="1" applyAlignment="1">
      <alignment horizontal="center" vertical="center"/>
    </xf>
    <xf numFmtId="0" fontId="100" fillId="15" borderId="5" xfId="0" applyFont="1" applyFill="1" applyBorder="1" applyAlignment="1">
      <alignment horizontal="center" vertical="center" wrapText="1"/>
    </xf>
    <xf numFmtId="0" fontId="33" fillId="0" borderId="2" xfId="0" applyFont="1" applyBorder="1" applyAlignment="1">
      <alignment horizontal="center" vertical="center"/>
    </xf>
    <xf numFmtId="1" fontId="33" fillId="0" borderId="26" xfId="0" applyNumberFormat="1" applyFont="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 fontId="33" fillId="4" borderId="26" xfId="0" applyNumberFormat="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135" fillId="0" borderId="2" xfId="0" applyFont="1" applyBorder="1" applyAlignment="1">
      <alignment horizontal="center" vertical="center" wrapText="1"/>
    </xf>
    <xf numFmtId="164" fontId="31" fillId="15" borderId="12" xfId="0" applyNumberFormat="1" applyFont="1" applyFill="1" applyBorder="1" applyAlignment="1">
      <alignment horizontal="center" vertical="center" wrapText="1"/>
    </xf>
    <xf numFmtId="0" fontId="48" fillId="15" borderId="13" xfId="7" applyFill="1" applyBorder="1" applyAlignment="1" applyProtection="1">
      <alignment horizontal="center" vertical="center"/>
    </xf>
    <xf numFmtId="0" fontId="74" fillId="15" borderId="22" xfId="0" applyFont="1" applyFill="1" applyBorder="1" applyAlignment="1">
      <alignment horizontal="center" vertical="center" wrapText="1"/>
    </xf>
    <xf numFmtId="0" fontId="93" fillId="15" borderId="5" xfId="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14" borderId="12" xfId="0" applyNumberFormat="1"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0" borderId="2" xfId="0" applyFont="1" applyBorder="1" applyAlignment="1">
      <alignment horizontal="center" wrapText="1"/>
    </xf>
    <xf numFmtId="0" fontId="30" fillId="15" borderId="5" xfId="0" applyFont="1" applyFill="1" applyBorder="1" applyAlignment="1">
      <alignment horizontal="center" vertical="center" wrapText="1"/>
    </xf>
    <xf numFmtId="164" fontId="31" fillId="4" borderId="14" xfId="0" applyNumberFormat="1" applyFont="1" applyFill="1" applyBorder="1" applyAlignment="1">
      <alignment horizontal="center" vertical="center" wrapText="1"/>
    </xf>
    <xf numFmtId="164" fontId="31" fillId="0" borderId="12" xfId="0" applyNumberFormat="1" applyFont="1" applyBorder="1" applyAlignment="1">
      <alignment horizontal="center" vertical="center" wrapText="1"/>
    </xf>
    <xf numFmtId="0" fontId="32" fillId="0" borderId="13" xfId="0" applyFont="1" applyBorder="1" applyAlignment="1">
      <alignment horizontal="center" vertical="center"/>
    </xf>
    <xf numFmtId="164" fontId="31" fillId="15" borderId="14" xfId="0" applyNumberFormat="1" applyFont="1" applyFill="1" applyBorder="1" applyAlignment="1">
      <alignment horizontal="center" vertical="center" wrapText="1"/>
    </xf>
    <xf numFmtId="0" fontId="32" fillId="15" borderId="15" xfId="0" applyFont="1" applyFill="1" applyBorder="1" applyAlignment="1">
      <alignment horizontal="center" vertical="center"/>
    </xf>
    <xf numFmtId="0" fontId="110" fillId="15" borderId="15" xfId="0" applyFont="1" applyFill="1" applyBorder="1" applyAlignment="1">
      <alignment horizontal="center" vertical="center" wrapText="1"/>
    </xf>
    <xf numFmtId="164" fontId="31" fillId="0" borderId="14" xfId="0" applyNumberFormat="1" applyFont="1" applyBorder="1" applyAlignment="1">
      <alignment horizontal="center" vertical="center" wrapText="1"/>
    </xf>
    <xf numFmtId="164" fontId="31" fillId="0" borderId="12" xfId="0" applyNumberFormat="1" applyFont="1" applyBorder="1" applyAlignment="1">
      <alignment horizontal="center" vertical="center" wrapText="1"/>
    </xf>
    <xf numFmtId="0" fontId="29" fillId="0" borderId="13" xfId="0" applyFont="1" applyBorder="1" applyAlignment="1">
      <alignment horizontal="center" vertical="center"/>
    </xf>
    <xf numFmtId="1" fontId="33" fillId="0" borderId="38" xfId="0" applyNumberFormat="1" applyFont="1" applyBorder="1" applyAlignment="1">
      <alignment horizontal="center" vertical="center" wrapText="1"/>
    </xf>
    <xf numFmtId="164" fontId="31" fillId="4" borderId="14" xfId="0" applyNumberFormat="1" applyFont="1" applyFill="1" applyBorder="1" applyAlignment="1">
      <alignment horizontal="center" vertical="center" wrapText="1"/>
    </xf>
    <xf numFmtId="0" fontId="32" fillId="0" borderId="15" xfId="0" applyFont="1" applyBorder="1" applyAlignment="1">
      <alignment horizontal="center" vertical="center"/>
    </xf>
    <xf numFmtId="0" fontId="32" fillId="0" borderId="13" xfId="0" applyFont="1" applyBorder="1" applyAlignment="1">
      <alignment horizontal="center" vertical="center"/>
    </xf>
    <xf numFmtId="0" fontId="33" fillId="0" borderId="4" xfId="0" applyFont="1" applyBorder="1" applyAlignment="1">
      <alignment horizontal="center" vertical="center"/>
    </xf>
    <xf numFmtId="164" fontId="31" fillId="0" borderId="12" xfId="1" applyNumberFormat="1" applyFont="1" applyBorder="1" applyAlignment="1">
      <alignment horizontal="center" vertical="center" wrapText="1"/>
    </xf>
    <xf numFmtId="0" fontId="30" fillId="0" borderId="18" xfId="0" applyFont="1" applyBorder="1" applyAlignment="1">
      <alignment horizontal="center" wrapText="1"/>
    </xf>
    <xf numFmtId="0" fontId="33" fillId="0" borderId="15" xfId="0" applyFont="1" applyBorder="1" applyAlignment="1">
      <alignment horizontal="center" vertical="center" wrapText="1"/>
    </xf>
    <xf numFmtId="0" fontId="28" fillId="0" borderId="4" xfId="0" applyFont="1" applyBorder="1" applyAlignment="1">
      <alignment horizontal="center" wrapText="1"/>
    </xf>
    <xf numFmtId="0" fontId="120" fillId="0" borderId="23" xfId="0" applyFont="1" applyFill="1" applyBorder="1" applyAlignment="1">
      <alignment horizontal="center" vertical="center" wrapText="1"/>
    </xf>
    <xf numFmtId="0" fontId="30" fillId="0" borderId="23" xfId="0" applyFont="1" applyBorder="1" applyAlignment="1">
      <alignment horizontal="left" wrapText="1"/>
    </xf>
    <xf numFmtId="0" fontId="33" fillId="0" borderId="21" xfId="0" applyFont="1" applyBorder="1" applyAlignment="1">
      <alignment horizontal="center" vertical="center" wrapText="1"/>
    </xf>
    <xf numFmtId="0" fontId="32" fillId="0" borderId="13" xfId="1" applyFont="1" applyBorder="1" applyAlignment="1">
      <alignment horizontal="center" vertical="center"/>
    </xf>
    <xf numFmtId="0" fontId="33" fillId="0" borderId="13" xfId="1" applyFont="1" applyBorder="1" applyAlignment="1">
      <alignment horizontal="center" vertical="center"/>
    </xf>
    <xf numFmtId="164" fontId="31" fillId="0" borderId="10" xfId="1" applyNumberFormat="1" applyFont="1" applyBorder="1" applyAlignment="1">
      <alignment horizontal="center" vertical="center" wrapText="1"/>
    </xf>
    <xf numFmtId="0" fontId="32" fillId="0" borderId="11" xfId="1" applyFont="1" applyBorder="1" applyAlignment="1">
      <alignment horizontal="center" vertical="center"/>
    </xf>
    <xf numFmtId="0" fontId="33" fillId="0" borderId="11" xfId="1" applyFont="1" applyBorder="1" applyAlignment="1">
      <alignment horizontal="center" vertical="center"/>
    </xf>
    <xf numFmtId="0" fontId="33" fillId="0" borderId="23" xfId="1" applyFont="1" applyBorder="1" applyAlignment="1">
      <alignment horizont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2" xfId="0" applyNumberFormat="1" applyFont="1" applyBorder="1" applyAlignment="1">
      <alignment horizontal="center" vertical="center" wrapText="1"/>
    </xf>
    <xf numFmtId="0" fontId="32" fillId="0" borderId="13" xfId="0" applyFont="1" applyBorder="1" applyAlignment="1">
      <alignment horizontal="center" vertical="center"/>
    </xf>
    <xf numFmtId="0" fontId="33" fillId="0" borderId="4"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14" borderId="12" xfId="0" applyNumberFormat="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118" fillId="14" borderId="2" xfId="0" applyFont="1" applyFill="1" applyBorder="1" applyAlignment="1">
      <alignment horizontal="center" vertical="center" wrapText="1"/>
    </xf>
    <xf numFmtId="0" fontId="33" fillId="0" borderId="20" xfId="0" applyFont="1" applyBorder="1" applyAlignment="1">
      <alignment horizontal="center" vertical="center" wrapText="1"/>
    </xf>
    <xf numFmtId="0" fontId="100" fillId="0" borderId="5" xfId="0"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2" borderId="4" xfId="0" applyFont="1" applyFill="1" applyBorder="1" applyAlignment="1">
      <alignment horizontal="center" vertical="center" wrapText="1"/>
    </xf>
    <xf numFmtId="0" fontId="30" fillId="2" borderId="4" xfId="0" applyFont="1" applyFill="1" applyBorder="1" applyAlignment="1">
      <alignment horizontal="center" vertical="center" wrapText="1"/>
    </xf>
    <xf numFmtId="164" fontId="31" fillId="15" borderId="12" xfId="0" applyNumberFormat="1" applyFont="1" applyFill="1" applyBorder="1" applyAlignment="1">
      <alignment horizontal="center" vertical="center" wrapText="1"/>
    </xf>
    <xf numFmtId="0" fontId="93" fillId="15" borderId="13"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15" borderId="12" xfId="1" applyNumberFormat="1" applyFont="1" applyFill="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97" fillId="15" borderId="5" xfId="0" applyFont="1" applyFill="1" applyBorder="1" applyAlignment="1">
      <alignment horizontal="center" wrapText="1"/>
    </xf>
    <xf numFmtId="164" fontId="31" fillId="4" borderId="12" xfId="0" applyNumberFormat="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0" xfId="1" applyFont="1" applyBorder="1" applyAlignment="1">
      <alignment horizontal="center" wrapText="1"/>
    </xf>
    <xf numFmtId="0" fontId="33" fillId="0" borderId="22" xfId="1" applyFont="1" applyBorder="1" applyAlignment="1">
      <alignment horizontal="center" wrapText="1"/>
    </xf>
    <xf numFmtId="0" fontId="36" fillId="0" borderId="13" xfId="0" applyFont="1" applyBorder="1" applyAlignment="1">
      <alignment horizontal="center" vertical="center"/>
    </xf>
    <xf numFmtId="164" fontId="31" fillId="0" borderId="2" xfId="1" applyNumberFormat="1" applyFont="1" applyBorder="1" applyAlignment="1">
      <alignment horizontal="center" vertical="center" wrapText="1"/>
    </xf>
    <xf numFmtId="164" fontId="31" fillId="15" borderId="2" xfId="1" applyNumberFormat="1" applyFont="1" applyFill="1" applyBorder="1" applyAlignment="1">
      <alignment horizontal="center" vertical="center" wrapText="1"/>
    </xf>
    <xf numFmtId="0" fontId="100" fillId="0" borderId="20" xfId="0" applyFont="1" applyBorder="1" applyAlignment="1">
      <alignment horizontal="center" vertical="center"/>
    </xf>
    <xf numFmtId="0" fontId="33" fillId="0" borderId="5" xfId="1" applyFont="1" applyBorder="1" applyAlignment="1">
      <alignment horizontal="center" vertical="center" wrapText="1"/>
    </xf>
    <xf numFmtId="0" fontId="134" fillId="4" borderId="5" xfId="1" applyFont="1" applyFill="1" applyBorder="1" applyAlignment="1">
      <alignment horizontal="center" vertical="center" wrapText="1"/>
    </xf>
    <xf numFmtId="0" fontId="30" fillId="0" borderId="5" xfId="1" applyFont="1" applyBorder="1" applyAlignment="1">
      <alignment horizontal="center" vertical="center" wrapText="1"/>
    </xf>
    <xf numFmtId="164" fontId="31" fillId="0" borderId="14" xfId="1"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15" borderId="1" xfId="1" applyNumberFormat="1" applyFont="1" applyFill="1" applyBorder="1" applyAlignment="1">
      <alignment horizontal="center" vertical="center" wrapText="1"/>
    </xf>
    <xf numFmtId="164" fontId="31" fillId="15" borderId="9" xfId="1" applyNumberFormat="1" applyFont="1" applyFill="1" applyBorder="1" applyAlignment="1">
      <alignment horizontal="center" vertical="center" wrapText="1"/>
    </xf>
    <xf numFmtId="0" fontId="32" fillId="15" borderId="4" xfId="1" applyFont="1" applyFill="1" applyBorder="1" applyAlignment="1">
      <alignment horizontal="center" vertical="center"/>
    </xf>
    <xf numFmtId="0" fontId="104" fillId="15" borderId="22" xfId="1" applyFont="1" applyFill="1" applyBorder="1" applyAlignment="1">
      <alignment horizontal="center" vertical="center" wrapText="1"/>
    </xf>
    <xf numFmtId="164" fontId="31" fillId="0" borderId="12" xfId="0" applyNumberFormat="1" applyFont="1" applyBorder="1" applyAlignment="1">
      <alignment horizontal="center" vertical="center" wrapText="1"/>
    </xf>
    <xf numFmtId="0" fontId="33" fillId="0" borderId="2" xfId="0" applyFont="1" applyBorder="1" applyAlignment="1">
      <alignment horizontal="center" vertical="center"/>
    </xf>
    <xf numFmtId="0" fontId="32" fillId="0" borderId="13" xfId="0" applyFont="1" applyBorder="1" applyAlignment="1">
      <alignment horizontal="center" vertical="center"/>
    </xf>
    <xf numFmtId="0" fontId="145" fillId="0" borderId="2" xfId="0" applyFont="1" applyBorder="1" applyAlignment="1">
      <alignment horizontal="center" vertical="center" wrapText="1"/>
    </xf>
    <xf numFmtId="164" fontId="31" fillId="4" borderId="1" xfId="1" applyNumberFormat="1" applyFont="1" applyFill="1" applyBorder="1" applyAlignment="1">
      <alignment horizontal="center" vertical="center" wrapText="1"/>
    </xf>
    <xf numFmtId="0" fontId="32" fillId="4" borderId="2" xfId="1" applyFont="1" applyFill="1" applyBorder="1" applyAlignment="1">
      <alignment horizontal="center" vertical="center"/>
    </xf>
    <xf numFmtId="0" fontId="33" fillId="4" borderId="2" xfId="1" applyFont="1" applyFill="1" applyBorder="1" applyAlignment="1">
      <alignment horizontal="center" vertical="center"/>
    </xf>
    <xf numFmtId="0" fontId="33" fillId="4" borderId="5" xfId="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4" borderId="12" xfId="0" applyNumberFormat="1" applyFont="1" applyFill="1" applyBorder="1" applyAlignment="1">
      <alignment horizontal="center" vertical="center" wrapText="1"/>
    </xf>
    <xf numFmtId="0" fontId="145" fillId="15" borderId="5" xfId="0" applyFont="1" applyFill="1" applyBorder="1" applyAlignment="1">
      <alignment horizontal="center" vertical="center" wrapText="1"/>
    </xf>
    <xf numFmtId="0" fontId="148" fillId="15" borderId="5" xfId="0" applyFont="1" applyFill="1" applyBorder="1" applyAlignment="1">
      <alignment horizontal="center" vertical="center" wrapText="1"/>
    </xf>
    <xf numFmtId="0" fontId="147" fillId="15" borderId="2" xfId="0" applyFont="1" applyFill="1" applyBorder="1" applyAlignment="1">
      <alignment horizontal="center" vertical="center" wrapText="1"/>
    </xf>
    <xf numFmtId="0" fontId="150" fillId="0" borderId="5" xfId="0" applyFont="1" applyBorder="1" applyAlignment="1">
      <alignment horizontal="center" vertical="center" wrapText="1"/>
    </xf>
    <xf numFmtId="0" fontId="146" fillId="15" borderId="5" xfId="0" applyFont="1" applyFill="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69" fillId="15" borderId="5" xfId="0" applyFont="1" applyFill="1" applyBorder="1" applyAlignment="1">
      <alignment horizontal="center" wrapText="1"/>
    </xf>
    <xf numFmtId="0" fontId="143" fillId="15" borderId="5"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6" fillId="0" borderId="2" xfId="1" applyFont="1" applyBorder="1" applyAlignment="1">
      <alignment horizontal="center" vertical="center"/>
    </xf>
    <xf numFmtId="0" fontId="143" fillId="15" borderId="2" xfId="0" applyFont="1" applyFill="1" applyBorder="1" applyAlignment="1">
      <alignment horizontal="center" vertical="center" wrapText="1"/>
    </xf>
    <xf numFmtId="0" fontId="33" fillId="0" borderId="2" xfId="0" applyFont="1" applyBorder="1" applyAlignment="1">
      <alignment horizontal="center" vertical="center"/>
    </xf>
    <xf numFmtId="0" fontId="33" fillId="14" borderId="5" xfId="0" applyFont="1" applyFill="1" applyBorder="1" applyAlignment="1">
      <alignment horizontal="center" wrapText="1"/>
    </xf>
    <xf numFmtId="0" fontId="147" fillId="15" borderId="5" xfId="0" applyFont="1" applyFill="1" applyBorder="1" applyAlignment="1">
      <alignment horizontal="center" vertical="center" wrapText="1"/>
    </xf>
    <xf numFmtId="0" fontId="93" fillId="15" borderId="22" xfId="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160"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150" fillId="2" borderId="5" xfId="0" applyFont="1" applyFill="1" applyBorder="1" applyAlignment="1">
      <alignment horizontal="center" vertical="center" wrapText="1"/>
    </xf>
    <xf numFmtId="0" fontId="145" fillId="0" borderId="5" xfId="1" applyFont="1" applyBorder="1" applyAlignment="1">
      <alignment horizontal="center" vertical="center" wrapText="1"/>
    </xf>
    <xf numFmtId="0" fontId="150" fillId="0" borderId="2" xfId="0" applyFont="1" applyBorder="1" applyAlignment="1">
      <alignment horizontal="center" vertical="center" wrapText="1"/>
    </xf>
    <xf numFmtId="0" fontId="36" fillId="4" borderId="2" xfId="1" applyFont="1" applyFill="1" applyBorder="1" applyAlignment="1">
      <alignment horizontal="center" vertical="center"/>
    </xf>
    <xf numFmtId="0" fontId="33" fillId="17" borderId="5" xfId="1" applyFont="1" applyFill="1" applyBorder="1" applyAlignment="1">
      <alignment horizontal="center" wrapText="1"/>
    </xf>
    <xf numFmtId="0" fontId="134" fillId="0" borderId="5" xfId="0"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4" borderId="5" xfId="1" applyFont="1" applyFill="1" applyBorder="1" applyAlignment="1">
      <alignment horizontal="center" wrapText="1"/>
    </xf>
    <xf numFmtId="0" fontId="33" fillId="0" borderId="2" xfId="0" applyFont="1" applyBorder="1" applyAlignment="1">
      <alignment horizontal="center" vertical="center"/>
    </xf>
    <xf numFmtId="0" fontId="33" fillId="0" borderId="58" xfId="0" applyFont="1" applyBorder="1" applyAlignment="1">
      <alignment horizontal="center" vertical="center" wrapText="1"/>
    </xf>
    <xf numFmtId="0" fontId="33" fillId="0" borderId="23" xfId="0" applyFont="1" applyBorder="1" applyAlignment="1">
      <alignment horizontal="center" vertical="center" wrapText="1"/>
    </xf>
    <xf numFmtId="0" fontId="33" fillId="4" borderId="23" xfId="0" applyFont="1" applyFill="1" applyBorder="1" applyAlignment="1">
      <alignment horizontal="center" vertical="center" wrapText="1"/>
    </xf>
    <xf numFmtId="0" fontId="146" fillId="0" borderId="5" xfId="0" applyFont="1" applyBorder="1" applyAlignment="1">
      <alignment horizontal="center" vertical="center" wrapText="1"/>
    </xf>
    <xf numFmtId="0" fontId="33" fillId="0" borderId="2" xfId="0" applyFont="1" applyBorder="1" applyAlignment="1">
      <alignment horizontal="center" vertical="center"/>
    </xf>
    <xf numFmtId="0" fontId="29" fillId="4" borderId="2" xfId="0" applyFont="1" applyFill="1" applyBorder="1" applyAlignment="1">
      <alignment horizontal="center" vertical="center"/>
    </xf>
    <xf numFmtId="164" fontId="15" fillId="15" borderId="1" xfId="8" applyNumberFormat="1" applyFont="1" applyFill="1" applyBorder="1" applyAlignment="1">
      <alignment horizontal="center" vertical="center" wrapText="1"/>
    </xf>
    <xf numFmtId="0" fontId="162" fillId="15" borderId="2" xfId="8"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4" fontId="163" fillId="16" borderId="1" xfId="0" applyNumberFormat="1" applyFont="1" applyFill="1" applyBorder="1" applyAlignment="1">
      <alignment horizontal="center" vertical="center" wrapText="1"/>
    </xf>
    <xf numFmtId="0" fontId="163" fillId="16" borderId="2" xfId="0" applyFont="1" applyFill="1" applyBorder="1" applyAlignment="1">
      <alignment horizontal="center" vertical="center"/>
    </xf>
    <xf numFmtId="0" fontId="150" fillId="15" borderId="2" xfId="0" applyFont="1" applyFill="1" applyBorder="1" applyAlignment="1">
      <alignment horizontal="center" vertical="center" wrapText="1"/>
    </xf>
    <xf numFmtId="0" fontId="164" fillId="0" borderId="5" xfId="0" applyFont="1" applyBorder="1" applyAlignment="1">
      <alignment horizontal="center" vertical="center" wrapText="1"/>
    </xf>
    <xf numFmtId="0" fontId="32" fillId="15" borderId="2" xfId="1" applyFont="1" applyFill="1" applyBorder="1" applyAlignment="1">
      <alignment horizontal="center" vertical="center"/>
    </xf>
    <xf numFmtId="0" fontId="33" fillId="15" borderId="5" xfId="1" applyFont="1" applyFill="1" applyBorder="1" applyAlignment="1">
      <alignment horizontal="center" vertical="center" wrapText="1"/>
    </xf>
    <xf numFmtId="0" fontId="33" fillId="4" borderId="5" xfId="1" applyFont="1" applyFill="1" applyBorder="1" applyAlignment="1">
      <alignment horizontal="center" vertical="top" wrapText="1"/>
    </xf>
    <xf numFmtId="0" fontId="166" fillId="15" borderId="5" xfId="1" applyFont="1" applyFill="1" applyBorder="1" applyAlignment="1">
      <alignment horizontal="center" vertical="center" wrapText="1"/>
    </xf>
    <xf numFmtId="0" fontId="167" fillId="0" borderId="5" xfId="0" applyFont="1" applyBorder="1" applyAlignment="1">
      <alignment horizontal="center" vertical="center" wrapText="1"/>
    </xf>
    <xf numFmtId="0" fontId="30" fillId="15" borderId="5" xfId="0" applyFont="1" applyFill="1" applyBorder="1" applyAlignment="1">
      <alignment horizontal="center" wrapText="1"/>
    </xf>
    <xf numFmtId="0" fontId="107" fillId="0" borderId="5" xfId="0" applyFont="1" applyBorder="1" applyAlignment="1">
      <alignment horizontal="center" vertical="center" wrapText="1"/>
    </xf>
    <xf numFmtId="0" fontId="36" fillId="15" borderId="2" xfId="1" applyFont="1" applyFill="1" applyBorder="1" applyAlignment="1">
      <alignment horizontal="center" vertical="center"/>
    </xf>
    <xf numFmtId="0" fontId="147" fillId="15" borderId="5" xfId="1" applyFont="1" applyFill="1" applyBorder="1" applyAlignment="1">
      <alignment horizontal="center" vertical="center" wrapText="1"/>
    </xf>
    <xf numFmtId="0" fontId="135" fillId="15" borderId="5" xfId="0" applyFont="1" applyFill="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14" fillId="15" borderId="2" xfId="0" applyFont="1" applyFill="1" applyBorder="1" applyAlignment="1">
      <alignment horizontal="center" vertical="center"/>
    </xf>
    <xf numFmtId="0" fontId="33" fillId="0" borderId="21" xfId="1" applyFont="1" applyBorder="1" applyAlignment="1">
      <alignment horizontal="center" wrapText="1"/>
    </xf>
    <xf numFmtId="0" fontId="32" fillId="0" borderId="13" xfId="0" applyFont="1" applyBorder="1" applyAlignment="1">
      <alignment horizontal="center" vertical="center"/>
    </xf>
    <xf numFmtId="0" fontId="170" fillId="0" borderId="5" xfId="0" applyFont="1" applyBorder="1" applyAlignment="1">
      <alignment horizontal="center" vertical="center" wrapText="1"/>
    </xf>
    <xf numFmtId="0" fontId="36" fillId="19" borderId="2" xfId="0" applyFont="1" applyFill="1" applyBorder="1" applyAlignment="1">
      <alignment horizontal="center" vertical="center"/>
    </xf>
    <xf numFmtId="1" fontId="33" fillId="19" borderId="2" xfId="0" applyNumberFormat="1" applyFont="1" applyFill="1" applyBorder="1" applyAlignment="1">
      <alignment horizontal="center" vertical="center"/>
    </xf>
    <xf numFmtId="0" fontId="33" fillId="19" borderId="5" xfId="0" applyFont="1" applyFill="1" applyBorder="1" applyAlignment="1">
      <alignment horizontal="center" wrapText="1"/>
    </xf>
    <xf numFmtId="164" fontId="31" fillId="15" borderId="12" xfId="1" applyNumberFormat="1" applyFont="1" applyFill="1" applyBorder="1" applyAlignment="1">
      <alignment horizontal="center" vertical="center" wrapText="1"/>
    </xf>
    <xf numFmtId="164" fontId="31" fillId="0" borderId="12" xfId="0" applyNumberFormat="1" applyFont="1" applyBorder="1" applyAlignment="1">
      <alignment horizontal="center" vertical="center" wrapText="1"/>
    </xf>
    <xf numFmtId="0" fontId="33" fillId="0" borderId="2" xfId="0" applyFont="1" applyBorder="1" applyAlignment="1">
      <alignment horizontal="center" vertical="center"/>
    </xf>
    <xf numFmtId="0" fontId="32" fillId="0" borderId="13" xfId="0" applyFont="1" applyBorder="1" applyAlignment="1">
      <alignment horizontal="center" vertical="center"/>
    </xf>
    <xf numFmtId="164" fontId="31" fillId="0" borderId="1" xfId="0" applyNumberFormat="1" applyFont="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2" fillId="0" borderId="13" xfId="0" applyFont="1" applyBorder="1" applyAlignment="1">
      <alignment horizontal="center" vertical="center"/>
    </xf>
    <xf numFmtId="0" fontId="32" fillId="19" borderId="2" xfId="0" applyFont="1" applyFill="1" applyBorder="1" applyAlignment="1">
      <alignment horizontal="center" vertical="center"/>
    </xf>
    <xf numFmtId="0" fontId="32" fillId="19" borderId="26" xfId="0" applyFont="1" applyFill="1" applyBorder="1" applyAlignment="1">
      <alignment horizontal="center" vertical="center"/>
    </xf>
    <xf numFmtId="0" fontId="33" fillId="19" borderId="58" xfId="0" applyFont="1" applyFill="1" applyBorder="1" applyAlignment="1">
      <alignment horizontal="center" vertical="center" wrapText="1"/>
    </xf>
    <xf numFmtId="0" fontId="33" fillId="19" borderId="2" xfId="0" applyFont="1" applyFill="1" applyBorder="1" applyAlignment="1">
      <alignment horizontal="center" vertical="center"/>
    </xf>
    <xf numFmtId="0" fontId="36" fillId="19" borderId="2" xfId="1" applyFont="1" applyFill="1" applyBorder="1" applyAlignment="1">
      <alignment horizontal="center" vertical="center"/>
    </xf>
    <xf numFmtId="0" fontId="33" fillId="19" borderId="2" xfId="1" applyFont="1" applyFill="1" applyBorder="1" applyAlignment="1">
      <alignment horizontal="center" vertical="center"/>
    </xf>
    <xf numFmtId="1" fontId="33" fillId="19" borderId="2" xfId="1" applyNumberFormat="1" applyFont="1" applyFill="1" applyBorder="1" applyAlignment="1">
      <alignment horizontal="center" vertical="center"/>
    </xf>
    <xf numFmtId="0" fontId="33" fillId="19" borderId="5" xfId="1" applyFont="1" applyFill="1" applyBorder="1" applyAlignment="1">
      <alignment horizontal="center" vertical="center" wrapText="1"/>
    </xf>
    <xf numFmtId="0" fontId="33" fillId="0" borderId="2" xfId="0" applyFont="1" applyBorder="1" applyAlignment="1">
      <alignment horizontal="center" vertical="center"/>
    </xf>
    <xf numFmtId="0" fontId="36" fillId="15" borderId="2" xfId="0" applyFont="1" applyFill="1" applyBorder="1" applyAlignment="1">
      <alignment horizontal="center" vertical="center"/>
    </xf>
    <xf numFmtId="0" fontId="170" fillId="0" borderId="2" xfId="0" applyFont="1" applyBorder="1" applyAlignment="1">
      <alignment horizontal="center" vertical="center" wrapText="1"/>
    </xf>
    <xf numFmtId="0" fontId="86" fillId="0" borderId="5" xfId="1" applyFont="1" applyBorder="1" applyAlignment="1">
      <alignment horizontal="center" vertical="center" wrapText="1"/>
    </xf>
    <xf numFmtId="0" fontId="172" fillId="15" borderId="5" xfId="0" applyFont="1" applyFill="1" applyBorder="1" applyAlignment="1">
      <alignment horizontal="center" vertical="center" wrapText="1"/>
    </xf>
    <xf numFmtId="0" fontId="173" fillId="15" borderId="5" xfId="0" applyFont="1" applyFill="1" applyBorder="1" applyAlignment="1">
      <alignment horizontal="center" vertical="center" wrapText="1"/>
    </xf>
    <xf numFmtId="164" fontId="31" fillId="0" borderId="1" xfId="8" applyNumberFormat="1" applyFont="1" applyBorder="1" applyAlignment="1">
      <alignment horizontal="center" vertical="center" wrapText="1"/>
    </xf>
    <xf numFmtId="0" fontId="32" fillId="0" borderId="2" xfId="8" applyFont="1" applyBorder="1" applyAlignment="1">
      <alignment horizontal="center" vertical="center"/>
    </xf>
    <xf numFmtId="0" fontId="29" fillId="0" borderId="5" xfId="8" applyFont="1" applyBorder="1" applyAlignment="1">
      <alignment horizont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5" xfId="0" applyFont="1" applyFill="1" applyBorder="1" applyAlignment="1">
      <alignment horizontal="center" vertical="center" wrapText="1"/>
    </xf>
    <xf numFmtId="0" fontId="33" fillId="0" borderId="2" xfId="0" applyFont="1" applyBorder="1" applyAlignment="1">
      <alignment horizontal="center" vertical="center"/>
    </xf>
    <xf numFmtId="1" fontId="36" fillId="0" borderId="2" xfId="0" applyNumberFormat="1" applyFont="1" applyBorder="1" applyAlignment="1">
      <alignment horizontal="center" vertical="center"/>
    </xf>
    <xf numFmtId="1" fontId="36" fillId="2" borderId="2" xfId="0" applyNumberFormat="1" applyFont="1" applyFill="1" applyBorder="1" applyAlignment="1">
      <alignment horizontal="center" vertical="center"/>
    </xf>
    <xf numFmtId="1" fontId="36" fillId="0" borderId="11" xfId="0" applyNumberFormat="1" applyFont="1" applyBorder="1" applyAlignment="1">
      <alignment horizontal="center" vertical="center"/>
    </xf>
    <xf numFmtId="1" fontId="36" fillId="0" borderId="13" xfId="0" applyNumberFormat="1" applyFont="1" applyBorder="1" applyAlignment="1">
      <alignment horizontal="center" vertical="center"/>
    </xf>
    <xf numFmtId="1" fontId="36" fillId="4" borderId="2" xfId="0" applyNumberFormat="1" applyFont="1" applyFill="1" applyBorder="1" applyAlignment="1">
      <alignment horizontal="center" vertical="center"/>
    </xf>
    <xf numFmtId="1" fontId="36" fillId="4" borderId="15" xfId="0" applyNumberFormat="1" applyFont="1" applyFill="1" applyBorder="1" applyAlignment="1">
      <alignment horizontal="center" vertical="center"/>
    </xf>
    <xf numFmtId="1" fontId="36" fillId="0" borderId="2" xfId="0" applyNumberFormat="1" applyFont="1" applyFill="1" applyBorder="1" applyAlignment="1">
      <alignment horizontal="center" vertical="center"/>
    </xf>
    <xf numFmtId="1" fontId="36" fillId="0" borderId="4" xfId="0" applyNumberFormat="1" applyFont="1" applyBorder="1" applyAlignment="1">
      <alignment horizontal="center" vertical="center"/>
    </xf>
    <xf numFmtId="1" fontId="36" fillId="19" borderId="2" xfId="0" applyNumberFormat="1" applyFont="1" applyFill="1" applyBorder="1" applyAlignment="1">
      <alignment horizontal="center" vertical="center"/>
    </xf>
    <xf numFmtId="0" fontId="44" fillId="0" borderId="2" xfId="8" applyFont="1" applyBorder="1" applyAlignment="1">
      <alignment horizontal="center" wrapText="1"/>
    </xf>
    <xf numFmtId="0" fontId="12" fillId="0" borderId="2" xfId="8" applyFont="1" applyBorder="1" applyAlignment="1">
      <alignment horizont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104" fillId="15" borderId="5" xfId="0" applyFont="1" applyFill="1" applyBorder="1" applyAlignment="1">
      <alignment horizontal="center" vertical="center" wrapText="1"/>
    </xf>
    <xf numFmtId="0" fontId="172" fillId="0" borderId="2" xfId="0" applyFont="1" applyBorder="1" applyAlignment="1">
      <alignment horizontal="center" vertical="center" wrapText="1"/>
    </xf>
    <xf numFmtId="164" fontId="31" fillId="0" borderId="1" xfId="0" applyNumberFormat="1" applyFont="1" applyBorder="1" applyAlignment="1">
      <alignment horizontal="center" vertical="center" wrapText="1"/>
    </xf>
    <xf numFmtId="1" fontId="32" fillId="4" borderId="2" xfId="0" applyNumberFormat="1" applyFont="1" applyFill="1" applyBorder="1" applyAlignment="1">
      <alignment horizontal="center" vertical="center"/>
    </xf>
    <xf numFmtId="0" fontId="167" fillId="0" borderId="2" xfId="0" applyFont="1" applyBorder="1" applyAlignment="1">
      <alignment horizontal="center" vertical="center" wrapText="1"/>
    </xf>
    <xf numFmtId="0" fontId="33" fillId="0" borderId="26" xfId="1" applyFont="1" applyBorder="1" applyAlignment="1">
      <alignment vertical="center"/>
    </xf>
    <xf numFmtId="0" fontId="33" fillId="0" borderId="6" xfId="1" applyFont="1" applyBorder="1" applyAlignment="1">
      <alignment vertical="center"/>
    </xf>
    <xf numFmtId="0" fontId="29" fillId="0" borderId="26" xfId="0" applyFont="1" applyBorder="1" applyAlignment="1">
      <alignment horizontal="center" vertical="center"/>
    </xf>
    <xf numFmtId="0" fontId="29" fillId="0" borderId="25" xfId="0" applyFont="1" applyBorder="1" applyAlignment="1">
      <alignment horizontal="center" vertical="center"/>
    </xf>
    <xf numFmtId="0" fontId="29" fillId="0" borderId="6" xfId="0" applyFont="1" applyBorder="1" applyAlignment="1">
      <alignment horizontal="center" vertical="center"/>
    </xf>
    <xf numFmtId="0" fontId="29" fillId="0" borderId="38" xfId="0" applyFont="1" applyBorder="1" applyAlignment="1">
      <alignment horizontal="center" vertical="center"/>
    </xf>
    <xf numFmtId="0" fontId="29" fillId="0" borderId="35" xfId="0" applyFont="1" applyBorder="1" applyAlignment="1">
      <alignment horizontal="center" vertical="center"/>
    </xf>
    <xf numFmtId="0" fontId="29" fillId="0" borderId="39" xfId="0" applyFont="1" applyBorder="1" applyAlignment="1">
      <alignment horizontal="center" vertical="center"/>
    </xf>
    <xf numFmtId="0" fontId="29" fillId="0" borderId="2" xfId="0" applyFont="1" applyBorder="1" applyAlignment="1">
      <alignment horizontal="center" vertical="center" wrapText="1"/>
    </xf>
    <xf numFmtId="0" fontId="29" fillId="0" borderId="2" xfId="0" applyFont="1" applyBorder="1" applyAlignment="1">
      <alignment horizontal="center" vertical="center"/>
    </xf>
    <xf numFmtId="0" fontId="29" fillId="14" borderId="2" xfId="0" applyFont="1" applyFill="1" applyBorder="1" applyAlignment="1">
      <alignment horizontal="center" vertical="center" wrapText="1"/>
    </xf>
    <xf numFmtId="0" fontId="29" fillId="4" borderId="13" xfId="0" applyFont="1" applyFill="1" applyBorder="1" applyAlignment="1">
      <alignment horizontal="center" vertical="center"/>
    </xf>
    <xf numFmtId="0" fontId="29" fillId="4" borderId="6" xfId="0" applyFont="1" applyFill="1" applyBorder="1" applyAlignment="1">
      <alignment horizontal="center" vertical="center" wrapText="1"/>
    </xf>
    <xf numFmtId="0" fontId="29" fillId="0" borderId="30" xfId="0" applyFont="1" applyBorder="1" applyAlignment="1">
      <alignment horizontal="center" vertical="center"/>
    </xf>
    <xf numFmtId="0" fontId="29" fillId="0" borderId="24" xfId="0" applyFont="1" applyBorder="1" applyAlignment="1">
      <alignment horizontal="center" vertical="center"/>
    </xf>
    <xf numFmtId="0" fontId="29" fillId="0" borderId="3" xfId="0" applyFont="1" applyBorder="1" applyAlignment="1">
      <alignment horizontal="center" vertical="center"/>
    </xf>
    <xf numFmtId="0" fontId="29" fillId="0" borderId="4" xfId="0" applyFont="1" applyBorder="1" applyAlignment="1">
      <alignment horizontal="center" vertical="center"/>
    </xf>
    <xf numFmtId="0" fontId="29" fillId="0" borderId="13" xfId="0" applyFont="1" applyBorder="1" applyAlignment="1">
      <alignment horizontal="center" vertical="center"/>
    </xf>
    <xf numFmtId="0" fontId="33" fillId="0" borderId="26" xfId="0" applyFont="1" applyBorder="1" applyAlignment="1">
      <alignment horizontal="center" vertical="center"/>
    </xf>
    <xf numFmtId="0" fontId="33" fillId="0" borderId="25" xfId="0" applyFont="1" applyBorder="1" applyAlignment="1">
      <alignment horizontal="center" vertical="center"/>
    </xf>
    <xf numFmtId="0" fontId="33" fillId="0" borderId="6" xfId="0" applyFont="1" applyBorder="1" applyAlignment="1">
      <alignment horizontal="center" vertical="center"/>
    </xf>
    <xf numFmtId="1" fontId="33" fillId="0" borderId="39" xfId="0" applyNumberFormat="1" applyFont="1" applyBorder="1" applyAlignment="1">
      <alignment horizontal="center" vertical="center" wrapText="1"/>
    </xf>
    <xf numFmtId="1" fontId="33" fillId="0" borderId="25" xfId="0" applyNumberFormat="1" applyFont="1" applyBorder="1" applyAlignment="1">
      <alignment horizontal="center" vertical="center" wrapText="1"/>
    </xf>
    <xf numFmtId="1" fontId="33" fillId="0" borderId="6" xfId="0" applyNumberFormat="1" applyFont="1" applyBorder="1" applyAlignment="1">
      <alignment horizontal="center" vertical="center" wrapText="1"/>
    </xf>
    <xf numFmtId="0" fontId="33" fillId="15" borderId="6" xfId="0" applyFont="1" applyFill="1" applyBorder="1" applyAlignment="1">
      <alignment horizontal="center" vertical="center" wrapText="1"/>
    </xf>
    <xf numFmtId="1" fontId="33" fillId="15" borderId="25" xfId="0" applyNumberFormat="1" applyFont="1" applyFill="1" applyBorder="1" applyAlignment="1">
      <alignment horizontal="center" vertical="center" wrapText="1"/>
    </xf>
    <xf numFmtId="1" fontId="33" fillId="15" borderId="6" xfId="0" applyNumberFormat="1" applyFont="1" applyFill="1" applyBorder="1" applyAlignment="1">
      <alignment horizontal="center" vertical="center" wrapText="1"/>
    </xf>
    <xf numFmtId="1" fontId="33" fillId="0" borderId="26" xfId="0" applyNumberFormat="1" applyFont="1" applyBorder="1" applyAlignment="1">
      <alignment horizontal="center" vertical="center"/>
    </xf>
    <xf numFmtId="1" fontId="33" fillId="0" borderId="25" xfId="0" applyNumberFormat="1" applyFont="1" applyBorder="1" applyAlignment="1">
      <alignment horizontal="center" vertical="center"/>
    </xf>
    <xf numFmtId="1" fontId="33" fillId="0" borderId="6" xfId="0" applyNumberFormat="1" applyFont="1" applyBorder="1" applyAlignment="1">
      <alignment horizontal="center" vertical="center"/>
    </xf>
    <xf numFmtId="1" fontId="29" fillId="0" borderId="25" xfId="0" applyNumberFormat="1" applyFont="1" applyBorder="1" applyAlignment="1">
      <alignment horizontal="center" vertical="center" wrapText="1"/>
    </xf>
    <xf numFmtId="1" fontId="29" fillId="0" borderId="6" xfId="0" applyNumberFormat="1" applyFont="1" applyBorder="1" applyAlignment="1">
      <alignment horizontal="center" vertical="center" wrapText="1"/>
    </xf>
    <xf numFmtId="1" fontId="29" fillId="0" borderId="26" xfId="0" applyNumberFormat="1" applyFont="1" applyBorder="1" applyAlignment="1">
      <alignment horizontal="center" vertical="center"/>
    </xf>
    <xf numFmtId="1" fontId="29" fillId="0" borderId="25" xfId="0" applyNumberFormat="1" applyFont="1" applyBorder="1" applyAlignment="1">
      <alignment horizontal="center" vertical="center"/>
    </xf>
    <xf numFmtId="1" fontId="29" fillId="0" borderId="6" xfId="0" applyNumberFormat="1" applyFont="1" applyBorder="1" applyAlignment="1">
      <alignment horizontal="center" vertical="center"/>
    </xf>
    <xf numFmtId="0" fontId="33" fillId="0" borderId="2" xfId="0" applyFont="1" applyBorder="1" applyAlignment="1">
      <alignment horizontal="center" vertical="center"/>
    </xf>
    <xf numFmtId="0" fontId="29" fillId="0" borderId="26" xfId="0" applyFont="1" applyBorder="1" applyAlignment="1">
      <alignment horizontal="center" vertical="center" wrapText="1"/>
    </xf>
    <xf numFmtId="0" fontId="29" fillId="0" borderId="25" xfId="0" applyFont="1" applyBorder="1" applyAlignment="1">
      <alignment horizontal="center" vertical="center" wrapText="1"/>
    </xf>
    <xf numFmtId="0" fontId="29" fillId="0" borderId="6" xfId="0" applyFont="1" applyBorder="1" applyAlignment="1">
      <alignment horizontal="center" vertical="center" wrapText="1"/>
    </xf>
    <xf numFmtId="1" fontId="29" fillId="0" borderId="39" xfId="0" applyNumberFormat="1" applyFont="1" applyBorder="1" applyAlignment="1">
      <alignment horizontal="center" vertical="center" wrapText="1"/>
    </xf>
    <xf numFmtId="0" fontId="29" fillId="0" borderId="44" xfId="0" applyFont="1" applyBorder="1" applyAlignment="1">
      <alignment horizontal="center" vertical="center"/>
    </xf>
    <xf numFmtId="0" fontId="29" fillId="0" borderId="45" xfId="0" applyFont="1" applyBorder="1" applyAlignment="1">
      <alignment horizontal="center" vertical="center"/>
    </xf>
    <xf numFmtId="0" fontId="29" fillId="0" borderId="46" xfId="0" applyFont="1" applyBorder="1" applyAlignment="1">
      <alignment horizontal="center" vertical="center"/>
    </xf>
    <xf numFmtId="1" fontId="44" fillId="0" borderId="39" xfId="0" applyNumberFormat="1" applyFont="1" applyBorder="1" applyAlignment="1">
      <alignment horizontal="center" vertical="center"/>
    </xf>
    <xf numFmtId="1" fontId="29" fillId="0" borderId="44" xfId="0" applyNumberFormat="1" applyFont="1" applyBorder="1" applyAlignment="1">
      <alignment horizontal="center" vertical="center"/>
    </xf>
    <xf numFmtId="1" fontId="29" fillId="0" borderId="45" xfId="0" applyNumberFormat="1" applyFont="1" applyBorder="1" applyAlignment="1">
      <alignment horizontal="center" vertical="center"/>
    </xf>
    <xf numFmtId="1" fontId="29" fillId="0" borderId="46" xfId="0" applyNumberFormat="1" applyFont="1" applyBorder="1" applyAlignment="1">
      <alignment horizontal="center" vertical="center"/>
    </xf>
    <xf numFmtId="1" fontId="29" fillId="0" borderId="6" xfId="0" applyNumberFormat="1" applyFont="1" applyFill="1" applyBorder="1" applyAlignment="1">
      <alignment horizontal="center" vertical="center" wrapText="1"/>
    </xf>
    <xf numFmtId="1" fontId="33" fillId="2" borderId="39" xfId="0" applyNumberFormat="1" applyFont="1" applyFill="1" applyBorder="1" applyAlignment="1">
      <alignment horizontal="center" vertical="center"/>
    </xf>
    <xf numFmtId="0" fontId="29" fillId="14" borderId="6" xfId="0" applyFont="1" applyFill="1" applyBorder="1" applyAlignment="1">
      <alignment horizontal="center" vertical="center" wrapText="1"/>
    </xf>
    <xf numFmtId="1" fontId="33" fillId="6" borderId="46" xfId="0" applyNumberFormat="1" applyFont="1" applyFill="1" applyBorder="1" applyAlignment="1">
      <alignment horizontal="center" vertical="center" wrapText="1"/>
    </xf>
    <xf numFmtId="1" fontId="29" fillId="0" borderId="35" xfId="0" applyNumberFormat="1" applyFont="1" applyBorder="1" applyAlignment="1">
      <alignment horizontal="center" vertical="center"/>
    </xf>
    <xf numFmtId="1" fontId="29" fillId="0" borderId="39" xfId="0" applyNumberFormat="1" applyFont="1" applyBorder="1" applyAlignment="1">
      <alignment horizontal="center" vertical="center"/>
    </xf>
    <xf numFmtId="1" fontId="36" fillId="4" borderId="6" xfId="0" applyNumberFormat="1" applyFont="1" applyFill="1" applyBorder="1" applyAlignment="1">
      <alignment horizontal="center" vertical="center"/>
    </xf>
    <xf numFmtId="1" fontId="33" fillId="0" borderId="24" xfId="0" applyNumberFormat="1" applyFont="1" applyBorder="1" applyAlignment="1">
      <alignment horizontal="center" vertical="center"/>
    </xf>
    <xf numFmtId="1" fontId="33" fillId="0" borderId="3" xfId="0" applyNumberFormat="1" applyFont="1" applyBorder="1" applyAlignment="1">
      <alignment horizontal="center" vertical="center"/>
    </xf>
    <xf numFmtId="0" fontId="29" fillId="4" borderId="30" xfId="0" applyFont="1" applyFill="1" applyBorder="1" applyAlignment="1">
      <alignment horizontal="center" vertical="center"/>
    </xf>
    <xf numFmtId="0" fontId="29" fillId="4" borderId="3" xfId="0" applyFont="1" applyFill="1" applyBorder="1" applyAlignment="1">
      <alignment horizontal="center" vertical="center"/>
    </xf>
    <xf numFmtId="1" fontId="29" fillId="14" borderId="25" xfId="0" applyNumberFormat="1" applyFont="1" applyFill="1" applyBorder="1" applyAlignment="1">
      <alignment horizontal="center" vertical="center" wrapText="1"/>
    </xf>
    <xf numFmtId="1" fontId="29" fillId="14" borderId="6" xfId="0" applyNumberFormat="1" applyFont="1" applyFill="1" applyBorder="1" applyAlignment="1">
      <alignment horizontal="center" vertical="center" wrapText="1"/>
    </xf>
    <xf numFmtId="1" fontId="29" fillId="0" borderId="46" xfId="0" applyNumberFormat="1" applyFont="1" applyBorder="1" applyAlignment="1">
      <alignment horizontal="center" vertical="center" wrapText="1"/>
    </xf>
    <xf numFmtId="1" fontId="29" fillId="15" borderId="6" xfId="0" applyNumberFormat="1" applyFont="1" applyFill="1" applyBorder="1" applyAlignment="1">
      <alignment horizontal="center" vertical="center" wrapText="1"/>
    </xf>
    <xf numFmtId="0" fontId="33" fillId="0" borderId="25" xfId="0" applyFont="1" applyBorder="1" applyAlignment="1">
      <alignment horizontal="center" vertical="center" wrapText="1"/>
    </xf>
    <xf numFmtId="0" fontId="33" fillId="0" borderId="6" xfId="0" applyFont="1" applyBorder="1" applyAlignment="1">
      <alignment horizontal="center" vertical="center" wrapText="1"/>
    </xf>
    <xf numFmtId="0" fontId="33" fillId="0" borderId="30" xfId="0" applyFont="1" applyBorder="1" applyAlignment="1">
      <alignment horizontal="center" vertical="center"/>
    </xf>
    <xf numFmtId="0" fontId="33" fillId="0" borderId="3" xfId="0" applyFont="1" applyBorder="1" applyAlignment="1">
      <alignment horizontal="center" vertical="center"/>
    </xf>
    <xf numFmtId="0" fontId="29" fillId="15" borderId="2" xfId="0" applyFont="1" applyFill="1" applyBorder="1" applyAlignment="1">
      <alignment horizontal="center" vertical="center" wrapText="1"/>
    </xf>
    <xf numFmtId="0" fontId="29" fillId="0" borderId="24" xfId="0" applyFont="1" applyBorder="1" applyAlignment="1">
      <alignment horizontal="center" vertical="center" wrapText="1"/>
    </xf>
    <xf numFmtId="0" fontId="29" fillId="0" borderId="3" xfId="0" applyFont="1" applyBorder="1" applyAlignment="1">
      <alignment horizontal="center" vertical="center" wrapText="1"/>
    </xf>
    <xf numFmtId="1" fontId="29" fillId="15" borderId="6" xfId="0" applyNumberFormat="1" applyFont="1" applyFill="1" applyBorder="1" applyAlignment="1">
      <alignment horizontal="center" vertical="center"/>
    </xf>
    <xf numFmtId="1" fontId="33" fillId="0" borderId="45" xfId="0" applyNumberFormat="1" applyFont="1" applyBorder="1" applyAlignment="1">
      <alignment horizontal="center" vertical="center"/>
    </xf>
    <xf numFmtId="1" fontId="33" fillId="0" borderId="46" xfId="0" applyNumberFormat="1" applyFont="1" applyBorder="1" applyAlignment="1">
      <alignment horizontal="center" vertical="center"/>
    </xf>
    <xf numFmtId="0" fontId="29" fillId="0" borderId="46" xfId="0" applyFont="1" applyBorder="1" applyAlignment="1">
      <alignment horizontal="center" vertical="center" wrapText="1"/>
    </xf>
    <xf numFmtId="0" fontId="29" fillId="2" borderId="2" xfId="0" applyFont="1" applyFill="1" applyBorder="1" applyAlignment="1">
      <alignment horizontal="center" vertical="center"/>
    </xf>
    <xf numFmtId="1" fontId="29" fillId="14" borderId="6" xfId="0" applyNumberFormat="1" applyFont="1" applyFill="1" applyBorder="1" applyAlignment="1">
      <alignment horizontal="center" vertical="center"/>
    </xf>
    <xf numFmtId="1" fontId="33" fillId="14" borderId="25" xfId="0" applyNumberFormat="1" applyFont="1" applyFill="1" applyBorder="1" applyAlignment="1">
      <alignment horizontal="center" vertical="center" wrapText="1"/>
    </xf>
    <xf numFmtId="1" fontId="33" fillId="14" borderId="6" xfId="0" applyNumberFormat="1" applyFont="1" applyFill="1" applyBorder="1" applyAlignment="1">
      <alignment horizontal="center" vertical="center" wrapText="1"/>
    </xf>
    <xf numFmtId="0" fontId="29" fillId="11" borderId="6" xfId="0" applyFont="1" applyFill="1" applyBorder="1" applyAlignment="1">
      <alignment horizontal="center" vertical="center"/>
    </xf>
    <xf numFmtId="0" fontId="29" fillId="2" borderId="8" xfId="0" applyFont="1" applyFill="1" applyBorder="1" applyAlignment="1">
      <alignment horizontal="center" vertical="center"/>
    </xf>
    <xf numFmtId="0" fontId="29" fillId="4" borderId="2" xfId="0" applyFont="1" applyFill="1" applyBorder="1" applyAlignment="1">
      <alignment horizontal="center" vertical="center" wrapText="1"/>
    </xf>
    <xf numFmtId="0" fontId="32" fillId="4" borderId="53" xfId="0" applyFont="1" applyFill="1" applyBorder="1" applyAlignment="1">
      <alignment horizontal="center" vertical="center"/>
    </xf>
    <xf numFmtId="1" fontId="29" fillId="0" borderId="24" xfId="0" applyNumberFormat="1" applyFont="1" applyBorder="1" applyAlignment="1">
      <alignment horizontal="center" vertical="center"/>
    </xf>
    <xf numFmtId="1" fontId="29" fillId="0" borderId="3" xfId="0" applyNumberFormat="1" applyFont="1" applyBorder="1" applyAlignment="1">
      <alignment horizontal="center" vertical="center"/>
    </xf>
    <xf numFmtId="0" fontId="29" fillId="2" borderId="26" xfId="0" applyFont="1" applyFill="1" applyBorder="1" applyAlignment="1">
      <alignment horizontal="center" vertical="center" wrapText="1"/>
    </xf>
    <xf numFmtId="0" fontId="29" fillId="2" borderId="25" xfId="0" applyFont="1" applyFill="1" applyBorder="1" applyAlignment="1">
      <alignment horizontal="center" vertical="center" wrapText="1"/>
    </xf>
    <xf numFmtId="0" fontId="29" fillId="2" borderId="6" xfId="0" applyFont="1" applyFill="1" applyBorder="1" applyAlignment="1">
      <alignment horizontal="center" vertical="center" wrapText="1"/>
    </xf>
    <xf numFmtId="0" fontId="29" fillId="2" borderId="26" xfId="0" applyFont="1" applyFill="1" applyBorder="1" applyAlignment="1">
      <alignment horizontal="center" vertical="center"/>
    </xf>
    <xf numFmtId="0" fontId="29" fillId="2" borderId="25" xfId="0" applyFont="1" applyFill="1" applyBorder="1" applyAlignment="1">
      <alignment horizontal="center" vertical="center"/>
    </xf>
    <xf numFmtId="0" fontId="29" fillId="4" borderId="26" xfId="0" applyFont="1" applyFill="1" applyBorder="1" applyAlignment="1">
      <alignment horizontal="center" vertical="center"/>
    </xf>
    <xf numFmtId="0" fontId="29" fillId="4" borderId="6" xfId="0" applyFont="1" applyFill="1" applyBorder="1" applyAlignment="1">
      <alignment horizontal="center" vertical="center"/>
    </xf>
    <xf numFmtId="1" fontId="33" fillId="15" borderId="3" xfId="0" applyNumberFormat="1" applyFont="1" applyFill="1" applyBorder="1" applyAlignment="1">
      <alignment horizontal="center" vertical="center" wrapText="1"/>
    </xf>
    <xf numFmtId="0" fontId="33" fillId="2" borderId="44" xfId="0" applyFont="1" applyFill="1" applyBorder="1" applyAlignment="1">
      <alignment horizontal="center" vertical="center"/>
    </xf>
    <xf numFmtId="0" fontId="33" fillId="2" borderId="46" xfId="0" applyFont="1" applyFill="1" applyBorder="1" applyAlignment="1">
      <alignment horizontal="center" vertical="center"/>
    </xf>
    <xf numFmtId="0" fontId="33" fillId="0" borderId="35" xfId="0" applyFont="1" applyBorder="1" applyAlignment="1">
      <alignment horizontal="center" vertical="center" wrapText="1"/>
    </xf>
    <xf numFmtId="0" fontId="33" fillId="0" borderId="39" xfId="0" applyFont="1" applyBorder="1" applyAlignment="1">
      <alignment horizontal="center" vertical="center" wrapText="1"/>
    </xf>
    <xf numFmtId="1" fontId="44" fillId="0" borderId="39" xfId="0" applyNumberFormat="1" applyFont="1" applyBorder="1" applyAlignment="1">
      <alignment horizontal="center" vertical="center" wrapText="1"/>
    </xf>
    <xf numFmtId="1" fontId="134" fillId="4" borderId="6" xfId="0" applyNumberFormat="1" applyFont="1" applyFill="1" applyBorder="1" applyAlignment="1">
      <alignment horizontal="center" vertical="center"/>
    </xf>
    <xf numFmtId="1" fontId="29" fillId="4" borderId="26" xfId="0" applyNumberFormat="1" applyFont="1" applyFill="1" applyBorder="1" applyAlignment="1">
      <alignment horizontal="center" vertical="center"/>
    </xf>
    <xf numFmtId="1" fontId="29" fillId="4" borderId="25" xfId="0" applyNumberFormat="1" applyFont="1" applyFill="1" applyBorder="1" applyAlignment="1">
      <alignment horizontal="center" vertical="center"/>
    </xf>
    <xf numFmtId="1" fontId="29" fillId="4" borderId="6" xfId="0" applyNumberFormat="1" applyFont="1" applyFill="1" applyBorder="1" applyAlignment="1">
      <alignment horizontal="center" vertical="center"/>
    </xf>
    <xf numFmtId="1" fontId="33" fillId="0" borderId="24" xfId="0" applyNumberFormat="1" applyFont="1" applyBorder="1" applyAlignment="1">
      <alignment horizontal="center" vertical="center" wrapText="1"/>
    </xf>
    <xf numFmtId="1" fontId="33" fillId="0" borderId="3" xfId="0" applyNumberFormat="1" applyFont="1" applyBorder="1" applyAlignment="1">
      <alignment horizontal="center" vertical="center" wrapText="1"/>
    </xf>
    <xf numFmtId="1" fontId="33" fillId="0" borderId="46" xfId="0" applyNumberFormat="1" applyFont="1" applyBorder="1" applyAlignment="1">
      <alignment horizontal="center" vertical="center" wrapText="1"/>
    </xf>
    <xf numFmtId="0" fontId="29" fillId="0" borderId="15" xfId="0" applyFont="1" applyBorder="1" applyAlignment="1">
      <alignment horizontal="center" vertical="center" wrapText="1"/>
    </xf>
    <xf numFmtId="164" fontId="31" fillId="14" borderId="12" xfId="0" applyNumberFormat="1" applyFont="1" applyFill="1" applyBorder="1" applyAlignment="1">
      <alignment horizontal="center" vertical="center" wrapText="1"/>
    </xf>
    <xf numFmtId="0" fontId="29" fillId="0" borderId="11" xfId="0" applyFont="1" applyBorder="1" applyAlignment="1">
      <alignment horizontal="center" vertical="center" wrapText="1"/>
    </xf>
    <xf numFmtId="0" fontId="33" fillId="0" borderId="38" xfId="0" applyFont="1" applyBorder="1" applyAlignment="1">
      <alignment horizontal="center" vertical="center"/>
    </xf>
    <xf numFmtId="0" fontId="33" fillId="0" borderId="39" xfId="0" applyFont="1" applyBorder="1" applyAlignment="1">
      <alignment horizontal="center" vertical="center"/>
    </xf>
    <xf numFmtId="1" fontId="33" fillId="11" borderId="6" xfId="0" applyNumberFormat="1" applyFont="1" applyFill="1" applyBorder="1" applyAlignment="1">
      <alignment horizontal="center" vertical="center"/>
    </xf>
    <xf numFmtId="0" fontId="33" fillId="4" borderId="25" xfId="0" applyFont="1" applyFill="1" applyBorder="1" applyAlignment="1">
      <alignment horizontal="center" vertical="center"/>
    </xf>
    <xf numFmtId="0" fontId="33" fillId="4" borderId="6" xfId="0" applyFont="1" applyFill="1" applyBorder="1" applyAlignment="1">
      <alignment horizontal="center" vertical="center"/>
    </xf>
    <xf numFmtId="0" fontId="29" fillId="15" borderId="26" xfId="0" applyFont="1" applyFill="1" applyBorder="1" applyAlignment="1">
      <alignment horizontal="center" vertical="center" wrapText="1"/>
    </xf>
    <xf numFmtId="0" fontId="29" fillId="15" borderId="6" xfId="0" applyFont="1" applyFill="1" applyBorder="1" applyAlignment="1">
      <alignment horizontal="center" vertical="center" wrapText="1"/>
    </xf>
    <xf numFmtId="0" fontId="29" fillId="11" borderId="3" xfId="0" applyFont="1" applyFill="1" applyBorder="1" applyAlignment="1">
      <alignment horizontal="center" vertical="center"/>
    </xf>
    <xf numFmtId="0" fontId="33" fillId="4" borderId="6" xfId="0" applyFont="1" applyFill="1" applyBorder="1" applyAlignment="1">
      <alignment horizontal="center" vertical="center" wrapText="1"/>
    </xf>
    <xf numFmtId="0" fontId="32" fillId="0" borderId="6" xfId="0" applyFont="1" applyBorder="1" applyAlignment="1">
      <alignment horizontal="center" vertical="center" wrapText="1"/>
    </xf>
    <xf numFmtId="0" fontId="33" fillId="14" borderId="6" xfId="0" applyFont="1" applyFill="1" applyBorder="1" applyAlignment="1">
      <alignment horizontal="center" vertical="center" wrapText="1"/>
    </xf>
    <xf numFmtId="0" fontId="29" fillId="4" borderId="33" xfId="0" applyFont="1" applyFill="1" applyBorder="1" applyAlignment="1">
      <alignment horizontal="center" vertical="center"/>
    </xf>
    <xf numFmtId="1" fontId="33" fillId="10" borderId="6" xfId="0" applyNumberFormat="1" applyFont="1" applyFill="1" applyBorder="1" applyAlignment="1">
      <alignment horizontal="center" vertical="center" wrapText="1"/>
    </xf>
    <xf numFmtId="1" fontId="29" fillId="0" borderId="24" xfId="0" applyNumberFormat="1" applyFont="1" applyBorder="1" applyAlignment="1">
      <alignment horizontal="center" vertical="center" wrapText="1"/>
    </xf>
    <xf numFmtId="1" fontId="29" fillId="0" borderId="3" xfId="0" applyNumberFormat="1" applyFont="1" applyBorder="1" applyAlignment="1">
      <alignment horizontal="center" vertical="center" wrapText="1"/>
    </xf>
    <xf numFmtId="0" fontId="33" fillId="4" borderId="26" xfId="0" applyFont="1" applyFill="1" applyBorder="1" applyAlignment="1">
      <alignment horizontal="center" vertical="center"/>
    </xf>
    <xf numFmtId="1" fontId="33" fillId="14" borderId="6" xfId="0" applyNumberFormat="1" applyFont="1" applyFill="1" applyBorder="1" applyAlignment="1">
      <alignment horizontal="center" vertical="center"/>
    </xf>
    <xf numFmtId="1" fontId="33" fillId="0" borderId="39" xfId="0" applyNumberFormat="1" applyFont="1" applyBorder="1" applyAlignment="1">
      <alignment horizontal="center" vertical="center"/>
    </xf>
    <xf numFmtId="0" fontId="29" fillId="0" borderId="39" xfId="0" applyFont="1" applyBorder="1" applyAlignment="1">
      <alignment horizontal="center" vertical="center" wrapText="1"/>
    </xf>
    <xf numFmtId="1" fontId="29" fillId="14" borderId="3" xfId="0" applyNumberFormat="1" applyFont="1" applyFill="1" applyBorder="1" applyAlignment="1">
      <alignment horizontal="center" vertical="center" wrapText="1"/>
    </xf>
    <xf numFmtId="1" fontId="29" fillId="14" borderId="33" xfId="0" applyNumberFormat="1" applyFont="1" applyFill="1" applyBorder="1" applyAlignment="1">
      <alignment horizontal="center" vertical="center" wrapText="1"/>
    </xf>
    <xf numFmtId="1" fontId="33" fillId="0" borderId="32" xfId="0" applyNumberFormat="1" applyFont="1" applyBorder="1" applyAlignment="1">
      <alignment horizontal="center" vertical="center"/>
    </xf>
    <xf numFmtId="1" fontId="33" fillId="0" borderId="33" xfId="0" applyNumberFormat="1" applyFont="1" applyBorder="1" applyAlignment="1">
      <alignment horizontal="center" vertical="center"/>
    </xf>
    <xf numFmtId="0" fontId="29" fillId="0" borderId="6" xfId="0" applyFont="1" applyBorder="1" applyAlignment="1">
      <alignment wrapText="1"/>
    </xf>
    <xf numFmtId="0" fontId="29" fillId="4" borderId="2" xfId="0" applyFont="1" applyFill="1" applyBorder="1" applyAlignment="1">
      <alignment horizontal="center" vertical="center"/>
    </xf>
    <xf numFmtId="0" fontId="32" fillId="0" borderId="15" xfId="0" applyFont="1" applyBorder="1" applyAlignment="1">
      <alignment horizontal="center" vertical="center"/>
    </xf>
    <xf numFmtId="0" fontId="32" fillId="0" borderId="13" xfId="0" applyFont="1" applyBorder="1" applyAlignment="1">
      <alignment horizontal="center" vertical="center"/>
    </xf>
    <xf numFmtId="1" fontId="29" fillId="0" borderId="57" xfId="0" applyNumberFormat="1" applyFont="1" applyBorder="1" applyAlignment="1">
      <alignment horizontal="center" vertical="center"/>
    </xf>
    <xf numFmtId="0" fontId="29" fillId="0" borderId="31" xfId="0" applyFont="1" applyBorder="1" applyAlignment="1">
      <alignment horizontal="center" vertical="center"/>
    </xf>
    <xf numFmtId="0" fontId="29" fillId="0" borderId="32" xfId="0" applyFont="1" applyBorder="1" applyAlignment="1">
      <alignment horizontal="center" vertical="center"/>
    </xf>
    <xf numFmtId="0" fontId="29" fillId="0" borderId="33" xfId="0" applyFont="1" applyBorder="1" applyAlignment="1">
      <alignment horizontal="center" vertical="center"/>
    </xf>
    <xf numFmtId="1" fontId="44" fillId="0" borderId="6" xfId="0" applyNumberFormat="1" applyFont="1" applyBorder="1" applyAlignment="1">
      <alignment horizontal="center" vertical="center"/>
    </xf>
    <xf numFmtId="0" fontId="29" fillId="15" borderId="39" xfId="0" applyFont="1" applyFill="1" applyBorder="1" applyAlignment="1">
      <alignment horizontal="center" vertical="center" wrapText="1"/>
    </xf>
    <xf numFmtId="1" fontId="33" fillId="15" borderId="46" xfId="0" applyNumberFormat="1" applyFont="1" applyFill="1" applyBorder="1" applyAlignment="1">
      <alignment horizontal="center" vertical="center"/>
    </xf>
    <xf numFmtId="1" fontId="33" fillId="15" borderId="6" xfId="0" applyNumberFormat="1" applyFont="1" applyFill="1" applyBorder="1" applyAlignment="1">
      <alignment horizontal="center" vertical="center"/>
    </xf>
    <xf numFmtId="0" fontId="44" fillId="15" borderId="6" xfId="8" applyFont="1" applyFill="1" applyBorder="1" applyAlignment="1">
      <alignment horizontal="center" vertical="center" wrapText="1"/>
    </xf>
    <xf numFmtId="1" fontId="33" fillId="4" borderId="6" xfId="0" applyNumberFormat="1" applyFont="1" applyFill="1" applyBorder="1" applyAlignment="1">
      <alignment horizontal="center" vertical="center" wrapText="1"/>
    </xf>
    <xf numFmtId="0" fontId="33" fillId="2" borderId="6" xfId="0" applyFont="1" applyFill="1" applyBorder="1" applyAlignment="1">
      <alignment horizontal="center" vertical="center" wrapText="1"/>
    </xf>
    <xf numFmtId="0" fontId="33" fillId="12" borderId="6" xfId="0" applyFont="1" applyFill="1" applyBorder="1" applyAlignment="1">
      <alignment horizontal="center" vertical="center"/>
    </xf>
    <xf numFmtId="1" fontId="33" fillId="15" borderId="32" xfId="0" applyNumberFormat="1" applyFont="1" applyFill="1" applyBorder="1" applyAlignment="1">
      <alignment horizontal="center" vertical="center" wrapText="1"/>
    </xf>
    <xf numFmtId="1" fontId="33" fillId="15" borderId="33" xfId="0" applyNumberFormat="1" applyFont="1" applyFill="1" applyBorder="1" applyAlignment="1">
      <alignment horizontal="center" vertical="center" wrapText="1"/>
    </xf>
    <xf numFmtId="0" fontId="29" fillId="0" borderId="13" xfId="0" applyFont="1" applyBorder="1" applyAlignment="1">
      <alignment horizontal="center" vertical="center" wrapText="1"/>
    </xf>
    <xf numFmtId="1" fontId="33" fillId="4" borderId="35" xfId="0" applyNumberFormat="1" applyFont="1" applyFill="1" applyBorder="1" applyAlignment="1">
      <alignment horizontal="center" vertical="center" wrapText="1"/>
    </xf>
    <xf numFmtId="1" fontId="33" fillId="4" borderId="39" xfId="0" applyNumberFormat="1" applyFont="1" applyFill="1" applyBorder="1" applyAlignment="1">
      <alignment horizontal="center" vertical="center" wrapText="1"/>
    </xf>
    <xf numFmtId="0" fontId="32" fillId="4" borderId="26" xfId="0" applyFont="1" applyFill="1" applyBorder="1" applyAlignment="1">
      <alignment horizontal="center" vertical="center"/>
    </xf>
    <xf numFmtId="0" fontId="30" fillId="0" borderId="6" xfId="0" applyFont="1" applyBorder="1" applyAlignment="1">
      <alignment horizontal="center" vertical="center" wrapText="1"/>
    </xf>
    <xf numFmtId="1" fontId="29" fillId="2" borderId="6" xfId="0" applyNumberFormat="1" applyFont="1" applyFill="1" applyBorder="1" applyAlignment="1">
      <alignment horizontal="center" vertical="center" wrapText="1"/>
    </xf>
    <xf numFmtId="0" fontId="29" fillId="15" borderId="6" xfId="0" applyFont="1" applyFill="1" applyBorder="1"/>
    <xf numFmtId="0" fontId="29" fillId="0" borderId="6" xfId="0" applyFont="1" applyBorder="1"/>
    <xf numFmtId="0" fontId="29" fillId="4" borderId="38" xfId="0" applyFont="1" applyFill="1" applyBorder="1" applyAlignment="1">
      <alignment horizontal="center" vertical="center"/>
    </xf>
    <xf numFmtId="1" fontId="44" fillId="0" borderId="6" xfId="8" applyNumberFormat="1" applyFont="1" applyBorder="1" applyAlignment="1">
      <alignment horizontal="center" vertical="center"/>
    </xf>
    <xf numFmtId="1" fontId="28" fillId="0" borderId="6" xfId="0" applyNumberFormat="1" applyFont="1" applyBorder="1" applyAlignment="1">
      <alignment horizontal="center" vertical="center"/>
    </xf>
    <xf numFmtId="1" fontId="28" fillId="0" borderId="3" xfId="0" applyNumberFormat="1" applyFont="1" applyBorder="1" applyAlignment="1">
      <alignment horizontal="center" vertical="center"/>
    </xf>
    <xf numFmtId="1" fontId="28" fillId="0" borderId="6" xfId="0" applyNumberFormat="1" applyFont="1" applyBorder="1" applyAlignment="1">
      <alignment horizontal="center" vertical="center" wrapText="1"/>
    </xf>
    <xf numFmtId="1" fontId="28" fillId="0" borderId="6" xfId="0" applyNumberFormat="1" applyFont="1" applyBorder="1" applyAlignment="1">
      <alignment horizontal="center" wrapText="1"/>
    </xf>
    <xf numFmtId="0" fontId="28" fillId="0" borderId="6" xfId="0" applyFont="1" applyBorder="1" applyAlignment="1">
      <alignment horizontal="center" vertical="center"/>
    </xf>
    <xf numFmtId="1" fontId="28" fillId="0" borderId="57" xfId="0" applyNumberFormat="1" applyFont="1" applyBorder="1" applyAlignment="1">
      <alignment horizontal="center" vertical="center"/>
    </xf>
    <xf numFmtId="1" fontId="28" fillId="0" borderId="46" xfId="0" applyNumberFormat="1" applyFont="1" applyBorder="1" applyAlignment="1">
      <alignment horizontal="center" vertical="center" wrapText="1"/>
    </xf>
    <xf numFmtId="0" fontId="28" fillId="0" borderId="39" xfId="0" applyFont="1" applyBorder="1" applyAlignment="1">
      <alignment horizontal="center" vertical="center"/>
    </xf>
    <xf numFmtId="1" fontId="28" fillId="0" borderId="3" xfId="0" applyNumberFormat="1" applyFont="1" applyBorder="1" applyAlignment="1">
      <alignment horizontal="center" vertical="center" wrapText="1"/>
    </xf>
    <xf numFmtId="1" fontId="29" fillId="8" borderId="6" xfId="0" applyNumberFormat="1" applyFont="1" applyFill="1" applyBorder="1" applyAlignment="1">
      <alignment horizontal="center" vertical="center"/>
    </xf>
    <xf numFmtId="1" fontId="29" fillId="0" borderId="32" xfId="0" applyNumberFormat="1" applyFont="1" applyBorder="1" applyAlignment="1">
      <alignment horizontal="center" vertical="center" wrapText="1"/>
    </xf>
    <xf numFmtId="1" fontId="29" fillId="0" borderId="33" xfId="0" applyNumberFormat="1" applyFont="1" applyBorder="1" applyAlignment="1">
      <alignment horizontal="center" vertical="center" wrapText="1"/>
    </xf>
    <xf numFmtId="1" fontId="29" fillId="2" borderId="26" xfId="0" applyNumberFormat="1" applyFont="1" applyFill="1" applyBorder="1" applyAlignment="1">
      <alignment horizontal="center" vertical="center"/>
    </xf>
    <xf numFmtId="1" fontId="29" fillId="2" borderId="6" xfId="0" applyNumberFormat="1" applyFont="1" applyFill="1" applyBorder="1" applyAlignment="1">
      <alignment horizontal="center" vertical="center"/>
    </xf>
    <xf numFmtId="0" fontId="33" fillId="15" borderId="25" xfId="0" applyFont="1" applyFill="1" applyBorder="1" applyAlignment="1">
      <alignment horizontal="center" vertical="center"/>
    </xf>
    <xf numFmtId="0" fontId="29" fillId="0" borderId="26" xfId="0" applyFont="1" applyFill="1" applyBorder="1" applyAlignment="1">
      <alignment horizontal="center" vertical="center"/>
    </xf>
    <xf numFmtId="1" fontId="29" fillId="6" borderId="6" xfId="0" applyNumberFormat="1" applyFont="1" applyFill="1" applyBorder="1" applyAlignment="1">
      <alignment horizontal="center" vertical="center"/>
    </xf>
    <xf numFmtId="1" fontId="33" fillId="0" borderId="32" xfId="0" applyNumberFormat="1" applyFont="1" applyBorder="1" applyAlignment="1">
      <alignment horizontal="center" vertical="center" wrapText="1"/>
    </xf>
    <xf numFmtId="1" fontId="33" fillId="0" borderId="33" xfId="0" applyNumberFormat="1" applyFont="1" applyBorder="1" applyAlignment="1">
      <alignment horizontal="center" vertical="center" wrapText="1"/>
    </xf>
    <xf numFmtId="0" fontId="33" fillId="0" borderId="4" xfId="0" applyFont="1" applyBorder="1" applyAlignment="1">
      <alignment horizontal="center" vertical="center"/>
    </xf>
    <xf numFmtId="0" fontId="33" fillId="0" borderId="44" xfId="0" applyFont="1" applyBorder="1" applyAlignment="1">
      <alignment horizontal="center" vertical="center"/>
    </xf>
    <xf numFmtId="1" fontId="33" fillId="0" borderId="25" xfId="1" applyNumberFormat="1" applyFont="1" applyBorder="1" applyAlignment="1">
      <alignment horizontal="center" vertical="center"/>
    </xf>
    <xf numFmtId="0" fontId="33" fillId="0" borderId="26" xfId="0" applyFont="1" applyBorder="1" applyAlignment="1">
      <alignment horizontal="center" vertical="center"/>
    </xf>
    <xf numFmtId="0" fontId="33" fillId="0" borderId="25" xfId="0" applyFont="1" applyBorder="1" applyAlignment="1">
      <alignment horizontal="center" vertical="center"/>
    </xf>
    <xf numFmtId="1" fontId="33" fillId="0" borderId="25" xfId="1" applyNumberFormat="1" applyFont="1" applyBorder="1" applyAlignment="1">
      <alignment horizontal="center" vertical="center" wrapText="1"/>
    </xf>
    <xf numFmtId="0" fontId="29" fillId="0" borderId="26" xfId="0" applyFont="1" applyBorder="1" applyAlignment="1">
      <alignment horizontal="center" vertical="center"/>
    </xf>
    <xf numFmtId="0" fontId="29" fillId="0" borderId="6" xfId="0" applyFont="1" applyBorder="1" applyAlignment="1">
      <alignment horizontal="center" vertical="center"/>
    </xf>
    <xf numFmtId="1" fontId="33" fillId="15" borderId="25" xfId="0" applyNumberFormat="1" applyFont="1" applyFill="1" applyBorder="1" applyAlignment="1">
      <alignment horizontal="center" vertical="center" wrapText="1"/>
    </xf>
    <xf numFmtId="1" fontId="33" fillId="0" borderId="25" xfId="0" applyNumberFormat="1" applyFont="1" applyBorder="1" applyAlignment="1">
      <alignment horizontal="center" vertical="center" wrapText="1"/>
    </xf>
    <xf numFmtId="1" fontId="33" fillId="0" borderId="26" xfId="0" applyNumberFormat="1" applyFont="1" applyBorder="1" applyAlignment="1">
      <alignment horizontal="center" vertical="center"/>
    </xf>
    <xf numFmtId="1" fontId="33" fillId="0" borderId="25" xfId="0" applyNumberFormat="1" applyFont="1" applyBorder="1" applyAlignment="1">
      <alignment horizontal="center" vertical="center"/>
    </xf>
    <xf numFmtId="1" fontId="29" fillId="0" borderId="26" xfId="0" applyNumberFormat="1" applyFont="1" applyBorder="1" applyAlignment="1">
      <alignment horizontal="center" vertical="center"/>
    </xf>
    <xf numFmtId="0" fontId="33" fillId="0" borderId="2" xfId="0" applyFont="1" applyBorder="1" applyAlignment="1">
      <alignment horizontal="center" vertical="center"/>
    </xf>
    <xf numFmtId="0" fontId="33" fillId="15" borderId="25" xfId="0" applyFont="1" applyFill="1" applyBorder="1" applyAlignment="1">
      <alignment horizontal="center" vertical="center" wrapText="1"/>
    </xf>
    <xf numFmtId="1" fontId="33" fillId="0" borderId="24" xfId="0" applyNumberFormat="1" applyFont="1" applyBorder="1" applyAlignment="1">
      <alignment horizontal="center" vertical="center"/>
    </xf>
    <xf numFmtId="0" fontId="33" fillId="0" borderId="25" xfId="0" applyFont="1" applyBorder="1" applyAlignment="1">
      <alignment horizontal="center" vertical="center" wrapText="1"/>
    </xf>
    <xf numFmtId="1" fontId="33" fillId="0" borderId="44" xfId="0" applyNumberFormat="1" applyFont="1" applyBorder="1" applyAlignment="1">
      <alignment horizontal="center" vertical="center"/>
    </xf>
    <xf numFmtId="0" fontId="33" fillId="0" borderId="30" xfId="0" applyFont="1" applyBorder="1" applyAlignment="1">
      <alignment horizontal="center" vertical="center"/>
    </xf>
    <xf numFmtId="1" fontId="33" fillId="14" borderId="25" xfId="0" applyNumberFormat="1" applyFont="1" applyFill="1" applyBorder="1" applyAlignment="1">
      <alignment horizontal="center" vertical="center" wrapText="1"/>
    </xf>
    <xf numFmtId="164" fontId="31" fillId="15" borderId="14" xfId="0" applyNumberFormat="1" applyFont="1" applyFill="1" applyBorder="1" applyAlignment="1">
      <alignment horizontal="center" vertical="center" wrapText="1"/>
    </xf>
    <xf numFmtId="1" fontId="29" fillId="0" borderId="24" xfId="0" applyNumberFormat="1" applyFont="1" applyBorder="1" applyAlignment="1">
      <alignment horizontal="center" vertical="center"/>
    </xf>
    <xf numFmtId="1" fontId="33" fillId="0" borderId="24" xfId="0" applyNumberFormat="1" applyFont="1" applyBorder="1" applyAlignment="1">
      <alignment horizontal="center" vertical="center" wrapText="1"/>
    </xf>
    <xf numFmtId="1" fontId="33" fillId="4" borderId="38" xfId="0" applyNumberFormat="1" applyFont="1" applyFill="1" applyBorder="1" applyAlignment="1">
      <alignment horizontal="center" vertical="center"/>
    </xf>
    <xf numFmtId="1" fontId="33" fillId="0" borderId="45" xfId="0" applyNumberFormat="1" applyFont="1" applyBorder="1" applyAlignment="1">
      <alignment horizontal="center" vertical="center" wrapText="1"/>
    </xf>
    <xf numFmtId="0" fontId="33" fillId="0" borderId="38" xfId="0" applyFont="1" applyBorder="1" applyAlignment="1">
      <alignment horizontal="center" vertical="center"/>
    </xf>
    <xf numFmtId="0" fontId="33" fillId="14" borderId="25" xfId="0" applyFont="1" applyFill="1" applyBorder="1" applyAlignment="1">
      <alignment horizontal="center" vertical="center"/>
    </xf>
    <xf numFmtId="0" fontId="33" fillId="4" borderId="25" xfId="0" applyFont="1" applyFill="1" applyBorder="1" applyAlignment="1">
      <alignment horizontal="center" vertical="center"/>
    </xf>
    <xf numFmtId="1" fontId="33" fillId="0" borderId="35" xfId="0" applyNumberFormat="1" applyFont="1" applyBorder="1" applyAlignment="1">
      <alignment horizontal="center" vertical="center"/>
    </xf>
    <xf numFmtId="0" fontId="33" fillId="4" borderId="26" xfId="0" applyFont="1" applyFill="1" applyBorder="1" applyAlignment="1">
      <alignment horizontal="center" vertical="center"/>
    </xf>
    <xf numFmtId="1" fontId="33" fillId="0" borderId="32" xfId="0" applyNumberFormat="1" applyFont="1" applyBorder="1" applyAlignment="1">
      <alignment horizontal="center" vertical="center"/>
    </xf>
    <xf numFmtId="1" fontId="44" fillId="0" borderId="25" xfId="0" applyNumberFormat="1" applyFont="1" applyBorder="1" applyAlignment="1">
      <alignment horizontal="center" vertical="center"/>
    </xf>
    <xf numFmtId="1" fontId="44" fillId="0" borderId="6" xfId="0" applyNumberFormat="1" applyFont="1" applyBorder="1" applyAlignment="1">
      <alignment horizontal="center" vertical="center"/>
    </xf>
    <xf numFmtId="0" fontId="33" fillId="2" borderId="25" xfId="0" applyFont="1" applyFill="1" applyBorder="1" applyAlignment="1">
      <alignment horizontal="center" vertical="center" wrapText="1"/>
    </xf>
    <xf numFmtId="1" fontId="44" fillId="0" borderId="25" xfId="8" applyNumberFormat="1" applyFont="1" applyBorder="1" applyAlignment="1">
      <alignment horizontal="center" vertical="center"/>
    </xf>
    <xf numFmtId="1" fontId="44" fillId="0" borderId="6" xfId="8" applyNumberFormat="1" applyFont="1" applyBorder="1" applyAlignment="1">
      <alignment horizontal="center" vertical="center"/>
    </xf>
    <xf numFmtId="1" fontId="33" fillId="0" borderId="32" xfId="0" applyNumberFormat="1" applyFont="1" applyBorder="1" applyAlignment="1">
      <alignment horizontal="center" vertical="center" wrapText="1"/>
    </xf>
    <xf numFmtId="0" fontId="33" fillId="15" borderId="25" xfId="0" applyFont="1" applyFill="1" applyBorder="1" applyAlignment="1">
      <alignment horizontal="center" vertical="center"/>
    </xf>
    <xf numFmtId="1" fontId="44" fillId="0" borderId="6" xfId="8" applyNumberFormat="1" applyFont="1" applyBorder="1" applyAlignment="1">
      <alignment horizontal="center" vertical="center" wrapText="1"/>
    </xf>
    <xf numFmtId="1" fontId="33" fillId="2" borderId="25" xfId="0" applyNumberFormat="1" applyFont="1" applyFill="1" applyBorder="1" applyAlignment="1">
      <alignment horizontal="center" vertical="center" wrapText="1"/>
    </xf>
    <xf numFmtId="1" fontId="33" fillId="2" borderId="25" xfId="0" applyNumberFormat="1" applyFont="1" applyFill="1" applyBorder="1" applyAlignment="1">
      <alignment horizontal="center" vertical="center"/>
    </xf>
    <xf numFmtId="0" fontId="44" fillId="2" borderId="25" xfId="0" applyFont="1" applyFill="1" applyBorder="1" applyAlignment="1">
      <alignment horizontal="center" vertical="center" wrapText="1"/>
    </xf>
    <xf numFmtId="0" fontId="13" fillId="2" borderId="0" xfId="8" applyFont="1" applyFill="1" applyBorder="1" applyAlignment="1">
      <alignment horizontal="center" vertical="center"/>
    </xf>
    <xf numFmtId="1" fontId="163" fillId="16" borderId="25" xfId="0" applyNumberFormat="1" applyFont="1" applyFill="1" applyBorder="1" applyAlignment="1">
      <alignment horizontal="center" vertical="center"/>
    </xf>
    <xf numFmtId="0" fontId="33" fillId="0" borderId="44" xfId="0" applyFont="1" applyBorder="1" applyAlignment="1">
      <alignment horizontal="center" vertical="center"/>
    </xf>
    <xf numFmtId="0" fontId="33" fillId="0" borderId="45" xfId="0" applyFont="1" applyBorder="1" applyAlignment="1">
      <alignment horizontal="center" vertical="center"/>
    </xf>
    <xf numFmtId="1" fontId="36" fillId="4" borderId="35" xfId="0" applyNumberFormat="1" applyFont="1" applyFill="1" applyBorder="1" applyAlignment="1">
      <alignment horizontal="center" vertical="center"/>
    </xf>
    <xf numFmtId="0" fontId="44" fillId="0" borderId="6" xfId="0" applyFont="1" applyBorder="1" applyAlignment="1">
      <alignment horizontal="center" vertical="center"/>
    </xf>
    <xf numFmtId="0" fontId="33" fillId="15" borderId="2" xfId="0" applyFont="1" applyFill="1" applyBorder="1" applyAlignment="1">
      <alignment horizontal="center" vertical="center" wrapText="1"/>
    </xf>
    <xf numFmtId="0" fontId="33" fillId="0" borderId="25" xfId="8" applyFont="1" applyBorder="1" applyAlignment="1">
      <alignment horizontal="center" vertical="center"/>
    </xf>
    <xf numFmtId="0" fontId="33" fillId="0" borderId="25" xfId="1" applyFont="1" applyBorder="1" applyAlignment="1">
      <alignment horizontal="center" vertical="center" wrapText="1"/>
    </xf>
    <xf numFmtId="0" fontId="33" fillId="0" borderId="26" xfId="1" applyFont="1" applyBorder="1" applyAlignment="1">
      <alignment horizontal="center" vertical="center"/>
    </xf>
    <xf numFmtId="0" fontId="33" fillId="0" borderId="25" xfId="1" applyFont="1" applyBorder="1" applyAlignment="1">
      <alignment horizontal="center" vertical="center"/>
    </xf>
    <xf numFmtId="1" fontId="33" fillId="4" borderId="25" xfId="1" applyNumberFormat="1" applyFont="1" applyFill="1" applyBorder="1" applyAlignment="1">
      <alignment horizontal="center" vertical="center"/>
    </xf>
    <xf numFmtId="0" fontId="33" fillId="0" borderId="31" xfId="0" applyFont="1" applyBorder="1" applyAlignment="1">
      <alignment horizontal="center" vertical="center"/>
    </xf>
    <xf numFmtId="1" fontId="33" fillId="19" borderId="26" xfId="0" applyNumberFormat="1" applyFont="1" applyFill="1" applyBorder="1" applyAlignment="1">
      <alignment horizontal="center" vertical="center"/>
    </xf>
    <xf numFmtId="0" fontId="29" fillId="4" borderId="44" xfId="0" applyFont="1" applyFill="1" applyBorder="1" applyAlignment="1">
      <alignment horizontal="center" vertical="center"/>
    </xf>
    <xf numFmtId="0" fontId="33" fillId="4" borderId="31" xfId="0" applyFont="1" applyFill="1" applyBorder="1" applyAlignment="1">
      <alignment horizontal="center" vertical="center"/>
    </xf>
    <xf numFmtId="0" fontId="33" fillId="4" borderId="44" xfId="0" applyFont="1" applyFill="1" applyBorder="1" applyAlignment="1">
      <alignment horizontal="center" vertical="center"/>
    </xf>
    <xf numFmtId="0" fontId="65" fillId="2" borderId="31" xfId="0" applyFont="1" applyFill="1" applyBorder="1" applyAlignment="1">
      <alignment horizontal="center" vertical="center"/>
    </xf>
    <xf numFmtId="0" fontId="176" fillId="2" borderId="26" xfId="0" applyFont="1" applyFill="1" applyBorder="1" applyAlignment="1">
      <alignment horizontal="center" vertical="center" wrapText="1"/>
    </xf>
    <xf numFmtId="0" fontId="29" fillId="2" borderId="44" xfId="0" applyFont="1" applyFill="1" applyBorder="1" applyAlignment="1">
      <alignment horizontal="center" vertical="center"/>
    </xf>
    <xf numFmtId="0" fontId="29" fillId="2" borderId="30" xfId="0" applyFont="1" applyFill="1" applyBorder="1" applyAlignment="1">
      <alignment horizontal="center" vertical="center"/>
    </xf>
    <xf numFmtId="0" fontId="29" fillId="2" borderId="31" xfId="0" applyFont="1" applyFill="1" applyBorder="1" applyAlignment="1">
      <alignment horizontal="center" vertical="center"/>
    </xf>
    <xf numFmtId="1" fontId="29" fillId="2" borderId="25" xfId="1" applyNumberFormat="1" applyFont="1" applyFill="1" applyBorder="1" applyAlignment="1">
      <alignment horizontal="center" vertical="center"/>
    </xf>
    <xf numFmtId="1" fontId="29" fillId="2" borderId="35" xfId="1" applyNumberFormat="1" applyFont="1" applyFill="1" applyBorder="1" applyAlignment="1">
      <alignment horizontal="center" vertical="center"/>
    </xf>
    <xf numFmtId="0" fontId="29" fillId="2" borderId="32" xfId="0" applyFont="1" applyFill="1" applyBorder="1" applyAlignment="1">
      <alignment horizontal="center" vertical="center"/>
    </xf>
    <xf numFmtId="0" fontId="33" fillId="2" borderId="31" xfId="0" applyFont="1" applyFill="1" applyBorder="1" applyAlignment="1">
      <alignment horizontal="center" vertical="center"/>
    </xf>
    <xf numFmtId="0" fontId="33" fillId="2" borderId="26" xfId="0" applyFont="1" applyFill="1" applyBorder="1" applyAlignment="1">
      <alignment horizontal="center" vertical="center"/>
    </xf>
    <xf numFmtId="1" fontId="33" fillId="2" borderId="25" xfId="1" applyNumberFormat="1" applyFont="1" applyFill="1" applyBorder="1" applyAlignment="1">
      <alignment horizontal="center" vertical="center" wrapText="1"/>
    </xf>
    <xf numFmtId="1" fontId="33" fillId="2" borderId="24" xfId="1" applyNumberFormat="1" applyFont="1" applyFill="1" applyBorder="1" applyAlignment="1">
      <alignment horizontal="center" vertical="center" wrapText="1"/>
    </xf>
    <xf numFmtId="1" fontId="33" fillId="2" borderId="25" xfId="1" applyNumberFormat="1" applyFont="1" applyFill="1" applyBorder="1" applyAlignment="1">
      <alignment horizontal="center" vertical="center"/>
    </xf>
    <xf numFmtId="0" fontId="33" fillId="2" borderId="25" xfId="0" applyFont="1" applyFill="1" applyBorder="1" applyAlignment="1">
      <alignment horizontal="center" vertical="center"/>
    </xf>
    <xf numFmtId="0" fontId="33" fillId="2" borderId="38" xfId="0" applyFont="1" applyFill="1" applyBorder="1" applyAlignment="1">
      <alignment horizontal="center" vertical="center"/>
    </xf>
    <xf numFmtId="0" fontId="65" fillId="0" borderId="2" xfId="0" applyFont="1" applyBorder="1" applyAlignment="1">
      <alignment horizontal="center" vertical="center" wrapText="1"/>
    </xf>
    <xf numFmtId="0" fontId="65" fillId="0" borderId="2" xfId="0" applyFont="1" applyBorder="1" applyAlignment="1">
      <alignment horizontal="center" vertical="center"/>
    </xf>
    <xf numFmtId="0" fontId="177" fillId="0" borderId="2" xfId="0" applyFont="1" applyBorder="1" applyAlignment="1">
      <alignment horizontal="center" vertical="center"/>
    </xf>
    <xf numFmtId="0" fontId="65" fillId="4" borderId="2" xfId="0" applyFont="1" applyFill="1" applyBorder="1" applyAlignment="1">
      <alignment horizontal="center" vertical="center"/>
    </xf>
    <xf numFmtId="0" fontId="65" fillId="0" borderId="6" xfId="0" applyFont="1" applyBorder="1" applyAlignment="1">
      <alignment horizontal="center" vertical="center"/>
    </xf>
    <xf numFmtId="0" fontId="65" fillId="0" borderId="46" xfId="0" applyFont="1" applyBorder="1" applyAlignment="1">
      <alignment horizontal="center" vertical="center"/>
    </xf>
    <xf numFmtId="0" fontId="65" fillId="0" borderId="4" xfId="0" applyFont="1" applyBorder="1" applyAlignment="1">
      <alignment horizontal="center" vertical="center"/>
    </xf>
    <xf numFmtId="0" fontId="65" fillId="4" borderId="13" xfId="0" applyFont="1" applyFill="1" applyBorder="1" applyAlignment="1">
      <alignment horizontal="center" vertical="center"/>
    </xf>
    <xf numFmtId="1" fontId="65" fillId="0" borderId="6" xfId="0" applyNumberFormat="1" applyFont="1" applyBorder="1" applyAlignment="1">
      <alignment horizontal="center" vertical="center"/>
    </xf>
    <xf numFmtId="1" fontId="65" fillId="0" borderId="39" xfId="0" applyNumberFormat="1" applyFont="1" applyBorder="1" applyAlignment="1">
      <alignment horizontal="center" vertical="center" wrapText="1"/>
    </xf>
    <xf numFmtId="0" fontId="65" fillId="0" borderId="33" xfId="0" applyFont="1" applyBorder="1" applyAlignment="1">
      <alignment horizontal="center" vertical="center"/>
    </xf>
    <xf numFmtId="1" fontId="65" fillId="0" borderId="6" xfId="0" applyNumberFormat="1" applyFont="1" applyBorder="1" applyAlignment="1">
      <alignment horizontal="center" vertical="center" wrapText="1"/>
    </xf>
    <xf numFmtId="1" fontId="65" fillId="0" borderId="46" xfId="0" applyNumberFormat="1" applyFont="1" applyBorder="1" applyAlignment="1">
      <alignment horizontal="center" vertical="center"/>
    </xf>
    <xf numFmtId="0" fontId="65" fillId="0" borderId="53" xfId="0" applyFont="1" applyBorder="1" applyAlignment="1">
      <alignment horizontal="center" vertical="center"/>
    </xf>
    <xf numFmtId="1" fontId="65" fillId="0" borderId="6" xfId="0" applyNumberFormat="1" applyFont="1" applyFill="1" applyBorder="1" applyAlignment="1">
      <alignment horizontal="center" vertical="center" wrapText="1"/>
    </xf>
    <xf numFmtId="0" fontId="65" fillId="2" borderId="11" xfId="0" applyFont="1" applyFill="1" applyBorder="1" applyAlignment="1">
      <alignment horizontal="center" vertical="center"/>
    </xf>
    <xf numFmtId="0" fontId="65" fillId="0" borderId="13" xfId="0" applyFont="1" applyBorder="1" applyAlignment="1">
      <alignment horizontal="center" vertical="center"/>
    </xf>
    <xf numFmtId="0" fontId="65" fillId="0" borderId="6" xfId="0" applyFont="1" applyBorder="1" applyAlignment="1">
      <alignment horizontal="center" vertical="center" wrapText="1"/>
    </xf>
    <xf numFmtId="0" fontId="65" fillId="0" borderId="15" xfId="0" applyFont="1" applyBorder="1" applyAlignment="1">
      <alignment horizontal="center" vertical="center"/>
    </xf>
    <xf numFmtId="0" fontId="65" fillId="4" borderId="4" xfId="0" applyFont="1" applyFill="1" applyBorder="1" applyAlignment="1">
      <alignment horizontal="center" vertical="center"/>
    </xf>
    <xf numFmtId="0" fontId="178" fillId="0" borderId="2" xfId="0" applyFont="1" applyBorder="1" applyAlignment="1">
      <alignment horizontal="center" vertical="center"/>
    </xf>
    <xf numFmtId="0" fontId="178" fillId="4" borderId="2" xfId="0" applyFont="1" applyFill="1" applyBorder="1" applyAlignment="1">
      <alignment horizontal="center" vertical="center"/>
    </xf>
    <xf numFmtId="1" fontId="178" fillId="0" borderId="6" xfId="0" applyNumberFormat="1" applyFont="1" applyBorder="1" applyAlignment="1">
      <alignment horizontal="center" vertical="center" wrapText="1"/>
    </xf>
    <xf numFmtId="1" fontId="178" fillId="0" borderId="6" xfId="0" applyNumberFormat="1" applyFont="1" applyBorder="1" applyAlignment="1">
      <alignment horizontal="center" vertical="center"/>
    </xf>
    <xf numFmtId="0" fontId="178" fillId="0" borderId="6" xfId="0" applyFont="1" applyBorder="1" applyAlignment="1">
      <alignment horizontal="center" vertical="center"/>
    </xf>
    <xf numFmtId="1" fontId="178" fillId="0" borderId="39" xfId="0" applyNumberFormat="1" applyFont="1" applyBorder="1" applyAlignment="1">
      <alignment horizontal="center" vertical="center" wrapText="1"/>
    </xf>
    <xf numFmtId="0" fontId="178" fillId="0" borderId="13" xfId="0" applyFont="1" applyBorder="1" applyAlignment="1">
      <alignment horizontal="center" vertical="center"/>
    </xf>
    <xf numFmtId="1" fontId="91" fillId="0" borderId="39" xfId="0" applyNumberFormat="1" applyFont="1" applyBorder="1" applyAlignment="1">
      <alignment horizontal="center" vertical="center"/>
    </xf>
    <xf numFmtId="0" fontId="65" fillId="15" borderId="2" xfId="0" applyFont="1" applyFill="1" applyBorder="1" applyAlignment="1">
      <alignment horizontal="center" vertical="center" wrapText="1"/>
    </xf>
    <xf numFmtId="0" fontId="179" fillId="2" borderId="31" xfId="0" applyFont="1" applyFill="1" applyBorder="1" applyAlignment="1">
      <alignment horizontal="center" vertical="center"/>
    </xf>
    <xf numFmtId="0" fontId="74" fillId="2" borderId="2" xfId="0" applyFont="1" applyFill="1" applyBorder="1" applyAlignment="1">
      <alignment horizontal="center" vertical="center" wrapText="1"/>
    </xf>
    <xf numFmtId="1" fontId="29" fillId="0" borderId="33" xfId="0" applyNumberFormat="1" applyFont="1" applyBorder="1" applyAlignment="1">
      <alignment horizontal="center" vertical="center"/>
    </xf>
    <xf numFmtId="1" fontId="33" fillId="14" borderId="33" xfId="0" applyNumberFormat="1" applyFont="1" applyFill="1" applyBorder="1" applyAlignment="1">
      <alignment horizontal="center" vertical="center" wrapText="1"/>
    </xf>
    <xf numFmtId="0" fontId="29" fillId="2" borderId="46" xfId="0" applyFont="1" applyFill="1" applyBorder="1" applyAlignment="1">
      <alignment horizontal="center" vertical="center"/>
    </xf>
    <xf numFmtId="0" fontId="109" fillId="2" borderId="2" xfId="0" applyFont="1" applyFill="1" applyBorder="1" applyAlignment="1">
      <alignment horizontal="center" vertical="center" wrapText="1"/>
    </xf>
    <xf numFmtId="0" fontId="33" fillId="0" borderId="33" xfId="0" applyFont="1" applyBorder="1" applyAlignment="1">
      <alignment horizontal="center" vertical="center"/>
    </xf>
    <xf numFmtId="0" fontId="83" fillId="0" borderId="2" xfId="0" applyFont="1" applyBorder="1" applyAlignment="1">
      <alignment horizontal="center" vertical="center" wrapText="1"/>
    </xf>
    <xf numFmtId="1" fontId="29" fillId="0" borderId="0" xfId="0" applyNumberFormat="1" applyFont="1" applyBorder="1" applyAlignment="1">
      <alignment horizontal="center" vertical="center"/>
    </xf>
    <xf numFmtId="0" fontId="29" fillId="0" borderId="33" xfId="0" applyFont="1" applyBorder="1" applyAlignment="1">
      <alignment vertical="center"/>
    </xf>
    <xf numFmtId="0" fontId="33" fillId="0" borderId="27" xfId="0" applyFont="1" applyFill="1" applyBorder="1" applyAlignment="1">
      <alignment horizontal="center" vertical="center"/>
    </xf>
    <xf numFmtId="0" fontId="180" fillId="0" borderId="2" xfId="0" applyFont="1" applyBorder="1" applyAlignment="1">
      <alignment horizontal="center" wrapText="1"/>
    </xf>
    <xf numFmtId="0" fontId="29" fillId="0" borderId="31" xfId="0" applyFont="1" applyBorder="1" applyAlignment="1">
      <alignment horizontal="center" vertical="center" wrapText="1"/>
    </xf>
    <xf numFmtId="0" fontId="32" fillId="0" borderId="26" xfId="0" applyFont="1" applyBorder="1" applyAlignment="1">
      <alignment horizontal="center" vertical="center"/>
    </xf>
    <xf numFmtId="0" fontId="33" fillId="0" borderId="26" xfId="0" applyFont="1" applyFill="1" applyBorder="1" applyAlignment="1">
      <alignment horizontal="center" vertical="center"/>
    </xf>
    <xf numFmtId="0" fontId="75" fillId="2" borderId="2" xfId="0" applyFont="1" applyFill="1" applyBorder="1" applyAlignment="1">
      <alignment horizontal="center" wrapText="1"/>
    </xf>
    <xf numFmtId="0" fontId="74" fillId="14" borderId="4" xfId="0" applyFont="1" applyFill="1" applyBorder="1" applyAlignment="1">
      <alignment horizontal="center" vertical="center" wrapText="1"/>
    </xf>
    <xf numFmtId="0" fontId="181" fillId="0" borderId="2" xfId="0" applyFont="1" applyBorder="1" applyAlignment="1">
      <alignment horizontal="center" wrapText="1"/>
    </xf>
    <xf numFmtId="0" fontId="29" fillId="3" borderId="64" xfId="0" applyFont="1" applyFill="1" applyBorder="1" applyAlignment="1">
      <alignment horizontal="center" vertical="center"/>
    </xf>
    <xf numFmtId="0" fontId="29" fillId="0" borderId="0" xfId="0" applyFont="1" applyBorder="1" applyAlignment="1">
      <alignment horizontal="center" vertical="center"/>
    </xf>
    <xf numFmtId="0" fontId="182" fillId="0" borderId="2" xfId="0" applyFont="1" applyBorder="1" applyAlignment="1">
      <alignment horizontal="center" vertical="center" wrapText="1"/>
    </xf>
    <xf numFmtId="0" fontId="33" fillId="4" borderId="36" xfId="0" applyFont="1" applyFill="1" applyBorder="1" applyAlignment="1">
      <alignment horizontal="center" vertical="center"/>
    </xf>
    <xf numFmtId="0" fontId="33" fillId="0" borderId="32" xfId="0" applyFont="1" applyBorder="1" applyAlignment="1">
      <alignment horizontal="center" vertical="center"/>
    </xf>
    <xf numFmtId="0" fontId="74" fillId="14" borderId="20" xfId="0" applyFont="1" applyFill="1" applyBorder="1" applyAlignment="1">
      <alignment horizontal="center" vertical="center" wrapText="1"/>
    </xf>
    <xf numFmtId="1" fontId="29" fillId="0" borderId="37" xfId="0" applyNumberFormat="1" applyFont="1" applyBorder="1" applyAlignment="1">
      <alignment horizontal="center" vertical="center"/>
    </xf>
    <xf numFmtId="0" fontId="33" fillId="0" borderId="33" xfId="0" applyFont="1" applyBorder="1" applyAlignment="1">
      <alignment horizontal="center" vertical="center" wrapText="1"/>
    </xf>
    <xf numFmtId="0" fontId="33" fillId="2" borderId="30" xfId="0" applyFont="1" applyFill="1" applyBorder="1" applyAlignment="1">
      <alignment horizontal="center" vertical="center"/>
    </xf>
    <xf numFmtId="1" fontId="29" fillId="14" borderId="2" xfId="0" applyNumberFormat="1" applyFont="1" applyFill="1" applyBorder="1" applyAlignment="1">
      <alignment horizontal="center" vertical="center"/>
    </xf>
    <xf numFmtId="1" fontId="29" fillId="14" borderId="0" xfId="0" applyNumberFormat="1" applyFont="1" applyFill="1" applyBorder="1" applyAlignment="1">
      <alignment horizontal="center" vertical="center" wrapText="1"/>
    </xf>
    <xf numFmtId="0" fontId="0" fillId="14" borderId="0" xfId="0" applyFill="1"/>
    <xf numFmtId="1" fontId="29" fillId="14" borderId="2" xfId="0" applyNumberFormat="1" applyFont="1" applyFill="1" applyBorder="1" applyAlignment="1">
      <alignment horizontal="center" vertical="center" wrapText="1"/>
    </xf>
    <xf numFmtId="0" fontId="30" fillId="14" borderId="5" xfId="0" applyFont="1" applyFill="1" applyBorder="1" applyAlignment="1">
      <alignment horizontal="center" vertical="center" wrapText="1"/>
    </xf>
    <xf numFmtId="0" fontId="183" fillId="15" borderId="23" xfId="0" applyFont="1" applyFill="1" applyBorder="1" applyAlignment="1">
      <alignment horizontal="center" vertical="center" wrapText="1"/>
    </xf>
    <xf numFmtId="0" fontId="48" fillId="14" borderId="13" xfId="7" applyFill="1" applyBorder="1" applyAlignment="1" applyProtection="1">
      <alignment horizontal="center" vertical="center"/>
    </xf>
    <xf numFmtId="1" fontId="33" fillId="0" borderId="36" xfId="0" applyNumberFormat="1" applyFont="1" applyBorder="1" applyAlignment="1">
      <alignment horizontal="center" vertical="center"/>
    </xf>
    <xf numFmtId="1" fontId="28" fillId="14" borderId="25" xfId="0" applyNumberFormat="1" applyFont="1" applyFill="1" applyBorder="1" applyAlignment="1">
      <alignment horizontal="center" vertical="center" wrapText="1"/>
    </xf>
    <xf numFmtId="0" fontId="33" fillId="0" borderId="32" xfId="0" applyFont="1" applyBorder="1" applyAlignment="1">
      <alignment horizontal="center" vertical="center" wrapText="1"/>
    </xf>
    <xf numFmtId="0" fontId="74" fillId="15" borderId="20" xfId="0" applyFont="1" applyFill="1" applyBorder="1" applyAlignment="1">
      <alignment horizontal="center" vertical="center" wrapText="1"/>
    </xf>
    <xf numFmtId="0" fontId="33" fillId="0" borderId="30" xfId="0" applyFont="1" applyFill="1" applyBorder="1" applyAlignment="1">
      <alignment horizontal="center" vertical="center"/>
    </xf>
    <xf numFmtId="0" fontId="93" fillId="14" borderId="5" xfId="0" applyFont="1" applyFill="1" applyBorder="1" applyAlignment="1">
      <alignment horizontal="center" vertical="center" wrapText="1"/>
    </xf>
    <xf numFmtId="0" fontId="44" fillId="0" borderId="32" xfId="0" applyFont="1" applyBorder="1" applyAlignment="1">
      <alignment horizontal="center" vertical="center" wrapText="1"/>
    </xf>
    <xf numFmtId="1" fontId="56" fillId="15" borderId="22" xfId="0" applyNumberFormat="1" applyFont="1" applyFill="1" applyBorder="1" applyAlignment="1">
      <alignment horizontal="center" vertical="center" wrapText="1"/>
    </xf>
    <xf numFmtId="1" fontId="74" fillId="15" borderId="22" xfId="0" applyNumberFormat="1" applyFont="1" applyFill="1" applyBorder="1" applyAlignment="1">
      <alignment horizontal="center" vertical="center" wrapText="1"/>
    </xf>
    <xf numFmtId="0" fontId="87" fillId="15" borderId="58" xfId="0" applyFont="1" applyFill="1" applyBorder="1" applyAlignment="1">
      <alignment horizontal="center" vertical="center" wrapText="1"/>
    </xf>
    <xf numFmtId="0" fontId="33" fillId="4" borderId="38" xfId="0" applyFont="1" applyFill="1" applyBorder="1" applyAlignment="1">
      <alignment horizontal="center" vertical="center"/>
    </xf>
    <xf numFmtId="0" fontId="37" fillId="15" borderId="58" xfId="0" applyFont="1" applyFill="1" applyBorder="1" applyAlignment="1">
      <alignment horizontal="center" vertical="center" wrapText="1"/>
    </xf>
    <xf numFmtId="0" fontId="93" fillId="15" borderId="65" xfId="0" applyFont="1" applyFill="1" applyBorder="1" applyAlignment="1">
      <alignment horizontal="center" vertical="center" wrapText="1"/>
    </xf>
    <xf numFmtId="1" fontId="105" fillId="15" borderId="5" xfId="0" applyNumberFormat="1" applyFont="1" applyFill="1" applyBorder="1" applyAlignment="1">
      <alignment horizontal="center" vertical="center" wrapText="1"/>
    </xf>
    <xf numFmtId="1" fontId="117" fillId="15" borderId="58" xfId="0" applyNumberFormat="1" applyFont="1" applyFill="1" applyBorder="1" applyAlignment="1">
      <alignment horizontal="center" vertical="center" wrapText="1"/>
    </xf>
    <xf numFmtId="0" fontId="150" fillId="15" borderId="58" xfId="0" applyFont="1" applyFill="1" applyBorder="1" applyAlignment="1">
      <alignment horizontal="center" vertical="center" wrapText="1"/>
    </xf>
    <xf numFmtId="0" fontId="33" fillId="15" borderId="58" xfId="0" applyFont="1" applyFill="1" applyBorder="1" applyAlignment="1">
      <alignment horizontal="center" wrapText="1"/>
    </xf>
    <xf numFmtId="0" fontId="105" fillId="15" borderId="58" xfId="0" applyFont="1" applyFill="1" applyBorder="1" applyAlignment="1">
      <alignment horizontal="center" vertical="center" wrapText="1"/>
    </xf>
    <xf numFmtId="0" fontId="145" fillId="15" borderId="2" xfId="0" applyFont="1" applyFill="1" applyBorder="1" applyAlignment="1">
      <alignment horizontal="center" vertical="center" wrapText="1"/>
    </xf>
    <xf numFmtId="0" fontId="110" fillId="15" borderId="58" xfId="0" applyFont="1" applyFill="1" applyBorder="1" applyAlignment="1">
      <alignment horizontal="center" vertical="center" wrapText="1"/>
    </xf>
    <xf numFmtId="0" fontId="33" fillId="0" borderId="58" xfId="0" applyFont="1" applyBorder="1" applyAlignment="1">
      <alignment horizontal="center" wrapText="1"/>
    </xf>
    <xf numFmtId="0" fontId="105" fillId="15" borderId="66" xfId="0" applyFont="1" applyFill="1" applyBorder="1" applyAlignment="1">
      <alignment horizontal="center" vertical="center" wrapText="1"/>
    </xf>
    <xf numFmtId="0" fontId="87" fillId="15" borderId="2" xfId="0" applyFont="1" applyFill="1" applyBorder="1" applyAlignment="1">
      <alignment horizontal="center" vertical="center" wrapText="1"/>
    </xf>
    <xf numFmtId="0" fontId="105" fillId="15" borderId="11" xfId="0" applyFont="1" applyFill="1" applyBorder="1" applyAlignment="1">
      <alignment horizontal="center" vertical="center" wrapText="1"/>
    </xf>
    <xf numFmtId="0" fontId="87" fillId="15" borderId="65" xfId="0" applyFont="1" applyFill="1" applyBorder="1" applyAlignment="1">
      <alignment horizontal="center" vertical="center" wrapText="1"/>
    </xf>
    <xf numFmtId="0" fontId="33" fillId="19" borderId="25" xfId="0" applyFont="1" applyFill="1" applyBorder="1" applyAlignment="1">
      <alignment horizontal="center" vertical="center"/>
    </xf>
    <xf numFmtId="0" fontId="93" fillId="15" borderId="58" xfId="0" applyFont="1" applyFill="1" applyBorder="1" applyAlignment="1">
      <alignment horizontal="left" vertical="center" wrapText="1"/>
    </xf>
    <xf numFmtId="0" fontId="93" fillId="15" borderId="58" xfId="0" applyFont="1" applyFill="1" applyBorder="1" applyAlignment="1">
      <alignment horizontal="center" vertical="center" wrapText="1"/>
    </xf>
    <xf numFmtId="0" fontId="33" fillId="19" borderId="26" xfId="0" applyFont="1" applyFill="1" applyBorder="1" applyAlignment="1">
      <alignment horizontal="center" vertical="center"/>
    </xf>
    <xf numFmtId="0" fontId="29" fillId="0" borderId="26" xfId="1" applyFont="1" applyBorder="1" applyAlignment="1">
      <alignment horizontal="center" vertical="center"/>
    </xf>
    <xf numFmtId="0" fontId="93" fillId="15" borderId="67" xfId="1" applyFont="1" applyFill="1" applyBorder="1" applyAlignment="1">
      <alignment horizontal="center" vertical="center" wrapText="1"/>
    </xf>
    <xf numFmtId="0" fontId="29" fillId="3" borderId="29" xfId="0" applyFont="1" applyFill="1" applyBorder="1" applyAlignment="1">
      <alignment horizontal="center" vertical="center"/>
    </xf>
    <xf numFmtId="0" fontId="93" fillId="15" borderId="4" xfId="1" applyFont="1" applyFill="1" applyBorder="1" applyAlignment="1">
      <alignment horizontal="center" vertical="center" wrapText="1"/>
    </xf>
    <xf numFmtId="0" fontId="33" fillId="0" borderId="38" xfId="1" applyFont="1" applyBorder="1" applyAlignment="1">
      <alignment horizontal="center" vertical="center"/>
    </xf>
    <xf numFmtId="0" fontId="33" fillId="0" borderId="31" xfId="1" applyFont="1" applyBorder="1" applyAlignment="1">
      <alignment horizontal="center" vertical="center"/>
    </xf>
    <xf numFmtId="0" fontId="33" fillId="0" borderId="32" xfId="1" applyFont="1" applyBorder="1" applyAlignment="1">
      <alignment horizontal="center" vertical="center" wrapText="1"/>
    </xf>
    <xf numFmtId="15" fontId="29" fillId="5" borderId="19" xfId="1" applyNumberFormat="1" applyFont="1" applyFill="1" applyBorder="1" applyAlignment="1">
      <alignment horizontal="center" vertical="center"/>
    </xf>
    <xf numFmtId="0" fontId="93" fillId="15" borderId="58" xfId="1" applyFont="1" applyFill="1" applyBorder="1" applyAlignment="1">
      <alignment horizontal="center" vertical="center" wrapText="1"/>
    </xf>
    <xf numFmtId="0" fontId="93" fillId="15" borderId="65" xfId="1" applyFont="1" applyFill="1" applyBorder="1" applyAlignment="1">
      <alignment horizontal="center" vertical="center" wrapText="1"/>
    </xf>
    <xf numFmtId="0" fontId="33" fillId="4" borderId="26" xfId="1" applyFont="1" applyFill="1" applyBorder="1" applyAlignment="1">
      <alignment horizontal="center" vertical="center"/>
    </xf>
    <xf numFmtId="0" fontId="143" fillId="15" borderId="58" xfId="1" applyFont="1" applyFill="1" applyBorder="1" applyAlignment="1">
      <alignment horizontal="center" vertical="center" wrapText="1"/>
    </xf>
    <xf numFmtId="0" fontId="143" fillId="15" borderId="4" xfId="1" applyFont="1" applyFill="1" applyBorder="1" applyAlignment="1">
      <alignment horizontal="center" vertical="center" wrapText="1"/>
    </xf>
    <xf numFmtId="0" fontId="143" fillId="15" borderId="2" xfId="1" applyFont="1" applyFill="1" applyBorder="1" applyAlignment="1">
      <alignment horizontal="center" vertical="center" wrapText="1"/>
    </xf>
    <xf numFmtId="1" fontId="33" fillId="15" borderId="32" xfId="1" applyNumberFormat="1" applyFont="1" applyFill="1" applyBorder="1" applyAlignment="1">
      <alignment horizontal="center" vertical="center" wrapText="1"/>
    </xf>
    <xf numFmtId="0" fontId="104" fillId="15" borderId="67" xfId="1" applyFont="1" applyFill="1" applyBorder="1" applyAlignment="1">
      <alignment horizontal="center" vertical="center" wrapText="1"/>
    </xf>
    <xf numFmtId="0" fontId="104" fillId="15" borderId="4" xfId="1" applyFont="1" applyFill="1" applyBorder="1" applyAlignment="1">
      <alignment horizontal="center" vertical="center" wrapText="1"/>
    </xf>
    <xf numFmtId="0" fontId="33" fillId="0" borderId="45" xfId="1" applyFont="1" applyBorder="1" applyAlignment="1">
      <alignment horizontal="center" vertical="center"/>
    </xf>
    <xf numFmtId="0" fontId="104" fillId="15" borderId="2" xfId="1" applyFont="1" applyFill="1" applyBorder="1" applyAlignment="1">
      <alignment horizontal="center" vertical="center" wrapText="1"/>
    </xf>
    <xf numFmtId="0" fontId="33" fillId="0" borderId="45" xfId="1" applyFont="1" applyBorder="1" applyAlignment="1">
      <alignment horizontal="center" vertical="center" wrapText="1"/>
    </xf>
    <xf numFmtId="1" fontId="33" fillId="0" borderId="45" xfId="1" applyNumberFormat="1" applyFont="1" applyBorder="1" applyAlignment="1">
      <alignment horizontal="center" vertical="center"/>
    </xf>
    <xf numFmtId="0" fontId="33" fillId="19" borderId="26" xfId="1" applyFont="1" applyFill="1" applyBorder="1" applyAlignment="1">
      <alignment horizontal="center" vertical="center"/>
    </xf>
    <xf numFmtId="0" fontId="93" fillId="15" borderId="4" xfId="0" applyFont="1" applyFill="1" applyBorder="1" applyAlignment="1">
      <alignment horizontal="center" vertical="center" wrapText="1"/>
    </xf>
    <xf numFmtId="0" fontId="104" fillId="15" borderId="58" xfId="0" applyFont="1" applyFill="1" applyBorder="1" applyAlignment="1">
      <alignment horizontal="center" vertical="center" wrapText="1"/>
    </xf>
    <xf numFmtId="0" fontId="104" fillId="15" borderId="4" xfId="0" applyFont="1" applyFill="1" applyBorder="1" applyAlignment="1">
      <alignment horizontal="center" vertical="center" wrapText="1"/>
    </xf>
    <xf numFmtId="164" fontId="31" fillId="0" borderId="14" xfId="1" applyNumberFormat="1" applyFont="1" applyBorder="1" applyAlignment="1">
      <alignment horizontal="center" vertical="center" wrapText="1"/>
    </xf>
    <xf numFmtId="0" fontId="33" fillId="0" borderId="2" xfId="0" applyFont="1" applyBorder="1" applyAlignment="1">
      <alignment vertical="center"/>
    </xf>
    <xf numFmtId="165" fontId="31" fillId="19" borderId="1" xfId="0" applyNumberFormat="1" applyFont="1" applyFill="1" applyBorder="1" applyAlignment="1">
      <alignment horizontal="center" vertical="center" wrapText="1"/>
    </xf>
    <xf numFmtId="165" fontId="31" fillId="19" borderId="1" xfId="1" applyNumberFormat="1" applyFont="1" applyFill="1" applyBorder="1" applyAlignment="1">
      <alignment horizontal="center" vertical="center" wrapText="1"/>
    </xf>
    <xf numFmtId="166" fontId="31" fillId="0" borderId="1" xfId="1" applyNumberFormat="1" applyFont="1" applyBorder="1" applyAlignment="1">
      <alignment horizontal="center" vertical="center" wrapText="1"/>
    </xf>
    <xf numFmtId="0" fontId="33" fillId="0" borderId="26" xfId="0" applyFont="1" applyBorder="1" applyAlignment="1">
      <alignment horizontal="center" vertical="center"/>
    </xf>
    <xf numFmtId="164" fontId="31" fillId="0" borderId="1" xfId="0" applyNumberFormat="1" applyFont="1" applyBorder="1" applyAlignment="1">
      <alignment horizontal="center" vertical="center" wrapText="1"/>
    </xf>
    <xf numFmtId="0" fontId="185" fillId="15" borderId="5" xfId="1" applyFont="1" applyFill="1" applyBorder="1" applyAlignment="1">
      <alignment horizontal="center" vertical="center" wrapText="1"/>
    </xf>
    <xf numFmtId="0" fontId="33" fillId="0" borderId="26" xfId="0" applyFont="1" applyBorder="1" applyAlignment="1">
      <alignment horizontal="center" vertical="center"/>
    </xf>
    <xf numFmtId="0" fontId="33" fillId="0" borderId="26" xfId="0" applyFont="1" applyBorder="1" applyAlignment="1">
      <alignment horizontal="center" vertical="center"/>
    </xf>
    <xf numFmtId="164" fontId="31" fillId="0" borderId="1" xfId="0" applyNumberFormat="1" applyFont="1" applyBorder="1" applyAlignment="1">
      <alignment horizontal="center" vertical="center" wrapText="1"/>
    </xf>
    <xf numFmtId="15" fontId="86" fillId="0" borderId="1" xfId="1" applyNumberFormat="1" applyFont="1" applyBorder="1" applyAlignment="1">
      <alignment horizontal="center" vertical="center"/>
    </xf>
    <xf numFmtId="0" fontId="33" fillId="4" borderId="26" xfId="0" applyFont="1" applyFill="1" applyBorder="1" applyAlignment="1">
      <alignment horizontal="center" vertical="center"/>
    </xf>
    <xf numFmtId="0" fontId="29" fillId="0" borderId="26" xfId="0" applyFont="1" applyBorder="1" applyAlignment="1">
      <alignment horizontal="center" vertical="center"/>
    </xf>
    <xf numFmtId="0" fontId="29" fillId="0" borderId="2" xfId="0" applyFont="1" applyBorder="1" applyAlignment="1">
      <alignment horizontal="center" vertical="center"/>
    </xf>
    <xf numFmtId="0" fontId="33" fillId="0" borderId="26"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6" xfId="1" applyFont="1" applyBorder="1" applyAlignment="1">
      <alignment horizontal="center" vertical="center"/>
    </xf>
    <xf numFmtId="0" fontId="86" fillId="15" borderId="26" xfId="1" applyFont="1" applyFill="1" applyBorder="1" applyAlignment="1">
      <alignment horizontal="center" vertical="center"/>
    </xf>
    <xf numFmtId="0" fontId="150" fillId="0" borderId="5" xfId="1" applyFont="1" applyBorder="1" applyAlignment="1">
      <alignment horizontal="center" vertical="center" wrapText="1"/>
    </xf>
    <xf numFmtId="164" fontId="36" fillId="15" borderId="53" xfId="0" applyNumberFormat="1" applyFont="1" applyFill="1" applyBorder="1" applyAlignment="1">
      <alignment horizontal="center" vertical="center" wrapText="1"/>
    </xf>
    <xf numFmtId="0" fontId="33" fillId="0" borderId="26" xfId="0" applyFont="1" applyBorder="1" applyAlignment="1">
      <alignment horizontal="center" vertical="center"/>
    </xf>
    <xf numFmtId="164" fontId="31" fillId="0" borderId="1" xfId="0" applyNumberFormat="1" applyFont="1" applyBorder="1" applyAlignment="1">
      <alignment horizontal="center" vertical="center" wrapText="1"/>
    </xf>
    <xf numFmtId="1" fontId="150" fillId="15" borderId="6" xfId="0" applyNumberFormat="1" applyFont="1" applyFill="1" applyBorder="1" applyAlignment="1">
      <alignment horizontal="center" vertical="center" wrapText="1"/>
    </xf>
    <xf numFmtId="0" fontId="33" fillId="0" borderId="26" xfId="0" applyFont="1" applyBorder="1" applyAlignment="1">
      <alignment horizontal="center" vertical="center"/>
    </xf>
    <xf numFmtId="0" fontId="33" fillId="19" borderId="44" xfId="1" applyFont="1" applyFill="1" applyBorder="1" applyAlignment="1">
      <alignment horizontal="center" vertical="center"/>
    </xf>
    <xf numFmtId="0" fontId="33" fillId="19" borderId="21" xfId="1" applyFont="1" applyFill="1" applyBorder="1" applyAlignment="1">
      <alignment horizontal="center" vertical="center" wrapText="1"/>
    </xf>
    <xf numFmtId="0" fontId="93" fillId="15" borderId="2" xfId="1" applyFont="1" applyFill="1" applyBorder="1" applyAlignment="1">
      <alignment horizontal="center" vertical="center" wrapText="1"/>
    </xf>
    <xf numFmtId="0" fontId="131" fillId="15" borderId="26" xfId="1" applyFont="1" applyFill="1" applyBorder="1" applyAlignment="1">
      <alignment horizontal="center" vertical="center"/>
    </xf>
    <xf numFmtId="0" fontId="131" fillId="15" borderId="5" xfId="1" applyFont="1" applyFill="1" applyBorder="1" applyAlignment="1">
      <alignment horizontal="center" vertical="center" wrapText="1"/>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44" fillId="0" borderId="2" xfId="8" applyFont="1" applyBorder="1" applyAlignment="1">
      <alignment horizontal="center" vertical="center"/>
    </xf>
    <xf numFmtId="0" fontId="33" fillId="0" borderId="26" xfId="0" applyFont="1" applyBorder="1" applyAlignment="1">
      <alignment horizontal="center" vertical="center"/>
    </xf>
    <xf numFmtId="0" fontId="29" fillId="0" borderId="26" xfId="0" applyFont="1" applyBorder="1" applyAlignment="1">
      <alignment horizontal="center" vertical="center"/>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6" xfId="0" applyFont="1" applyBorder="1" applyAlignment="1">
      <alignment horizontal="center" vertical="center"/>
    </xf>
    <xf numFmtId="164" fontId="31" fillId="0" borderId="1" xfId="0" applyNumberFormat="1" applyFont="1" applyBorder="1" applyAlignment="1">
      <alignment horizontal="center" vertical="center" wrapText="1"/>
    </xf>
    <xf numFmtId="0" fontId="100" fillId="0" borderId="5" xfId="1" applyFont="1" applyBorder="1" applyAlignment="1">
      <alignment horizontal="center" vertical="center" wrapText="1"/>
    </xf>
    <xf numFmtId="0" fontId="100" fillId="0" borderId="2" xfId="0" applyFont="1" applyBorder="1" applyAlignment="1">
      <alignment horizontal="center" vertical="center" wrapText="1"/>
    </xf>
    <xf numFmtId="0" fontId="33" fillId="19" borderId="2" xfId="0" applyFont="1" applyFill="1" applyBorder="1" applyAlignment="1">
      <alignment horizontal="center" wrapText="1"/>
    </xf>
    <xf numFmtId="0" fontId="48" fillId="0" borderId="0" xfId="7" applyAlignment="1" applyProtection="1">
      <alignment horizontal="center" vertical="center"/>
    </xf>
    <xf numFmtId="0" fontId="48" fillId="15" borderId="4" xfId="7" applyFill="1" applyBorder="1" applyAlignment="1" applyProtection="1">
      <alignment horizontal="center" vertical="center"/>
    </xf>
    <xf numFmtId="0" fontId="48" fillId="15" borderId="15" xfId="7" applyFill="1" applyBorder="1" applyAlignment="1" applyProtection="1">
      <alignment horizontal="center" vertical="center"/>
    </xf>
    <xf numFmtId="0" fontId="48" fillId="0" borderId="0" xfId="7" applyAlignment="1" applyProtection="1"/>
    <xf numFmtId="0" fontId="48" fillId="15" borderId="11" xfId="7" applyFill="1" applyBorder="1" applyAlignment="1" applyProtection="1">
      <alignment horizontal="center" vertical="center"/>
    </xf>
    <xf numFmtId="0" fontId="48" fillId="14" borderId="0" xfId="7" applyFill="1" applyAlignment="1" applyProtection="1">
      <alignment horizontal="center" vertical="center"/>
    </xf>
    <xf numFmtId="0" fontId="33" fillId="0" borderId="26" xfId="1" applyFont="1" applyBorder="1" applyAlignment="1">
      <alignment horizontal="center" vertical="center"/>
    </xf>
    <xf numFmtId="0" fontId="118" fillId="0" borderId="5" xfId="1" applyFont="1" applyBorder="1" applyAlignment="1">
      <alignment horizontal="center" vertical="center" wrapText="1"/>
    </xf>
    <xf numFmtId="0" fontId="109" fillId="15" borderId="26" xfId="0" applyFont="1" applyFill="1" applyBorder="1" applyAlignment="1">
      <alignment horizontal="center" vertical="center" wrapText="1"/>
    </xf>
    <xf numFmtId="0" fontId="33" fillId="4" borderId="26" xfId="0" applyFont="1" applyFill="1" applyBorder="1" applyAlignment="1">
      <alignment horizontal="center" vertical="center"/>
    </xf>
    <xf numFmtId="0" fontId="143" fillId="0" borderId="2" xfId="0" applyFont="1" applyBorder="1" applyAlignment="1">
      <alignment horizontal="center" vertical="center" wrapText="1"/>
    </xf>
    <xf numFmtId="0" fontId="33" fillId="0" borderId="26" xfId="0" applyFont="1" applyBorder="1" applyAlignment="1">
      <alignment horizontal="center" vertical="center"/>
    </xf>
    <xf numFmtId="0" fontId="33" fillId="0" borderId="2" xfId="0" applyFont="1" applyBorder="1" applyAlignment="1">
      <alignment horizontal="center" vertical="center"/>
    </xf>
    <xf numFmtId="0" fontId="198" fillId="15" borderId="5" xfId="0" applyFont="1" applyFill="1" applyBorder="1" applyAlignment="1">
      <alignment horizontal="center" vertical="center" wrapText="1"/>
    </xf>
    <xf numFmtId="0" fontId="197" fillId="15" borderId="26" xfId="0" applyFont="1" applyFill="1" applyBorder="1" applyAlignment="1">
      <alignment horizontal="center" vertical="center"/>
    </xf>
    <xf numFmtId="0" fontId="176" fillId="15" borderId="5" xfId="0" applyFont="1" applyFill="1" applyBorder="1" applyAlignment="1">
      <alignment horizontal="center" vertical="center" wrapText="1"/>
    </xf>
    <xf numFmtId="0" fontId="199" fillId="15" borderId="26" xfId="0" applyFont="1" applyFill="1" applyBorder="1" applyAlignment="1">
      <alignment horizontal="center" vertical="center"/>
    </xf>
    <xf numFmtId="1" fontId="33" fillId="0" borderId="6" xfId="1" applyNumberFormat="1" applyFont="1" applyBorder="1" applyAlignment="1">
      <alignment vertical="center"/>
    </xf>
    <xf numFmtId="0" fontId="33" fillId="0" borderId="26" xfId="0" applyFont="1" applyBorder="1" applyAlignment="1">
      <alignment horizontal="center" vertical="center"/>
    </xf>
    <xf numFmtId="0" fontId="33" fillId="0" borderId="2" xfId="0" applyFont="1" applyBorder="1" applyAlignment="1">
      <alignment horizontal="center" vertical="center"/>
    </xf>
    <xf numFmtId="164" fontId="31" fillId="0" borderId="12" xfId="0" applyNumberFormat="1" applyFont="1" applyBorder="1" applyAlignment="1">
      <alignment horizontal="center" vertical="center" wrapText="1"/>
    </xf>
    <xf numFmtId="0" fontId="33" fillId="2" borderId="26" xfId="0" applyFont="1" applyFill="1" applyBorder="1" applyAlignment="1">
      <alignment horizontal="center" vertical="center"/>
    </xf>
    <xf numFmtId="1" fontId="33" fillId="0" borderId="6" xfId="0" applyNumberFormat="1" applyFont="1" applyBorder="1" applyAlignment="1">
      <alignment vertical="center"/>
    </xf>
    <xf numFmtId="0" fontId="200" fillId="0" borderId="5" xfId="0" applyFont="1" applyBorder="1" applyAlignment="1">
      <alignment horizontal="center" vertical="center" wrapText="1"/>
    </xf>
    <xf numFmtId="0" fontId="201" fillId="0" borderId="5" xfId="1" applyFont="1" applyBorder="1" applyAlignment="1">
      <alignment horizontal="center" vertical="center" wrapText="1"/>
    </xf>
    <xf numFmtId="0" fontId="29" fillId="2" borderId="7" xfId="0" applyFont="1" applyFill="1" applyBorder="1" applyAlignment="1">
      <alignment vertical="center" wrapText="1"/>
    </xf>
    <xf numFmtId="0" fontId="29" fillId="2" borderId="49" xfId="0" applyFont="1" applyFill="1" applyBorder="1" applyAlignment="1">
      <alignment vertical="center" wrapText="1"/>
    </xf>
    <xf numFmtId="0" fontId="29" fillId="0" borderId="36" xfId="0" applyFont="1" applyFill="1" applyBorder="1" applyAlignment="1">
      <alignment vertical="center"/>
    </xf>
    <xf numFmtId="0" fontId="29" fillId="0" borderId="37" xfId="0" applyFont="1" applyFill="1" applyBorder="1" applyAlignment="1">
      <alignment vertical="center"/>
    </xf>
    <xf numFmtId="0" fontId="29" fillId="2" borderId="36" xfId="0" applyFont="1" applyFill="1" applyBorder="1" applyAlignment="1">
      <alignment vertical="center"/>
    </xf>
    <xf numFmtId="0" fontId="29" fillId="2" borderId="37" xfId="0" applyFont="1" applyFill="1" applyBorder="1" applyAlignment="1">
      <alignment vertical="center"/>
    </xf>
    <xf numFmtId="1" fontId="33" fillId="0" borderId="26" xfId="0" applyNumberFormat="1" applyFont="1" applyBorder="1" applyAlignment="1">
      <alignment horizontal="center" vertical="center"/>
    </xf>
    <xf numFmtId="164" fontId="31" fillId="0" borderId="1" xfId="0" applyNumberFormat="1" applyFont="1" applyBorder="1" applyAlignment="1">
      <alignment horizontal="center" vertical="center" wrapText="1"/>
    </xf>
    <xf numFmtId="1" fontId="33" fillId="0" borderId="26" xfId="0" applyNumberFormat="1" applyFont="1" applyBorder="1" applyAlignment="1">
      <alignment horizontal="center" vertical="center"/>
    </xf>
    <xf numFmtId="164" fontId="31" fillId="0" borderId="1" xfId="0" applyNumberFormat="1" applyFont="1" applyBorder="1" applyAlignment="1">
      <alignment horizontal="center" vertical="center" wrapText="1"/>
    </xf>
    <xf numFmtId="0" fontId="33" fillId="0" borderId="26" xfId="0" applyFont="1" applyBorder="1" applyAlignment="1">
      <alignment horizontal="center" vertical="center"/>
    </xf>
    <xf numFmtId="15" fontId="37" fillId="0" borderId="14" xfId="0" applyNumberFormat="1" applyFont="1" applyBorder="1" applyAlignment="1">
      <alignment horizontal="center" vertical="center"/>
    </xf>
    <xf numFmtId="0" fontId="33" fillId="0" borderId="74" xfId="0" applyFont="1" applyBorder="1" applyAlignment="1">
      <alignment horizontal="center"/>
    </xf>
    <xf numFmtId="0" fontId="33" fillId="0" borderId="0" xfId="0" applyFont="1" applyBorder="1" applyAlignment="1">
      <alignment horizontal="center"/>
    </xf>
    <xf numFmtId="0" fontId="33" fillId="0" borderId="2" xfId="0" applyFont="1" applyBorder="1" applyAlignment="1">
      <alignment horizontal="center"/>
    </xf>
    <xf numFmtId="0" fontId="202" fillId="0" borderId="5" xfId="0" applyFont="1" applyBorder="1" applyAlignment="1">
      <alignment horizontal="center" vertical="center" wrapText="1"/>
    </xf>
    <xf numFmtId="0" fontId="29" fillId="4" borderId="2" xfId="1" applyFont="1" applyFill="1" applyBorder="1" applyAlignment="1">
      <alignment horizontal="center" vertical="center"/>
    </xf>
    <xf numFmtId="0" fontId="33" fillId="2" borderId="5" xfId="0" applyFont="1" applyFill="1" applyBorder="1" applyAlignment="1">
      <alignment horizontal="center" vertical="top" wrapText="1"/>
    </xf>
    <xf numFmtId="0" fontId="33" fillId="0" borderId="2" xfId="0" applyFont="1" applyBorder="1" applyAlignment="1">
      <alignment horizontal="center" vertical="center"/>
    </xf>
    <xf numFmtId="0" fontId="33" fillId="0" borderId="2" xfId="0" applyFont="1" applyBorder="1" applyAlignment="1">
      <alignment horizontal="center" vertical="center"/>
    </xf>
    <xf numFmtId="0" fontId="33" fillId="2" borderId="26" xfId="0" applyFont="1" applyFill="1" applyBorder="1" applyAlignment="1">
      <alignment horizontal="center" vertical="center"/>
    </xf>
    <xf numFmtId="1" fontId="86" fillId="0" borderId="2" xfId="0" applyNumberFormat="1" applyFont="1" applyBorder="1" applyAlignment="1">
      <alignment horizontal="center" vertical="center"/>
    </xf>
    <xf numFmtId="164" fontId="31" fillId="0" borderId="1" xfId="0" applyNumberFormat="1" applyFont="1" applyBorder="1" applyAlignment="1">
      <alignment horizontal="center" vertical="center" wrapText="1"/>
    </xf>
    <xf numFmtId="0" fontId="86" fillId="0" borderId="5" xfId="0" applyFont="1" applyBorder="1" applyAlignment="1">
      <alignment horizontal="center" vertical="center" wrapText="1"/>
    </xf>
    <xf numFmtId="0" fontId="29" fillId="0" borderId="2" xfId="0" applyFont="1" applyBorder="1" applyAlignment="1">
      <alignment horizontal="center" vertical="center"/>
    </xf>
    <xf numFmtId="0" fontId="33" fillId="0" borderId="2" xfId="0" applyFont="1" applyBorder="1" applyAlignment="1">
      <alignment horizontal="center" vertical="center"/>
    </xf>
    <xf numFmtId="0" fontId="33" fillId="4" borderId="26" xfId="0" applyFont="1" applyFill="1" applyBorder="1" applyAlignment="1">
      <alignment horizontal="center" vertical="center"/>
    </xf>
    <xf numFmtId="0" fontId="204" fillId="21" borderId="2" xfId="15" applyFont="1" applyFill="1" applyBorder="1" applyAlignment="1">
      <alignment horizontal="center" vertical="center"/>
    </xf>
    <xf numFmtId="0" fontId="33" fillId="0" borderId="2" xfId="0" applyFont="1" applyBorder="1" applyAlignment="1">
      <alignment horizontal="center" vertical="center"/>
    </xf>
    <xf numFmtId="0" fontId="33" fillId="4" borderId="26" xfId="0" applyFont="1" applyFill="1" applyBorder="1" applyAlignment="1">
      <alignment horizontal="center" vertical="center"/>
    </xf>
    <xf numFmtId="0" fontId="33" fillId="0" borderId="26" xfId="0" applyFont="1" applyBorder="1" applyAlignment="1">
      <alignment horizontal="center" vertical="center"/>
    </xf>
    <xf numFmtId="1" fontId="33" fillId="0" borderId="26" xfId="0" applyNumberFormat="1" applyFont="1" applyBorder="1" applyAlignment="1">
      <alignment horizontal="center" vertical="center" wrapText="1"/>
    </xf>
    <xf numFmtId="1" fontId="33" fillId="0" borderId="25" xfId="0" applyNumberFormat="1" applyFont="1" applyBorder="1" applyAlignment="1">
      <alignment horizontal="center" vertical="center" wrapText="1"/>
    </xf>
    <xf numFmtId="1" fontId="33" fillId="0" borderId="6"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15" borderId="26" xfId="0" applyFont="1" applyFill="1" applyBorder="1" applyAlignment="1">
      <alignment horizontal="center" vertical="center"/>
    </xf>
    <xf numFmtId="0" fontId="33" fillId="4" borderId="26" xfId="0" applyFont="1" applyFill="1" applyBorder="1" applyAlignment="1">
      <alignment horizontal="center" vertical="center"/>
    </xf>
    <xf numFmtId="0" fontId="33" fillId="0" borderId="26" xfId="1" applyFont="1" applyBorder="1" applyAlignment="1">
      <alignment horizontal="center" vertical="center"/>
    </xf>
    <xf numFmtId="0" fontId="33" fillId="4" borderId="26" xfId="0" applyFont="1" applyFill="1" applyBorder="1" applyAlignment="1">
      <alignment horizontal="center" vertical="center"/>
    </xf>
    <xf numFmtId="0" fontId="33" fillId="0" borderId="2" xfId="0" applyFont="1" applyBorder="1" applyAlignment="1">
      <alignment horizontal="center" vertical="center"/>
    </xf>
    <xf numFmtId="0" fontId="143" fillId="0" borderId="5" xfId="0" applyFont="1" applyBorder="1" applyAlignment="1">
      <alignment horizontal="center" vertical="center" wrapText="1"/>
    </xf>
    <xf numFmtId="164" fontId="31" fillId="0" borderId="1" xfId="0" applyNumberFormat="1" applyFont="1" applyBorder="1" applyAlignment="1">
      <alignment horizontal="center" vertical="center" wrapText="1"/>
    </xf>
    <xf numFmtId="0" fontId="72" fillId="0" borderId="2" xfId="0" applyFont="1" applyBorder="1" applyAlignment="1">
      <alignment horizontal="center" vertical="center" wrapText="1"/>
    </xf>
    <xf numFmtId="0" fontId="30" fillId="4" borderId="4" xfId="0" applyFont="1" applyFill="1" applyBorder="1" applyAlignment="1">
      <alignment horizontal="center" vertical="center" wrapText="1"/>
    </xf>
    <xf numFmtId="0" fontId="33" fillId="19" borderId="5" xfId="0" applyFont="1" applyFill="1" applyBorder="1" applyAlignment="1">
      <alignment horizontal="center" vertical="center" wrapText="1"/>
    </xf>
    <xf numFmtId="0" fontId="29"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170" fillId="0" borderId="5" xfId="1" applyFont="1" applyBorder="1" applyAlignment="1">
      <alignment horizontal="center" vertical="center" wrapText="1"/>
    </xf>
    <xf numFmtId="0" fontId="170" fillId="2" borderId="5" xfId="1" applyFont="1" applyFill="1" applyBorder="1" applyAlignment="1">
      <alignment horizontal="center" wrapText="1"/>
    </xf>
    <xf numFmtId="0" fontId="170" fillId="2" borderId="5" xfId="1" applyFont="1" applyFill="1" applyBorder="1" applyAlignment="1">
      <alignment horizontal="center" vertical="center" wrapText="1"/>
    </xf>
    <xf numFmtId="164" fontId="31" fillId="19" borderId="1" xfId="1" applyNumberFormat="1" applyFont="1" applyFill="1" applyBorder="1" applyAlignment="1">
      <alignment horizontal="center" vertical="center" wrapText="1"/>
    </xf>
    <xf numFmtId="0" fontId="33" fillId="0" borderId="26"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4" borderId="26" xfId="0" applyFont="1" applyFill="1" applyBorder="1" applyAlignment="1">
      <alignment horizontal="center" vertical="center"/>
    </xf>
    <xf numFmtId="0" fontId="33" fillId="2" borderId="26" xfId="0" applyFont="1" applyFill="1" applyBorder="1" applyAlignment="1">
      <alignment horizontal="center" vertical="center"/>
    </xf>
    <xf numFmtId="164" fontId="31" fillId="22" borderId="12" xfId="0" applyNumberFormat="1" applyFont="1" applyFill="1" applyBorder="1" applyAlignment="1">
      <alignment horizontal="center" vertical="center" wrapText="1"/>
    </xf>
    <xf numFmtId="0" fontId="32" fillId="22" borderId="13" xfId="0" applyFont="1" applyFill="1" applyBorder="1" applyAlignment="1">
      <alignment horizontal="center" vertical="center"/>
    </xf>
    <xf numFmtId="0" fontId="29" fillId="22" borderId="13" xfId="0" applyFont="1" applyFill="1" applyBorder="1" applyAlignment="1">
      <alignment horizontal="center" vertical="center"/>
    </xf>
    <xf numFmtId="0" fontId="30" fillId="22" borderId="13" xfId="0" applyFont="1" applyFill="1" applyBorder="1" applyAlignment="1">
      <alignment horizontal="center" wrapText="1"/>
    </xf>
    <xf numFmtId="0" fontId="33" fillId="15" borderId="26" xfId="0" applyFont="1" applyFill="1" applyBorder="1" applyAlignment="1">
      <alignment horizontal="center" vertical="center"/>
    </xf>
    <xf numFmtId="165" fontId="31" fillId="2" borderId="1" xfId="1" applyNumberFormat="1" applyFont="1" applyFill="1" applyBorder="1" applyAlignment="1">
      <alignment horizontal="center" vertical="center" wrapText="1"/>
    </xf>
    <xf numFmtId="0" fontId="36" fillId="2" borderId="2" xfId="1" applyFont="1" applyFill="1" applyBorder="1" applyAlignment="1">
      <alignment horizontal="center" vertical="center"/>
    </xf>
    <xf numFmtId="0" fontId="33" fillId="2" borderId="26" xfId="1" applyFont="1" applyFill="1" applyBorder="1" applyAlignment="1">
      <alignment horizontal="center" vertical="center"/>
    </xf>
    <xf numFmtId="0" fontId="33" fillId="2" borderId="5" xfId="1" applyFont="1" applyFill="1" applyBorder="1" applyAlignment="1">
      <alignment horizontal="center" vertical="center" wrapText="1"/>
    </xf>
    <xf numFmtId="0" fontId="29" fillId="2" borderId="0" xfId="1" applyFont="1" applyFill="1"/>
    <xf numFmtId="0" fontId="170" fillId="0" borderId="5" xfId="0" applyFont="1" applyBorder="1" applyAlignment="1">
      <alignment horizontal="center" wrapText="1"/>
    </xf>
    <xf numFmtId="0" fontId="33" fillId="15" borderId="2" xfId="0" applyFont="1" applyFill="1" applyBorder="1" applyAlignment="1">
      <alignment horizontal="center" vertical="center"/>
    </xf>
    <xf numFmtId="0" fontId="97" fillId="15" borderId="2" xfId="0" applyFont="1" applyFill="1" applyBorder="1" applyAlignment="1">
      <alignment horizontal="center" vertical="center" wrapText="1"/>
    </xf>
    <xf numFmtId="0" fontId="33" fillId="0" borderId="26"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0" fontId="33" fillId="15" borderId="26" xfId="0" applyFont="1" applyFill="1" applyBorder="1" applyAlignment="1">
      <alignment horizontal="center" vertical="center"/>
    </xf>
    <xf numFmtId="0" fontId="33" fillId="15" borderId="5" xfId="0" applyFont="1" applyFill="1" applyBorder="1" applyAlignment="1">
      <alignment horizontal="center" wrapText="1"/>
    </xf>
    <xf numFmtId="164" fontId="31" fillId="0" borderId="1" xfId="0" applyNumberFormat="1" applyFont="1" applyBorder="1" applyAlignment="1">
      <alignment horizontal="center" vertical="center" wrapText="1"/>
    </xf>
    <xf numFmtId="0" fontId="33" fillId="0" borderId="26"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0" borderId="2" xfId="0" applyFont="1" applyBorder="1" applyAlignment="1">
      <alignment horizontal="center" vertical="center"/>
    </xf>
    <xf numFmtId="0" fontId="187" fillId="0" borderId="2" xfId="0" applyFont="1" applyBorder="1" applyAlignment="1">
      <alignment horizontal="center" vertical="center" wrapText="1"/>
    </xf>
    <xf numFmtId="0" fontId="206" fillId="0" borderId="6" xfId="0" applyFont="1" applyBorder="1" applyAlignment="1">
      <alignment horizontal="center" wrapText="1"/>
    </xf>
    <xf numFmtId="15" fontId="129" fillId="4" borderId="1" xfId="8" applyNumberFormat="1" applyFont="1" applyFill="1" applyBorder="1" applyAlignment="1">
      <alignment horizontal="center" vertical="center"/>
    </xf>
    <xf numFmtId="0" fontId="42" fillId="4" borderId="2" xfId="8" applyFont="1" applyFill="1" applyBorder="1" applyAlignment="1">
      <alignment horizontal="center" vertical="center"/>
    </xf>
    <xf numFmtId="0" fontId="44" fillId="4" borderId="2" xfId="8" applyFont="1" applyFill="1" applyBorder="1" applyAlignment="1">
      <alignment horizontal="center" vertical="center"/>
    </xf>
    <xf numFmtId="1" fontId="44" fillId="4" borderId="2" xfId="0" applyNumberFormat="1" applyFont="1" applyFill="1" applyBorder="1" applyAlignment="1">
      <alignment horizontal="center" vertical="center"/>
    </xf>
    <xf numFmtId="0" fontId="13" fillId="4" borderId="2" xfId="8" applyFont="1" applyFill="1" applyBorder="1" applyAlignment="1">
      <alignment horizontal="center" vertical="center"/>
    </xf>
    <xf numFmtId="0" fontId="12" fillId="4" borderId="2" xfId="8" applyFont="1" applyFill="1" applyBorder="1" applyAlignment="1">
      <alignment horizontal="center" vertical="center" wrapText="1"/>
    </xf>
    <xf numFmtId="0" fontId="170" fillId="0" borderId="2" xfId="0" applyFont="1" applyBorder="1" applyAlignment="1">
      <alignment horizontal="center" wrapText="1"/>
    </xf>
    <xf numFmtId="0" fontId="33" fillId="0" borderId="2" xfId="0" applyFont="1" applyBorder="1" applyAlignment="1">
      <alignment horizontal="center" vertical="center"/>
    </xf>
    <xf numFmtId="0" fontId="171" fillId="15" borderId="2" xfId="1" applyFont="1" applyFill="1" applyBorder="1" applyAlignment="1">
      <alignment horizontal="center" vertical="center" wrapText="1"/>
    </xf>
    <xf numFmtId="0" fontId="33" fillId="0" borderId="26" xfId="0" applyFont="1" applyBorder="1" applyAlignment="1">
      <alignment horizontal="center" vertical="center"/>
    </xf>
    <xf numFmtId="0" fontId="33" fillId="0" borderId="2" xfId="0" applyFont="1" applyBorder="1" applyAlignment="1">
      <alignment horizontal="center" vertical="center"/>
    </xf>
    <xf numFmtId="164" fontId="31" fillId="0" borderId="1" xfId="0" applyNumberFormat="1" applyFont="1" applyBorder="1" applyAlignment="1">
      <alignment horizontal="center" vertical="center" wrapText="1"/>
    </xf>
    <xf numFmtId="164" fontId="31" fillId="23" borderId="1" xfId="1" applyNumberFormat="1" applyFont="1" applyFill="1" applyBorder="1" applyAlignment="1">
      <alignment horizontal="center" vertical="center" wrapText="1"/>
    </xf>
    <xf numFmtId="0" fontId="36" fillId="23" borderId="2" xfId="1" applyFont="1" applyFill="1" applyBorder="1" applyAlignment="1">
      <alignment horizontal="center" vertical="center"/>
    </xf>
    <xf numFmtId="0" fontId="29" fillId="23" borderId="26" xfId="1" applyFont="1" applyFill="1" applyBorder="1" applyAlignment="1">
      <alignment horizontal="center" vertical="center"/>
    </xf>
    <xf numFmtId="0" fontId="30" fillId="23" borderId="5" xfId="1" applyFont="1" applyFill="1" applyBorder="1" applyAlignment="1">
      <alignment horizontal="center" wrapText="1"/>
    </xf>
    <xf numFmtId="0" fontId="36" fillId="23" borderId="2" xfId="0" applyFont="1" applyFill="1" applyBorder="1" applyAlignment="1">
      <alignment horizontal="center" vertical="center"/>
    </xf>
    <xf numFmtId="0" fontId="29" fillId="23" borderId="26" xfId="0" applyFont="1" applyFill="1" applyBorder="1" applyAlignment="1">
      <alignment horizontal="center" vertical="center"/>
    </xf>
    <xf numFmtId="0" fontId="30" fillId="23" borderId="5" xfId="0" applyFont="1" applyFill="1" applyBorder="1" applyAlignment="1">
      <alignment horizontal="center" vertical="center" wrapText="1"/>
    </xf>
    <xf numFmtId="0" fontId="208" fillId="15" borderId="2" xfId="0" applyFont="1" applyFill="1" applyBorder="1" applyAlignment="1">
      <alignment horizontal="center" vertical="center" wrapText="1"/>
    </xf>
    <xf numFmtId="0" fontId="33" fillId="0" borderId="26" xfId="0" applyFont="1" applyBorder="1" applyAlignment="1">
      <alignment horizontal="center" vertical="center"/>
    </xf>
    <xf numFmtId="0" fontId="33" fillId="0" borderId="25" xfId="0" applyFont="1" applyBorder="1" applyAlignment="1">
      <alignment horizontal="center" vertical="center"/>
    </xf>
    <xf numFmtId="0" fontId="33" fillId="0" borderId="6" xfId="0" applyFont="1" applyBorder="1" applyAlignment="1">
      <alignment horizontal="center" vertical="center"/>
    </xf>
    <xf numFmtId="1" fontId="33" fillId="0" borderId="25" xfId="1" applyNumberFormat="1" applyFont="1" applyBorder="1" applyAlignment="1">
      <alignment horizontal="center" vertical="center" wrapText="1"/>
    </xf>
    <xf numFmtId="0" fontId="29" fillId="0" borderId="26" xfId="0" applyFont="1" applyBorder="1" applyAlignment="1">
      <alignment horizontal="center" vertical="center"/>
    </xf>
    <xf numFmtId="1" fontId="33" fillId="15" borderId="25" xfId="0" applyNumberFormat="1" applyFont="1" applyFill="1" applyBorder="1" applyAlignment="1">
      <alignment horizontal="center" vertical="center" wrapText="1"/>
    </xf>
    <xf numFmtId="1" fontId="33" fillId="0" borderId="25" xfId="0" applyNumberFormat="1" applyFont="1" applyBorder="1" applyAlignment="1">
      <alignment horizontal="center" vertical="center" wrapText="1"/>
    </xf>
    <xf numFmtId="1" fontId="33" fillId="0" borderId="26" xfId="0" applyNumberFormat="1" applyFont="1" applyBorder="1" applyAlignment="1">
      <alignment horizontal="center" vertical="center"/>
    </xf>
    <xf numFmtId="1" fontId="33" fillId="0" borderId="25" xfId="0" applyNumberFormat="1" applyFont="1" applyBorder="1" applyAlignment="1">
      <alignment horizontal="center" vertical="center"/>
    </xf>
    <xf numFmtId="1" fontId="33" fillId="0" borderId="6" xfId="0" applyNumberFormat="1" applyFont="1" applyBorder="1" applyAlignment="1">
      <alignment horizontal="center" vertical="center"/>
    </xf>
    <xf numFmtId="0" fontId="33" fillId="15" borderId="25" xfId="0" applyFont="1" applyFill="1" applyBorder="1" applyAlignment="1">
      <alignment horizontal="center" vertical="center" wrapText="1"/>
    </xf>
    <xf numFmtId="0" fontId="33" fillId="0" borderId="2" xfId="0" applyFont="1" applyBorder="1" applyAlignment="1">
      <alignment horizontal="center" vertical="center"/>
    </xf>
    <xf numFmtId="0" fontId="33" fillId="0" borderId="30" xfId="0" applyFont="1" applyBorder="1" applyAlignment="1">
      <alignment horizontal="center" vertical="center"/>
    </xf>
    <xf numFmtId="0" fontId="33" fillId="0" borderId="25" xfId="0" applyFont="1" applyBorder="1" applyAlignment="1">
      <alignment horizontal="center" vertical="center" wrapText="1"/>
    </xf>
    <xf numFmtId="0" fontId="33" fillId="4" borderId="26" xfId="0" applyFont="1" applyFill="1" applyBorder="1" applyAlignment="1">
      <alignment horizontal="center" vertical="center"/>
    </xf>
    <xf numFmtId="1" fontId="44" fillId="0" borderId="6" xfId="0" applyNumberFormat="1" applyFont="1" applyBorder="1" applyAlignment="1">
      <alignment horizontal="center" vertical="center" wrapText="1"/>
    </xf>
    <xf numFmtId="0" fontId="13" fillId="0" borderId="2" xfId="8" applyFont="1" applyBorder="1" applyAlignment="1">
      <alignment horizontal="center" vertical="center"/>
    </xf>
    <xf numFmtId="0" fontId="33" fillId="4" borderId="21" xfId="0" applyFont="1" applyFill="1" applyBorder="1" applyAlignment="1">
      <alignment horizontal="center" vertical="center" wrapText="1"/>
    </xf>
    <xf numFmtId="0" fontId="12" fillId="0" borderId="2" xfId="0" applyFont="1" applyBorder="1" applyAlignment="1">
      <alignment horizontal="center" vertical="center" wrapText="1"/>
    </xf>
    <xf numFmtId="0" fontId="172" fillId="15" borderId="26" xfId="0" applyFont="1" applyFill="1" applyBorder="1" applyAlignment="1">
      <alignment horizontal="center" vertical="center"/>
    </xf>
    <xf numFmtId="0" fontId="211" fillId="15" borderId="5" xfId="0" applyFont="1" applyFill="1" applyBorder="1" applyAlignment="1">
      <alignment horizontal="center" vertical="center" wrapText="1"/>
    </xf>
    <xf numFmtId="164" fontId="142" fillId="0" borderId="1" xfId="0" applyNumberFormat="1" applyFont="1" applyBorder="1" applyAlignment="1">
      <alignment horizontal="center" vertical="center" wrapText="1"/>
    </xf>
    <xf numFmtId="15" fontId="142" fillId="23" borderId="1" xfId="0" applyNumberFormat="1" applyFont="1" applyFill="1" applyBorder="1" applyAlignment="1">
      <alignment horizontal="center" vertical="center"/>
    </xf>
    <xf numFmtId="15" fontId="142" fillId="0" borderId="1" xfId="0" applyNumberFormat="1" applyFont="1" applyBorder="1" applyAlignment="1">
      <alignment horizontal="center" vertical="center"/>
    </xf>
    <xf numFmtId="0" fontId="29" fillId="15" borderId="2" xfId="1" applyFont="1" applyFill="1" applyBorder="1" applyAlignment="1">
      <alignment horizontal="center" vertical="center"/>
    </xf>
    <xf numFmtId="0" fontId="33" fillId="15" borderId="26" xfId="1" applyFont="1" applyFill="1" applyBorder="1" applyAlignment="1">
      <alignment horizontal="center" vertical="center"/>
    </xf>
    <xf numFmtId="0" fontId="33" fillId="15" borderId="5" xfId="1" applyFont="1" applyFill="1" applyBorder="1" applyAlignment="1">
      <alignment horizontal="center" wrapText="1"/>
    </xf>
    <xf numFmtId="0" fontId="33" fillId="0" borderId="26" xfId="0" applyFont="1" applyBorder="1" applyAlignment="1">
      <alignment horizontal="center" vertical="center"/>
    </xf>
    <xf numFmtId="0" fontId="29" fillId="0" borderId="26" xfId="0" applyFont="1" applyBorder="1" applyAlignment="1">
      <alignment horizontal="center" vertical="center"/>
    </xf>
    <xf numFmtId="0" fontId="33" fillId="0" borderId="26" xfId="1" applyFont="1" applyBorder="1" applyAlignment="1">
      <alignment horizontal="center" vertical="center"/>
    </xf>
    <xf numFmtId="0" fontId="166" fillId="0" borderId="5" xfId="0" applyFont="1" applyBorder="1" applyAlignment="1">
      <alignment horizontal="center" vertical="center" wrapText="1"/>
    </xf>
    <xf numFmtId="0" fontId="42" fillId="0" borderId="2" xfId="8" applyFont="1" applyBorder="1" applyAlignment="1">
      <alignment horizontal="center" vertical="center"/>
    </xf>
    <xf numFmtId="0" fontId="33" fillId="0" borderId="26" xfId="1" applyFont="1" applyBorder="1" applyAlignment="1">
      <alignment horizontal="center" vertical="center"/>
    </xf>
    <xf numFmtId="0" fontId="29" fillId="0" borderId="2" xfId="0" applyFont="1" applyBorder="1" applyAlignment="1">
      <alignment horizontal="center" vertical="center"/>
    </xf>
    <xf numFmtId="0" fontId="33" fillId="0" borderId="2" xfId="0" applyFont="1" applyBorder="1" applyAlignment="1">
      <alignment horizontal="center" vertical="center"/>
    </xf>
    <xf numFmtId="0" fontId="33" fillId="2" borderId="26" xfId="0" applyFont="1" applyFill="1" applyBorder="1" applyAlignment="1">
      <alignment horizontal="center" vertical="center"/>
    </xf>
    <xf numFmtId="0" fontId="28" fillId="4" borderId="2" xfId="0" applyFont="1" applyFill="1" applyBorder="1" applyAlignment="1">
      <alignment horizontal="center" wrapText="1"/>
    </xf>
    <xf numFmtId="0" fontId="13" fillId="0" borderId="6" xfId="8" applyFont="1" applyBorder="1" applyAlignment="1">
      <alignment horizontal="center"/>
    </xf>
    <xf numFmtId="0" fontId="33" fillId="19" borderId="2" xfId="0" applyFont="1" applyFill="1" applyBorder="1" applyAlignment="1">
      <alignment horizontal="center" vertical="center" wrapText="1"/>
    </xf>
    <xf numFmtId="0" fontId="212" fillId="0" borderId="2" xfId="0" applyFont="1" applyBorder="1" applyAlignment="1">
      <alignment horizontal="center" vertical="center" wrapText="1"/>
    </xf>
    <xf numFmtId="0" fontId="33" fillId="0" borderId="2" xfId="0" applyFont="1" applyBorder="1" applyAlignment="1">
      <alignment horizontal="center" vertical="center"/>
    </xf>
    <xf numFmtId="0" fontId="29" fillId="23" borderId="26" xfId="1" applyFont="1" applyFill="1" applyBorder="1" applyAlignment="1">
      <alignment horizontal="center" vertical="center"/>
    </xf>
    <xf numFmtId="15" fontId="29" fillId="15" borderId="1" xfId="0" applyNumberFormat="1" applyFont="1" applyFill="1" applyBorder="1" applyAlignment="1">
      <alignment horizontal="center" vertical="center"/>
    </xf>
    <xf numFmtId="0" fontId="29" fillId="15" borderId="2" xfId="0" applyFont="1" applyFill="1" applyBorder="1" applyAlignment="1">
      <alignment horizontal="center" vertical="center"/>
    </xf>
    <xf numFmtId="0" fontId="133" fillId="15" borderId="26" xfId="0" applyFont="1" applyFill="1" applyBorder="1" applyAlignment="1">
      <alignment horizontal="center" vertical="center" wrapText="1"/>
    </xf>
    <xf numFmtId="0" fontId="149" fillId="15" borderId="26" xfId="1" applyFont="1" applyFill="1" applyBorder="1" applyAlignment="1">
      <alignment horizontal="center" vertical="center" wrapText="1"/>
    </xf>
    <xf numFmtId="0" fontId="29" fillId="15" borderId="26" xfId="0" applyFont="1" applyFill="1" applyBorder="1" applyAlignment="1">
      <alignment horizontal="center" vertical="center"/>
    </xf>
    <xf numFmtId="0" fontId="97" fillId="15" borderId="5" xfId="0" applyFont="1" applyFill="1" applyBorder="1" applyAlignment="1">
      <alignment horizontal="center" vertical="center" wrapText="1"/>
    </xf>
    <xf numFmtId="0" fontId="215" fillId="15" borderId="5" xfId="1" applyFont="1" applyFill="1" applyBorder="1" applyAlignment="1">
      <alignment horizontal="center" vertical="center" wrapText="1"/>
    </xf>
    <xf numFmtId="0" fontId="29" fillId="0" borderId="26" xfId="0" applyFont="1" applyBorder="1" applyAlignment="1">
      <alignment horizontal="center" vertical="center"/>
    </xf>
    <xf numFmtId="0" fontId="29" fillId="0" borderId="2" xfId="0" applyFont="1" applyBorder="1" applyAlignment="1">
      <alignment horizontal="center" vertical="center"/>
    </xf>
    <xf numFmtId="0" fontId="33" fillId="0" borderId="26" xfId="0" applyFont="1" applyBorder="1" applyAlignment="1">
      <alignment horizontal="center" vertical="center"/>
    </xf>
    <xf numFmtId="0" fontId="33" fillId="0" borderId="2" xfId="0" applyFont="1" applyBorder="1" applyAlignment="1">
      <alignment horizontal="center" vertical="center"/>
    </xf>
    <xf numFmtId="0" fontId="33" fillId="4" borderId="26" xfId="0" applyFont="1" applyFill="1" applyBorder="1" applyAlignment="1">
      <alignment horizontal="center" vertical="center"/>
    </xf>
    <xf numFmtId="0" fontId="33" fillId="0" borderId="26" xfId="1" applyFont="1" applyBorder="1" applyAlignment="1">
      <alignment horizontal="center" vertical="center"/>
    </xf>
    <xf numFmtId="164" fontId="31" fillId="19" borderId="1" xfId="0" applyNumberFormat="1" applyFont="1" applyFill="1" applyBorder="1" applyAlignment="1">
      <alignment horizontal="center" vertical="center" wrapText="1"/>
    </xf>
    <xf numFmtId="0" fontId="33" fillId="19" borderId="5" xfId="1" applyFont="1" applyFill="1" applyBorder="1" applyAlignment="1">
      <alignment horizontal="center" wrapText="1"/>
    </xf>
    <xf numFmtId="0" fontId="29" fillId="0" borderId="0" xfId="1" applyFont="1" applyFill="1"/>
    <xf numFmtId="164" fontId="31" fillId="0" borderId="1" xfId="0" applyNumberFormat="1" applyFont="1" applyBorder="1" applyAlignment="1">
      <alignment horizontal="center" vertical="center" wrapText="1"/>
    </xf>
    <xf numFmtId="164" fontId="142" fillId="4" borderId="1" xfId="0" applyNumberFormat="1" applyFont="1" applyFill="1" applyBorder="1" applyAlignment="1">
      <alignment horizontal="center" vertical="center" wrapText="1"/>
    </xf>
    <xf numFmtId="0" fontId="142" fillId="15" borderId="26" xfId="1" applyFont="1" applyFill="1" applyBorder="1" applyAlignment="1">
      <alignment horizontal="center" vertical="center"/>
    </xf>
    <xf numFmtId="0" fontId="167" fillId="15" borderId="5" xfId="1" applyFont="1" applyFill="1" applyBorder="1" applyAlignment="1">
      <alignment horizontal="center" vertical="center" wrapText="1"/>
    </xf>
    <xf numFmtId="0" fontId="33" fillId="0" borderId="2" xfId="0" applyFont="1" applyBorder="1" applyAlignment="1">
      <alignment horizontal="center" vertical="center"/>
    </xf>
    <xf numFmtId="0" fontId="172" fillId="15" borderId="2" xfId="0" applyFont="1" applyFill="1" applyBorder="1" applyAlignment="1">
      <alignment horizontal="center" vertical="center" wrapText="1"/>
    </xf>
    <xf numFmtId="0" fontId="172" fillId="15" borderId="2" xfId="0" applyFont="1" applyFill="1" applyBorder="1" applyAlignment="1">
      <alignment horizontal="center" vertical="center"/>
    </xf>
    <xf numFmtId="1" fontId="33" fillId="0" borderId="25" xfId="1" applyNumberFormat="1" applyFont="1" applyBorder="1" applyAlignment="1">
      <alignment horizontal="center" vertical="center"/>
    </xf>
    <xf numFmtId="0" fontId="33" fillId="0" borderId="25" xfId="1" applyFont="1" applyBorder="1" applyAlignment="1">
      <alignment horizontal="center" vertical="center"/>
    </xf>
    <xf numFmtId="0" fontId="33" fillId="0" borderId="26" xfId="1" applyFont="1" applyBorder="1" applyAlignment="1">
      <alignment horizontal="center" vertical="center"/>
    </xf>
    <xf numFmtId="0" fontId="173" fillId="15" borderId="26" xfId="1" applyFont="1" applyFill="1" applyBorder="1" applyAlignment="1">
      <alignment horizontal="center" vertical="center"/>
    </xf>
    <xf numFmtId="0" fontId="217" fillId="15" borderId="5" xfId="1" applyFont="1" applyFill="1" applyBorder="1" applyAlignment="1">
      <alignment horizontal="center" vertical="center" wrapText="1"/>
    </xf>
    <xf numFmtId="0" fontId="32" fillId="19" borderId="2" xfId="1" applyFont="1" applyFill="1" applyBorder="1" applyAlignment="1">
      <alignment horizontal="center" vertical="center"/>
    </xf>
    <xf numFmtId="0" fontId="29" fillId="19" borderId="26" xfId="1" applyFont="1" applyFill="1" applyBorder="1" applyAlignment="1">
      <alignment horizontal="center" vertical="center"/>
    </xf>
    <xf numFmtId="0" fontId="30" fillId="19" borderId="5" xfId="1" applyFont="1" applyFill="1" applyBorder="1" applyAlignment="1">
      <alignment horizontal="center" vertical="center" wrapText="1"/>
    </xf>
    <xf numFmtId="0" fontId="164" fillId="15" borderId="5" xfId="1" applyFont="1" applyFill="1" applyBorder="1" applyAlignment="1">
      <alignment horizontal="center" vertical="center" wrapText="1"/>
    </xf>
    <xf numFmtId="0" fontId="172" fillId="15" borderId="26" xfId="1" applyFont="1" applyFill="1" applyBorder="1" applyAlignment="1">
      <alignment horizontal="center" vertical="center"/>
    </xf>
    <xf numFmtId="164" fontId="31" fillId="0" borderId="14" xfId="0" applyNumberFormat="1" applyFont="1" applyBorder="1" applyAlignment="1">
      <alignment horizontal="center" vertical="center" wrapText="1"/>
    </xf>
    <xf numFmtId="164" fontId="31" fillId="0" borderId="47" xfId="0" applyNumberFormat="1" applyFont="1" applyBorder="1" applyAlignment="1">
      <alignment horizontal="center" vertical="center" wrapText="1"/>
    </xf>
    <xf numFmtId="1" fontId="33" fillId="0" borderId="26" xfId="1" applyNumberFormat="1" applyFont="1" applyBorder="1" applyAlignment="1">
      <alignment horizontal="center" vertical="center"/>
    </xf>
    <xf numFmtId="1" fontId="33" fillId="0" borderId="25" xfId="1" applyNumberFormat="1" applyFont="1" applyBorder="1" applyAlignment="1">
      <alignment horizontal="center" vertical="center"/>
    </xf>
    <xf numFmtId="1" fontId="33" fillId="0" borderId="6" xfId="1" applyNumberFormat="1" applyFont="1" applyBorder="1" applyAlignment="1">
      <alignment horizontal="center" vertical="center"/>
    </xf>
    <xf numFmtId="0" fontId="29" fillId="0" borderId="4" xfId="0" applyFont="1" applyBorder="1" applyAlignment="1">
      <alignment horizontal="center" vertical="center"/>
    </xf>
    <xf numFmtId="0" fontId="29" fillId="0" borderId="13" xfId="0" applyFont="1" applyBorder="1" applyAlignment="1">
      <alignment horizontal="center" vertical="center"/>
    </xf>
    <xf numFmtId="0" fontId="33" fillId="0" borderId="26" xfId="0" applyFont="1" applyBorder="1" applyAlignment="1">
      <alignment horizontal="center" vertical="center"/>
    </xf>
    <xf numFmtId="0" fontId="33" fillId="0" borderId="25" xfId="0" applyFont="1" applyBorder="1" applyAlignment="1">
      <alignment horizontal="center" vertical="center"/>
    </xf>
    <xf numFmtId="0" fontId="33" fillId="0" borderId="6" xfId="0" applyFont="1" applyBorder="1" applyAlignment="1">
      <alignment horizontal="center" vertical="center"/>
    </xf>
    <xf numFmtId="1" fontId="33" fillId="0" borderId="26" xfId="1" applyNumberFormat="1" applyFont="1" applyBorder="1" applyAlignment="1">
      <alignment horizontal="center" vertical="center" wrapText="1"/>
    </xf>
    <xf numFmtId="1" fontId="33" fillId="0" borderId="25" xfId="1" applyNumberFormat="1" applyFont="1" applyBorder="1" applyAlignment="1">
      <alignment horizontal="center" vertical="center" wrapText="1"/>
    </xf>
    <xf numFmtId="1" fontId="33" fillId="0" borderId="6" xfId="1" applyNumberFormat="1" applyFont="1" applyBorder="1" applyAlignment="1">
      <alignment horizontal="center" vertical="center" wrapText="1"/>
    </xf>
    <xf numFmtId="0" fontId="29" fillId="14" borderId="2" xfId="0" applyFont="1" applyFill="1" applyBorder="1" applyAlignment="1">
      <alignment horizontal="center" vertical="center" wrapText="1"/>
    </xf>
    <xf numFmtId="1" fontId="29" fillId="0" borderId="26" xfId="1" applyNumberFormat="1" applyFont="1" applyBorder="1" applyAlignment="1">
      <alignment horizontal="center" vertical="center" wrapText="1"/>
    </xf>
    <xf numFmtId="1" fontId="29" fillId="0" borderId="25" xfId="1" applyNumberFormat="1" applyFont="1" applyBorder="1" applyAlignment="1">
      <alignment horizontal="center" vertical="center"/>
    </xf>
    <xf numFmtId="1" fontId="29" fillId="0" borderId="6" xfId="1" applyNumberFormat="1" applyFont="1" applyBorder="1" applyAlignment="1">
      <alignment horizontal="center" vertical="center"/>
    </xf>
    <xf numFmtId="1" fontId="29" fillId="0" borderId="26" xfId="1" applyNumberFormat="1" applyFont="1" applyBorder="1" applyAlignment="1">
      <alignment horizontal="center" vertical="center"/>
    </xf>
    <xf numFmtId="0" fontId="29" fillId="0" borderId="26" xfId="0" applyFont="1" applyBorder="1" applyAlignment="1">
      <alignment horizontal="center" vertical="center"/>
    </xf>
    <xf numFmtId="0" fontId="29" fillId="0" borderId="25" xfId="0" applyFont="1" applyBorder="1" applyAlignment="1">
      <alignment horizontal="center" vertical="center"/>
    </xf>
    <xf numFmtId="0" fontId="29" fillId="0" borderId="6" xfId="0" applyFont="1" applyBorder="1" applyAlignment="1">
      <alignment horizontal="center" vertical="center"/>
    </xf>
    <xf numFmtId="1" fontId="29" fillId="0" borderId="38" xfId="1" applyNumberFormat="1" applyFont="1" applyBorder="1" applyAlignment="1">
      <alignment horizontal="center" vertical="center"/>
    </xf>
    <xf numFmtId="1" fontId="29" fillId="0" borderId="35" xfId="1" applyNumberFormat="1" applyFont="1" applyBorder="1" applyAlignment="1">
      <alignment horizontal="center" vertical="center"/>
    </xf>
    <xf numFmtId="1" fontId="29" fillId="0" borderId="39" xfId="1" applyNumberFormat="1" applyFont="1" applyBorder="1" applyAlignment="1">
      <alignment horizontal="center" vertical="center"/>
    </xf>
    <xf numFmtId="0" fontId="29" fillId="0" borderId="2" xfId="0" applyFont="1" applyBorder="1" applyAlignment="1">
      <alignment horizontal="center" vertical="center"/>
    </xf>
    <xf numFmtId="0" fontId="29" fillId="4" borderId="13" xfId="0" applyFont="1" applyFill="1" applyBorder="1" applyAlignment="1">
      <alignment horizontal="center" vertical="center"/>
    </xf>
    <xf numFmtId="0" fontId="29" fillId="4" borderId="26" xfId="0" applyFont="1" applyFill="1" applyBorder="1" applyAlignment="1">
      <alignment horizontal="center" vertical="center" wrapText="1"/>
    </xf>
    <xf numFmtId="0" fontId="29" fillId="4" borderId="25" xfId="0" applyFont="1" applyFill="1" applyBorder="1" applyAlignment="1">
      <alignment horizontal="center" vertical="center" wrapText="1"/>
    </xf>
    <xf numFmtId="0" fontId="29" fillId="4" borderId="6" xfId="0" applyFont="1" applyFill="1" applyBorder="1" applyAlignment="1">
      <alignment horizontal="center" vertical="center" wrapText="1"/>
    </xf>
    <xf numFmtId="0" fontId="29" fillId="0" borderId="30" xfId="0" applyFont="1" applyBorder="1" applyAlignment="1">
      <alignment horizontal="center" vertical="center"/>
    </xf>
    <xf numFmtId="0" fontId="29" fillId="0" borderId="24" xfId="0" applyFont="1" applyBorder="1" applyAlignment="1">
      <alignment horizontal="center" vertical="center"/>
    </xf>
    <xf numFmtId="0" fontId="29" fillId="0" borderId="3" xfId="0" applyFont="1" applyBorder="1" applyAlignment="1">
      <alignment horizontal="center" vertical="center"/>
    </xf>
    <xf numFmtId="1" fontId="33" fillId="14" borderId="26" xfId="1" applyNumberFormat="1" applyFont="1" applyFill="1" applyBorder="1" applyAlignment="1">
      <alignment horizontal="center" vertical="center" wrapText="1"/>
    </xf>
    <xf numFmtId="1" fontId="33" fillId="14" borderId="25" xfId="1" applyNumberFormat="1" applyFont="1" applyFill="1" applyBorder="1" applyAlignment="1">
      <alignment horizontal="center" vertical="center" wrapText="1"/>
    </xf>
    <xf numFmtId="1" fontId="33" fillId="14" borderId="6" xfId="1" applyNumberFormat="1" applyFont="1" applyFill="1" applyBorder="1" applyAlignment="1">
      <alignment horizontal="center" vertical="center" wrapText="1"/>
    </xf>
    <xf numFmtId="0" fontId="29" fillId="0" borderId="2" xfId="0" applyFont="1" applyBorder="1" applyAlignment="1">
      <alignment horizontal="center" vertical="center" wrapText="1"/>
    </xf>
    <xf numFmtId="1" fontId="33" fillId="0" borderId="30" xfId="1" applyNumberFormat="1" applyFont="1" applyBorder="1" applyAlignment="1">
      <alignment horizontal="center" vertical="center" wrapText="1"/>
    </xf>
    <xf numFmtId="1" fontId="33" fillId="0" borderId="24" xfId="1" applyNumberFormat="1" applyFont="1" applyBorder="1" applyAlignment="1">
      <alignment horizontal="center" vertical="center" wrapText="1"/>
    </xf>
    <xf numFmtId="1" fontId="33" fillId="0" borderId="3" xfId="1" applyNumberFormat="1" applyFont="1" applyBorder="1" applyAlignment="1">
      <alignment horizontal="center" vertical="center" wrapText="1"/>
    </xf>
    <xf numFmtId="15" fontId="29" fillId="4" borderId="41" xfId="0" applyNumberFormat="1" applyFont="1" applyFill="1" applyBorder="1" applyAlignment="1">
      <alignment horizontal="center" vertical="center"/>
    </xf>
    <xf numFmtId="15" fontId="29" fillId="4" borderId="42" xfId="0" applyNumberFormat="1" applyFont="1" applyFill="1" applyBorder="1" applyAlignment="1">
      <alignment horizontal="center" vertical="center"/>
    </xf>
    <xf numFmtId="15" fontId="29" fillId="4" borderId="43" xfId="0" applyNumberFormat="1" applyFont="1" applyFill="1" applyBorder="1" applyAlignment="1">
      <alignment horizontal="center" vertical="center"/>
    </xf>
    <xf numFmtId="15" fontId="29" fillId="7" borderId="34" xfId="0" applyNumberFormat="1" applyFont="1" applyFill="1" applyBorder="1" applyAlignment="1">
      <alignment horizontal="center" vertical="center" wrapText="1"/>
    </xf>
    <xf numFmtId="15" fontId="29" fillId="7" borderId="6" xfId="0" applyNumberFormat="1" applyFont="1" applyFill="1" applyBorder="1" applyAlignment="1">
      <alignment horizontal="center" vertical="center" wrapText="1"/>
    </xf>
    <xf numFmtId="0" fontId="29" fillId="2" borderId="36" xfId="0" applyFont="1" applyFill="1" applyBorder="1" applyAlignment="1">
      <alignment horizontal="center" vertical="center"/>
    </xf>
    <xf numFmtId="0" fontId="29" fillId="2" borderId="37" xfId="0" applyFont="1" applyFill="1" applyBorder="1" applyAlignment="1">
      <alignment horizontal="center" vertical="center"/>
    </xf>
    <xf numFmtId="0" fontId="29" fillId="7" borderId="26" xfId="0" applyFont="1" applyFill="1" applyBorder="1" applyAlignment="1">
      <alignment horizontal="center" vertical="center"/>
    </xf>
    <xf numFmtId="0" fontId="29" fillId="7" borderId="6" xfId="0" applyFont="1" applyFill="1" applyBorder="1" applyAlignment="1">
      <alignment horizontal="center" vertical="center"/>
    </xf>
    <xf numFmtId="0" fontId="29" fillId="2" borderId="26" xfId="0" applyFont="1" applyFill="1" applyBorder="1" applyAlignment="1">
      <alignment horizontal="center" vertical="center"/>
    </xf>
    <xf numFmtId="0" fontId="29" fillId="2" borderId="58" xfId="0" applyFont="1" applyFill="1" applyBorder="1" applyAlignment="1">
      <alignment horizontal="center" vertical="center"/>
    </xf>
    <xf numFmtId="0" fontId="30" fillId="0" borderId="26" xfId="0" applyFont="1" applyBorder="1" applyAlignment="1">
      <alignment horizontal="center" wrapText="1"/>
    </xf>
    <xf numFmtId="0" fontId="30" fillId="0" borderId="58" xfId="0" applyFont="1" applyBorder="1" applyAlignment="1">
      <alignment horizontal="center" wrapText="1"/>
    </xf>
    <xf numFmtId="0" fontId="30" fillId="0" borderId="38" xfId="0" applyFont="1" applyBorder="1" applyAlignment="1">
      <alignment horizontal="center" vertical="center" wrapText="1"/>
    </xf>
    <xf numFmtId="0" fontId="30" fillId="0" borderId="70" xfId="0" applyFont="1" applyBorder="1" applyAlignment="1">
      <alignment horizontal="center" vertical="center" wrapText="1"/>
    </xf>
    <xf numFmtId="0" fontId="29" fillId="0" borderId="38" xfId="0" applyFont="1" applyBorder="1" applyAlignment="1">
      <alignment horizontal="center" vertical="center"/>
    </xf>
    <xf numFmtId="0" fontId="29" fillId="0" borderId="35" xfId="0" applyFont="1" applyBorder="1" applyAlignment="1">
      <alignment horizontal="center" vertical="center"/>
    </xf>
    <xf numFmtId="0" fontId="29" fillId="0" borderId="39" xfId="0" applyFont="1" applyBorder="1" applyAlignment="1">
      <alignment horizontal="center" vertical="center"/>
    </xf>
    <xf numFmtId="0" fontId="29" fillId="4" borderId="36" xfId="0" applyFont="1" applyFill="1" applyBorder="1" applyAlignment="1">
      <alignment horizontal="center" vertical="center"/>
    </xf>
    <xf numFmtId="0" fontId="29" fillId="4" borderId="37" xfId="0" applyFont="1" applyFill="1" applyBorder="1" applyAlignment="1">
      <alignment horizontal="center" vertical="center"/>
    </xf>
    <xf numFmtId="15" fontId="29" fillId="7" borderId="40" xfId="0" applyNumberFormat="1" applyFont="1" applyFill="1" applyBorder="1" applyAlignment="1">
      <alignment horizontal="center" vertical="center" wrapText="1"/>
    </xf>
    <xf numFmtId="15" fontId="29" fillId="7" borderId="39" xfId="0" applyNumberFormat="1" applyFont="1" applyFill="1" applyBorder="1" applyAlignment="1">
      <alignment horizontal="center" vertical="center" wrapText="1"/>
    </xf>
    <xf numFmtId="0" fontId="29" fillId="2" borderId="7" xfId="0" applyFont="1" applyFill="1" applyBorder="1" applyAlignment="1">
      <alignment horizontal="center" vertical="center"/>
    </xf>
    <xf numFmtId="0" fontId="29" fillId="2" borderId="49" xfId="0" applyFont="1" applyFill="1" applyBorder="1" applyAlignment="1">
      <alignment horizontal="center" vertical="center"/>
    </xf>
    <xf numFmtId="1" fontId="44" fillId="0" borderId="38" xfId="0" applyNumberFormat="1" applyFont="1" applyBorder="1" applyAlignment="1">
      <alignment horizontal="center" vertical="center"/>
    </xf>
    <xf numFmtId="1" fontId="44" fillId="0" borderId="35" xfId="0" applyNumberFormat="1" applyFont="1" applyBorder="1" applyAlignment="1">
      <alignment horizontal="center" vertical="center"/>
    </xf>
    <xf numFmtId="1" fontId="44" fillId="0" borderId="39" xfId="0" applyNumberFormat="1" applyFont="1" applyBorder="1" applyAlignment="1">
      <alignment horizontal="center" vertical="center"/>
    </xf>
    <xf numFmtId="0" fontId="36" fillId="4" borderId="34" xfId="0" applyFont="1" applyFill="1" applyBorder="1" applyAlignment="1">
      <alignment horizontal="center" vertical="center"/>
    </xf>
    <xf numFmtId="0" fontId="36" fillId="4" borderId="25" xfId="0" applyFont="1" applyFill="1" applyBorder="1" applyAlignment="1">
      <alignment horizontal="center" vertical="center"/>
    </xf>
    <xf numFmtId="0" fontId="36" fillId="4" borderId="6" xfId="0" applyFont="1" applyFill="1" applyBorder="1" applyAlignment="1">
      <alignment horizontal="center" vertical="center"/>
    </xf>
    <xf numFmtId="0" fontId="29" fillId="0" borderId="26" xfId="0" applyFont="1" applyBorder="1" applyAlignment="1">
      <alignment horizontal="center" vertical="center" wrapText="1"/>
    </xf>
    <xf numFmtId="1" fontId="33" fillId="15" borderId="26" xfId="0" applyNumberFormat="1" applyFont="1" applyFill="1" applyBorder="1" applyAlignment="1">
      <alignment horizontal="center" vertical="center" wrapText="1"/>
    </xf>
    <xf numFmtId="1" fontId="33" fillId="15" borderId="25" xfId="0" applyNumberFormat="1" applyFont="1" applyFill="1" applyBorder="1" applyAlignment="1">
      <alignment horizontal="center" vertical="center" wrapText="1"/>
    </xf>
    <xf numFmtId="1" fontId="33" fillId="15" borderId="6" xfId="0" applyNumberFormat="1" applyFont="1" applyFill="1" applyBorder="1" applyAlignment="1">
      <alignment horizontal="center" vertical="center" wrapText="1"/>
    </xf>
    <xf numFmtId="1" fontId="33" fillId="0" borderId="26" xfId="0" applyNumberFormat="1" applyFont="1" applyBorder="1" applyAlignment="1">
      <alignment horizontal="center" vertical="center" wrapText="1"/>
    </xf>
    <xf numFmtId="1" fontId="33" fillId="0" borderId="25" xfId="0" applyNumberFormat="1" applyFont="1" applyBorder="1" applyAlignment="1">
      <alignment horizontal="center" vertical="center" wrapText="1"/>
    </xf>
    <xf numFmtId="1" fontId="33" fillId="0" borderId="6" xfId="0" applyNumberFormat="1" applyFont="1" applyBorder="1" applyAlignment="1">
      <alignment horizontal="center" vertical="center" wrapText="1"/>
    </xf>
    <xf numFmtId="1" fontId="33" fillId="0" borderId="26" xfId="0" applyNumberFormat="1" applyFont="1" applyBorder="1" applyAlignment="1">
      <alignment horizontal="center" vertical="center"/>
    </xf>
    <xf numFmtId="1" fontId="33" fillId="0" borderId="25" xfId="0" applyNumberFormat="1" applyFont="1" applyBorder="1" applyAlignment="1">
      <alignment horizontal="center" vertical="center"/>
    </xf>
    <xf numFmtId="1" fontId="33" fillId="0" borderId="6" xfId="0" applyNumberFormat="1" applyFont="1" applyBorder="1" applyAlignment="1">
      <alignment horizontal="center" vertical="center"/>
    </xf>
    <xf numFmtId="1" fontId="29" fillId="0" borderId="26" xfId="0" applyNumberFormat="1" applyFont="1" applyBorder="1" applyAlignment="1">
      <alignment horizontal="center" vertical="center"/>
    </xf>
    <xf numFmtId="1" fontId="29" fillId="0" borderId="25" xfId="0" applyNumberFormat="1" applyFont="1" applyBorder="1" applyAlignment="1">
      <alignment horizontal="center" vertical="center"/>
    </xf>
    <xf numFmtId="1" fontId="29" fillId="0" borderId="6" xfId="0" applyNumberFormat="1" applyFont="1" applyBorder="1" applyAlignment="1">
      <alignment horizontal="center" vertical="center"/>
    </xf>
    <xf numFmtId="1" fontId="29" fillId="0" borderId="26" xfId="0" applyNumberFormat="1" applyFont="1" applyBorder="1" applyAlignment="1">
      <alignment horizontal="center" vertical="center" wrapText="1"/>
    </xf>
    <xf numFmtId="1" fontId="29" fillId="0" borderId="25" xfId="0" applyNumberFormat="1" applyFont="1" applyBorder="1" applyAlignment="1">
      <alignment horizontal="center" vertical="center" wrapText="1"/>
    </xf>
    <xf numFmtId="1" fontId="29" fillId="0" borderId="6" xfId="0" applyNumberFormat="1" applyFont="1" applyBorder="1" applyAlignment="1">
      <alignment horizontal="center" vertical="center" wrapText="1"/>
    </xf>
    <xf numFmtId="1" fontId="29" fillId="0" borderId="44" xfId="0" applyNumberFormat="1" applyFont="1" applyBorder="1" applyAlignment="1">
      <alignment horizontal="center" vertical="center"/>
    </xf>
    <xf numFmtId="1" fontId="29" fillId="0" borderId="45" xfId="0" applyNumberFormat="1" applyFont="1" applyBorder="1" applyAlignment="1">
      <alignment horizontal="center" vertical="center"/>
    </xf>
    <xf numFmtId="1" fontId="29" fillId="0" borderId="46" xfId="0" applyNumberFormat="1" applyFont="1" applyBorder="1" applyAlignment="1">
      <alignment horizontal="center" vertical="center"/>
    </xf>
    <xf numFmtId="1" fontId="29" fillId="0" borderId="26" xfId="0" applyNumberFormat="1" applyFont="1" applyFill="1" applyBorder="1" applyAlignment="1">
      <alignment horizontal="center" vertical="center" wrapText="1"/>
    </xf>
    <xf numFmtId="1" fontId="29" fillId="0" borderId="25" xfId="0" applyNumberFormat="1" applyFont="1" applyFill="1" applyBorder="1" applyAlignment="1">
      <alignment horizontal="center" vertical="center" wrapText="1"/>
    </xf>
    <xf numFmtId="1" fontId="29" fillId="0" borderId="6" xfId="0" applyNumberFormat="1" applyFont="1" applyFill="1" applyBorder="1" applyAlignment="1">
      <alignment horizontal="center" vertical="center" wrapText="1"/>
    </xf>
    <xf numFmtId="0" fontId="29" fillId="0" borderId="36" xfId="0" applyFont="1" applyBorder="1" applyAlignment="1">
      <alignment horizontal="center" vertical="center"/>
    </xf>
    <xf numFmtId="0" fontId="29" fillId="0" borderId="37" xfId="0" applyFont="1" applyBorder="1" applyAlignment="1">
      <alignment horizontal="center" vertical="center"/>
    </xf>
    <xf numFmtId="0" fontId="29" fillId="0" borderId="44" xfId="0" applyFont="1" applyBorder="1" applyAlignment="1">
      <alignment horizontal="center" vertical="center"/>
    </xf>
    <xf numFmtId="0" fontId="29" fillId="0" borderId="45" xfId="0" applyFont="1" applyBorder="1" applyAlignment="1">
      <alignment horizontal="center" vertical="center"/>
    </xf>
    <xf numFmtId="0" fontId="29" fillId="0" borderId="46" xfId="0" applyFont="1" applyBorder="1" applyAlignment="1">
      <alignment horizontal="center" vertical="center"/>
    </xf>
    <xf numFmtId="0" fontId="65" fillId="0" borderId="26" xfId="0" applyFont="1" applyFill="1" applyBorder="1" applyAlignment="1">
      <alignment horizontal="center" vertical="center"/>
    </xf>
    <xf numFmtId="0" fontId="65" fillId="0" borderId="58" xfId="0" applyFont="1" applyFill="1" applyBorder="1" applyAlignment="1">
      <alignment horizontal="center" vertical="center"/>
    </xf>
    <xf numFmtId="164" fontId="31" fillId="0" borderId="1" xfId="0" applyNumberFormat="1" applyFont="1" applyBorder="1" applyAlignment="1">
      <alignment horizontal="center" vertical="center" wrapText="1"/>
    </xf>
    <xf numFmtId="0" fontId="29" fillId="15" borderId="2" xfId="0" applyFont="1" applyFill="1" applyBorder="1" applyAlignment="1">
      <alignment horizontal="center" vertical="center" wrapText="1"/>
    </xf>
    <xf numFmtId="164" fontId="31" fillId="0" borderId="12" xfId="0" applyNumberFormat="1" applyFont="1" applyBorder="1" applyAlignment="1">
      <alignment horizontal="center" vertical="center" wrapText="1"/>
    </xf>
    <xf numFmtId="1" fontId="29" fillId="0" borderId="38" xfId="0" applyNumberFormat="1" applyFont="1" applyBorder="1" applyAlignment="1">
      <alignment horizontal="center" vertical="center" wrapText="1"/>
    </xf>
    <xf numFmtId="1" fontId="29" fillId="0" borderId="35" xfId="0" applyNumberFormat="1" applyFont="1" applyBorder="1" applyAlignment="1">
      <alignment horizontal="center" vertical="center" wrapText="1"/>
    </xf>
    <xf numFmtId="1" fontId="29" fillId="0" borderId="39" xfId="0" applyNumberFormat="1" applyFont="1" applyBorder="1" applyAlignment="1">
      <alignment horizontal="center" vertical="center" wrapText="1"/>
    </xf>
    <xf numFmtId="0" fontId="29" fillId="0" borderId="25" xfId="0" applyFont="1" applyBorder="1" applyAlignment="1">
      <alignment horizontal="center" vertical="center" wrapText="1"/>
    </xf>
    <xf numFmtId="0" fontId="29" fillId="0" borderId="6" xfId="0" applyFont="1" applyBorder="1" applyAlignment="1">
      <alignment horizontal="center" vertical="center" wrapText="1"/>
    </xf>
    <xf numFmtId="0" fontId="30" fillId="0" borderId="26" xfId="0" applyFont="1" applyFill="1" applyBorder="1" applyAlignment="1">
      <alignment horizontal="center" vertical="center" wrapText="1"/>
    </xf>
    <xf numFmtId="0" fontId="30" fillId="0" borderId="58" xfId="0" applyFont="1" applyFill="1" applyBorder="1" applyAlignment="1">
      <alignment horizontal="center" vertical="center" wrapText="1"/>
    </xf>
    <xf numFmtId="0" fontId="12" fillId="0" borderId="38" xfId="0" applyFont="1" applyFill="1" applyBorder="1" applyAlignment="1">
      <alignment horizontal="center" vertical="center" wrapText="1"/>
    </xf>
    <xf numFmtId="0" fontId="12" fillId="0" borderId="70" xfId="0" applyFont="1" applyFill="1" applyBorder="1" applyAlignment="1">
      <alignment horizontal="center" vertical="center" wrapText="1"/>
    </xf>
    <xf numFmtId="1" fontId="33" fillId="0" borderId="38" xfId="0" applyNumberFormat="1" applyFont="1" applyBorder="1" applyAlignment="1">
      <alignment horizontal="center" vertical="center" wrapText="1"/>
    </xf>
    <xf numFmtId="1" fontId="33" fillId="0" borderId="35" xfId="0" applyNumberFormat="1" applyFont="1" applyBorder="1" applyAlignment="1">
      <alignment horizontal="center" vertical="center" wrapText="1"/>
    </xf>
    <xf numFmtId="1" fontId="33" fillId="0" borderId="39" xfId="0" applyNumberFormat="1" applyFont="1" applyBorder="1" applyAlignment="1">
      <alignment horizontal="center" vertical="center" wrapText="1"/>
    </xf>
    <xf numFmtId="0" fontId="33" fillId="15" borderId="26" xfId="0" applyFont="1" applyFill="1" applyBorder="1" applyAlignment="1">
      <alignment horizontal="center" vertical="center" wrapText="1"/>
    </xf>
    <xf numFmtId="0" fontId="33" fillId="15" borderId="25" xfId="0" applyFont="1" applyFill="1" applyBorder="1" applyAlignment="1">
      <alignment horizontal="center" vertical="center" wrapText="1"/>
    </xf>
    <xf numFmtId="0" fontId="33" fillId="15" borderId="6" xfId="0" applyFont="1" applyFill="1" applyBorder="1" applyAlignment="1">
      <alignment horizontal="center" vertical="center" wrapText="1"/>
    </xf>
    <xf numFmtId="0" fontId="33" fillId="0" borderId="2" xfId="0" applyFont="1" applyBorder="1" applyAlignment="1">
      <alignment horizontal="center" vertical="center"/>
    </xf>
    <xf numFmtId="1" fontId="36" fillId="4" borderId="26" xfId="0" applyNumberFormat="1" applyFont="1" applyFill="1" applyBorder="1" applyAlignment="1">
      <alignment horizontal="center" vertical="center"/>
    </xf>
    <xf numFmtId="1" fontId="36" fillId="4" borderId="25" xfId="0" applyNumberFormat="1" applyFont="1" applyFill="1" applyBorder="1" applyAlignment="1">
      <alignment horizontal="center" vertical="center"/>
    </xf>
    <xf numFmtId="1" fontId="36" fillId="4" borderId="6" xfId="0" applyNumberFormat="1" applyFont="1" applyFill="1" applyBorder="1" applyAlignment="1">
      <alignment horizontal="center" vertical="center"/>
    </xf>
    <xf numFmtId="1" fontId="33" fillId="0" borderId="30" xfId="0" applyNumberFormat="1" applyFont="1" applyBorder="1" applyAlignment="1">
      <alignment horizontal="center" vertical="center"/>
    </xf>
    <xf numFmtId="1" fontId="33" fillId="0" borderId="24" xfId="0" applyNumberFormat="1" applyFont="1" applyBorder="1" applyAlignment="1">
      <alignment horizontal="center" vertical="center"/>
    </xf>
    <xf numFmtId="1" fontId="33" fillId="0" borderId="3" xfId="0" applyNumberFormat="1" applyFont="1" applyBorder="1" applyAlignment="1">
      <alignment horizontal="center" vertical="center"/>
    </xf>
    <xf numFmtId="1" fontId="33" fillId="14" borderId="26" xfId="0" applyNumberFormat="1" applyFont="1" applyFill="1" applyBorder="1" applyAlignment="1">
      <alignment horizontal="center" vertical="center" wrapText="1"/>
    </xf>
    <xf numFmtId="1" fontId="29" fillId="14" borderId="25" xfId="0" applyNumberFormat="1" applyFont="1" applyFill="1" applyBorder="1" applyAlignment="1">
      <alignment horizontal="center" vertical="center" wrapText="1"/>
    </xf>
    <xf numFmtId="1" fontId="29" fillId="14" borderId="6" xfId="0" applyNumberFormat="1" applyFont="1" applyFill="1" applyBorder="1" applyAlignment="1">
      <alignment horizontal="center" vertical="center" wrapText="1"/>
    </xf>
    <xf numFmtId="1" fontId="33" fillId="6" borderId="44" xfId="0" applyNumberFormat="1" applyFont="1" applyFill="1" applyBorder="1" applyAlignment="1">
      <alignment horizontal="center" vertical="center" wrapText="1"/>
    </xf>
    <xf numFmtId="1" fontId="33" fillId="6" borderId="45" xfId="0" applyNumberFormat="1" applyFont="1" applyFill="1" applyBorder="1" applyAlignment="1">
      <alignment horizontal="center" vertical="center" wrapText="1"/>
    </xf>
    <xf numFmtId="1" fontId="33" fillId="6" borderId="46" xfId="0" applyNumberFormat="1" applyFont="1" applyFill="1" applyBorder="1" applyAlignment="1">
      <alignment horizontal="center" vertical="center" wrapText="1"/>
    </xf>
    <xf numFmtId="0" fontId="29" fillId="4" borderId="30" xfId="0" applyFont="1" applyFill="1" applyBorder="1" applyAlignment="1">
      <alignment horizontal="center" vertical="center"/>
    </xf>
    <xf numFmtId="0" fontId="29" fillId="4" borderId="24" xfId="0" applyFont="1" applyFill="1" applyBorder="1" applyAlignment="1">
      <alignment horizontal="center" vertical="center"/>
    </xf>
    <xf numFmtId="0" fontId="29" fillId="4" borderId="3" xfId="0" applyFont="1" applyFill="1" applyBorder="1" applyAlignment="1">
      <alignment horizontal="center" vertical="center"/>
    </xf>
    <xf numFmtId="1" fontId="29" fillId="14" borderId="26" xfId="0" applyNumberFormat="1" applyFont="1" applyFill="1" applyBorder="1" applyAlignment="1">
      <alignment horizontal="center" vertical="center" wrapText="1"/>
    </xf>
    <xf numFmtId="1" fontId="29" fillId="0" borderId="44" xfId="0" applyNumberFormat="1" applyFont="1" applyBorder="1" applyAlignment="1">
      <alignment horizontal="center" vertical="center" wrapText="1"/>
    </xf>
    <xf numFmtId="1" fontId="29" fillId="0" borderId="45" xfId="0" applyNumberFormat="1" applyFont="1" applyBorder="1" applyAlignment="1">
      <alignment horizontal="center" vertical="center" wrapText="1"/>
    </xf>
    <xf numFmtId="1" fontId="29" fillId="0" borderId="46" xfId="0" applyNumberFormat="1" applyFont="1" applyBorder="1" applyAlignment="1">
      <alignment horizontal="center" vertical="center" wrapText="1"/>
    </xf>
    <xf numFmtId="0" fontId="29" fillId="0" borderId="26" xfId="0" applyFont="1" applyFill="1" applyBorder="1" applyAlignment="1">
      <alignment horizontal="center" vertical="center"/>
    </xf>
    <xf numFmtId="0" fontId="29" fillId="0" borderId="58" xfId="0" applyFont="1" applyFill="1" applyBorder="1" applyAlignment="1">
      <alignment horizontal="center" vertical="center"/>
    </xf>
    <xf numFmtId="1" fontId="29" fillId="0" borderId="35" xfId="0" applyNumberFormat="1" applyFont="1" applyBorder="1" applyAlignment="1">
      <alignment horizontal="center" vertical="center"/>
    </xf>
    <xf numFmtId="1" fontId="29" fillId="0" borderId="39" xfId="0" applyNumberFormat="1" applyFont="1" applyBorder="1" applyAlignment="1">
      <alignment horizontal="center" vertical="center"/>
    </xf>
    <xf numFmtId="0" fontId="30" fillId="0" borderId="26" xfId="0" applyFont="1" applyFill="1" applyBorder="1" applyAlignment="1">
      <alignment horizontal="center" wrapText="1"/>
    </xf>
    <xf numFmtId="0" fontId="30" fillId="0" borderId="58" xfId="0" applyFont="1" applyFill="1" applyBorder="1" applyAlignment="1">
      <alignment horizontal="center" wrapText="1"/>
    </xf>
    <xf numFmtId="0" fontId="37" fillId="0" borderId="38" xfId="0" applyFont="1" applyFill="1" applyBorder="1" applyAlignment="1">
      <alignment horizontal="center" wrapText="1"/>
    </xf>
    <xf numFmtId="0" fontId="37" fillId="0" borderId="70" xfId="0" applyFont="1" applyFill="1" applyBorder="1" applyAlignment="1">
      <alignment horizontal="center" wrapText="1"/>
    </xf>
    <xf numFmtId="1" fontId="33" fillId="2" borderId="38" xfId="0" applyNumberFormat="1" applyFont="1" applyFill="1" applyBorder="1" applyAlignment="1">
      <alignment horizontal="center" vertical="center"/>
    </xf>
    <xf numFmtId="1" fontId="33" fillId="2" borderId="35" xfId="0" applyNumberFormat="1" applyFont="1" applyFill="1" applyBorder="1" applyAlignment="1">
      <alignment horizontal="center" vertical="center"/>
    </xf>
    <xf numFmtId="1" fontId="33" fillId="2" borderId="39" xfId="0" applyNumberFormat="1" applyFont="1" applyFill="1" applyBorder="1" applyAlignment="1">
      <alignment horizontal="center" vertical="center"/>
    </xf>
    <xf numFmtId="0" fontId="29" fillId="14" borderId="26" xfId="0" applyFont="1" applyFill="1" applyBorder="1" applyAlignment="1">
      <alignment horizontal="center" vertical="center" wrapText="1"/>
    </xf>
    <xf numFmtId="0" fontId="29" fillId="14" borderId="25" xfId="0" applyFont="1" applyFill="1" applyBorder="1" applyAlignment="1">
      <alignment horizontal="center" vertical="center" wrapText="1"/>
    </xf>
    <xf numFmtId="0" fontId="29" fillId="14" borderId="6" xfId="0" applyFont="1" applyFill="1" applyBorder="1" applyAlignment="1">
      <alignment horizontal="center" vertical="center" wrapText="1"/>
    </xf>
    <xf numFmtId="0" fontId="33" fillId="0" borderId="30" xfId="0" applyFont="1" applyBorder="1" applyAlignment="1">
      <alignment horizontal="center" vertical="center"/>
    </xf>
    <xf numFmtId="0" fontId="33" fillId="0" borderId="3" xfId="0" applyFont="1" applyBorder="1" applyAlignment="1">
      <alignment horizontal="center" vertical="center"/>
    </xf>
    <xf numFmtId="0" fontId="33" fillId="0" borderId="26" xfId="0" applyFont="1" applyBorder="1" applyAlignment="1">
      <alignment horizontal="center" vertical="center" wrapText="1"/>
    </xf>
    <xf numFmtId="0" fontId="33" fillId="0" borderId="25" xfId="0" applyFont="1" applyBorder="1" applyAlignment="1">
      <alignment horizontal="center" vertical="center" wrapText="1"/>
    </xf>
    <xf numFmtId="0" fontId="33" fillId="0" borderId="6" xfId="0" applyFont="1" applyBorder="1" applyAlignment="1">
      <alignment horizontal="center" vertical="center" wrapText="1"/>
    </xf>
    <xf numFmtId="1" fontId="33" fillId="0" borderId="44" xfId="0" applyNumberFormat="1" applyFont="1" applyBorder="1" applyAlignment="1">
      <alignment horizontal="center" vertical="center"/>
    </xf>
    <xf numFmtId="1" fontId="33" fillId="0" borderId="45" xfId="0" applyNumberFormat="1" applyFont="1" applyBorder="1" applyAlignment="1">
      <alignment horizontal="center" vertical="center"/>
    </xf>
    <xf numFmtId="1" fontId="33" fillId="0" borderId="46" xfId="0" applyNumberFormat="1" applyFont="1" applyBorder="1" applyAlignment="1">
      <alignment horizontal="center" vertical="center"/>
    </xf>
    <xf numFmtId="0" fontId="29" fillId="4" borderId="36" xfId="0" applyFont="1" applyFill="1" applyBorder="1" applyAlignment="1">
      <alignment horizontal="center" vertical="center" wrapText="1"/>
    </xf>
    <xf numFmtId="0" fontId="29" fillId="4" borderId="37" xfId="0" applyFont="1" applyFill="1" applyBorder="1" applyAlignment="1">
      <alignment horizontal="center" vertical="center" wrapText="1"/>
    </xf>
    <xf numFmtId="0" fontId="29" fillId="4" borderId="7" xfId="0" applyFont="1" applyFill="1" applyBorder="1" applyAlignment="1">
      <alignment horizontal="center" vertical="center"/>
    </xf>
    <xf numFmtId="0" fontId="29" fillId="4" borderId="49" xfId="0" applyFont="1" applyFill="1" applyBorder="1" applyAlignment="1">
      <alignment horizontal="center" vertical="center"/>
    </xf>
    <xf numFmtId="0" fontId="29" fillId="0" borderId="30" xfId="0" applyFont="1" applyBorder="1" applyAlignment="1">
      <alignment horizontal="center" vertical="center" wrapText="1"/>
    </xf>
    <xf numFmtId="0" fontId="29" fillId="0" borderId="24" xfId="0" applyFont="1" applyBorder="1" applyAlignment="1">
      <alignment horizontal="center" vertical="center" wrapText="1"/>
    </xf>
    <xf numFmtId="0" fontId="29" fillId="0" borderId="3" xfId="0" applyFont="1" applyBorder="1" applyAlignment="1">
      <alignment horizontal="center" vertical="center" wrapText="1"/>
    </xf>
    <xf numFmtId="1" fontId="29" fillId="15" borderId="26" xfId="0" applyNumberFormat="1" applyFont="1" applyFill="1" applyBorder="1" applyAlignment="1">
      <alignment horizontal="center" vertical="center" wrapText="1"/>
    </xf>
    <xf numFmtId="1" fontId="29" fillId="15" borderId="25" xfId="0" applyNumberFormat="1" applyFont="1" applyFill="1" applyBorder="1" applyAlignment="1">
      <alignment horizontal="center" vertical="center"/>
    </xf>
    <xf numFmtId="1" fontId="29" fillId="15" borderId="6" xfId="0" applyNumberFormat="1" applyFont="1" applyFill="1" applyBorder="1" applyAlignment="1">
      <alignment horizontal="center" vertical="center"/>
    </xf>
    <xf numFmtId="0" fontId="29" fillId="0" borderId="38" xfId="0" applyFont="1" applyBorder="1" applyAlignment="1">
      <alignment horizontal="center" vertical="center" wrapText="1"/>
    </xf>
    <xf numFmtId="15" fontId="34" fillId="4" borderId="41" xfId="0" applyNumberFormat="1" applyFont="1" applyFill="1" applyBorder="1" applyAlignment="1">
      <alignment horizontal="center" vertical="center"/>
    </xf>
    <xf numFmtId="15" fontId="34" fillId="4" borderId="42" xfId="0" applyNumberFormat="1" applyFont="1" applyFill="1" applyBorder="1" applyAlignment="1">
      <alignment horizontal="center" vertical="center"/>
    </xf>
    <xf numFmtId="15" fontId="34" fillId="4" borderId="43" xfId="0" applyNumberFormat="1" applyFont="1" applyFill="1" applyBorder="1" applyAlignment="1">
      <alignment horizontal="center" vertical="center"/>
    </xf>
    <xf numFmtId="0" fontId="29" fillId="20" borderId="36" xfId="0" applyFont="1" applyFill="1" applyBorder="1" applyAlignment="1">
      <alignment horizontal="center" vertical="center" wrapText="1"/>
    </xf>
    <xf numFmtId="0" fontId="29" fillId="20" borderId="37" xfId="0" applyFont="1" applyFill="1" applyBorder="1" applyAlignment="1">
      <alignment horizontal="center" vertical="center" wrapText="1"/>
    </xf>
    <xf numFmtId="0" fontId="30" fillId="0" borderId="26" xfId="0" applyFont="1" applyBorder="1" applyAlignment="1">
      <alignment horizontal="center" vertical="center" wrapText="1"/>
    </xf>
    <xf numFmtId="0" fontId="30" fillId="0" borderId="58" xfId="0" applyFont="1" applyBorder="1" applyAlignment="1">
      <alignment horizontal="center" vertical="center" wrapText="1"/>
    </xf>
    <xf numFmtId="0" fontId="30" fillId="7" borderId="26" xfId="0" applyFont="1" applyFill="1" applyBorder="1" applyAlignment="1">
      <alignment horizontal="center" vertical="center" wrapText="1"/>
    </xf>
    <xf numFmtId="0" fontId="30" fillId="7" borderId="58" xfId="0" applyFont="1" applyFill="1" applyBorder="1" applyAlignment="1">
      <alignment horizontal="center" vertical="center" wrapText="1"/>
    </xf>
    <xf numFmtId="0" fontId="12" fillId="0" borderId="38" xfId="0" applyFont="1" applyBorder="1" applyAlignment="1">
      <alignment horizontal="center" vertical="center" wrapText="1"/>
    </xf>
    <xf numFmtId="0" fontId="12" fillId="0" borderId="70" xfId="0" applyFont="1" applyBorder="1" applyAlignment="1">
      <alignment horizontal="center" vertical="center" wrapText="1"/>
    </xf>
    <xf numFmtId="1" fontId="29" fillId="15" borderId="25" xfId="0" applyNumberFormat="1" applyFont="1" applyFill="1" applyBorder="1" applyAlignment="1">
      <alignment horizontal="center" vertical="center" wrapText="1"/>
    </xf>
    <xf numFmtId="1" fontId="29" fillId="15" borderId="6" xfId="0" applyNumberFormat="1" applyFont="1" applyFill="1" applyBorder="1" applyAlignment="1">
      <alignment horizontal="center" vertical="center" wrapText="1"/>
    </xf>
    <xf numFmtId="1" fontId="29" fillId="0" borderId="38" xfId="0" applyNumberFormat="1" applyFont="1" applyBorder="1" applyAlignment="1">
      <alignment horizontal="center" vertical="center"/>
    </xf>
    <xf numFmtId="1" fontId="33" fillId="14" borderId="25" xfId="0" applyNumberFormat="1" applyFont="1" applyFill="1" applyBorder="1" applyAlignment="1">
      <alignment horizontal="center" vertical="center" wrapText="1"/>
    </xf>
    <xf numFmtId="1" fontId="33" fillId="14" borderId="6" xfId="0" applyNumberFormat="1" applyFont="1" applyFill="1" applyBorder="1" applyAlignment="1">
      <alignment horizontal="center" vertical="center" wrapText="1"/>
    </xf>
    <xf numFmtId="0" fontId="33" fillId="0" borderId="24" xfId="0" applyFont="1" applyBorder="1" applyAlignment="1">
      <alignment horizontal="center" vertical="center"/>
    </xf>
    <xf numFmtId="0" fontId="29" fillId="11" borderId="26" xfId="0" applyFont="1" applyFill="1" applyBorder="1" applyAlignment="1">
      <alignment horizontal="center" vertical="center"/>
    </xf>
    <xf numFmtId="0" fontId="29" fillId="11" borderId="25" xfId="0" applyFont="1" applyFill="1" applyBorder="1" applyAlignment="1">
      <alignment horizontal="center" vertical="center"/>
    </xf>
    <xf numFmtId="0" fontId="29" fillId="11" borderId="6" xfId="0" applyFont="1" applyFill="1" applyBorder="1" applyAlignment="1">
      <alignment horizontal="center" vertical="center"/>
    </xf>
    <xf numFmtId="1" fontId="29" fillId="14" borderId="25" xfId="0" applyNumberFormat="1" applyFont="1" applyFill="1" applyBorder="1" applyAlignment="1">
      <alignment horizontal="center" vertical="center"/>
    </xf>
    <xf numFmtId="1" fontId="29" fillId="14" borderId="6" xfId="0" applyNumberFormat="1" applyFont="1" applyFill="1" applyBorder="1" applyAlignment="1">
      <alignment horizontal="center" vertical="center"/>
    </xf>
    <xf numFmtId="0" fontId="29" fillId="0" borderId="44" xfId="0" applyFont="1" applyBorder="1" applyAlignment="1">
      <alignment horizontal="center" vertical="center" wrapText="1"/>
    </xf>
    <xf numFmtId="0" fontId="29" fillId="0" borderId="45" xfId="0" applyFont="1" applyBorder="1" applyAlignment="1">
      <alignment horizontal="center" vertical="center" wrapText="1"/>
    </xf>
    <xf numFmtId="0" fontId="29" fillId="0" borderId="46" xfId="0" applyFont="1" applyBorder="1" applyAlignment="1">
      <alignment horizontal="center" vertical="center" wrapText="1"/>
    </xf>
    <xf numFmtId="0" fontId="29" fillId="2" borderId="2" xfId="0" applyFont="1" applyFill="1" applyBorder="1" applyAlignment="1">
      <alignment horizontal="center" vertical="center"/>
    </xf>
    <xf numFmtId="0" fontId="29" fillId="2" borderId="8" xfId="0" applyFont="1" applyFill="1" applyBorder="1" applyAlignment="1">
      <alignment horizontal="center" vertical="center"/>
    </xf>
    <xf numFmtId="0" fontId="29" fillId="2" borderId="35" xfId="0" applyFont="1" applyFill="1" applyBorder="1" applyAlignment="1">
      <alignment horizontal="center" vertical="center"/>
    </xf>
    <xf numFmtId="0" fontId="29" fillId="4" borderId="2" xfId="0" applyFont="1" applyFill="1" applyBorder="1" applyAlignment="1">
      <alignment horizontal="center" vertical="center" wrapText="1"/>
    </xf>
    <xf numFmtId="0" fontId="32" fillId="4" borderId="52" xfId="0" applyFont="1" applyFill="1" applyBorder="1" applyAlignment="1">
      <alignment horizontal="center" vertical="center"/>
    </xf>
    <xf numFmtId="0" fontId="32" fillId="4" borderId="42" xfId="0" applyFont="1" applyFill="1" applyBorder="1" applyAlignment="1">
      <alignment horizontal="center" vertical="center"/>
    </xf>
    <xf numFmtId="0" fontId="32" fillId="4" borderId="53" xfId="0" applyFont="1" applyFill="1" applyBorder="1" applyAlignment="1">
      <alignment horizontal="center" vertical="center"/>
    </xf>
    <xf numFmtId="1" fontId="44" fillId="0" borderId="38" xfId="0" applyNumberFormat="1" applyFont="1" applyBorder="1" applyAlignment="1">
      <alignment horizontal="center" vertical="center" wrapText="1"/>
    </xf>
    <xf numFmtId="1" fontId="44" fillId="0" borderId="35" xfId="0" applyNumberFormat="1" applyFont="1" applyBorder="1" applyAlignment="1">
      <alignment horizontal="center" vertical="center" wrapText="1"/>
    </xf>
    <xf numFmtId="1" fontId="44" fillId="0" borderId="39" xfId="0" applyNumberFormat="1" applyFont="1" applyBorder="1" applyAlignment="1">
      <alignment horizontal="center" vertical="center" wrapText="1"/>
    </xf>
    <xf numFmtId="1" fontId="33" fillId="15" borderId="30" xfId="0" applyNumberFormat="1" applyFont="1" applyFill="1" applyBorder="1" applyAlignment="1">
      <alignment horizontal="center" vertical="center" wrapText="1"/>
    </xf>
    <xf numFmtId="1" fontId="33" fillId="15" borderId="24" xfId="0" applyNumberFormat="1" applyFont="1" applyFill="1" applyBorder="1" applyAlignment="1">
      <alignment horizontal="center" vertical="center" wrapText="1"/>
    </xf>
    <xf numFmtId="1" fontId="33" fillId="15" borderId="3" xfId="0" applyNumberFormat="1" applyFont="1" applyFill="1" applyBorder="1" applyAlignment="1">
      <alignment horizontal="center" vertical="center" wrapText="1"/>
    </xf>
    <xf numFmtId="164" fontId="31" fillId="15" borderId="14" xfId="0" applyNumberFormat="1" applyFont="1" applyFill="1" applyBorder="1" applyAlignment="1">
      <alignment horizontal="center" vertical="center" wrapText="1"/>
    </xf>
    <xf numFmtId="164" fontId="31" fillId="15" borderId="12" xfId="0" applyNumberFormat="1" applyFont="1" applyFill="1" applyBorder="1" applyAlignment="1">
      <alignment horizontal="center" vertical="center" wrapText="1"/>
    </xf>
    <xf numFmtId="1" fontId="33" fillId="14" borderId="30" xfId="0" applyNumberFormat="1" applyFont="1" applyFill="1" applyBorder="1" applyAlignment="1">
      <alignment horizontal="center" vertical="center" wrapText="1"/>
    </xf>
    <xf numFmtId="1" fontId="33" fillId="14" borderId="24" xfId="0" applyNumberFormat="1" applyFont="1" applyFill="1" applyBorder="1" applyAlignment="1">
      <alignment horizontal="center" vertical="center" wrapText="1"/>
    </xf>
    <xf numFmtId="1" fontId="33" fillId="14" borderId="3" xfId="0" applyNumberFormat="1" applyFont="1" applyFill="1" applyBorder="1" applyAlignment="1">
      <alignment horizontal="center" vertical="center" wrapText="1"/>
    </xf>
    <xf numFmtId="0" fontId="33" fillId="2" borderId="44" xfId="0" applyFont="1" applyFill="1" applyBorder="1" applyAlignment="1">
      <alignment horizontal="center" vertical="center"/>
    </xf>
    <xf numFmtId="0" fontId="33" fillId="2" borderId="45" xfId="0" applyFont="1" applyFill="1" applyBorder="1" applyAlignment="1">
      <alignment horizontal="center" vertical="center"/>
    </xf>
    <xf numFmtId="0" fontId="33" fillId="2" borderId="46" xfId="0" applyFont="1" applyFill="1" applyBorder="1" applyAlignment="1">
      <alignment horizontal="center" vertical="center"/>
    </xf>
    <xf numFmtId="0" fontId="33" fillId="0" borderId="38" xfId="0" applyFont="1" applyBorder="1" applyAlignment="1">
      <alignment horizontal="center" vertical="center" wrapText="1"/>
    </xf>
    <xf numFmtId="0" fontId="33" fillId="0" borderId="35" xfId="0" applyFont="1" applyBorder="1" applyAlignment="1">
      <alignment horizontal="center" vertical="center" wrapText="1"/>
    </xf>
    <xf numFmtId="0" fontId="33" fillId="0" borderId="39" xfId="0" applyFont="1" applyBorder="1" applyAlignment="1">
      <alignment horizontal="center" vertical="center" wrapText="1"/>
    </xf>
    <xf numFmtId="0" fontId="29" fillId="4" borderId="26" xfId="0" applyFont="1" applyFill="1" applyBorder="1" applyAlignment="1">
      <alignment horizontal="center" vertical="center"/>
    </xf>
    <xf numFmtId="0" fontId="29" fillId="4" borderId="25" xfId="0" applyFont="1" applyFill="1" applyBorder="1" applyAlignment="1">
      <alignment horizontal="center" vertical="center"/>
    </xf>
    <xf numFmtId="0" fontId="29" fillId="4" borderId="6" xfId="0" applyFont="1" applyFill="1" applyBorder="1" applyAlignment="1">
      <alignment horizontal="center" vertical="center"/>
    </xf>
    <xf numFmtId="0" fontId="29" fillId="2" borderId="6" xfId="0" applyFont="1" applyFill="1" applyBorder="1" applyAlignment="1">
      <alignment horizontal="center" vertical="center"/>
    </xf>
    <xf numFmtId="0" fontId="29" fillId="2" borderId="25" xfId="0" applyFont="1" applyFill="1" applyBorder="1" applyAlignment="1">
      <alignment horizontal="center" vertical="center"/>
    </xf>
    <xf numFmtId="0" fontId="36" fillId="4" borderId="40" xfId="0" applyFont="1" applyFill="1" applyBorder="1" applyAlignment="1">
      <alignment horizontal="left" wrapText="1"/>
    </xf>
    <xf numFmtId="0" fontId="36" fillId="4" borderId="35" xfId="0" applyFont="1" applyFill="1" applyBorder="1" applyAlignment="1">
      <alignment horizontal="left" wrapText="1"/>
    </xf>
    <xf numFmtId="0" fontId="36" fillId="4" borderId="39" xfId="0" applyFont="1" applyFill="1" applyBorder="1" applyAlignment="1">
      <alignment horizontal="left" wrapText="1"/>
    </xf>
    <xf numFmtId="1" fontId="29" fillId="0" borderId="30" xfId="0" applyNumberFormat="1" applyFont="1" applyBorder="1" applyAlignment="1">
      <alignment horizontal="center" vertical="center"/>
    </xf>
    <xf numFmtId="1" fontId="29" fillId="0" borderId="24" xfId="0" applyNumberFormat="1" applyFont="1" applyBorder="1" applyAlignment="1">
      <alignment horizontal="center" vertical="center"/>
    </xf>
    <xf numFmtId="1" fontId="29" fillId="0" borderId="3" xfId="0" applyNumberFormat="1" applyFont="1" applyBorder="1" applyAlignment="1">
      <alignment horizontal="center" vertical="center"/>
    </xf>
    <xf numFmtId="0" fontId="30" fillId="0" borderId="38" xfId="0" applyFont="1" applyBorder="1" applyAlignment="1">
      <alignment horizontal="center" wrapText="1"/>
    </xf>
    <xf numFmtId="0" fontId="30" fillId="0" borderId="70" xfId="0" applyFont="1" applyBorder="1" applyAlignment="1">
      <alignment horizontal="center" wrapText="1"/>
    </xf>
    <xf numFmtId="0" fontId="29" fillId="2" borderId="26" xfId="0" applyFont="1" applyFill="1" applyBorder="1" applyAlignment="1">
      <alignment horizontal="center" vertical="center" wrapText="1"/>
    </xf>
    <xf numFmtId="0" fontId="29" fillId="2" borderId="25" xfId="0" applyFont="1" applyFill="1" applyBorder="1" applyAlignment="1">
      <alignment horizontal="center" vertical="center" wrapText="1"/>
    </xf>
    <xf numFmtId="0" fontId="29" fillId="2" borderId="6" xfId="0" applyFont="1" applyFill="1" applyBorder="1" applyAlignment="1">
      <alignment horizontal="center" vertical="center" wrapText="1"/>
    </xf>
    <xf numFmtId="1" fontId="33" fillId="0" borderId="30" xfId="0" applyNumberFormat="1" applyFont="1" applyBorder="1" applyAlignment="1">
      <alignment horizontal="center" vertical="center" wrapText="1"/>
    </xf>
    <xf numFmtId="1" fontId="33" fillId="0" borderId="24" xfId="0" applyNumberFormat="1" applyFont="1" applyBorder="1" applyAlignment="1">
      <alignment horizontal="center" vertical="center" wrapText="1"/>
    </xf>
    <xf numFmtId="1" fontId="33" fillId="0" borderId="3" xfId="0" applyNumberFormat="1" applyFont="1" applyBorder="1" applyAlignment="1">
      <alignment horizontal="center" vertical="center" wrapText="1"/>
    </xf>
    <xf numFmtId="1" fontId="29" fillId="4" borderId="26" xfId="0" applyNumberFormat="1" applyFont="1" applyFill="1" applyBorder="1" applyAlignment="1">
      <alignment horizontal="center" vertical="center"/>
    </xf>
    <xf numFmtId="1" fontId="29" fillId="4" borderId="25" xfId="0" applyNumberFormat="1" applyFont="1" applyFill="1" applyBorder="1" applyAlignment="1">
      <alignment horizontal="center" vertical="center"/>
    </xf>
    <xf numFmtId="1" fontId="29" fillId="4" borderId="6" xfId="0" applyNumberFormat="1" applyFont="1" applyFill="1" applyBorder="1" applyAlignment="1">
      <alignment horizontal="center" vertical="center"/>
    </xf>
    <xf numFmtId="0" fontId="29" fillId="4" borderId="50" xfId="0" applyFont="1" applyFill="1" applyBorder="1" applyAlignment="1">
      <alignment horizontal="center" vertical="center" wrapText="1"/>
    </xf>
    <xf numFmtId="0" fontId="29" fillId="4" borderId="51" xfId="0" applyFont="1" applyFill="1" applyBorder="1" applyAlignment="1">
      <alignment horizontal="center" vertical="center"/>
    </xf>
    <xf numFmtId="1" fontId="33" fillId="4" borderId="38" xfId="0" applyNumberFormat="1" applyFont="1" applyFill="1" applyBorder="1" applyAlignment="1">
      <alignment horizontal="center" vertical="center"/>
    </xf>
    <xf numFmtId="1" fontId="33" fillId="4" borderId="39" xfId="0" applyNumberFormat="1" applyFont="1" applyFill="1" applyBorder="1" applyAlignment="1">
      <alignment horizontal="center" vertical="center"/>
    </xf>
    <xf numFmtId="1" fontId="134" fillId="4" borderId="26" xfId="0" applyNumberFormat="1" applyFont="1" applyFill="1" applyBorder="1" applyAlignment="1">
      <alignment horizontal="center" vertical="center"/>
    </xf>
    <xf numFmtId="1" fontId="134" fillId="4" borderId="25" xfId="0" applyNumberFormat="1" applyFont="1" applyFill="1" applyBorder="1" applyAlignment="1">
      <alignment horizontal="center" vertical="center"/>
    </xf>
    <xf numFmtId="1" fontId="134" fillId="4" borderId="6" xfId="0" applyNumberFormat="1" applyFont="1" applyFill="1" applyBorder="1" applyAlignment="1">
      <alignment horizontal="center" vertical="center"/>
    </xf>
    <xf numFmtId="15" fontId="66" fillId="4" borderId="41" xfId="0" applyNumberFormat="1" applyFont="1" applyFill="1" applyBorder="1" applyAlignment="1">
      <alignment horizontal="center" vertical="center"/>
    </xf>
    <xf numFmtId="15" fontId="66" fillId="4" borderId="42" xfId="0" applyNumberFormat="1" applyFont="1" applyFill="1" applyBorder="1" applyAlignment="1">
      <alignment horizontal="center" vertical="center"/>
    </xf>
    <xf numFmtId="15" fontId="66" fillId="4" borderId="43" xfId="0" applyNumberFormat="1" applyFont="1" applyFill="1" applyBorder="1" applyAlignment="1">
      <alignment horizontal="center" vertical="center"/>
    </xf>
    <xf numFmtId="0" fontId="29" fillId="20" borderId="36" xfId="0" applyFont="1" applyFill="1" applyBorder="1" applyAlignment="1">
      <alignment horizontal="center" vertical="center"/>
    </xf>
    <xf numFmtId="0" fontId="29" fillId="20" borderId="37" xfId="0" applyFont="1" applyFill="1" applyBorder="1" applyAlignment="1">
      <alignment horizontal="center" vertical="center"/>
    </xf>
    <xf numFmtId="164" fontId="31" fillId="15" borderId="28" xfId="0" applyNumberFormat="1" applyFont="1" applyFill="1" applyBorder="1" applyAlignment="1">
      <alignment horizontal="center" vertical="center" wrapText="1"/>
    </xf>
    <xf numFmtId="1" fontId="33" fillId="15" borderId="26" xfId="0" applyNumberFormat="1" applyFont="1" applyFill="1" applyBorder="1" applyAlignment="1">
      <alignment horizontal="center" vertical="center"/>
    </xf>
    <xf numFmtId="1" fontId="33" fillId="15" borderId="25" xfId="0" applyNumberFormat="1" applyFont="1" applyFill="1" applyBorder="1" applyAlignment="1">
      <alignment horizontal="center" vertical="center"/>
    </xf>
    <xf numFmtId="1" fontId="33" fillId="15" borderId="6" xfId="0" applyNumberFormat="1" applyFont="1" applyFill="1" applyBorder="1" applyAlignment="1">
      <alignment horizontal="center" vertical="center"/>
    </xf>
    <xf numFmtId="15" fontId="62" fillId="0" borderId="14" xfId="0" applyNumberFormat="1" applyFont="1" applyBorder="1" applyAlignment="1">
      <alignment horizontal="center" vertical="center"/>
    </xf>
    <xf numFmtId="15" fontId="62" fillId="0" borderId="12" xfId="0" applyNumberFormat="1" applyFont="1" applyBorder="1" applyAlignment="1">
      <alignment horizontal="center" vertical="center"/>
    </xf>
    <xf numFmtId="0" fontId="64" fillId="0" borderId="38" xfId="0" applyFont="1" applyBorder="1" applyAlignment="1">
      <alignment horizontal="center" vertical="center" wrapText="1"/>
    </xf>
    <xf numFmtId="0" fontId="64" fillId="0" borderId="70" xfId="0" applyFont="1" applyBorder="1" applyAlignment="1">
      <alignment horizontal="center" vertical="center" wrapText="1"/>
    </xf>
    <xf numFmtId="1" fontId="33" fillId="0" borderId="44" xfId="0" applyNumberFormat="1" applyFont="1" applyBorder="1" applyAlignment="1">
      <alignment horizontal="center" vertical="center" wrapText="1"/>
    </xf>
    <xf numFmtId="1" fontId="33" fillId="0" borderId="45" xfId="0" applyNumberFormat="1" applyFont="1" applyBorder="1" applyAlignment="1">
      <alignment horizontal="center" vertical="center" wrapText="1"/>
    </xf>
    <xf numFmtId="1" fontId="33" fillId="0" borderId="46" xfId="0" applyNumberFormat="1" applyFont="1" applyBorder="1" applyAlignment="1">
      <alignment horizontal="center" vertical="center" wrapText="1"/>
    </xf>
    <xf numFmtId="0" fontId="29" fillId="0" borderId="15" xfId="0" applyFont="1" applyBorder="1" applyAlignment="1">
      <alignment horizontal="center" vertical="center" wrapText="1"/>
    </xf>
    <xf numFmtId="1" fontId="33" fillId="22" borderId="30" xfId="0" applyNumberFormat="1" applyFont="1" applyFill="1" applyBorder="1" applyAlignment="1">
      <alignment horizontal="center" vertical="center"/>
    </xf>
    <xf numFmtId="1" fontId="33" fillId="22" borderId="24" xfId="0" applyNumberFormat="1" applyFont="1" applyFill="1" applyBorder="1" applyAlignment="1">
      <alignment horizontal="center" vertical="center"/>
    </xf>
    <xf numFmtId="1" fontId="33" fillId="22" borderId="3" xfId="0" applyNumberFormat="1" applyFont="1" applyFill="1" applyBorder="1" applyAlignment="1">
      <alignment horizontal="center" vertical="center"/>
    </xf>
    <xf numFmtId="0" fontId="33" fillId="0" borderId="38" xfId="0" applyFont="1" applyBorder="1" applyAlignment="1">
      <alignment horizontal="center" vertical="center"/>
    </xf>
    <xf numFmtId="0" fontId="33" fillId="0" borderId="35" xfId="0" applyFont="1" applyBorder="1" applyAlignment="1">
      <alignment horizontal="center" vertical="center"/>
    </xf>
    <xf numFmtId="0" fontId="33" fillId="0" borderId="39" xfId="0" applyFont="1" applyBorder="1" applyAlignment="1">
      <alignment horizontal="center" vertical="center"/>
    </xf>
    <xf numFmtId="15" fontId="65" fillId="4" borderId="41" xfId="0" applyNumberFormat="1" applyFont="1" applyFill="1" applyBorder="1" applyAlignment="1">
      <alignment horizontal="center" vertical="center"/>
    </xf>
    <xf numFmtId="15" fontId="65" fillId="4" borderId="42" xfId="0" applyNumberFormat="1" applyFont="1" applyFill="1" applyBorder="1" applyAlignment="1">
      <alignment horizontal="center" vertical="center"/>
    </xf>
    <xf numFmtId="15" fontId="65" fillId="4" borderId="43" xfId="0" applyNumberFormat="1" applyFont="1" applyFill="1" applyBorder="1" applyAlignment="1">
      <alignment horizontal="center" vertical="center"/>
    </xf>
    <xf numFmtId="164" fontId="31" fillId="14" borderId="14" xfId="0" applyNumberFormat="1" applyFont="1" applyFill="1" applyBorder="1" applyAlignment="1">
      <alignment horizontal="center" vertical="center" wrapText="1"/>
    </xf>
    <xf numFmtId="164" fontId="31" fillId="14" borderId="12" xfId="0" applyNumberFormat="1" applyFont="1" applyFill="1" applyBorder="1" applyAlignment="1">
      <alignment horizontal="center" vertical="center" wrapText="1"/>
    </xf>
    <xf numFmtId="0" fontId="29" fillId="0" borderId="11" xfId="0" applyFont="1" applyBorder="1" applyAlignment="1">
      <alignment horizontal="center" vertical="center" wrapText="1"/>
    </xf>
    <xf numFmtId="0" fontId="33" fillId="14" borderId="30" xfId="0" applyFont="1" applyFill="1" applyBorder="1" applyAlignment="1">
      <alignment horizontal="center" vertical="center" wrapText="1"/>
    </xf>
    <xf numFmtId="0" fontId="33" fillId="14" borderId="24"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30" fillId="0" borderId="38" xfId="0" applyFont="1" applyFill="1" applyBorder="1" applyAlignment="1">
      <alignment horizontal="center" vertical="center" wrapText="1"/>
    </xf>
    <xf numFmtId="0" fontId="30" fillId="0" borderId="70" xfId="0" applyFont="1" applyFill="1" applyBorder="1" applyAlignment="1">
      <alignment horizontal="center" vertical="center" wrapText="1"/>
    </xf>
    <xf numFmtId="164" fontId="31" fillId="14" borderId="28" xfId="0" applyNumberFormat="1" applyFont="1" applyFill="1" applyBorder="1" applyAlignment="1">
      <alignment horizontal="center" vertical="center" wrapText="1"/>
    </xf>
    <xf numFmtId="0" fontId="33" fillId="14" borderId="26" xfId="0" applyFont="1" applyFill="1" applyBorder="1" applyAlignment="1">
      <alignment horizontal="center" vertical="center"/>
    </xf>
    <xf numFmtId="0" fontId="33" fillId="14" borderId="25" xfId="0" applyFont="1" applyFill="1" applyBorder="1" applyAlignment="1">
      <alignment horizontal="center" vertical="center"/>
    </xf>
    <xf numFmtId="0" fontId="33" fillId="14" borderId="6" xfId="0" applyFont="1" applyFill="1" applyBorder="1" applyAlignment="1">
      <alignment horizontal="center" vertical="center"/>
    </xf>
    <xf numFmtId="0" fontId="187" fillId="0" borderId="38" xfId="0" applyFont="1" applyFill="1" applyBorder="1" applyAlignment="1">
      <alignment horizontal="center" vertical="center" wrapText="1"/>
    </xf>
    <xf numFmtId="0" fontId="33" fillId="14" borderId="2" xfId="0" applyFont="1" applyFill="1" applyBorder="1" applyAlignment="1">
      <alignment horizontal="center" vertical="center" wrapText="1"/>
    </xf>
    <xf numFmtId="0" fontId="36" fillId="0" borderId="26" xfId="0" applyFont="1" applyBorder="1" applyAlignment="1">
      <alignment horizontal="center" vertical="center"/>
    </xf>
    <xf numFmtId="0" fontId="33" fillId="0" borderId="44" xfId="0" applyFont="1" applyBorder="1" applyAlignment="1">
      <alignment horizontal="center" vertical="center" wrapText="1"/>
    </xf>
    <xf numFmtId="0" fontId="33" fillId="0" borderId="46" xfId="0" applyFont="1" applyBorder="1" applyAlignment="1">
      <alignment horizontal="center" vertical="center" wrapText="1"/>
    </xf>
    <xf numFmtId="1" fontId="33" fillId="11" borderId="26" xfId="0" applyNumberFormat="1" applyFont="1" applyFill="1" applyBorder="1" applyAlignment="1">
      <alignment horizontal="center" vertical="center"/>
    </xf>
    <xf numFmtId="1" fontId="33" fillId="11" borderId="25" xfId="0" applyNumberFormat="1" applyFont="1" applyFill="1" applyBorder="1" applyAlignment="1">
      <alignment horizontal="center" vertical="center"/>
    </xf>
    <xf numFmtId="1" fontId="33" fillId="11" borderId="6" xfId="0" applyNumberFormat="1" applyFont="1" applyFill="1" applyBorder="1" applyAlignment="1">
      <alignment horizontal="center" vertical="center"/>
    </xf>
    <xf numFmtId="0" fontId="37" fillId="0" borderId="38" xfId="0" applyFont="1" applyFill="1" applyBorder="1" applyAlignment="1">
      <alignment horizontal="center" vertical="center" wrapText="1"/>
    </xf>
    <xf numFmtId="0" fontId="37" fillId="0" borderId="70" xfId="0" applyFont="1" applyFill="1" applyBorder="1" applyAlignment="1">
      <alignment horizontal="center" vertical="center" wrapText="1"/>
    </xf>
    <xf numFmtId="0" fontId="33" fillId="4" borderId="26" xfId="0" applyFont="1" applyFill="1" applyBorder="1" applyAlignment="1">
      <alignment horizontal="center" vertical="center" wrapText="1"/>
    </xf>
    <xf numFmtId="0" fontId="33" fillId="4" borderId="25" xfId="0" applyFont="1" applyFill="1" applyBorder="1" applyAlignment="1">
      <alignment horizontal="center" vertical="center" wrapText="1"/>
    </xf>
    <xf numFmtId="0" fontId="33" fillId="4" borderId="6" xfId="0" applyFont="1" applyFill="1" applyBorder="1" applyAlignment="1">
      <alignment horizontal="center" vertical="center" wrapText="1"/>
    </xf>
    <xf numFmtId="1" fontId="29" fillId="15" borderId="38" xfId="0" applyNumberFormat="1" applyFont="1" applyFill="1" applyBorder="1" applyAlignment="1">
      <alignment horizontal="center" vertical="center" wrapText="1"/>
    </xf>
    <xf numFmtId="1" fontId="29" fillId="15" borderId="35" xfId="0" applyNumberFormat="1" applyFont="1" applyFill="1" applyBorder="1" applyAlignment="1">
      <alignment horizontal="center" vertical="center" wrapText="1"/>
    </xf>
    <xf numFmtId="1" fontId="29" fillId="15" borderId="39" xfId="0" applyNumberFormat="1" applyFont="1" applyFill="1" applyBorder="1" applyAlignment="1">
      <alignment horizontal="center" vertical="center" wrapText="1"/>
    </xf>
    <xf numFmtId="164" fontId="31" fillId="0" borderId="28" xfId="0" applyNumberFormat="1" applyFont="1" applyBorder="1" applyAlignment="1">
      <alignment horizontal="center" vertical="center" wrapText="1"/>
    </xf>
    <xf numFmtId="0" fontId="29" fillId="11" borderId="30" xfId="0" applyFont="1" applyFill="1" applyBorder="1" applyAlignment="1">
      <alignment horizontal="center" vertical="center"/>
    </xf>
    <xf numFmtId="0" fontId="29" fillId="11" borderId="24" xfId="0" applyFont="1" applyFill="1" applyBorder="1" applyAlignment="1">
      <alignment horizontal="center" vertical="center"/>
    </xf>
    <xf numFmtId="0" fontId="29" fillId="11" borderId="3" xfId="0" applyFont="1" applyFill="1" applyBorder="1" applyAlignment="1">
      <alignment horizontal="center" vertical="center"/>
    </xf>
    <xf numFmtId="0" fontId="29" fillId="15" borderId="26" xfId="0" applyFont="1" applyFill="1" applyBorder="1" applyAlignment="1">
      <alignment horizontal="center" vertical="center" wrapText="1"/>
    </xf>
    <xf numFmtId="0" fontId="29" fillId="15" borderId="25" xfId="0" applyFont="1" applyFill="1" applyBorder="1" applyAlignment="1">
      <alignment horizontal="center" vertical="center" wrapText="1"/>
    </xf>
    <xf numFmtId="0" fontId="29" fillId="15" borderId="6" xfId="0" applyFont="1" applyFill="1" applyBorder="1" applyAlignment="1">
      <alignment horizontal="center" vertical="center" wrapText="1"/>
    </xf>
    <xf numFmtId="0" fontId="29" fillId="4" borderId="38" xfId="0" applyFont="1" applyFill="1" applyBorder="1" applyAlignment="1">
      <alignment horizontal="center" vertical="center" wrapText="1"/>
    </xf>
    <xf numFmtId="0" fontId="29" fillId="4" borderId="39" xfId="0" applyFont="1" applyFill="1" applyBorder="1" applyAlignment="1">
      <alignment horizontal="center" vertical="center"/>
    </xf>
    <xf numFmtId="0" fontId="36" fillId="4" borderId="26" xfId="0" applyFont="1" applyFill="1" applyBorder="1" applyAlignment="1">
      <alignment horizontal="center" vertical="center"/>
    </xf>
    <xf numFmtId="0" fontId="33" fillId="4" borderId="25" xfId="0" applyFont="1" applyFill="1" applyBorder="1" applyAlignment="1">
      <alignment horizontal="center" vertical="center"/>
    </xf>
    <xf numFmtId="0" fontId="33" fillId="4" borderId="6" xfId="0" applyFont="1" applyFill="1" applyBorder="1" applyAlignment="1">
      <alignment horizontal="center" vertical="center"/>
    </xf>
    <xf numFmtId="1" fontId="33" fillId="0" borderId="38" xfId="0" applyNumberFormat="1" applyFont="1" applyBorder="1" applyAlignment="1">
      <alignment horizontal="center" vertical="center"/>
    </xf>
    <xf numFmtId="1" fontId="33" fillId="0" borderId="35" xfId="0" applyNumberFormat="1" applyFont="1" applyBorder="1" applyAlignment="1">
      <alignment horizontal="center" vertical="center"/>
    </xf>
    <xf numFmtId="1" fontId="33" fillId="0" borderId="39" xfId="0" applyNumberFormat="1" applyFont="1" applyBorder="1" applyAlignment="1">
      <alignment horizontal="center" vertical="center"/>
    </xf>
    <xf numFmtId="0" fontId="33" fillId="4" borderId="26" xfId="0" applyFont="1" applyFill="1" applyBorder="1" applyAlignment="1">
      <alignment horizontal="center" vertical="center"/>
    </xf>
    <xf numFmtId="164" fontId="31" fillId="4" borderId="14" xfId="0" applyNumberFormat="1" applyFont="1" applyFill="1" applyBorder="1" applyAlignment="1">
      <alignment horizontal="center" vertical="center" wrapText="1"/>
    </xf>
    <xf numFmtId="164" fontId="31" fillId="4" borderId="12" xfId="0" applyNumberFormat="1" applyFont="1" applyFill="1" applyBorder="1" applyAlignment="1">
      <alignment horizontal="center" vertical="center" wrapText="1"/>
    </xf>
    <xf numFmtId="1" fontId="33" fillId="14" borderId="26" xfId="0" applyNumberFormat="1" applyFont="1" applyFill="1" applyBorder="1" applyAlignment="1">
      <alignment horizontal="center" vertical="center"/>
    </xf>
    <xf numFmtId="1" fontId="33" fillId="14" borderId="25" xfId="0" applyNumberFormat="1" applyFont="1" applyFill="1" applyBorder="1" applyAlignment="1">
      <alignment horizontal="center" vertical="center"/>
    </xf>
    <xf numFmtId="1" fontId="33" fillId="14" borderId="6" xfId="0" applyNumberFormat="1" applyFont="1" applyFill="1" applyBorder="1" applyAlignment="1">
      <alignment horizontal="center" vertical="center"/>
    </xf>
    <xf numFmtId="0" fontId="29" fillId="4" borderId="31" xfId="0" applyFont="1" applyFill="1" applyBorder="1" applyAlignment="1">
      <alignment horizontal="center" vertical="center"/>
    </xf>
    <xf numFmtId="0" fontId="29" fillId="4" borderId="32" xfId="0" applyFont="1" applyFill="1" applyBorder="1" applyAlignment="1">
      <alignment horizontal="center" vertical="center"/>
    </xf>
    <xf numFmtId="0" fontId="29" fillId="4" borderId="33" xfId="0" applyFont="1" applyFill="1" applyBorder="1" applyAlignment="1">
      <alignment horizontal="center" vertical="center"/>
    </xf>
    <xf numFmtId="1" fontId="33" fillId="10" borderId="26" xfId="0" applyNumberFormat="1" applyFont="1" applyFill="1" applyBorder="1" applyAlignment="1">
      <alignment horizontal="center" vertical="center" wrapText="1"/>
    </xf>
    <xf numFmtId="1" fontId="33" fillId="10" borderId="25" xfId="0" applyNumberFormat="1" applyFont="1" applyFill="1" applyBorder="1" applyAlignment="1">
      <alignment horizontal="center" vertical="center" wrapText="1"/>
    </xf>
    <xf numFmtId="1" fontId="33" fillId="10" borderId="6" xfId="0" applyNumberFormat="1" applyFont="1" applyFill="1" applyBorder="1" applyAlignment="1">
      <alignment horizontal="center" vertical="center" wrapText="1"/>
    </xf>
    <xf numFmtId="1" fontId="29" fillId="0" borderId="30" xfId="0" applyNumberFormat="1" applyFont="1" applyBorder="1" applyAlignment="1">
      <alignment horizontal="center" vertical="center" wrapText="1"/>
    </xf>
    <xf numFmtId="1" fontId="29" fillId="0" borderId="24" xfId="0" applyNumberFormat="1" applyFont="1" applyBorder="1" applyAlignment="1">
      <alignment horizontal="center" vertical="center" wrapText="1"/>
    </xf>
    <xf numFmtId="1" fontId="29" fillId="0" borderId="3" xfId="0" applyNumberFormat="1" applyFont="1" applyBorder="1" applyAlignment="1">
      <alignment horizontal="center" vertical="center" wrapText="1"/>
    </xf>
    <xf numFmtId="0" fontId="37" fillId="0" borderId="38" xfId="0" applyFont="1" applyBorder="1" applyAlignment="1">
      <alignment horizontal="center" vertical="center" wrapText="1"/>
    </xf>
    <xf numFmtId="0" fontId="37" fillId="0" borderId="70" xfId="0" applyFont="1" applyBorder="1" applyAlignment="1">
      <alignment horizontal="center" vertical="center" wrapText="1"/>
    </xf>
    <xf numFmtId="0" fontId="32" fillId="0" borderId="26" xfId="0" applyFont="1" applyBorder="1" applyAlignment="1">
      <alignment horizontal="center" vertical="center" wrapText="1"/>
    </xf>
    <xf numFmtId="0" fontId="32" fillId="0" borderId="25" xfId="0" applyFont="1" applyBorder="1" applyAlignment="1">
      <alignment horizontal="center" vertical="center" wrapText="1"/>
    </xf>
    <xf numFmtId="0" fontId="32" fillId="0" borderId="6" xfId="0" applyFont="1" applyBorder="1" applyAlignment="1">
      <alignment horizontal="center" vertical="center" wrapText="1"/>
    </xf>
    <xf numFmtId="0" fontId="33" fillId="14" borderId="26" xfId="0" applyFont="1" applyFill="1" applyBorder="1" applyAlignment="1">
      <alignment horizontal="center" vertical="center" wrapText="1"/>
    </xf>
    <xf numFmtId="0" fontId="33" fillId="14" borderId="25" xfId="0" applyFont="1" applyFill="1" applyBorder="1" applyAlignment="1">
      <alignment horizontal="center" vertical="center" wrapText="1"/>
    </xf>
    <xf numFmtId="0" fontId="33" fillId="14" borderId="6" xfId="0" applyFont="1" applyFill="1" applyBorder="1" applyAlignment="1">
      <alignment horizontal="center" vertical="center" wrapText="1"/>
    </xf>
    <xf numFmtId="1" fontId="29" fillId="14" borderId="31" xfId="0" applyNumberFormat="1" applyFont="1" applyFill="1" applyBorder="1" applyAlignment="1">
      <alignment horizontal="center" vertical="center" wrapText="1"/>
    </xf>
    <xf numFmtId="1" fontId="29" fillId="14" borderId="32" xfId="0" applyNumberFormat="1" applyFont="1" applyFill="1" applyBorder="1" applyAlignment="1">
      <alignment horizontal="center" vertical="center" wrapText="1"/>
    </xf>
    <xf numFmtId="1" fontId="29" fillId="14" borderId="33" xfId="0" applyNumberFormat="1" applyFont="1" applyFill="1" applyBorder="1" applyAlignment="1">
      <alignment horizontal="center" vertical="center" wrapText="1"/>
    </xf>
    <xf numFmtId="0" fontId="29" fillId="2" borderId="36" xfId="0" applyFont="1" applyFill="1" applyBorder="1" applyAlignment="1">
      <alignment horizontal="center" vertical="center" wrapText="1"/>
    </xf>
    <xf numFmtId="0" fontId="29" fillId="2" borderId="37" xfId="0" applyFont="1" applyFill="1" applyBorder="1" applyAlignment="1">
      <alignment horizontal="center" vertical="center" wrapText="1"/>
    </xf>
    <xf numFmtId="1" fontId="29" fillId="14" borderId="30" xfId="0" applyNumberFormat="1" applyFont="1" applyFill="1" applyBorder="1" applyAlignment="1">
      <alignment horizontal="center" vertical="center" wrapText="1"/>
    </xf>
    <xf numFmtId="1" fontId="29" fillId="14" borderId="24" xfId="0" applyNumberFormat="1" applyFont="1" applyFill="1" applyBorder="1" applyAlignment="1">
      <alignment horizontal="center" vertical="center" wrapText="1"/>
    </xf>
    <xf numFmtId="1" fontId="29" fillId="14" borderId="3" xfId="0" applyNumberFormat="1" applyFont="1" applyFill="1" applyBorder="1" applyAlignment="1">
      <alignment horizontal="center" vertical="center" wrapText="1"/>
    </xf>
    <xf numFmtId="0" fontId="29" fillId="0" borderId="35" xfId="0" applyFont="1" applyBorder="1" applyAlignment="1">
      <alignment horizontal="center" vertical="center" wrapText="1"/>
    </xf>
    <xf numFmtId="0" fontId="29" fillId="0" borderId="39"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25" xfId="0" applyFont="1" applyBorder="1" applyAlignment="1">
      <alignment horizontal="center" vertical="center" wrapText="1"/>
    </xf>
    <xf numFmtId="0" fontId="12" fillId="0" borderId="6" xfId="0" applyFont="1" applyBorder="1" applyAlignment="1">
      <alignment horizontal="center" vertical="center" wrapText="1"/>
    </xf>
    <xf numFmtId="9" fontId="33" fillId="2" borderId="26" xfId="4" applyNumberFormat="1" applyFont="1" applyFill="1" applyBorder="1" applyAlignment="1">
      <alignment horizontal="center" vertical="center"/>
    </xf>
    <xf numFmtId="9" fontId="33" fillId="2" borderId="6" xfId="4" applyNumberFormat="1" applyFont="1" applyFill="1" applyBorder="1" applyAlignment="1">
      <alignment horizontal="center" vertical="center"/>
    </xf>
    <xf numFmtId="9" fontId="33" fillId="2" borderId="25" xfId="4" applyNumberFormat="1" applyFont="1" applyFill="1" applyBorder="1" applyAlignment="1">
      <alignment horizontal="center" vertical="center"/>
    </xf>
    <xf numFmtId="0" fontId="32" fillId="0" borderId="15" xfId="0" applyFont="1" applyBorder="1" applyAlignment="1">
      <alignment horizontal="center" vertical="center"/>
    </xf>
    <xf numFmtId="0" fontId="32" fillId="0" borderId="27" xfId="0" applyFont="1" applyBorder="1" applyAlignment="1">
      <alignment horizontal="center" vertical="center"/>
    </xf>
    <xf numFmtId="0" fontId="32" fillId="0" borderId="13" xfId="0" applyFont="1" applyBorder="1" applyAlignment="1">
      <alignment horizontal="center" vertical="center"/>
    </xf>
    <xf numFmtId="0" fontId="33" fillId="2" borderId="26" xfId="4" applyNumberFormat="1" applyFont="1" applyFill="1" applyBorder="1" applyAlignment="1">
      <alignment horizontal="center" vertical="center" wrapText="1"/>
    </xf>
    <xf numFmtId="0" fontId="33" fillId="2" borderId="6" xfId="4" applyNumberFormat="1" applyFont="1" applyFill="1" applyBorder="1" applyAlignment="1">
      <alignment horizontal="center" vertical="center" wrapText="1"/>
    </xf>
    <xf numFmtId="20" fontId="33" fillId="9" borderId="26" xfId="5" applyNumberFormat="1" applyFont="1" applyFill="1" applyBorder="1" applyAlignment="1">
      <alignment horizontal="center" vertical="center" wrapText="1"/>
    </xf>
    <xf numFmtId="20" fontId="33" fillId="9" borderId="6" xfId="5" applyNumberFormat="1" applyFont="1" applyFill="1" applyBorder="1" applyAlignment="1">
      <alignment horizontal="center" vertical="center" wrapText="1"/>
    </xf>
    <xf numFmtId="1" fontId="33" fillId="0" borderId="31" xfId="0" applyNumberFormat="1" applyFont="1" applyBorder="1" applyAlignment="1">
      <alignment horizontal="center" vertical="center"/>
    </xf>
    <xf numFmtId="1" fontId="33" fillId="0" borderId="32" xfId="0" applyNumberFormat="1" applyFont="1" applyBorder="1" applyAlignment="1">
      <alignment horizontal="center" vertical="center"/>
    </xf>
    <xf numFmtId="1" fontId="33" fillId="0" borderId="33" xfId="0" applyNumberFormat="1" applyFont="1" applyBorder="1" applyAlignment="1">
      <alignment horizontal="center" vertical="center"/>
    </xf>
    <xf numFmtId="0" fontId="29" fillId="0" borderId="25" xfId="0" applyFont="1" applyBorder="1" applyAlignment="1">
      <alignment wrapText="1"/>
    </xf>
    <xf numFmtId="0" fontId="29" fillId="0" borderId="6" xfId="0" applyFont="1" applyBorder="1" applyAlignment="1">
      <alignment wrapText="1"/>
    </xf>
    <xf numFmtId="0" fontId="33" fillId="2" borderId="26" xfId="4" applyNumberFormat="1" applyFont="1" applyFill="1" applyBorder="1" applyAlignment="1">
      <alignment horizontal="center" vertical="center"/>
    </xf>
    <xf numFmtId="0" fontId="33" fillId="2" borderId="6" xfId="4" applyNumberFormat="1" applyFont="1" applyFill="1" applyBorder="1" applyAlignment="1">
      <alignment horizontal="center" vertical="center"/>
    </xf>
    <xf numFmtId="20" fontId="33" fillId="9" borderId="26" xfId="5" applyNumberFormat="1" applyFont="1" applyFill="1" applyBorder="1" applyAlignment="1">
      <alignment horizontal="center" vertical="center"/>
    </xf>
    <xf numFmtId="20" fontId="33" fillId="9" borderId="6" xfId="5" applyNumberFormat="1" applyFont="1" applyFill="1" applyBorder="1" applyAlignment="1">
      <alignment horizontal="center" vertical="center"/>
    </xf>
    <xf numFmtId="0" fontId="29" fillId="4" borderId="2" xfId="0" applyFont="1" applyFill="1" applyBorder="1" applyAlignment="1">
      <alignment horizontal="center" vertical="center"/>
    </xf>
    <xf numFmtId="1" fontId="29" fillId="0" borderId="55" xfId="0" applyNumberFormat="1" applyFont="1" applyBorder="1" applyAlignment="1">
      <alignment horizontal="center" vertical="center"/>
    </xf>
    <xf numFmtId="1" fontId="29" fillId="0" borderId="56" xfId="0" applyNumberFormat="1" applyFont="1" applyBorder="1" applyAlignment="1">
      <alignment horizontal="center" vertical="center"/>
    </xf>
    <xf numFmtId="1" fontId="29" fillId="0" borderId="57" xfId="0" applyNumberFormat="1" applyFont="1" applyBorder="1" applyAlignment="1">
      <alignment horizontal="center" vertical="center"/>
    </xf>
    <xf numFmtId="0" fontId="29" fillId="0" borderId="31" xfId="0" applyFont="1" applyBorder="1" applyAlignment="1">
      <alignment horizontal="center" vertical="center"/>
    </xf>
    <xf numFmtId="0" fontId="29" fillId="0" borderId="32" xfId="0" applyFont="1" applyBorder="1" applyAlignment="1">
      <alignment horizontal="center" vertical="center"/>
    </xf>
    <xf numFmtId="0" fontId="29" fillId="0" borderId="33" xfId="0" applyFont="1" applyBorder="1" applyAlignment="1">
      <alignment horizontal="center" vertical="center"/>
    </xf>
    <xf numFmtId="1" fontId="44" fillId="0" borderId="26" xfId="0" applyNumberFormat="1" applyFont="1" applyBorder="1" applyAlignment="1">
      <alignment horizontal="center" vertical="center"/>
    </xf>
    <xf numFmtId="1" fontId="44" fillId="0" borderId="25" xfId="0" applyNumberFormat="1" applyFont="1" applyBorder="1" applyAlignment="1">
      <alignment horizontal="center" vertical="center"/>
    </xf>
    <xf numFmtId="1" fontId="44" fillId="0" borderId="6" xfId="0" applyNumberFormat="1" applyFont="1" applyBorder="1" applyAlignment="1">
      <alignment horizontal="center" vertical="center"/>
    </xf>
    <xf numFmtId="164" fontId="31" fillId="0" borderId="14" xfId="0" applyNumberFormat="1" applyFont="1" applyFill="1" applyBorder="1" applyAlignment="1">
      <alignment horizontal="center" vertical="center" wrapText="1"/>
    </xf>
    <xf numFmtId="164" fontId="31" fillId="0" borderId="12" xfId="0" applyNumberFormat="1" applyFont="1" applyFill="1" applyBorder="1" applyAlignment="1">
      <alignment horizontal="center" vertical="center" wrapText="1"/>
    </xf>
    <xf numFmtId="1" fontId="33" fillId="15" borderId="44" xfId="0" applyNumberFormat="1" applyFont="1" applyFill="1" applyBorder="1" applyAlignment="1">
      <alignment horizontal="center" vertical="center" wrapText="1"/>
    </xf>
    <xf numFmtId="1" fontId="33" fillId="15" borderId="45" xfId="0" applyNumberFormat="1" applyFont="1" applyFill="1" applyBorder="1" applyAlignment="1">
      <alignment horizontal="center" vertical="center"/>
    </xf>
    <xf numFmtId="1" fontId="33" fillId="15" borderId="46" xfId="0" applyNumberFormat="1" applyFont="1" applyFill="1" applyBorder="1" applyAlignment="1">
      <alignment horizontal="center" vertical="center"/>
    </xf>
    <xf numFmtId="0" fontId="29" fillId="15" borderId="38" xfId="0" applyFont="1" applyFill="1" applyBorder="1" applyAlignment="1">
      <alignment horizontal="center" vertical="center" wrapText="1"/>
    </xf>
    <xf numFmtId="0" fontId="29" fillId="15" borderId="35" xfId="0" applyFont="1" applyFill="1" applyBorder="1" applyAlignment="1">
      <alignment horizontal="center" vertical="center" wrapText="1"/>
    </xf>
    <xf numFmtId="0" fontId="29" fillId="15" borderId="39" xfId="0" applyFont="1" applyFill="1" applyBorder="1" applyAlignment="1">
      <alignment horizontal="center" vertical="center" wrapText="1"/>
    </xf>
    <xf numFmtId="0" fontId="30" fillId="2" borderId="38" xfId="0" applyFont="1" applyFill="1" applyBorder="1" applyAlignment="1">
      <alignment horizontal="center" wrapText="1"/>
    </xf>
    <xf numFmtId="0" fontId="30" fillId="2" borderId="70" xfId="0" applyFont="1" applyFill="1" applyBorder="1" applyAlignment="1">
      <alignment horizontal="center" wrapText="1"/>
    </xf>
    <xf numFmtId="0" fontId="29" fillId="7" borderId="38" xfId="0" applyFont="1" applyFill="1" applyBorder="1" applyAlignment="1">
      <alignment horizontal="center" vertical="center"/>
    </xf>
    <xf numFmtId="0" fontId="29" fillId="7" borderId="39" xfId="0" applyFont="1" applyFill="1" applyBorder="1" applyAlignment="1">
      <alignment horizontal="center" vertical="center"/>
    </xf>
    <xf numFmtId="0" fontId="33" fillId="12" borderId="26" xfId="0" applyFont="1" applyFill="1" applyBorder="1" applyAlignment="1">
      <alignment horizontal="center" vertical="center"/>
    </xf>
    <xf numFmtId="0" fontId="33" fillId="12" borderId="25" xfId="0" applyFont="1" applyFill="1" applyBorder="1" applyAlignment="1">
      <alignment horizontal="center" vertical="center"/>
    </xf>
    <xf numFmtId="0" fontId="33" fillId="12" borderId="6" xfId="0" applyFont="1" applyFill="1" applyBorder="1" applyAlignment="1">
      <alignment horizontal="center" vertical="center"/>
    </xf>
    <xf numFmtId="0" fontId="33" fillId="2" borderId="26" xfId="0" applyFont="1" applyFill="1" applyBorder="1" applyAlignment="1">
      <alignment horizontal="center" vertical="center" wrapText="1"/>
    </xf>
    <xf numFmtId="0" fontId="33" fillId="2" borderId="25" xfId="0" applyFont="1" applyFill="1" applyBorder="1" applyAlignment="1">
      <alignment horizontal="center" vertical="center" wrapText="1"/>
    </xf>
    <xf numFmtId="0" fontId="33" fillId="2" borderId="6" xfId="0" applyFont="1" applyFill="1" applyBorder="1" applyAlignment="1">
      <alignment horizontal="center" vertical="center" wrapText="1"/>
    </xf>
    <xf numFmtId="9" fontId="33" fillId="0" borderId="26" xfId="9" applyFont="1" applyBorder="1" applyAlignment="1">
      <alignment horizontal="center" vertical="center"/>
    </xf>
    <xf numFmtId="9" fontId="33" fillId="0" borderId="6" xfId="9" applyFont="1" applyBorder="1" applyAlignment="1">
      <alignment horizontal="center" vertical="center"/>
    </xf>
    <xf numFmtId="0" fontId="44" fillId="15" borderId="26" xfId="8" applyFont="1" applyFill="1" applyBorder="1" applyAlignment="1">
      <alignment horizontal="center" vertical="center" wrapText="1"/>
    </xf>
    <xf numFmtId="0" fontId="44" fillId="15" borderId="25" xfId="8" applyFont="1" applyFill="1" applyBorder="1" applyAlignment="1">
      <alignment horizontal="center" vertical="center" wrapText="1"/>
    </xf>
    <xf numFmtId="0" fontId="44" fillId="15" borderId="6" xfId="8" applyFont="1" applyFill="1" applyBorder="1" applyAlignment="1">
      <alignment horizontal="center" vertical="center" wrapText="1"/>
    </xf>
    <xf numFmtId="1" fontId="33" fillId="4" borderId="26" xfId="0" applyNumberFormat="1" applyFont="1" applyFill="1" applyBorder="1" applyAlignment="1">
      <alignment horizontal="center" vertical="center" wrapText="1"/>
    </xf>
    <xf numFmtId="1" fontId="33" fillId="4" borderId="25" xfId="0" applyNumberFormat="1" applyFont="1" applyFill="1" applyBorder="1" applyAlignment="1">
      <alignment horizontal="center" vertical="center" wrapText="1"/>
    </xf>
    <xf numFmtId="1" fontId="33" fillId="4" borderId="6" xfId="0" applyNumberFormat="1" applyFont="1" applyFill="1" applyBorder="1" applyAlignment="1">
      <alignment horizontal="center" vertical="center" wrapText="1"/>
    </xf>
    <xf numFmtId="1" fontId="161" fillId="15" borderId="26" xfId="0" applyNumberFormat="1" applyFont="1" applyFill="1" applyBorder="1" applyAlignment="1">
      <alignment horizontal="center" vertical="center" wrapText="1"/>
    </xf>
    <xf numFmtId="1" fontId="29" fillId="14" borderId="44" xfId="0" applyNumberFormat="1" applyFont="1" applyFill="1" applyBorder="1" applyAlignment="1">
      <alignment horizontal="center" vertical="center" wrapText="1"/>
    </xf>
    <xf numFmtId="1" fontId="29" fillId="14" borderId="45" xfId="0" applyNumberFormat="1" applyFont="1" applyFill="1" applyBorder="1" applyAlignment="1">
      <alignment horizontal="center" vertical="center" wrapText="1"/>
    </xf>
    <xf numFmtId="1" fontId="29" fillId="14" borderId="46" xfId="0" applyNumberFormat="1" applyFont="1" applyFill="1" applyBorder="1" applyAlignment="1">
      <alignment horizontal="center" vertical="center" wrapText="1"/>
    </xf>
    <xf numFmtId="164" fontId="31" fillId="0" borderId="48" xfId="0" applyNumberFormat="1" applyFont="1" applyBorder="1" applyAlignment="1">
      <alignment horizontal="center" vertical="center" wrapText="1"/>
    </xf>
    <xf numFmtId="0" fontId="29" fillId="0" borderId="13" xfId="0" applyFont="1" applyBorder="1" applyAlignment="1">
      <alignment horizontal="center" vertical="center" wrapText="1"/>
    </xf>
    <xf numFmtId="1" fontId="44" fillId="0" borderId="26" xfId="8" applyNumberFormat="1" applyFont="1" applyBorder="1" applyAlignment="1">
      <alignment horizontal="center" vertical="center" wrapText="1"/>
    </xf>
    <xf numFmtId="1" fontId="44" fillId="0" borderId="25" xfId="8" applyNumberFormat="1" applyFont="1" applyBorder="1" applyAlignment="1">
      <alignment horizontal="center" vertical="center" wrapText="1"/>
    </xf>
    <xf numFmtId="1" fontId="44" fillId="0" borderId="6" xfId="8" applyNumberFormat="1" applyFont="1" applyBorder="1" applyAlignment="1">
      <alignment horizontal="center" vertical="center" wrapText="1"/>
    </xf>
    <xf numFmtId="0" fontId="119" fillId="0" borderId="38" xfId="0" applyFont="1" applyBorder="1" applyAlignment="1">
      <alignment horizontal="center" vertical="center" wrapText="1"/>
    </xf>
    <xf numFmtId="0" fontId="119" fillId="0" borderId="70" xfId="0" applyFont="1" applyBorder="1" applyAlignment="1">
      <alignment horizontal="center" vertical="center" wrapText="1"/>
    </xf>
    <xf numFmtId="1" fontId="33" fillId="15" borderId="31" xfId="0" applyNumberFormat="1" applyFont="1" applyFill="1" applyBorder="1" applyAlignment="1">
      <alignment horizontal="center" vertical="center" wrapText="1"/>
    </xf>
    <xf numFmtId="1" fontId="33" fillId="15" borderId="32" xfId="0" applyNumberFormat="1" applyFont="1" applyFill="1" applyBorder="1" applyAlignment="1">
      <alignment horizontal="center" vertical="center" wrapText="1"/>
    </xf>
    <xf numFmtId="1" fontId="33" fillId="15" borderId="33" xfId="0" applyNumberFormat="1" applyFont="1" applyFill="1" applyBorder="1" applyAlignment="1">
      <alignment horizontal="center" vertical="center" wrapText="1"/>
    </xf>
    <xf numFmtId="0" fontId="44" fillId="0" borderId="26" xfId="8" applyFont="1" applyBorder="1" applyAlignment="1">
      <alignment horizontal="center" vertical="center" wrapText="1"/>
    </xf>
    <xf numFmtId="0" fontId="44" fillId="0" borderId="25" xfId="8" applyFont="1" applyBorder="1" applyAlignment="1">
      <alignment horizontal="center" vertical="center" wrapText="1"/>
    </xf>
    <xf numFmtId="0" fontId="44" fillId="0" borderId="6" xfId="8" applyFont="1" applyBorder="1" applyAlignment="1">
      <alignment horizontal="center" vertical="center" wrapText="1"/>
    </xf>
    <xf numFmtId="15" fontId="35" fillId="4" borderId="41" xfId="0" applyNumberFormat="1" applyFont="1" applyFill="1" applyBorder="1" applyAlignment="1">
      <alignment horizontal="center" vertical="center"/>
    </xf>
    <xf numFmtId="15" fontId="35" fillId="4" borderId="42" xfId="0" applyNumberFormat="1" applyFont="1" applyFill="1" applyBorder="1" applyAlignment="1">
      <alignment horizontal="center" vertical="center"/>
    </xf>
    <xf numFmtId="15" fontId="35" fillId="4" borderId="43" xfId="0" applyNumberFormat="1" applyFont="1" applyFill="1" applyBorder="1" applyAlignment="1">
      <alignment horizontal="center" vertical="center"/>
    </xf>
    <xf numFmtId="0" fontId="30" fillId="2" borderId="26" xfId="0" applyFont="1" applyFill="1" applyBorder="1" applyAlignment="1">
      <alignment horizontal="center" wrapText="1"/>
    </xf>
    <xf numFmtId="0" fontId="30" fillId="2" borderId="58" xfId="0" applyFont="1" applyFill="1" applyBorder="1" applyAlignment="1">
      <alignment horizontal="center" wrapText="1"/>
    </xf>
    <xf numFmtId="0" fontId="29" fillId="15" borderId="36" xfId="0" applyFont="1" applyFill="1" applyBorder="1" applyAlignment="1">
      <alignment horizontal="center" vertical="center" wrapText="1"/>
    </xf>
    <xf numFmtId="0" fontId="29" fillId="15" borderId="37" xfId="0" applyFont="1" applyFill="1" applyBorder="1" applyAlignment="1">
      <alignment horizontal="center" vertical="center" wrapText="1"/>
    </xf>
    <xf numFmtId="0" fontId="29" fillId="15" borderId="7" xfId="0" applyFont="1" applyFill="1" applyBorder="1" applyAlignment="1">
      <alignment horizontal="center" vertical="center" wrapText="1"/>
    </xf>
    <xf numFmtId="0" fontId="29" fillId="15" borderId="49" xfId="0" applyFont="1" applyFill="1" applyBorder="1" applyAlignment="1">
      <alignment horizontal="center" vertical="center" wrapText="1"/>
    </xf>
    <xf numFmtId="1" fontId="36" fillId="4" borderId="38" xfId="0" applyNumberFormat="1" applyFont="1" applyFill="1" applyBorder="1" applyAlignment="1">
      <alignment horizontal="center" vertical="center" wrapText="1"/>
    </xf>
    <xf numFmtId="1" fontId="33" fillId="4" borderId="35" xfId="0" applyNumberFormat="1" applyFont="1" applyFill="1" applyBorder="1" applyAlignment="1">
      <alignment horizontal="center" vertical="center" wrapText="1"/>
    </xf>
    <xf numFmtId="1" fontId="33" fillId="4" borderId="39" xfId="0" applyNumberFormat="1" applyFont="1" applyFill="1" applyBorder="1" applyAlignment="1">
      <alignment horizontal="center" vertical="center" wrapText="1"/>
    </xf>
    <xf numFmtId="1" fontId="29" fillId="14" borderId="26" xfId="0" applyNumberFormat="1" applyFont="1" applyFill="1" applyBorder="1" applyAlignment="1">
      <alignment horizontal="center" vertical="center"/>
    </xf>
    <xf numFmtId="0" fontId="32" fillId="4" borderId="26" xfId="0" applyFont="1" applyFill="1" applyBorder="1" applyAlignment="1">
      <alignment horizontal="center" vertical="center"/>
    </xf>
    <xf numFmtId="0" fontId="32" fillId="4" borderId="6" xfId="0" applyFont="1" applyFill="1" applyBorder="1" applyAlignment="1">
      <alignment horizontal="center" vertical="center"/>
    </xf>
    <xf numFmtId="0" fontId="130" fillId="0" borderId="26" xfId="0" applyFont="1" applyBorder="1" applyAlignment="1">
      <alignment horizontal="center" vertical="center" wrapText="1"/>
    </xf>
    <xf numFmtId="0" fontId="30" fillId="0" borderId="25" xfId="0" applyFont="1" applyBorder="1" applyAlignment="1">
      <alignment horizontal="center" vertical="center" wrapText="1"/>
    </xf>
    <xf numFmtId="0" fontId="30" fillId="0" borderId="6" xfId="0" applyFont="1" applyBorder="1" applyAlignment="1">
      <alignment horizontal="center" vertical="center" wrapText="1"/>
    </xf>
    <xf numFmtId="1" fontId="44" fillId="0" borderId="26" xfId="8" applyNumberFormat="1" applyFont="1" applyBorder="1" applyAlignment="1">
      <alignment horizontal="center" vertical="center"/>
    </xf>
    <xf numFmtId="1" fontId="44" fillId="0" borderId="25" xfId="8" applyNumberFormat="1" applyFont="1" applyBorder="1" applyAlignment="1">
      <alignment horizontal="center" vertical="center"/>
    </xf>
    <xf numFmtId="1" fontId="44" fillId="0" borderId="6" xfId="8" applyNumberFormat="1" applyFont="1" applyBorder="1" applyAlignment="1">
      <alignment horizontal="center" vertical="center"/>
    </xf>
    <xf numFmtId="9" fontId="33" fillId="0" borderId="26" xfId="0" applyNumberFormat="1" applyFont="1" applyBorder="1" applyAlignment="1">
      <alignment horizontal="center" vertical="center"/>
    </xf>
    <xf numFmtId="1" fontId="29" fillId="0" borderId="26" xfId="0" applyNumberFormat="1" applyFont="1" applyBorder="1" applyAlignment="1">
      <alignment horizontal="center" vertical="top" wrapText="1"/>
    </xf>
    <xf numFmtId="0" fontId="29" fillId="0" borderId="25" xfId="0" applyFont="1" applyBorder="1"/>
    <xf numFmtId="0" fontId="29" fillId="0" borderId="6" xfId="0" applyFont="1" applyBorder="1"/>
    <xf numFmtId="1" fontId="29" fillId="2" borderId="26" xfId="0" applyNumberFormat="1" applyFont="1" applyFill="1" applyBorder="1" applyAlignment="1">
      <alignment horizontal="center" vertical="center" wrapText="1"/>
    </xf>
    <xf numFmtId="1" fontId="29" fillId="2" borderId="25" xfId="0" applyNumberFormat="1" applyFont="1" applyFill="1" applyBorder="1" applyAlignment="1">
      <alignment horizontal="center" vertical="center" wrapText="1"/>
    </xf>
    <xf numFmtId="1" fontId="29" fillId="2" borderId="6" xfId="0" applyNumberFormat="1" applyFont="1" applyFill="1" applyBorder="1" applyAlignment="1">
      <alignment horizontal="center" vertical="center" wrapText="1"/>
    </xf>
    <xf numFmtId="1" fontId="29" fillId="15" borderId="26" xfId="0" applyNumberFormat="1" applyFont="1" applyFill="1" applyBorder="1" applyAlignment="1">
      <alignment horizontal="center" vertical="top" wrapText="1"/>
    </xf>
    <xf numFmtId="0" fontId="29" fillId="15" borderId="25" xfId="0" applyFont="1" applyFill="1" applyBorder="1"/>
    <xf numFmtId="0" fontId="29" fillId="15" borderId="6" xfId="0" applyFont="1" applyFill="1" applyBorder="1"/>
    <xf numFmtId="0" fontId="0" fillId="0" borderId="12" xfId="0" applyBorder="1"/>
    <xf numFmtId="0" fontId="0" fillId="0" borderId="13" xfId="0" applyBorder="1"/>
    <xf numFmtId="0" fontId="33" fillId="0" borderId="70" xfId="0" applyFont="1" applyBorder="1" applyAlignment="1">
      <alignment horizontal="center" vertical="center" wrapText="1"/>
    </xf>
    <xf numFmtId="0" fontId="29" fillId="4" borderId="38" xfId="0" applyFont="1" applyFill="1" applyBorder="1" applyAlignment="1">
      <alignment horizontal="center" vertical="center"/>
    </xf>
    <xf numFmtId="0" fontId="29" fillId="14" borderId="13" xfId="0" applyFont="1" applyFill="1" applyBorder="1" applyAlignment="1">
      <alignment horizontal="center" vertical="center" wrapText="1"/>
    </xf>
    <xf numFmtId="0" fontId="30" fillId="2" borderId="38" xfId="0" applyFont="1" applyFill="1" applyBorder="1" applyAlignment="1">
      <alignment horizontal="center" vertical="center" wrapText="1"/>
    </xf>
    <xf numFmtId="0" fontId="30" fillId="2" borderId="70" xfId="0" applyFont="1" applyFill="1" applyBorder="1" applyAlignment="1">
      <alignment horizontal="center" vertical="center" wrapText="1"/>
    </xf>
    <xf numFmtId="1" fontId="33" fillId="4" borderId="38" xfId="0" applyNumberFormat="1" applyFont="1" applyFill="1" applyBorder="1" applyAlignment="1">
      <alignment horizontal="center" vertical="center" wrapText="1"/>
    </xf>
    <xf numFmtId="0" fontId="29" fillId="7" borderId="25" xfId="0" applyFont="1" applyFill="1" applyBorder="1" applyAlignment="1">
      <alignment horizontal="center" vertical="center"/>
    </xf>
    <xf numFmtId="12" fontId="29" fillId="4" borderId="60" xfId="0" applyNumberFormat="1" applyFont="1" applyFill="1" applyBorder="1" applyAlignment="1">
      <alignment horizontal="center" vertical="center"/>
    </xf>
    <xf numFmtId="0" fontId="29" fillId="4" borderId="61" xfId="0" applyFont="1" applyFill="1" applyBorder="1" applyAlignment="1">
      <alignment horizontal="center" vertical="center"/>
    </xf>
    <xf numFmtId="0" fontId="12" fillId="0" borderId="38" xfId="0" applyFont="1" applyBorder="1" applyAlignment="1">
      <alignment horizontal="center" wrapText="1"/>
    </xf>
    <xf numFmtId="0" fontId="12" fillId="0" borderId="70" xfId="0" applyFont="1" applyBorder="1" applyAlignment="1">
      <alignment horizontal="center" wrapText="1"/>
    </xf>
    <xf numFmtId="1" fontId="28" fillId="0" borderId="30" xfId="0" applyNumberFormat="1" applyFont="1" applyBorder="1" applyAlignment="1">
      <alignment horizontal="center" vertical="center" wrapText="1"/>
    </xf>
    <xf numFmtId="1" fontId="28" fillId="0" borderId="24" xfId="0" applyNumberFormat="1" applyFont="1" applyBorder="1" applyAlignment="1">
      <alignment horizontal="center" vertical="center"/>
    </xf>
    <xf numFmtId="1" fontId="28" fillId="0" borderId="3" xfId="0" applyNumberFormat="1" applyFont="1" applyBorder="1" applyAlignment="1">
      <alignment horizontal="center" vertical="center"/>
    </xf>
    <xf numFmtId="0" fontId="33" fillId="0" borderId="30" xfId="0" applyFont="1" applyBorder="1" applyAlignment="1">
      <alignment horizontal="center" vertical="center" wrapText="1"/>
    </xf>
    <xf numFmtId="0" fontId="33" fillId="0" borderId="24" xfId="0" applyFont="1" applyBorder="1" applyAlignment="1">
      <alignment horizontal="center" vertical="center" wrapText="1"/>
    </xf>
    <xf numFmtId="0" fontId="33" fillId="0" borderId="3" xfId="0" applyFont="1" applyBorder="1" applyAlignment="1">
      <alignment horizontal="center" vertical="center" wrapText="1"/>
    </xf>
    <xf numFmtId="1" fontId="28" fillId="0" borderId="30" xfId="0" applyNumberFormat="1" applyFont="1" applyBorder="1" applyAlignment="1">
      <alignment horizontal="center" vertical="center"/>
    </xf>
    <xf numFmtId="1" fontId="28" fillId="0" borderId="26" xfId="0" applyNumberFormat="1" applyFont="1" applyBorder="1" applyAlignment="1">
      <alignment horizontal="center" wrapText="1"/>
    </xf>
    <xf numFmtId="1" fontId="28" fillId="0" borderId="25" xfId="0" applyNumberFormat="1" applyFont="1" applyBorder="1" applyAlignment="1">
      <alignment horizontal="center" wrapText="1"/>
    </xf>
    <xf numFmtId="1" fontId="28" fillId="0" borderId="6" xfId="0" applyNumberFormat="1" applyFont="1" applyBorder="1" applyAlignment="1">
      <alignment horizontal="center" wrapText="1"/>
    </xf>
    <xf numFmtId="0" fontId="97" fillId="2" borderId="38" xfId="0" applyFont="1" applyFill="1" applyBorder="1" applyAlignment="1">
      <alignment horizontal="center" wrapText="1"/>
    </xf>
    <xf numFmtId="0" fontId="97" fillId="2" borderId="70" xfId="0" applyFont="1" applyFill="1" applyBorder="1" applyAlignment="1">
      <alignment horizontal="center" wrapText="1"/>
    </xf>
    <xf numFmtId="1" fontId="28" fillId="0" borderId="26" xfId="0" applyNumberFormat="1" applyFont="1" applyBorder="1" applyAlignment="1">
      <alignment horizontal="center" vertical="center"/>
    </xf>
    <xf numFmtId="1" fontId="28" fillId="0" borderId="25" xfId="0" applyNumberFormat="1" applyFont="1" applyBorder="1" applyAlignment="1">
      <alignment horizontal="center" vertical="center"/>
    </xf>
    <xf numFmtId="1" fontId="28" fillId="0" borderId="6" xfId="0" applyNumberFormat="1" applyFont="1" applyBorder="1" applyAlignment="1">
      <alignment horizontal="center" vertical="center"/>
    </xf>
    <xf numFmtId="1" fontId="28" fillId="0" borderId="26" xfId="0" applyNumberFormat="1" applyFont="1" applyBorder="1" applyAlignment="1">
      <alignment horizontal="center" vertical="center" wrapText="1"/>
    </xf>
    <xf numFmtId="1" fontId="28" fillId="0" borderId="25" xfId="0" applyNumberFormat="1" applyFont="1" applyBorder="1" applyAlignment="1">
      <alignment horizontal="center" vertical="center" wrapText="1"/>
    </xf>
    <xf numFmtId="1" fontId="28" fillId="0" borderId="6" xfId="0" applyNumberFormat="1" applyFont="1" applyBorder="1" applyAlignment="1">
      <alignment horizontal="center" vertical="center" wrapText="1"/>
    </xf>
    <xf numFmtId="0" fontId="28" fillId="0" borderId="26" xfId="0" applyFont="1" applyBorder="1" applyAlignment="1">
      <alignment horizontal="center" vertical="center"/>
    </xf>
    <xf numFmtId="0" fontId="28" fillId="0" borderId="25" xfId="0" applyFont="1" applyBorder="1" applyAlignment="1">
      <alignment horizontal="center" vertical="center"/>
    </xf>
    <xf numFmtId="0" fontId="28" fillId="0" borderId="6" xfId="0" applyFont="1" applyBorder="1" applyAlignment="1">
      <alignment horizontal="center" vertical="center"/>
    </xf>
    <xf numFmtId="0" fontId="28" fillId="0" borderId="38" xfId="0" applyFont="1" applyBorder="1" applyAlignment="1">
      <alignment horizontal="center" vertical="center"/>
    </xf>
    <xf numFmtId="0" fontId="28" fillId="0" borderId="35" xfId="0" applyFont="1" applyBorder="1" applyAlignment="1">
      <alignment horizontal="center" vertical="center"/>
    </xf>
    <xf numFmtId="0" fontId="28" fillId="0" borderId="39" xfId="0" applyFont="1" applyBorder="1" applyAlignment="1">
      <alignment horizontal="center" vertical="center"/>
    </xf>
    <xf numFmtId="1" fontId="28" fillId="0" borderId="24" xfId="0" applyNumberFormat="1" applyFont="1" applyBorder="1" applyAlignment="1">
      <alignment horizontal="center" vertical="center" wrapText="1"/>
    </xf>
    <xf numFmtId="1" fontId="28" fillId="0" borderId="3" xfId="0" applyNumberFormat="1" applyFont="1" applyBorder="1" applyAlignment="1">
      <alignment horizontal="center" vertical="center" wrapText="1"/>
    </xf>
    <xf numFmtId="1" fontId="28" fillId="15" borderId="26" xfId="0" applyNumberFormat="1" applyFont="1" applyFill="1" applyBorder="1" applyAlignment="1">
      <alignment horizontal="center" vertical="center" wrapText="1"/>
    </xf>
    <xf numFmtId="1" fontId="28" fillId="15" borderId="25" xfId="0" applyNumberFormat="1" applyFont="1" applyFill="1" applyBorder="1" applyAlignment="1">
      <alignment horizontal="center" vertical="center" wrapText="1"/>
    </xf>
    <xf numFmtId="1" fontId="28" fillId="15" borderId="6" xfId="0" applyNumberFormat="1" applyFont="1" applyFill="1" applyBorder="1" applyAlignment="1">
      <alignment horizontal="center" vertical="center" wrapText="1"/>
    </xf>
    <xf numFmtId="1" fontId="28" fillId="0" borderId="55" xfId="0" applyNumberFormat="1" applyFont="1" applyBorder="1" applyAlignment="1">
      <alignment horizontal="center" vertical="center"/>
    </xf>
    <xf numFmtId="1" fontId="28" fillId="0" borderId="56" xfId="0" applyNumberFormat="1" applyFont="1" applyBorder="1" applyAlignment="1">
      <alignment horizontal="center" vertical="center"/>
    </xf>
    <xf numFmtId="1" fontId="28" fillId="0" borderId="57" xfId="0" applyNumberFormat="1" applyFont="1" applyBorder="1" applyAlignment="1">
      <alignment horizontal="center" vertical="center"/>
    </xf>
    <xf numFmtId="1" fontId="28" fillId="0" borderId="44" xfId="0" applyNumberFormat="1" applyFont="1" applyBorder="1" applyAlignment="1">
      <alignment horizontal="center" vertical="center" wrapText="1"/>
    </xf>
    <xf numFmtId="1" fontId="28" fillId="0" borderId="45" xfId="0" applyNumberFormat="1" applyFont="1" applyBorder="1" applyAlignment="1">
      <alignment horizontal="center" vertical="center" wrapText="1"/>
    </xf>
    <xf numFmtId="1" fontId="28" fillId="0" borderId="46" xfId="0" applyNumberFormat="1" applyFont="1" applyBorder="1" applyAlignment="1">
      <alignment horizontal="center" vertical="center" wrapText="1"/>
    </xf>
    <xf numFmtId="1" fontId="13" fillId="15" borderId="26" xfId="0" applyNumberFormat="1" applyFont="1" applyFill="1" applyBorder="1" applyAlignment="1">
      <alignment horizontal="center" vertical="center" wrapText="1"/>
    </xf>
    <xf numFmtId="0" fontId="13" fillId="11" borderId="34" xfId="0" applyFont="1" applyFill="1" applyBorder="1" applyAlignment="1">
      <alignment horizontal="left"/>
    </xf>
    <xf numFmtId="0" fontId="13" fillId="11" borderId="25" xfId="0" applyFont="1" applyFill="1" applyBorder="1" applyAlignment="1">
      <alignment horizontal="left"/>
    </xf>
    <xf numFmtId="0" fontId="13" fillId="11" borderId="6" xfId="0" applyFont="1" applyFill="1" applyBorder="1" applyAlignment="1">
      <alignment horizontal="left"/>
    </xf>
    <xf numFmtId="0" fontId="99" fillId="0" borderId="38" xfId="0" applyFont="1" applyFill="1" applyBorder="1" applyAlignment="1">
      <alignment horizontal="center" vertical="center" wrapText="1"/>
    </xf>
    <xf numFmtId="0" fontId="99" fillId="0" borderId="70" xfId="0" applyFont="1" applyFill="1" applyBorder="1" applyAlignment="1">
      <alignment horizontal="center" vertical="center" wrapText="1"/>
    </xf>
    <xf numFmtId="1" fontId="29" fillId="8" borderId="26" xfId="0" applyNumberFormat="1" applyFont="1" applyFill="1" applyBorder="1" applyAlignment="1">
      <alignment horizontal="center" vertical="center"/>
    </xf>
    <xf numFmtId="1" fontId="29" fillId="8" borderId="25" xfId="0" applyNumberFormat="1" applyFont="1" applyFill="1" applyBorder="1" applyAlignment="1">
      <alignment horizontal="center" vertical="center"/>
    </xf>
    <xf numFmtId="1" fontId="29" fillId="8" borderId="6" xfId="0" applyNumberFormat="1" applyFont="1" applyFill="1" applyBorder="1" applyAlignment="1">
      <alignment horizontal="center" vertical="center"/>
    </xf>
    <xf numFmtId="0" fontId="29" fillId="4" borderId="7" xfId="0" applyFont="1" applyFill="1" applyBorder="1" applyAlignment="1">
      <alignment horizontal="center" vertical="center" wrapText="1"/>
    </xf>
    <xf numFmtId="0" fontId="29" fillId="4" borderId="49" xfId="0" applyFont="1" applyFill="1" applyBorder="1" applyAlignment="1">
      <alignment horizontal="center" vertical="center" wrapText="1"/>
    </xf>
    <xf numFmtId="164" fontId="31" fillId="4" borderId="28" xfId="0" applyNumberFormat="1" applyFont="1" applyFill="1" applyBorder="1" applyAlignment="1">
      <alignment horizontal="center" vertical="center" wrapText="1"/>
    </xf>
    <xf numFmtId="1" fontId="29" fillId="2" borderId="26" xfId="0" applyNumberFormat="1" applyFont="1" applyFill="1" applyBorder="1" applyAlignment="1">
      <alignment horizontal="center" vertical="center"/>
    </xf>
    <xf numFmtId="1" fontId="29" fillId="2" borderId="25" xfId="0" applyNumberFormat="1" applyFont="1" applyFill="1" applyBorder="1" applyAlignment="1">
      <alignment horizontal="center" vertical="center"/>
    </xf>
    <xf numFmtId="1" fontId="29" fillId="2" borderId="6" xfId="0" applyNumberFormat="1" applyFont="1" applyFill="1" applyBorder="1" applyAlignment="1">
      <alignment horizontal="center" vertical="center"/>
    </xf>
    <xf numFmtId="1" fontId="33" fillId="15" borderId="38" xfId="0" applyNumberFormat="1" applyFont="1" applyFill="1" applyBorder="1" applyAlignment="1">
      <alignment horizontal="center" vertical="center" wrapText="1"/>
    </xf>
    <xf numFmtId="1" fontId="33" fillId="15" borderId="35" xfId="0" applyNumberFormat="1" applyFont="1" applyFill="1" applyBorder="1" applyAlignment="1">
      <alignment horizontal="center" vertical="center" wrapText="1"/>
    </xf>
    <xf numFmtId="1" fontId="33" fillId="15" borderId="39" xfId="0" applyNumberFormat="1" applyFont="1" applyFill="1" applyBorder="1" applyAlignment="1">
      <alignment horizontal="center" vertical="center" wrapText="1"/>
    </xf>
    <xf numFmtId="1" fontId="29" fillId="0" borderId="31" xfId="0" applyNumberFormat="1" applyFont="1" applyBorder="1" applyAlignment="1">
      <alignment horizontal="center" vertical="center" wrapText="1"/>
    </xf>
    <xf numFmtId="1" fontId="29" fillId="0" borderId="32" xfId="0" applyNumberFormat="1" applyFont="1" applyBorder="1" applyAlignment="1">
      <alignment horizontal="center" vertical="center" wrapText="1"/>
    </xf>
    <xf numFmtId="1" fontId="29" fillId="0" borderId="33" xfId="0" applyNumberFormat="1" applyFont="1" applyBorder="1" applyAlignment="1">
      <alignment horizontal="center" vertical="center" wrapText="1"/>
    </xf>
    <xf numFmtId="1" fontId="33" fillId="0" borderId="31" xfId="0" applyNumberFormat="1" applyFont="1" applyBorder="1" applyAlignment="1">
      <alignment horizontal="center" vertical="center" wrapText="1"/>
    </xf>
    <xf numFmtId="1" fontId="33" fillId="0" borderId="32" xfId="0" applyNumberFormat="1" applyFont="1" applyBorder="1" applyAlignment="1">
      <alignment horizontal="center" vertical="center" wrapText="1"/>
    </xf>
    <xf numFmtId="1" fontId="33" fillId="0" borderId="33" xfId="0" applyNumberFormat="1" applyFont="1" applyBorder="1" applyAlignment="1">
      <alignment horizontal="center" vertical="center" wrapText="1"/>
    </xf>
    <xf numFmtId="0" fontId="97" fillId="0" borderId="38" xfId="0" applyFont="1" applyFill="1" applyBorder="1" applyAlignment="1">
      <alignment horizontal="center" vertical="center" wrapText="1"/>
    </xf>
    <xf numFmtId="0" fontId="97" fillId="0" borderId="70" xfId="0" applyFont="1" applyFill="1" applyBorder="1" applyAlignment="1">
      <alignment horizontal="center" vertical="center" wrapText="1"/>
    </xf>
    <xf numFmtId="0" fontId="29" fillId="0" borderId="25" xfId="0" applyFont="1" applyFill="1" applyBorder="1" applyAlignment="1">
      <alignment horizontal="center" vertical="center"/>
    </xf>
    <xf numFmtId="0" fontId="29" fillId="0" borderId="6" xfId="0" applyFont="1" applyFill="1" applyBorder="1" applyAlignment="1">
      <alignment horizontal="center" vertical="center"/>
    </xf>
    <xf numFmtId="0" fontId="29" fillId="0" borderId="38" xfId="0" applyFont="1" applyFill="1" applyBorder="1" applyAlignment="1">
      <alignment horizontal="center" vertical="center"/>
    </xf>
    <xf numFmtId="0" fontId="29" fillId="0" borderId="35" xfId="0" applyFont="1" applyFill="1" applyBorder="1" applyAlignment="1">
      <alignment horizontal="center" vertical="center"/>
    </xf>
    <xf numFmtId="0" fontId="29" fillId="0" borderId="39" xfId="0" applyFont="1" applyFill="1" applyBorder="1" applyAlignment="1">
      <alignment horizontal="center" vertical="center"/>
    </xf>
    <xf numFmtId="0" fontId="33" fillId="15" borderId="26" xfId="0" applyFont="1" applyFill="1" applyBorder="1" applyAlignment="1">
      <alignment horizontal="center" vertical="center"/>
    </xf>
    <xf numFmtId="0" fontId="33" fillId="15" borderId="25" xfId="0" applyFont="1" applyFill="1" applyBorder="1" applyAlignment="1">
      <alignment horizontal="center" vertical="center"/>
    </xf>
    <xf numFmtId="0" fontId="33" fillId="15" borderId="6" xfId="0" applyFont="1" applyFill="1" applyBorder="1" applyAlignment="1">
      <alignment horizontal="center" vertical="center"/>
    </xf>
    <xf numFmtId="1" fontId="29" fillId="6" borderId="26" xfId="0" applyNumberFormat="1" applyFont="1" applyFill="1" applyBorder="1" applyAlignment="1">
      <alignment horizontal="center" vertical="center"/>
    </xf>
    <xf numFmtId="1" fontId="29" fillId="6" borderId="25" xfId="0" applyNumberFormat="1" applyFont="1" applyFill="1" applyBorder="1" applyAlignment="1">
      <alignment horizontal="center" vertical="center"/>
    </xf>
    <xf numFmtId="1" fontId="29" fillId="6" borderId="6" xfId="0" applyNumberFormat="1" applyFont="1" applyFill="1" applyBorder="1" applyAlignment="1">
      <alignment horizontal="center" vertical="center"/>
    </xf>
    <xf numFmtId="20" fontId="33" fillId="9" borderId="25" xfId="5" applyNumberFormat="1" applyFont="1" applyFill="1" applyBorder="1" applyAlignment="1">
      <alignment horizontal="center" vertical="center"/>
    </xf>
    <xf numFmtId="0" fontId="29" fillId="0" borderId="38" xfId="0" applyFont="1" applyBorder="1" applyAlignment="1">
      <alignment horizontal="center" wrapText="1"/>
    </xf>
    <xf numFmtId="0" fontId="29" fillId="0" borderId="70" xfId="0" applyFont="1" applyBorder="1" applyAlignment="1">
      <alignment horizontal="center" wrapText="1"/>
    </xf>
    <xf numFmtId="0" fontId="33" fillId="2" borderId="25" xfId="4" applyNumberFormat="1" applyFont="1" applyFill="1" applyBorder="1" applyAlignment="1">
      <alignment horizontal="center" vertical="center"/>
    </xf>
    <xf numFmtId="1" fontId="28" fillId="14" borderId="26" xfId="0" applyNumberFormat="1" applyFont="1" applyFill="1" applyBorder="1" applyAlignment="1">
      <alignment horizontal="center" vertical="center" wrapText="1"/>
    </xf>
    <xf numFmtId="1" fontId="28" fillId="14" borderId="25" xfId="0" applyNumberFormat="1" applyFont="1" applyFill="1" applyBorder="1" applyAlignment="1">
      <alignment horizontal="center" vertical="center" wrapText="1"/>
    </xf>
    <xf numFmtId="1" fontId="28" fillId="14" borderId="6" xfId="0" applyNumberFormat="1" applyFont="1" applyFill="1" applyBorder="1" applyAlignment="1">
      <alignment horizontal="center" vertical="center" wrapText="1"/>
    </xf>
    <xf numFmtId="0" fontId="136" fillId="0" borderId="38" xfId="0" applyFont="1" applyBorder="1" applyAlignment="1">
      <alignment horizontal="center" vertical="center" wrapText="1"/>
    </xf>
    <xf numFmtId="0" fontId="136" fillId="0" borderId="70" xfId="0" applyFont="1" applyBorder="1" applyAlignment="1">
      <alignment horizontal="center" vertical="center" wrapText="1"/>
    </xf>
    <xf numFmtId="0" fontId="13" fillId="15" borderId="13" xfId="0" applyFont="1" applyFill="1" applyBorder="1" applyAlignment="1">
      <alignment horizontal="center" vertical="center" wrapText="1"/>
    </xf>
    <xf numFmtId="0" fontId="29" fillId="15" borderId="13" xfId="0" applyFont="1" applyFill="1" applyBorder="1" applyAlignment="1">
      <alignment horizontal="center" vertical="center" wrapText="1"/>
    </xf>
    <xf numFmtId="1" fontId="36" fillId="0" borderId="26" xfId="0" applyNumberFormat="1" applyFont="1" applyBorder="1" applyAlignment="1">
      <alignment horizontal="center" vertical="center"/>
    </xf>
    <xf numFmtId="1" fontId="36" fillId="0" borderId="25" xfId="0" applyNumberFormat="1" applyFont="1" applyBorder="1" applyAlignment="1">
      <alignment horizontal="center" vertical="center"/>
    </xf>
    <xf numFmtId="1" fontId="36" fillId="0" borderId="6" xfId="0" applyNumberFormat="1" applyFont="1" applyBorder="1" applyAlignment="1">
      <alignment horizontal="center" vertical="center"/>
    </xf>
    <xf numFmtId="0" fontId="37" fillId="0" borderId="38" xfId="0" applyFont="1" applyBorder="1" applyAlignment="1">
      <alignment horizontal="center" wrapText="1"/>
    </xf>
    <xf numFmtId="0" fontId="37" fillId="0" borderId="70" xfId="0" applyFont="1" applyBorder="1" applyAlignment="1">
      <alignment horizontal="center" wrapText="1"/>
    </xf>
    <xf numFmtId="0" fontId="209" fillId="0" borderId="26" xfId="0" applyFont="1" applyBorder="1" applyAlignment="1">
      <alignment horizontal="center" vertical="center"/>
    </xf>
    <xf numFmtId="0" fontId="209" fillId="0" borderId="6" xfId="0" applyFont="1" applyBorder="1" applyAlignment="1">
      <alignment horizontal="center" vertical="center"/>
    </xf>
    <xf numFmtId="0" fontId="130" fillId="0" borderId="26" xfId="0" applyFont="1" applyBorder="1" applyAlignment="1">
      <alignment horizontal="center" vertical="center"/>
    </xf>
    <xf numFmtId="1" fontId="33" fillId="2" borderId="26" xfId="0" applyNumberFormat="1" applyFont="1" applyFill="1" applyBorder="1" applyAlignment="1">
      <alignment horizontal="center" vertical="center" wrapText="1"/>
    </xf>
    <xf numFmtId="1" fontId="33" fillId="2" borderId="25" xfId="0" applyNumberFormat="1" applyFont="1" applyFill="1" applyBorder="1" applyAlignment="1">
      <alignment horizontal="center" vertical="center" wrapText="1"/>
    </xf>
    <xf numFmtId="1" fontId="33" fillId="2" borderId="6" xfId="0" applyNumberFormat="1" applyFont="1" applyFill="1" applyBorder="1" applyAlignment="1">
      <alignment horizontal="center" vertical="center" wrapText="1"/>
    </xf>
    <xf numFmtId="0" fontId="13" fillId="14" borderId="13" xfId="0" applyFont="1" applyFill="1" applyBorder="1" applyAlignment="1">
      <alignment horizontal="center" vertical="center" wrapText="1"/>
    </xf>
    <xf numFmtId="14" fontId="29" fillId="4" borderId="7" xfId="0" applyNumberFormat="1" applyFont="1" applyFill="1" applyBorder="1" applyAlignment="1">
      <alignment horizontal="center" vertical="center"/>
    </xf>
    <xf numFmtId="0" fontId="44" fillId="0" borderId="26" xfId="0" applyFont="1" applyBorder="1" applyAlignment="1">
      <alignment horizontal="center" vertical="center" wrapText="1"/>
    </xf>
    <xf numFmtId="0" fontId="44" fillId="0" borderId="25" xfId="0" applyFont="1" applyBorder="1" applyAlignment="1">
      <alignment horizontal="center" vertical="center" wrapText="1"/>
    </xf>
    <xf numFmtId="0" fontId="44" fillId="0" borderId="6" xfId="0" applyFont="1" applyBorder="1" applyAlignment="1">
      <alignment horizontal="center" vertical="center" wrapText="1"/>
    </xf>
    <xf numFmtId="0" fontId="161" fillId="0" borderId="26" xfId="0" applyFont="1" applyBorder="1" applyAlignment="1">
      <alignment horizontal="center" vertical="center"/>
    </xf>
    <xf numFmtId="164" fontId="15" fillId="0" borderId="14" xfId="8" applyNumberFormat="1" applyFont="1" applyBorder="1" applyAlignment="1">
      <alignment horizontal="center" vertical="center" wrapText="1"/>
    </xf>
    <xf numFmtId="164" fontId="15" fillId="0" borderId="12" xfId="8" applyNumberFormat="1" applyFont="1" applyBorder="1" applyAlignment="1">
      <alignment horizontal="center" vertical="center" wrapText="1"/>
    </xf>
    <xf numFmtId="1" fontId="33" fillId="2" borderId="25" xfId="0" applyNumberFormat="1" applyFont="1" applyFill="1" applyBorder="1" applyAlignment="1">
      <alignment horizontal="center" vertical="center"/>
    </xf>
    <xf numFmtId="1" fontId="33" fillId="2" borderId="6" xfId="0" applyNumberFormat="1" applyFont="1" applyFill="1" applyBorder="1" applyAlignment="1">
      <alignment horizontal="center" vertical="center"/>
    </xf>
    <xf numFmtId="0" fontId="161" fillId="15" borderId="26" xfId="0" applyFont="1" applyFill="1" applyBorder="1" applyAlignment="1">
      <alignment horizontal="center" vertical="center" wrapText="1"/>
    </xf>
    <xf numFmtId="164" fontId="31" fillId="0" borderId="2" xfId="0" applyNumberFormat="1" applyFont="1" applyBorder="1" applyAlignment="1">
      <alignment horizontal="center" vertical="center" wrapText="1"/>
    </xf>
    <xf numFmtId="0" fontId="44" fillId="2" borderId="26" xfId="0" applyFont="1" applyFill="1" applyBorder="1" applyAlignment="1">
      <alignment horizontal="center" vertical="center" wrapText="1"/>
    </xf>
    <xf numFmtId="0" fontId="44" fillId="2" borderId="25" xfId="0" applyFont="1" applyFill="1" applyBorder="1" applyAlignment="1">
      <alignment horizontal="center" vertical="center" wrapText="1"/>
    </xf>
    <xf numFmtId="0" fontId="44" fillId="2" borderId="6" xfId="0" applyFont="1" applyFill="1" applyBorder="1" applyAlignment="1">
      <alignment horizontal="center" vertical="center" wrapText="1"/>
    </xf>
    <xf numFmtId="0" fontId="44" fillId="15" borderId="13" xfId="0" applyFont="1" applyFill="1" applyBorder="1" applyAlignment="1">
      <alignment horizontal="center" vertical="center" wrapText="1"/>
    </xf>
    <xf numFmtId="0" fontId="33" fillId="15" borderId="13" xfId="0" applyFont="1" applyFill="1" applyBorder="1" applyAlignment="1">
      <alignment horizontal="center" vertical="center" wrapText="1"/>
    </xf>
    <xf numFmtId="0" fontId="216" fillId="2" borderId="7" xfId="0" applyFont="1" applyFill="1" applyBorder="1" applyAlignment="1">
      <alignment horizontal="center" vertical="center" wrapText="1"/>
    </xf>
    <xf numFmtId="0" fontId="29" fillId="2" borderId="49" xfId="0" applyFont="1" applyFill="1" applyBorder="1" applyAlignment="1">
      <alignment horizontal="center" vertical="center" wrapText="1"/>
    </xf>
    <xf numFmtId="1" fontId="33" fillId="15" borderId="26" xfId="0" applyNumberFormat="1" applyFont="1" applyFill="1" applyBorder="1" applyAlignment="1">
      <alignment horizontal="left" vertical="center" wrapText="1"/>
    </xf>
    <xf numFmtId="1" fontId="33" fillId="15" borderId="25" xfId="0" applyNumberFormat="1" applyFont="1" applyFill="1" applyBorder="1" applyAlignment="1">
      <alignment horizontal="left" vertical="center" wrapText="1"/>
    </xf>
    <xf numFmtId="1" fontId="33" fillId="15" borderId="6" xfId="0" applyNumberFormat="1" applyFont="1" applyFill="1" applyBorder="1" applyAlignment="1">
      <alignment horizontal="left" vertical="center" wrapText="1"/>
    </xf>
    <xf numFmtId="1" fontId="33" fillId="4" borderId="25" xfId="0" applyNumberFormat="1" applyFont="1" applyFill="1" applyBorder="1" applyAlignment="1">
      <alignment horizontal="center" vertical="center"/>
    </xf>
    <xf numFmtId="1" fontId="33" fillId="4" borderId="6" xfId="0" applyNumberFormat="1" applyFont="1" applyFill="1" applyBorder="1" applyAlignment="1">
      <alignment horizontal="center" vertical="center"/>
    </xf>
    <xf numFmtId="1" fontId="130" fillId="0" borderId="26" xfId="0" applyNumberFormat="1" applyFont="1" applyBorder="1" applyAlignment="1">
      <alignment horizontal="center" vertical="center" wrapText="1"/>
    </xf>
    <xf numFmtId="164" fontId="31" fillId="2" borderId="14" xfId="0" applyNumberFormat="1" applyFont="1" applyFill="1" applyBorder="1" applyAlignment="1">
      <alignment horizontal="center" vertical="center" wrapText="1"/>
    </xf>
    <xf numFmtId="164" fontId="31" fillId="2" borderId="12" xfId="0" applyNumberFormat="1" applyFont="1" applyFill="1" applyBorder="1" applyAlignment="1">
      <alignment horizontal="center" vertical="center" wrapText="1"/>
    </xf>
    <xf numFmtId="0" fontId="29" fillId="2" borderId="7" xfId="0" applyFont="1" applyFill="1" applyBorder="1" applyAlignment="1">
      <alignment horizontal="center" vertical="center" wrapText="1"/>
    </xf>
    <xf numFmtId="0" fontId="145" fillId="15" borderId="21" xfId="0" applyFont="1" applyFill="1" applyBorder="1" applyAlignment="1">
      <alignment horizontal="center" vertical="center" wrapText="1"/>
    </xf>
    <xf numFmtId="0" fontId="145" fillId="15" borderId="20" xfId="0" applyFont="1" applyFill="1" applyBorder="1" applyAlignment="1">
      <alignment horizontal="center" vertical="center" wrapText="1"/>
    </xf>
    <xf numFmtId="0" fontId="33" fillId="0" borderId="4" xfId="0" applyFont="1" applyBorder="1" applyAlignment="1">
      <alignment horizontal="center" vertical="center"/>
    </xf>
    <xf numFmtId="15" fontId="13" fillId="7" borderId="34" xfId="8" applyNumberFormat="1" applyFont="1" applyFill="1" applyBorder="1" applyAlignment="1">
      <alignment horizontal="center" vertical="center" wrapText="1"/>
    </xf>
    <xf numFmtId="15" fontId="13" fillId="7" borderId="6" xfId="8" applyNumberFormat="1" applyFont="1" applyFill="1" applyBorder="1" applyAlignment="1">
      <alignment horizontal="center" vertical="center" wrapText="1"/>
    </xf>
    <xf numFmtId="0" fontId="44" fillId="2" borderId="26" xfId="8" applyFont="1" applyFill="1" applyBorder="1" applyAlignment="1">
      <alignment horizontal="center" vertical="center"/>
    </xf>
    <xf numFmtId="0" fontId="44" fillId="2" borderId="25" xfId="8" applyFont="1" applyFill="1" applyBorder="1" applyAlignment="1">
      <alignment horizontal="center" vertical="center"/>
    </xf>
    <xf numFmtId="0" fontId="44" fillId="2" borderId="6" xfId="8" applyFont="1" applyFill="1" applyBorder="1" applyAlignment="1">
      <alignment horizontal="center" vertical="center"/>
    </xf>
    <xf numFmtId="0" fontId="44" fillId="2" borderId="44" xfId="8" applyFont="1" applyFill="1" applyBorder="1" applyAlignment="1">
      <alignment horizontal="center" vertical="center"/>
    </xf>
    <xf numFmtId="0" fontId="44" fillId="2" borderId="45" xfId="8" applyFont="1" applyFill="1" applyBorder="1" applyAlignment="1">
      <alignment horizontal="center" vertical="center"/>
    </xf>
    <xf numFmtId="0" fontId="44" fillId="2" borderId="46" xfId="8" applyFont="1" applyFill="1" applyBorder="1" applyAlignment="1">
      <alignment horizontal="center" vertical="center"/>
    </xf>
    <xf numFmtId="0" fontId="13" fillId="4" borderId="36" xfId="8" applyFont="1" applyFill="1" applyBorder="1" applyAlignment="1">
      <alignment horizontal="center" vertical="center"/>
    </xf>
    <xf numFmtId="0" fontId="13" fillId="4" borderId="0" xfId="8" applyFont="1" applyFill="1" applyBorder="1" applyAlignment="1">
      <alignment horizontal="center" vertical="center"/>
    </xf>
    <xf numFmtId="0" fontId="13" fillId="20" borderId="36" xfId="8" applyFont="1" applyFill="1" applyBorder="1" applyAlignment="1">
      <alignment horizontal="center" vertical="center"/>
    </xf>
    <xf numFmtId="0" fontId="13" fillId="20" borderId="0" xfId="8" applyFont="1" applyFill="1" applyBorder="1" applyAlignment="1">
      <alignment horizontal="center" vertical="center"/>
    </xf>
    <xf numFmtId="0" fontId="33" fillId="2" borderId="26" xfId="0" applyFont="1" applyFill="1" applyBorder="1" applyAlignment="1">
      <alignment horizontal="center" vertical="center"/>
    </xf>
    <xf numFmtId="0" fontId="33" fillId="2" borderId="25" xfId="0" applyFont="1" applyFill="1" applyBorder="1" applyAlignment="1">
      <alignment horizontal="center" vertical="center"/>
    </xf>
    <xf numFmtId="0" fontId="33" fillId="2" borderId="6" xfId="0" applyFont="1" applyFill="1" applyBorder="1" applyAlignment="1">
      <alignment horizontal="center" vertical="center"/>
    </xf>
    <xf numFmtId="0" fontId="97" fillId="0" borderId="38" xfId="0" applyFont="1" applyBorder="1" applyAlignment="1">
      <alignment horizontal="center" wrapText="1"/>
    </xf>
    <xf numFmtId="0" fontId="97" fillId="0" borderId="70" xfId="0" applyFont="1" applyBorder="1" applyAlignment="1">
      <alignment horizontal="center" wrapText="1"/>
    </xf>
    <xf numFmtId="0" fontId="44" fillId="2" borderId="38" xfId="8" applyFont="1" applyFill="1" applyBorder="1" applyAlignment="1">
      <alignment horizontal="center" vertical="center" wrapText="1"/>
    </xf>
    <xf numFmtId="0" fontId="43" fillId="2" borderId="35" xfId="8" applyFont="1" applyFill="1" applyBorder="1" applyAlignment="1">
      <alignment horizontal="center" vertical="center" wrapText="1"/>
    </xf>
    <xf numFmtId="1" fontId="163" fillId="16" borderId="26" xfId="0" applyNumberFormat="1" applyFont="1" applyFill="1" applyBorder="1" applyAlignment="1">
      <alignment horizontal="center" vertical="center"/>
    </xf>
    <xf numFmtId="1" fontId="163" fillId="16" borderId="25" xfId="0" applyNumberFormat="1" applyFont="1" applyFill="1" applyBorder="1" applyAlignment="1">
      <alignment horizontal="center" vertical="center"/>
    </xf>
    <xf numFmtId="1" fontId="163" fillId="16" borderId="6" xfId="0" applyNumberFormat="1" applyFont="1" applyFill="1" applyBorder="1" applyAlignment="1">
      <alignment horizontal="center" vertical="center"/>
    </xf>
    <xf numFmtId="0" fontId="141" fillId="15" borderId="26" xfId="0" applyFont="1" applyFill="1" applyBorder="1" applyAlignment="1">
      <alignment horizontal="center" vertical="center" wrapText="1"/>
    </xf>
    <xf numFmtId="0" fontId="33" fillId="0" borderId="44" xfId="0" applyFont="1" applyBorder="1" applyAlignment="1">
      <alignment horizontal="center" vertical="center"/>
    </xf>
    <xf numFmtId="0" fontId="33" fillId="0" borderId="45" xfId="0" applyFont="1" applyBorder="1" applyAlignment="1">
      <alignment horizontal="center" vertical="center"/>
    </xf>
    <xf numFmtId="0" fontId="33" fillId="0" borderId="46" xfId="0" applyFont="1" applyBorder="1" applyAlignment="1">
      <alignment horizontal="center" vertical="center"/>
    </xf>
    <xf numFmtId="1" fontId="36" fillId="4" borderId="38" xfId="0" applyNumberFormat="1" applyFont="1" applyFill="1" applyBorder="1" applyAlignment="1">
      <alignment horizontal="center" vertical="center"/>
    </xf>
    <xf numFmtId="1" fontId="36" fillId="4" borderId="35" xfId="0" applyNumberFormat="1" applyFont="1" applyFill="1" applyBorder="1" applyAlignment="1">
      <alignment horizontal="center" vertical="center"/>
    </xf>
    <xf numFmtId="1" fontId="36" fillId="4" borderId="39" xfId="0" applyNumberFormat="1" applyFont="1" applyFill="1" applyBorder="1" applyAlignment="1">
      <alignment horizontal="center" vertical="center"/>
    </xf>
    <xf numFmtId="0" fontId="37" fillId="0" borderId="38" xfId="0" applyFont="1" applyBorder="1" applyAlignment="1">
      <alignment horizontal="left" vertical="center" wrapText="1"/>
    </xf>
    <xf numFmtId="0" fontId="37" fillId="0" borderId="70" xfId="0" applyFont="1" applyBorder="1" applyAlignment="1">
      <alignment horizontal="left" vertical="center" wrapText="1"/>
    </xf>
    <xf numFmtId="0" fontId="44" fillId="0" borderId="25" xfId="0" applyFont="1" applyBorder="1" applyAlignment="1">
      <alignment horizontal="center" vertical="center"/>
    </xf>
    <xf numFmtId="0" fontId="44" fillId="0" borderId="6" xfId="0" applyFont="1" applyBorder="1" applyAlignment="1">
      <alignment horizontal="center" vertical="center"/>
    </xf>
    <xf numFmtId="0" fontId="36" fillId="11" borderId="34" xfId="0" applyFont="1" applyFill="1" applyBorder="1" applyAlignment="1">
      <alignment horizontal="left"/>
    </xf>
    <xf numFmtId="0" fontId="36" fillId="11" borderId="25" xfId="0" applyFont="1" applyFill="1" applyBorder="1" applyAlignment="1">
      <alignment horizontal="left"/>
    </xf>
    <xf numFmtId="0" fontId="36" fillId="11" borderId="6" xfId="0" applyFont="1" applyFill="1" applyBorder="1" applyAlignment="1">
      <alignment horizontal="left"/>
    </xf>
    <xf numFmtId="1" fontId="33" fillId="15" borderId="45" xfId="0" applyNumberFormat="1" applyFont="1" applyFill="1" applyBorder="1" applyAlignment="1">
      <alignment horizontal="center" vertical="center" wrapText="1"/>
    </xf>
    <xf numFmtId="1" fontId="33" fillId="15" borderId="46" xfId="0" applyNumberFormat="1" applyFont="1" applyFill="1" applyBorder="1" applyAlignment="1">
      <alignment horizontal="center" vertical="center" wrapText="1"/>
    </xf>
    <xf numFmtId="1" fontId="33" fillId="15" borderId="25" xfId="0" applyNumberFormat="1" applyFont="1" applyFill="1" applyBorder="1" applyAlignment="1">
      <alignment horizontal="left" vertical="center"/>
    </xf>
    <xf numFmtId="1" fontId="33" fillId="15" borderId="6" xfId="0" applyNumberFormat="1" applyFont="1" applyFill="1" applyBorder="1" applyAlignment="1">
      <alignment horizontal="left" vertical="center"/>
    </xf>
    <xf numFmtId="0" fontId="86" fillId="0" borderId="38" xfId="0" applyFont="1" applyBorder="1" applyAlignment="1">
      <alignment horizontal="center" vertical="center" wrapText="1"/>
    </xf>
    <xf numFmtId="0" fontId="86" fillId="0" borderId="70" xfId="0" applyFont="1" applyBorder="1" applyAlignment="1">
      <alignment horizontal="center" vertical="center" wrapText="1"/>
    </xf>
    <xf numFmtId="1" fontId="33" fillId="4" borderId="26" xfId="0" applyNumberFormat="1" applyFont="1" applyFill="1" applyBorder="1" applyAlignment="1">
      <alignment horizontal="center" vertical="center"/>
    </xf>
    <xf numFmtId="0" fontId="149" fillId="0" borderId="38" xfId="0" applyFont="1" applyBorder="1" applyAlignment="1">
      <alignment horizontal="center" vertical="center" wrapText="1"/>
    </xf>
    <xf numFmtId="0" fontId="149" fillId="0" borderId="70" xfId="0" applyFont="1" applyBorder="1" applyAlignment="1">
      <alignment horizontal="center" vertical="center" wrapText="1"/>
    </xf>
    <xf numFmtId="1" fontId="36" fillId="15" borderId="26" xfId="0" applyNumberFormat="1" applyFont="1" applyFill="1" applyBorder="1" applyAlignment="1">
      <alignment horizontal="center" vertical="center" wrapText="1"/>
    </xf>
    <xf numFmtId="1" fontId="36" fillId="15" borderId="25" xfId="0" applyNumberFormat="1" applyFont="1" applyFill="1" applyBorder="1" applyAlignment="1">
      <alignment horizontal="center" vertical="center" wrapText="1"/>
    </xf>
    <xf numFmtId="1" fontId="36" fillId="15" borderId="6" xfId="0" applyNumberFormat="1" applyFont="1" applyFill="1" applyBorder="1" applyAlignment="1">
      <alignment horizontal="center" vertical="center" wrapText="1"/>
    </xf>
    <xf numFmtId="1" fontId="44" fillId="0" borderId="26" xfId="0" applyNumberFormat="1" applyFont="1" applyBorder="1" applyAlignment="1">
      <alignment horizontal="center" vertical="center" wrapText="1"/>
    </xf>
    <xf numFmtId="1" fontId="44" fillId="0" borderId="25" xfId="0" applyNumberFormat="1" applyFont="1" applyBorder="1" applyAlignment="1">
      <alignment horizontal="center" vertical="center" wrapText="1"/>
    </xf>
    <xf numFmtId="1" fontId="44" fillId="0" borderId="6" xfId="0" applyNumberFormat="1" applyFont="1" applyBorder="1" applyAlignment="1">
      <alignment horizontal="center" vertical="center" wrapText="1"/>
    </xf>
    <xf numFmtId="0" fontId="44" fillId="15" borderId="2" xfId="0" applyFont="1" applyFill="1" applyBorder="1" applyAlignment="1">
      <alignment horizontal="center" vertical="center" wrapText="1"/>
    </xf>
    <xf numFmtId="0" fontId="33" fillId="15" borderId="2" xfId="0" applyFont="1" applyFill="1" applyBorder="1" applyAlignment="1">
      <alignment horizontal="center" vertical="center" wrapText="1"/>
    </xf>
    <xf numFmtId="1" fontId="149" fillId="15" borderId="26" xfId="0" applyNumberFormat="1" applyFont="1" applyFill="1" applyBorder="1" applyAlignment="1">
      <alignment horizontal="center" vertical="center" wrapText="1"/>
    </xf>
    <xf numFmtId="0" fontId="33" fillId="0" borderId="26" xfId="1" applyFont="1" applyBorder="1" applyAlignment="1">
      <alignment horizontal="center" vertical="center" wrapText="1"/>
    </xf>
    <xf numFmtId="0" fontId="33" fillId="0" borderId="25" xfId="1" applyFont="1" applyBorder="1" applyAlignment="1">
      <alignment horizontal="center" vertical="center" wrapText="1"/>
    </xf>
    <xf numFmtId="0" fontId="33" fillId="0" borderId="6" xfId="1" applyFont="1" applyBorder="1" applyAlignment="1">
      <alignment horizontal="center" vertical="center" wrapText="1"/>
    </xf>
    <xf numFmtId="0" fontId="33" fillId="0" borderId="26" xfId="8" applyFont="1" applyBorder="1" applyAlignment="1">
      <alignment horizontal="center" vertical="center"/>
    </xf>
    <xf numFmtId="0" fontId="33" fillId="0" borderId="25" xfId="8" applyFont="1" applyBorder="1" applyAlignment="1">
      <alignment horizontal="center" vertical="center"/>
    </xf>
    <xf numFmtId="0" fontId="33" fillId="0" borderId="6" xfId="8" applyFont="1" applyBorder="1" applyAlignment="1">
      <alignment horizontal="center" vertical="center"/>
    </xf>
    <xf numFmtId="0" fontId="44" fillId="15" borderId="4" xfId="1" applyFont="1" applyFill="1" applyBorder="1" applyAlignment="1">
      <alignment horizontal="center" vertical="center" wrapText="1"/>
    </xf>
    <xf numFmtId="0" fontId="33" fillId="15" borderId="4" xfId="1" applyFont="1" applyFill="1" applyBorder="1" applyAlignment="1">
      <alignment horizontal="center" vertical="center" wrapText="1"/>
    </xf>
    <xf numFmtId="15" fontId="29" fillId="7" borderId="63" xfId="0" applyNumberFormat="1" applyFont="1" applyFill="1" applyBorder="1" applyAlignment="1">
      <alignment horizontal="center" vertical="center" wrapText="1"/>
    </xf>
    <xf numFmtId="15" fontId="29" fillId="7" borderId="46" xfId="0" applyNumberFormat="1" applyFont="1" applyFill="1" applyBorder="1" applyAlignment="1">
      <alignment horizontal="center" vertical="center" wrapText="1"/>
    </xf>
    <xf numFmtId="0" fontId="29" fillId="7" borderId="44" xfId="0" applyFont="1" applyFill="1" applyBorder="1" applyAlignment="1">
      <alignment horizontal="center" vertical="center"/>
    </xf>
    <xf numFmtId="0" fontId="29" fillId="7" borderId="46" xfId="0" applyFont="1" applyFill="1" applyBorder="1" applyAlignment="1">
      <alignment horizontal="center" vertical="center"/>
    </xf>
    <xf numFmtId="0" fontId="161" fillId="0" borderId="26" xfId="1" applyFont="1" applyBorder="1" applyAlignment="1">
      <alignment horizontal="center" vertical="center" wrapText="1"/>
    </xf>
    <xf numFmtId="0" fontId="33" fillId="0" borderId="25" xfId="1" applyFont="1" applyBorder="1" applyAlignment="1">
      <alignment horizontal="center" vertical="center"/>
    </xf>
    <xf numFmtId="0" fontId="33" fillId="0" borderId="6" xfId="1" applyFont="1" applyBorder="1" applyAlignment="1">
      <alignment horizontal="center" vertical="center"/>
    </xf>
    <xf numFmtId="0" fontId="97" fillId="0" borderId="38" xfId="0" applyFont="1" applyBorder="1" applyAlignment="1">
      <alignment horizontal="center" vertical="center" wrapText="1"/>
    </xf>
    <xf numFmtId="0" fontId="97" fillId="0" borderId="70" xfId="0" applyFont="1" applyBorder="1" applyAlignment="1">
      <alignment horizontal="center" vertical="center" wrapText="1"/>
    </xf>
    <xf numFmtId="15" fontId="35" fillId="4" borderId="41" xfId="1" applyNumberFormat="1" applyFont="1" applyFill="1" applyBorder="1" applyAlignment="1">
      <alignment horizontal="center" vertical="center"/>
    </xf>
    <xf numFmtId="15" fontId="35" fillId="4" borderId="42" xfId="1" applyNumberFormat="1" applyFont="1" applyFill="1" applyBorder="1" applyAlignment="1">
      <alignment horizontal="center" vertical="center"/>
    </xf>
    <xf numFmtId="15" fontId="35" fillId="4" borderId="43" xfId="1" applyNumberFormat="1" applyFont="1" applyFill="1" applyBorder="1" applyAlignment="1">
      <alignment horizontal="center" vertical="center"/>
    </xf>
    <xf numFmtId="1" fontId="33" fillId="0" borderId="26" xfId="1" applyNumberFormat="1" applyFont="1" applyBorder="1" applyAlignment="1">
      <alignment horizontal="left" vertical="center" wrapText="1"/>
    </xf>
    <xf numFmtId="1" fontId="33" fillId="0" borderId="25" xfId="1" applyNumberFormat="1" applyFont="1" applyBorder="1" applyAlignment="1">
      <alignment horizontal="left" vertical="center"/>
    </xf>
    <xf numFmtId="1" fontId="33" fillId="0" borderId="6" xfId="1" applyNumberFormat="1" applyFont="1" applyBorder="1" applyAlignment="1">
      <alignment horizontal="left" vertical="center"/>
    </xf>
    <xf numFmtId="0" fontId="33" fillId="0" borderId="26" xfId="1" applyFont="1" applyBorder="1" applyAlignment="1">
      <alignment horizontal="center" vertical="center"/>
    </xf>
    <xf numFmtId="0" fontId="13" fillId="2" borderId="26" xfId="8" applyFont="1" applyFill="1" applyBorder="1" applyAlignment="1">
      <alignment horizontal="center" vertical="center"/>
    </xf>
    <xf numFmtId="0" fontId="127" fillId="2" borderId="25" xfId="8" applyFont="1" applyFill="1" applyBorder="1" applyAlignment="1">
      <alignment horizontal="center" vertical="center"/>
    </xf>
    <xf numFmtId="0" fontId="127" fillId="2" borderId="6" xfId="8" applyFont="1" applyFill="1" applyBorder="1" applyAlignment="1">
      <alignment horizontal="center" vertical="center"/>
    </xf>
    <xf numFmtId="0" fontId="128" fillId="4" borderId="2" xfId="8" applyFont="1" applyFill="1" applyBorder="1" applyAlignment="1">
      <alignment horizontal="center" vertical="center"/>
    </xf>
    <xf numFmtId="0" fontId="128" fillId="4" borderId="15" xfId="8" applyFont="1" applyFill="1" applyBorder="1" applyAlignment="1">
      <alignment horizontal="center" vertical="center"/>
    </xf>
    <xf numFmtId="0" fontId="13" fillId="2" borderId="0" xfId="8" applyFont="1" applyFill="1" applyBorder="1" applyAlignment="1">
      <alignment horizontal="center" vertical="center" wrapText="1"/>
    </xf>
    <xf numFmtId="0" fontId="13" fillId="2" borderId="0" xfId="8" applyFont="1" applyFill="1" applyBorder="1" applyAlignment="1">
      <alignment horizontal="center" vertical="center"/>
    </xf>
    <xf numFmtId="15" fontId="115" fillId="2" borderId="38" xfId="8" applyNumberFormat="1" applyFont="1" applyFill="1" applyBorder="1" applyAlignment="1">
      <alignment horizontal="center" vertical="center" wrapText="1"/>
    </xf>
    <xf numFmtId="15" fontId="115" fillId="2" borderId="39" xfId="8" applyNumberFormat="1" applyFont="1" applyFill="1" applyBorder="1" applyAlignment="1">
      <alignment horizontal="center" vertical="center" wrapText="1"/>
    </xf>
    <xf numFmtId="0" fontId="13" fillId="2" borderId="44" xfId="8" applyFont="1" applyFill="1" applyBorder="1" applyAlignment="1">
      <alignment horizontal="center" vertical="center"/>
    </xf>
    <xf numFmtId="0" fontId="127" fillId="2" borderId="45" xfId="8" applyFont="1" applyFill="1" applyBorder="1" applyAlignment="1">
      <alignment horizontal="center" vertical="center"/>
    </xf>
    <xf numFmtId="0" fontId="127" fillId="2" borderId="46" xfId="8" applyFont="1" applyFill="1" applyBorder="1" applyAlignment="1">
      <alignment horizontal="center" vertical="center"/>
    </xf>
    <xf numFmtId="15" fontId="29" fillId="7" borderId="68" xfId="0" applyNumberFormat="1" applyFont="1" applyFill="1" applyBorder="1" applyAlignment="1">
      <alignment horizontal="center" vertical="center" wrapText="1"/>
    </xf>
    <xf numFmtId="15" fontId="29" fillId="7" borderId="69" xfId="0" applyNumberFormat="1" applyFont="1" applyFill="1" applyBorder="1" applyAlignment="1">
      <alignment horizontal="center" vertical="center" wrapText="1"/>
    </xf>
    <xf numFmtId="0" fontId="44" fillId="15" borderId="13" xfId="1" applyFont="1" applyFill="1" applyBorder="1" applyAlignment="1">
      <alignment horizontal="center" vertical="center" wrapText="1"/>
    </xf>
    <xf numFmtId="0" fontId="33" fillId="15" borderId="13" xfId="1" applyFont="1" applyFill="1" applyBorder="1" applyAlignment="1">
      <alignment horizontal="center" vertical="center" wrapText="1"/>
    </xf>
    <xf numFmtId="0" fontId="13" fillId="2" borderId="25" xfId="8" applyFont="1" applyFill="1" applyBorder="1" applyAlignment="1">
      <alignment horizontal="center" vertical="center"/>
    </xf>
    <xf numFmtId="0" fontId="13" fillId="2" borderId="6" xfId="8" applyFont="1" applyFill="1" applyBorder="1" applyAlignment="1">
      <alignment horizontal="center" vertical="center"/>
    </xf>
    <xf numFmtId="1" fontId="33" fillId="15" borderId="26" xfId="1" applyNumberFormat="1" applyFont="1" applyFill="1" applyBorder="1" applyAlignment="1">
      <alignment horizontal="center" vertical="center" wrapText="1"/>
    </xf>
    <xf numFmtId="1" fontId="33" fillId="15" borderId="25" xfId="1" applyNumberFormat="1" applyFont="1" applyFill="1" applyBorder="1" applyAlignment="1">
      <alignment horizontal="center" vertical="center"/>
    </xf>
    <xf numFmtId="1" fontId="33" fillId="15" borderId="6" xfId="1" applyNumberFormat="1" applyFont="1" applyFill="1" applyBorder="1" applyAlignment="1">
      <alignment horizontal="center" vertical="center"/>
    </xf>
    <xf numFmtId="0" fontId="29" fillId="19" borderId="26" xfId="1" applyFont="1" applyFill="1" applyBorder="1" applyAlignment="1">
      <alignment horizontal="center" vertical="center"/>
    </xf>
    <xf numFmtId="0" fontId="29" fillId="19" borderId="25" xfId="1" applyFont="1" applyFill="1" applyBorder="1" applyAlignment="1">
      <alignment horizontal="center" vertical="center"/>
    </xf>
    <xf numFmtId="0" fontId="29" fillId="19" borderId="6" xfId="1" applyFont="1" applyFill="1" applyBorder="1" applyAlignment="1">
      <alignment horizontal="center" vertical="center"/>
    </xf>
    <xf numFmtId="0" fontId="29" fillId="23" borderId="26" xfId="1" applyFont="1" applyFill="1" applyBorder="1" applyAlignment="1">
      <alignment horizontal="center" vertical="center"/>
    </xf>
    <xf numFmtId="0" fontId="29" fillId="23" borderId="25" xfId="1" applyFont="1" applyFill="1" applyBorder="1" applyAlignment="1">
      <alignment horizontal="center" vertical="center"/>
    </xf>
    <xf numFmtId="0" fontId="29" fillId="23" borderId="6" xfId="1" applyFont="1" applyFill="1" applyBorder="1" applyAlignment="1">
      <alignment horizontal="center" vertical="center"/>
    </xf>
    <xf numFmtId="164" fontId="31" fillId="0" borderId="14" xfId="1" applyNumberFormat="1" applyFont="1" applyBorder="1" applyAlignment="1">
      <alignment horizontal="center" vertical="center" wrapText="1"/>
    </xf>
    <xf numFmtId="164" fontId="31" fillId="0" borderId="12" xfId="1" applyNumberFormat="1" applyFont="1" applyBorder="1" applyAlignment="1">
      <alignment horizontal="center" vertical="center" wrapText="1"/>
    </xf>
    <xf numFmtId="0" fontId="34" fillId="4" borderId="7" xfId="0" applyFont="1" applyFill="1" applyBorder="1" applyAlignment="1">
      <alignment horizontal="center" vertical="center"/>
    </xf>
    <xf numFmtId="0" fontId="34" fillId="4" borderId="49" xfId="0" applyFont="1" applyFill="1" applyBorder="1" applyAlignment="1">
      <alignment horizontal="center" vertical="center"/>
    </xf>
    <xf numFmtId="1" fontId="33" fillId="15" borderId="30" xfId="1" applyNumberFormat="1" applyFont="1" applyFill="1" applyBorder="1" applyAlignment="1">
      <alignment horizontal="center" vertical="center" wrapText="1"/>
    </xf>
    <xf numFmtId="1" fontId="33" fillId="15" borderId="24" xfId="1" applyNumberFormat="1" applyFont="1" applyFill="1" applyBorder="1" applyAlignment="1">
      <alignment horizontal="center" vertical="center" wrapText="1"/>
    </xf>
    <xf numFmtId="1" fontId="33" fillId="15" borderId="3" xfId="1" applyNumberFormat="1" applyFont="1" applyFill="1" applyBorder="1" applyAlignment="1">
      <alignment horizontal="center" vertical="center" wrapText="1"/>
    </xf>
    <xf numFmtId="0" fontId="36" fillId="23" borderId="36" xfId="0" applyFont="1" applyFill="1" applyBorder="1" applyAlignment="1">
      <alignment horizontal="center" vertical="center"/>
    </xf>
    <xf numFmtId="0" fontId="36" fillId="23" borderId="37" xfId="0" applyFont="1" applyFill="1" applyBorder="1" applyAlignment="1">
      <alignment horizontal="center" vertical="center"/>
    </xf>
    <xf numFmtId="1" fontId="161" fillId="0" borderId="26" xfId="1" applyNumberFormat="1" applyFont="1" applyBorder="1" applyAlignment="1">
      <alignment horizontal="center" vertical="center" wrapText="1"/>
    </xf>
    <xf numFmtId="1" fontId="33" fillId="15" borderId="25" xfId="1" applyNumberFormat="1" applyFont="1" applyFill="1" applyBorder="1" applyAlignment="1">
      <alignment horizontal="center" vertical="center" wrapText="1"/>
    </xf>
    <xf numFmtId="1" fontId="33" fillId="15" borderId="6" xfId="1" applyNumberFormat="1" applyFont="1" applyFill="1" applyBorder="1" applyAlignment="1">
      <alignment horizontal="center" vertical="center" wrapText="1"/>
    </xf>
    <xf numFmtId="0" fontId="33" fillId="15" borderId="26" xfId="1" applyFont="1" applyFill="1" applyBorder="1" applyAlignment="1">
      <alignment horizontal="center" vertical="center" wrapText="1"/>
    </xf>
    <xf numFmtId="0" fontId="33" fillId="15" borderId="25" xfId="1" applyFont="1" applyFill="1" applyBorder="1" applyAlignment="1">
      <alignment horizontal="center" vertical="center"/>
    </xf>
    <xf numFmtId="0" fontId="33" fillId="15" borderId="6" xfId="1" applyFont="1" applyFill="1" applyBorder="1" applyAlignment="1">
      <alignment horizontal="center" vertical="center"/>
    </xf>
    <xf numFmtId="1" fontId="33" fillId="19" borderId="26" xfId="1" applyNumberFormat="1" applyFont="1" applyFill="1" applyBorder="1" applyAlignment="1">
      <alignment horizontal="center" vertical="center"/>
    </xf>
    <xf numFmtId="1" fontId="33" fillId="19" borderId="25" xfId="1" applyNumberFormat="1" applyFont="1" applyFill="1" applyBorder="1" applyAlignment="1">
      <alignment horizontal="center" vertical="center"/>
    </xf>
    <xf numFmtId="1" fontId="33" fillId="19" borderId="6" xfId="1" applyNumberFormat="1" applyFont="1" applyFill="1" applyBorder="1" applyAlignment="1">
      <alignment horizontal="center" vertical="center"/>
    </xf>
    <xf numFmtId="0" fontId="133" fillId="0" borderId="38" xfId="0" applyFont="1" applyBorder="1" applyAlignment="1">
      <alignment horizontal="left" vertical="center" wrapText="1"/>
    </xf>
    <xf numFmtId="0" fontId="97" fillId="0" borderId="70" xfId="0" applyFont="1" applyBorder="1" applyAlignment="1">
      <alignment horizontal="left" vertical="center" wrapText="1"/>
    </xf>
    <xf numFmtId="0" fontId="141" fillId="15" borderId="26" xfId="1" applyFont="1" applyFill="1" applyBorder="1" applyAlignment="1">
      <alignment horizontal="center" vertical="center" wrapText="1"/>
    </xf>
    <xf numFmtId="0" fontId="29" fillId="15" borderId="25" xfId="1" applyFont="1" applyFill="1" applyBorder="1" applyAlignment="1">
      <alignment horizontal="center" vertical="center" wrapText="1"/>
    </xf>
    <xf numFmtId="0" fontId="29" fillId="15" borderId="6" xfId="1" applyFont="1" applyFill="1" applyBorder="1" applyAlignment="1">
      <alignment horizontal="center" vertical="center" wrapText="1"/>
    </xf>
    <xf numFmtId="166" fontId="31" fillId="0" borderId="14" xfId="1" applyNumberFormat="1" applyFont="1" applyBorder="1" applyAlignment="1">
      <alignment horizontal="center" vertical="center" wrapText="1"/>
    </xf>
    <xf numFmtId="166" fontId="31" fillId="0" borderId="12" xfId="1" applyNumberFormat="1" applyFont="1" applyBorder="1" applyAlignment="1">
      <alignment horizontal="center" vertical="center" wrapText="1"/>
    </xf>
    <xf numFmtId="0" fontId="130" fillId="2" borderId="36" xfId="0" applyFont="1" applyFill="1" applyBorder="1" applyAlignment="1">
      <alignment horizontal="center" vertical="center" wrapText="1"/>
    </xf>
    <xf numFmtId="164" fontId="31" fillId="15" borderId="48" xfId="1" applyNumberFormat="1" applyFont="1" applyFill="1" applyBorder="1" applyAlignment="1">
      <alignment horizontal="center" vertical="center" wrapText="1"/>
    </xf>
    <xf numFmtId="164" fontId="31" fillId="15" borderId="12" xfId="1" applyNumberFormat="1" applyFont="1" applyFill="1" applyBorder="1" applyAlignment="1">
      <alignment horizontal="center" vertical="center" wrapText="1"/>
    </xf>
    <xf numFmtId="0" fontId="133" fillId="0" borderId="38" xfId="0" applyFont="1" applyBorder="1" applyAlignment="1">
      <alignment horizontal="center" vertical="center" wrapText="1"/>
    </xf>
    <xf numFmtId="0" fontId="29" fillId="18" borderId="36" xfId="0" applyFont="1" applyFill="1" applyBorder="1" applyAlignment="1">
      <alignment horizontal="center" vertical="center" wrapText="1"/>
    </xf>
    <xf numFmtId="0" fontId="29" fillId="18" borderId="37" xfId="0" applyFont="1" applyFill="1" applyBorder="1" applyAlignment="1">
      <alignment horizontal="center" vertical="center"/>
    </xf>
    <xf numFmtId="0" fontId="29" fillId="0" borderId="36" xfId="0" applyFont="1" applyFill="1" applyBorder="1" applyAlignment="1">
      <alignment horizontal="center" vertical="center"/>
    </xf>
    <xf numFmtId="0" fontId="29" fillId="0" borderId="37" xfId="0" applyFont="1" applyFill="1" applyBorder="1" applyAlignment="1">
      <alignment horizontal="center" vertical="center"/>
    </xf>
    <xf numFmtId="164" fontId="31" fillId="4" borderId="14" xfId="1" applyNumberFormat="1" applyFont="1" applyFill="1" applyBorder="1" applyAlignment="1">
      <alignment horizontal="center" vertical="center" wrapText="1"/>
    </xf>
    <xf numFmtId="164" fontId="31" fillId="4" borderId="12" xfId="1" applyNumberFormat="1" applyFont="1" applyFill="1" applyBorder="1" applyAlignment="1">
      <alignment horizontal="center" vertical="center" wrapText="1"/>
    </xf>
    <xf numFmtId="1" fontId="33" fillId="4" borderId="26" xfId="1" applyNumberFormat="1" applyFont="1" applyFill="1" applyBorder="1" applyAlignment="1">
      <alignment horizontal="center" vertical="center"/>
    </xf>
    <xf numFmtId="1" fontId="33" fillId="4" borderId="25" xfId="1" applyNumberFormat="1" applyFont="1" applyFill="1" applyBorder="1" applyAlignment="1">
      <alignment horizontal="center" vertical="center"/>
    </xf>
    <xf numFmtId="1" fontId="33" fillId="4" borderId="6" xfId="1" applyNumberFormat="1" applyFont="1" applyFill="1" applyBorder="1" applyAlignment="1">
      <alignment horizontal="center" vertical="center"/>
    </xf>
    <xf numFmtId="1" fontId="33" fillId="15" borderId="26" xfId="1" applyNumberFormat="1" applyFont="1" applyFill="1" applyBorder="1" applyAlignment="1">
      <alignment horizontal="left" vertical="center" wrapText="1"/>
    </xf>
    <xf numFmtId="1" fontId="33" fillId="15" borderId="25" xfId="1" applyNumberFormat="1" applyFont="1" applyFill="1" applyBorder="1" applyAlignment="1">
      <alignment horizontal="left" vertical="center"/>
    </xf>
    <xf numFmtId="1" fontId="33" fillId="15" borderId="6" xfId="1" applyNumberFormat="1" applyFont="1" applyFill="1" applyBorder="1" applyAlignment="1">
      <alignment horizontal="left" vertical="center"/>
    </xf>
    <xf numFmtId="1" fontId="161" fillId="15" borderId="26" xfId="1" applyNumberFormat="1" applyFont="1" applyFill="1" applyBorder="1" applyAlignment="1">
      <alignment horizontal="left" vertical="center" wrapText="1"/>
    </xf>
    <xf numFmtId="0" fontId="33" fillId="2" borderId="26" xfId="1" applyFont="1" applyFill="1" applyBorder="1" applyAlignment="1">
      <alignment horizontal="center" vertical="center"/>
    </xf>
    <xf numFmtId="0" fontId="33" fillId="2" borderId="25" xfId="1" applyFont="1" applyFill="1" applyBorder="1" applyAlignment="1">
      <alignment horizontal="center" vertical="center"/>
    </xf>
    <xf numFmtId="0" fontId="33" fillId="2" borderId="6" xfId="1" applyFont="1" applyFill="1" applyBorder="1" applyAlignment="1">
      <alignment horizontal="center" vertical="center"/>
    </xf>
    <xf numFmtId="0" fontId="29" fillId="23" borderId="36" xfId="0" applyFont="1" applyFill="1" applyBorder="1" applyAlignment="1">
      <alignment horizontal="center" vertical="center"/>
    </xf>
    <xf numFmtId="0" fontId="29" fillId="23" borderId="37" xfId="0" applyFont="1" applyFill="1" applyBorder="1" applyAlignment="1">
      <alignment horizontal="center" vertical="center"/>
    </xf>
    <xf numFmtId="1" fontId="33" fillId="23" borderId="26" xfId="0" applyNumberFormat="1" applyFont="1" applyFill="1" applyBorder="1" applyAlignment="1">
      <alignment horizontal="center" vertical="center"/>
    </xf>
    <xf numFmtId="1" fontId="33" fillId="23" borderId="25" xfId="0" applyNumberFormat="1" applyFont="1" applyFill="1" applyBorder="1" applyAlignment="1">
      <alignment horizontal="center" vertical="center"/>
    </xf>
    <xf numFmtId="1" fontId="33" fillId="23" borderId="6" xfId="0" applyNumberFormat="1" applyFont="1" applyFill="1" applyBorder="1" applyAlignment="1">
      <alignment horizontal="center" vertical="center"/>
    </xf>
    <xf numFmtId="15" fontId="35" fillId="4" borderId="73" xfId="0" applyNumberFormat="1" applyFont="1" applyFill="1" applyBorder="1" applyAlignment="1">
      <alignment horizontal="center" vertical="center"/>
    </xf>
    <xf numFmtId="15" fontId="35" fillId="4" borderId="24" xfId="0" applyNumberFormat="1" applyFont="1" applyFill="1" applyBorder="1" applyAlignment="1">
      <alignment horizontal="center" vertical="center"/>
    </xf>
    <xf numFmtId="15" fontId="35" fillId="4" borderId="67" xfId="0" applyNumberFormat="1" applyFont="1" applyFill="1" applyBorder="1" applyAlignment="1">
      <alignment horizontal="center" vertical="center"/>
    </xf>
    <xf numFmtId="15" fontId="29" fillId="7" borderId="71" xfId="0" applyNumberFormat="1" applyFont="1" applyFill="1" applyBorder="1" applyAlignment="1">
      <alignment horizontal="center" vertical="center" wrapText="1"/>
    </xf>
    <xf numFmtId="15" fontId="29" fillId="7" borderId="33" xfId="0" applyNumberFormat="1" applyFont="1" applyFill="1" applyBorder="1" applyAlignment="1">
      <alignment horizontal="center" vertical="center" wrapText="1"/>
    </xf>
    <xf numFmtId="0" fontId="29" fillId="7" borderId="31" xfId="0" applyFont="1" applyFill="1" applyBorder="1" applyAlignment="1">
      <alignment horizontal="center" vertical="center"/>
    </xf>
    <xf numFmtId="0" fontId="29" fillId="7" borderId="33" xfId="0" applyFont="1" applyFill="1" applyBorder="1" applyAlignment="1">
      <alignment horizontal="center" vertical="center"/>
    </xf>
    <xf numFmtId="0" fontId="29" fillId="0" borderId="31" xfId="0" applyFont="1" applyFill="1" applyBorder="1" applyAlignment="1">
      <alignment horizontal="center" vertical="center"/>
    </xf>
    <xf numFmtId="0" fontId="29" fillId="0" borderId="72" xfId="0" applyFont="1" applyFill="1" applyBorder="1" applyAlignment="1">
      <alignment horizontal="center" vertical="center"/>
    </xf>
    <xf numFmtId="0" fontId="86" fillId="0" borderId="38" xfId="0" applyFont="1" applyFill="1" applyBorder="1" applyAlignment="1">
      <alignment horizontal="center" vertical="center" wrapText="1"/>
    </xf>
    <xf numFmtId="0" fontId="29" fillId="0" borderId="70" xfId="0" applyFont="1" applyFill="1" applyBorder="1" applyAlignment="1">
      <alignment horizontal="center" vertical="center"/>
    </xf>
  </cellXfs>
  <cellStyles count="17">
    <cellStyle name="Hyperlink" xfId="7" builtinId="8"/>
    <cellStyle name="Normal" xfId="0" builtinId="0"/>
    <cellStyle name="Normal 10" xfId="5"/>
    <cellStyle name="Normal 11" xfId="8"/>
    <cellStyle name="Normal 3" xfId="1"/>
    <cellStyle name="Normal 48" xfId="4"/>
    <cellStyle name="Normal 55 2" xfId="2"/>
    <cellStyle name="Normal 55 2 2 2 2 2 2 2" xfId="3"/>
    <cellStyle name="Normal 55 2 2 2 2 2 2 2 2 2" xfId="6"/>
    <cellStyle name="Normal 55 2 2 2 2 2 2 2 2 2 3 2 2 2 2 2 2 2 5 2 2 2 2 2 2 2 2 3" xfId="10"/>
    <cellStyle name="Normal 55 2 2 2 2 2 2 2 2 2 3 2 2 2 2 2 2 2 5 2 2 2 2 2 2 2 2 3 2" xfId="11"/>
    <cellStyle name="Normal 55 2 2 2 2 2 2 2 2 2 3 2 2 2 2 2 2 2 5 2 2 2 2 2 2 2 2 3 2 2" xfId="12"/>
    <cellStyle name="Normal 55 2 2 2 2 2 2 2 2 2 3 2 2 2 2 2 2 2 5 2 2 2 2 2 2 2 2 3 2 2 2" xfId="13"/>
    <cellStyle name="Normal 55 2 2 2 2 2 2 2 2 2 3 2 2 2 2 2 2 2 5 2 2 2 2 2 2 2 2 3 2 2 2 2" xfId="14"/>
    <cellStyle name="Normal 55 2 2 2 2 2 2 2 2 2 3 2 2 2 2 2 2 2 5 2 2 2 2 2 2 2 2 3 2 2 2 2 2" xfId="15"/>
    <cellStyle name="Normal 55 2 2 2 2 2 2 2 2 2 3 2 2 2 2 2 2 2 5 2 2 2 2 2 2 2 2 3 2 2 2 2 2 2" xfId="16"/>
    <cellStyle name="Percent" xfId="9"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6600"/>
      <color rgb="FF1C9A16"/>
      <color rgb="FF0000FF"/>
      <color rgb="FF008000"/>
      <color rgb="FF548123"/>
      <color rgb="FF5C8E26"/>
      <color rgb="FF00CC00"/>
      <color rgb="FF6DD351"/>
      <color rgb="FF80C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1/1-(27-1-2014)/SKETCH/NE-1X%20completion%20sketch.xls"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3.bin"/><Relationship Id="rId4" Type="http://schemas.openxmlformats.org/officeDocument/2006/relationships/hyperlink" Target="../../mel05/AppData/Roaming/PET%20ENG%20WORK%20(2)/00-Workover%20Reports/1-MEL/3-NE/NE-1/2-(24-5-2016)/SKETCH/NE-1X%20Sketch.xl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el05/AppData/Roaming/Microsoft/Excel/NE-17/1-(22-7-2016)/SKETCH/NE-17%20FINAL%20SKETCH%2031-7-2016.xls" TargetMode="Externa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4" Type="http://schemas.openxmlformats.org/officeDocument/2006/relationships/printerSettings" Target="../printerSettings/printerSettings2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2.xml.rels><?xml version="1.0" encoding="UTF-8" standalone="yes"?>
<Relationships xmlns="http://schemas.openxmlformats.org/package/2006/relationships"><Relationship Id="rId3" Type="http://schemas.openxmlformats.org/officeDocument/2006/relationships/hyperlink" Target="../../mel05/AppData/Roaming/Microsoft/Excel/NE-21/1-%20(1-8-2016)/SKETCH/NE-21%20FINAL%20COMPL%20SKETCH.xls" TargetMode="External"/><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4" Type="http://schemas.openxmlformats.org/officeDocument/2006/relationships/printerSettings" Target="../printerSettings/printerSettings30.bin"/></Relationships>
</file>

<file path=xl/worksheets/_rels/sheet13.xml.rels><?xml version="1.0" encoding="UTF-8" standalone="yes"?>
<Relationships xmlns="http://schemas.openxmlformats.org/package/2006/relationships"><Relationship Id="rId3" Type="http://schemas.openxmlformats.org/officeDocument/2006/relationships/hyperlink" Target="../../mel05/AppData/Roaming/Microsoft/Excel/NE-22/1-(9-2-2016)/sketch/NE-22%20completion%20sketch.xls" TargetMode="Externa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24/21-4-2016/SKETCH/ANCHOR%20NE-24" TargetMode="External"/><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5" Type="http://schemas.openxmlformats.org/officeDocument/2006/relationships/printerSettings" Target="../printerSettings/printerSettings39.bin"/><Relationship Id="rId4" Type="http://schemas.openxmlformats.org/officeDocument/2006/relationships/hyperlink" Target="../../mel05/AppData/Roaming/Microsoft/Excel/NE-24/3-(26-1-2018)/SKETCH/FINAL%20WELL%20SKETCH%20ON%20JAN%202018%20ANCKOR%20NE-24"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25/2-(18-4-2015)/SKETCH/NE-25%20SKETCH.xlsx" TargetMode="External"/><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6" Type="http://schemas.openxmlformats.org/officeDocument/2006/relationships/printerSettings" Target="../printerSettings/printerSettings42.bin"/><Relationship Id="rId5" Type="http://schemas.openxmlformats.org/officeDocument/2006/relationships/hyperlink" Target="../../mel05/AppData/Roaming/Microsoft/Excel/NE-25/3-(10-12-2016)/sketch/NE-25%20%20FINAL%20COMPLETION%20SKETCH%2017-11-2016.xls" TargetMode="External"/><Relationship Id="rId4" Type="http://schemas.openxmlformats.org/officeDocument/2006/relationships/hyperlink" Target="../../mel05/AppData/Roaming/mel71/AppData/Roaming/Microsoft/AppData/Roaming/Microsoft/8-Workover%20Reports/1-MEL/3-NE/NE-25/1-(7-7-2013)/SKETCH/NE%20-%2025%20COMPLETION%20SKETCH%20.xl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26/1-(8-4-2016)/sketch/FINAL%20%20COMP.SKETCH%20NE-26%20(11-4-2016).xls" TargetMode="External"/><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5" Type="http://schemas.openxmlformats.org/officeDocument/2006/relationships/printerSettings" Target="../printerSettings/printerSettings45.bin"/><Relationship Id="rId4" Type="http://schemas.openxmlformats.org/officeDocument/2006/relationships/hyperlink" Target="../../mel05/AppData/Roaming/Microsoft/Excel/NE-26/3-(6-5-2019)/SKETCH/Final%20Schematic%20NE-26.xls"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27/2-(17-5-2015)/completion/NE-27%20COMP.%20SKETCH.xlsx" TargetMode="External"/><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48.bin"/><Relationship Id="rId4" Type="http://schemas.openxmlformats.org/officeDocument/2006/relationships/hyperlink" Target="../../mel05/AppData/Roaming/mel71/AppData/Roaming/Microsoft/AppData/Roaming/Microsoft/8-Workover%20Reports/1-MEL/3-NE/NE-27/1-(26-5-2014)/SKETCH/SKETCH%20EDC%206%20(1).xlsx"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el05/AppData/Roaming/Microsoft/Excel/NE-28/0-(17-4-2012)/data%20base.pdf" TargetMode="External"/><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printerSettings" Target="../printerSettings/printerSettings51.bin"/></Relationships>
</file>

<file path=xl/worksheets/_rels/sheet2.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2/1-%20(3.8.2014)/SKETCH/NE-2%20completion%20sketch.xls"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6.bin"/><Relationship Id="rId4" Type="http://schemas.openxmlformats.org/officeDocument/2006/relationships/hyperlink" Target="../../mel05/AppData/Roaming/PET%20ENG%20WORK%20(2)/00-Workover%20Reports/1-MEL/3-NE/NE-2/2-(17-7-16)/SKETCH/NE-2X%20FINAL%20SKETCH.xls"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el05/AppData/Roaming/Microsoft/Excel/NE-29/2-(30-12-2018)/SKETCH/FINAL%20COMPL%20SKETCH%20FOR%20NE-29.xlsx" TargetMode="External"/><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4" Type="http://schemas.openxmlformats.org/officeDocument/2006/relationships/printerSettings" Target="../printerSettings/printerSettings54.bin"/></Relationships>
</file>

<file path=xl/worksheets/_rels/sheet21.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30/1-(22-6-2013)/SKETCH/SKETCH%20NE-30.xlsx" TargetMode="External"/><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 Id="rId6" Type="http://schemas.openxmlformats.org/officeDocument/2006/relationships/printerSettings" Target="../printerSettings/printerSettings57.bin"/><Relationship Id="rId5" Type="http://schemas.openxmlformats.org/officeDocument/2006/relationships/hyperlink" Target="../../mel05/AppData/Roaming/Microsoft/Excel/NE-30/6-(26-12-2019)/NE-30/FINAL%20sketch%20NE-30%20ON%201-1-2020.xlsx" TargetMode="External"/><Relationship Id="rId4" Type="http://schemas.openxmlformats.org/officeDocument/2006/relationships/hyperlink" Target="../../mel05/AppData/Roaming/mel71/AppData/Roaming/Microsoft/AppData/Roaming/Microsoft/8-Workover%20Reports/1-MEL/3-NE/NE-30/2-(25-11-2015)/SKETCH/NE-30%20Sketch%20FINAL.xls"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el05/AppData/Roaming/Microsoft/Excel/NE-31/2-(20-3-2018)/SKETCH/NE-31%20FINAL%20SKETCH.xls" TargetMode="External"/><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 Id="rId4" Type="http://schemas.openxmlformats.org/officeDocument/2006/relationships/printerSettings" Target="../printerSettings/printerSettings60.bin"/></Relationships>
</file>

<file path=xl/worksheets/_rels/sheet23.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32/1-(11-3-2013)/NE-32%20Sketch.xlsx" TargetMode="External"/><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 Id="rId5" Type="http://schemas.openxmlformats.org/officeDocument/2006/relationships/printerSettings" Target="../printerSettings/printerSettings63.bin"/><Relationship Id="rId4" Type="http://schemas.openxmlformats.org/officeDocument/2006/relationships/hyperlink" Target="../../mel05/AppData/Roaming/Microsoft/Excel/NE-32/2-(21-8-2019)/SKETCH/FINAL%20SCHEMATIC%20NE-32.xls"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33/1-(1-7-2014)/SKETCH/NE-33%20SKETCH.xls" TargetMode="External"/><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 Id="rId5" Type="http://schemas.openxmlformats.org/officeDocument/2006/relationships/printerSettings" Target="../printerSettings/printerSettings66.bin"/><Relationship Id="rId4" Type="http://schemas.openxmlformats.org/officeDocument/2006/relationships/hyperlink" Target="../../mel05/AppData/Roaming/Microsoft/Excel/NE-33/2-(12-6-2018)/SKETCH/Final%20Sketch%20-%20NE33%20-%20TRUST9.xlsx"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34/1-(10-7-2013)/SKETCH/NE-34%20sketch.xls" TargetMode="External"/><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5" Type="http://schemas.openxmlformats.org/officeDocument/2006/relationships/printerSettings" Target="../printerSettings/printerSettings69.bin"/><Relationship Id="rId4" Type="http://schemas.openxmlformats.org/officeDocument/2006/relationships/hyperlink" Target="../../mel05/AppData/Roaming/Microsoft/Excel/NE-34/2-(15-4-2016)/SKETCH/NE%20-%2034%20%20FINAL%20HALLIBURTON%20SKETCH.xls"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el05/AppData/Roaming/Microsoft/Excel/NE-35/1-(07-01-2020)/SKETCH/Weatherford%20%20%20NE%20-%2035%20%20SKETCH%20ON%2018-1-2020%20%20,,.xlsx" TargetMode="External"/><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4" Type="http://schemas.openxmlformats.org/officeDocument/2006/relationships/printerSettings" Target="../printerSettings/printerSettings72.bin"/></Relationships>
</file>

<file path=xl/worksheets/_rels/sheet27.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36/3-(12-12-2014)/Sketch/final%20SKETCH.xlsx" TargetMode="External"/><Relationship Id="rId7" Type="http://schemas.openxmlformats.org/officeDocument/2006/relationships/printerSettings" Target="../printerSettings/printerSettings75.bin"/><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 Id="rId6" Type="http://schemas.openxmlformats.org/officeDocument/2006/relationships/hyperlink" Target="../../mel05/AppData/Roaming/Microsoft/Excel/NE-36/7-(14-8-2018)/SKETCH/WELL%20SKETCH%20-%20NE-36.xlsx" TargetMode="External"/><Relationship Id="rId5" Type="http://schemas.openxmlformats.org/officeDocument/2006/relationships/hyperlink" Target="../../mel05/AppData/Roaming/mel71/AppData/Roaming/Microsoft/AppData/Roaming/Microsoft/8-Workover%20Reports/1-MEL/3-NE/NE-36/1-(18-2-2013)/SKETCH/NE%2036.xls" TargetMode="External"/><Relationship Id="rId4" Type="http://schemas.openxmlformats.org/officeDocument/2006/relationships/hyperlink" Target="../../mel05/AppData/Roaming/mel71/AppData/Roaming/Microsoft/AppData/Roaming/Microsoft/8-Workover%20Reports/1-MEL/3-NE/NE-36/2-(18-1-2014)/SKETCH/FINAL%20SKETCH%20NE-36.xls"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el05/AppData/Roaming/Microsoft/Excel/NE-37/0-(23-7-2011)/data%20base.pdf" TargetMode="External"/><Relationship Id="rId2" Type="http://schemas.openxmlformats.org/officeDocument/2006/relationships/printerSettings" Target="../printerSettings/printerSettings77.bin"/><Relationship Id="rId1" Type="http://schemas.openxmlformats.org/officeDocument/2006/relationships/printerSettings" Target="../printerSettings/printerSettings76.bin"/><Relationship Id="rId4" Type="http://schemas.openxmlformats.org/officeDocument/2006/relationships/printerSettings" Target="../printerSettings/printerSettings78.bin"/></Relationships>
</file>

<file path=xl/worksheets/_rels/sheet29.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38/1-(2-4-2013)/sketch/NE-38..xls" TargetMode="External"/><Relationship Id="rId2" Type="http://schemas.openxmlformats.org/officeDocument/2006/relationships/printerSettings" Target="../printerSettings/printerSettings80.bin"/><Relationship Id="rId1" Type="http://schemas.openxmlformats.org/officeDocument/2006/relationships/printerSettings" Target="../printerSettings/printerSettings79.bin"/><Relationship Id="rId6" Type="http://schemas.openxmlformats.org/officeDocument/2006/relationships/printerSettings" Target="../printerSettings/printerSettings81.bin"/><Relationship Id="rId5" Type="http://schemas.openxmlformats.org/officeDocument/2006/relationships/hyperlink" Target="../../mel05/AppData/Roaming/Microsoft/Excel/NE-38/4-(15-7-2018)/SKETCH/NE-38%20FINAL%20SKETCH.xls" TargetMode="External"/><Relationship Id="rId4" Type="http://schemas.openxmlformats.org/officeDocument/2006/relationships/hyperlink" Target="../../mel05/AppData/Roaming/mel71/AppData/Roaming/Microsoft/AppData/Roaming/Microsoft/8-Workover%20Reports/1-MEL/3-NE/NE-38/2-(25-5-2015)/SKETCH/NE%20-38%20SKETCH.xl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3/1-(4-7-2014)/SKETCH/NE-3%20FINAL%20SKETCH.xls"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9.bin"/><Relationship Id="rId5" Type="http://schemas.openxmlformats.org/officeDocument/2006/relationships/hyperlink" Target="../../mel05/AppData/Roaming/PET%20ENG%20WORK%20(2)/00-Workover%20Reports/1-MEL/3-NE/NE-3/3-(25-11-2016)/SKETCH/NE-03%20FINAL%20SKETCH%20(2).xls" TargetMode="External"/><Relationship Id="rId4" Type="http://schemas.openxmlformats.org/officeDocument/2006/relationships/hyperlink" Target="../../mel05/AppData/Roaming/mel71/AppData/Roaming/Microsoft/AppData/Roaming/Microsoft/8-Workover%20Reports/1-MEL/3-NE/NE-3/2-(6-12-2015)/SKETCH/ANCHOR%20NE-3%20Sketch.xls"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el05/AppData/Roaming/Microsoft/Excel/NE-39/1-(4-2-2019)/SKETCH/ANCKOR%20NE-39" TargetMode="External"/><Relationship Id="rId2" Type="http://schemas.openxmlformats.org/officeDocument/2006/relationships/printerSettings" Target="../printerSettings/printerSettings83.bin"/><Relationship Id="rId1" Type="http://schemas.openxmlformats.org/officeDocument/2006/relationships/printerSettings" Target="../printerSettings/printerSettings82.bin"/><Relationship Id="rId4" Type="http://schemas.openxmlformats.org/officeDocument/2006/relationships/printerSettings" Target="../printerSettings/printerSettings84.bin"/></Relationships>
</file>

<file path=xl/worksheets/_rels/sheet31.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40/2-(21-2-2015)/SKETCH/NE-40%20FINAL%20COMPLETION%20SKETCH%20.xls" TargetMode="External"/><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6" Type="http://schemas.openxmlformats.org/officeDocument/2006/relationships/printerSettings" Target="../printerSettings/printerSettings87.bin"/><Relationship Id="rId5" Type="http://schemas.openxmlformats.org/officeDocument/2006/relationships/hyperlink" Target="../../mel05/AppData/Roaming/Microsoft/Excel/NE-40/3-(25-11-2017)/SKETCH/NE40%20FINAL%20SKETCH.xlsx" TargetMode="External"/><Relationship Id="rId4" Type="http://schemas.openxmlformats.org/officeDocument/2006/relationships/hyperlink" Target="../../mel05/AppData/Roaming/mel71/AppData/Roaming/Microsoft/AppData/Roaming/Microsoft/8-Workover%20Reports/1-MEL/3-NE/NE-40/1-(%207-7-2014)/SKETCH/NE-40%20-%20Sketch.xls"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42/2-(14-4-2015)/SKETCH/NE-42%20COMPL.xlsx" TargetMode="External"/><Relationship Id="rId2" Type="http://schemas.openxmlformats.org/officeDocument/2006/relationships/printerSettings" Target="../printerSettings/printerSettings89.bin"/><Relationship Id="rId1" Type="http://schemas.openxmlformats.org/officeDocument/2006/relationships/printerSettings" Target="../printerSettings/printerSettings88.bin"/><Relationship Id="rId6" Type="http://schemas.openxmlformats.org/officeDocument/2006/relationships/printerSettings" Target="../printerSettings/printerSettings90.bin"/><Relationship Id="rId5" Type="http://schemas.openxmlformats.org/officeDocument/2006/relationships/hyperlink" Target="../../mel05/AppData/Roaming/Microsoft/Excel/NE-42/5-(13-7-2018)/NE-42/FINAL%20COMPLETION%20SKETCH%20NE-42.xls" TargetMode="External"/><Relationship Id="rId4" Type="http://schemas.openxmlformats.org/officeDocument/2006/relationships/hyperlink" Target="../../mel05/AppData/Roaming/mel71/AppData/Roaming/Microsoft/AppData/Roaming/Microsoft/8-Workover%20Reports/1-MEL/3-NE/NE-42/1-(6-8-2013)/sketch/NE-42%20PHL%20Sketch%20FINAL.xlsx"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43/1%20(%207-7-2014)/SKETCH/NE-43%20Completion%20Sketch-July-2014.xls" TargetMode="External"/><Relationship Id="rId2" Type="http://schemas.openxmlformats.org/officeDocument/2006/relationships/printerSettings" Target="../printerSettings/printerSettings92.bin"/><Relationship Id="rId1" Type="http://schemas.openxmlformats.org/officeDocument/2006/relationships/printerSettings" Target="../printerSettings/printerSettings91.bin"/><Relationship Id="rId6" Type="http://schemas.openxmlformats.org/officeDocument/2006/relationships/printerSettings" Target="../printerSettings/printerSettings93.bin"/><Relationship Id="rId5" Type="http://schemas.openxmlformats.org/officeDocument/2006/relationships/hyperlink" Target="../../mel05/AppData/Roaming/Microsoft/Excel/NE-43/4-(21-12-2017)/COMP%20SKETCH/COMPLETION%20SCHEMATIC%20NE-43-TRUST-4%20.xlsx" TargetMode="External"/><Relationship Id="rId4" Type="http://schemas.openxmlformats.org/officeDocument/2006/relationships/hyperlink" Target="../../mel05/AppData/Roaming/mel71/AppData/Roaming/Microsoft/AppData/Roaming/Microsoft/8-Workover%20Reports/1-MEL/3-NE/NE-43/2-%20(8-10-2015)/SKETCH/NE-43%20SKETCH.xlsx"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44/1-(25-6-2013)/SKETCH/NE-44%20COMP%20SKETCH.xls" TargetMode="External"/><Relationship Id="rId2" Type="http://schemas.openxmlformats.org/officeDocument/2006/relationships/printerSettings" Target="../printerSettings/printerSettings95.bin"/><Relationship Id="rId1" Type="http://schemas.openxmlformats.org/officeDocument/2006/relationships/printerSettings" Target="../printerSettings/printerSettings94.bin"/><Relationship Id="rId5" Type="http://schemas.openxmlformats.org/officeDocument/2006/relationships/printerSettings" Target="../printerSettings/printerSettings96.bin"/><Relationship Id="rId4" Type="http://schemas.openxmlformats.org/officeDocument/2006/relationships/hyperlink" Target="../../mel05/AppData/Roaming/Microsoft/Excel/NE-44/2-(1-11-2017)/SKETCH/NE-44%20FINAL%20COMPL.%20SKETCH.xls"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46/2-(28-2-2014)/SKETCH/SKETCH%20NE-46-S.T%2021.xls" TargetMode="External"/><Relationship Id="rId2" Type="http://schemas.openxmlformats.org/officeDocument/2006/relationships/printerSettings" Target="../printerSettings/printerSettings98.bin"/><Relationship Id="rId1" Type="http://schemas.openxmlformats.org/officeDocument/2006/relationships/printerSettings" Target="../printerSettings/printerSettings97.bin"/><Relationship Id="rId5" Type="http://schemas.openxmlformats.org/officeDocument/2006/relationships/printerSettings" Target="../printerSettings/printerSettings99.bin"/><Relationship Id="rId4" Type="http://schemas.openxmlformats.org/officeDocument/2006/relationships/hyperlink" Target="../../mel05/AppData/Roaming/Microsoft/Excel/NE-46/3-(1-3-2015)/SKETCH/NE%20-%2046%20FINAL%20%20.pdf"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37.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48/1-(10-5-2014)/sketch/NE-48%20SKETCH.xls" TargetMode="External"/><Relationship Id="rId2" Type="http://schemas.openxmlformats.org/officeDocument/2006/relationships/printerSettings" Target="../printerSettings/printerSettings102.bin"/><Relationship Id="rId1" Type="http://schemas.openxmlformats.org/officeDocument/2006/relationships/printerSettings" Target="../printerSettings/printerSettings101.bin"/><Relationship Id="rId5" Type="http://schemas.openxmlformats.org/officeDocument/2006/relationships/printerSettings" Target="../printerSettings/printerSettings103.bin"/><Relationship Id="rId4" Type="http://schemas.openxmlformats.org/officeDocument/2006/relationships/hyperlink" Target="../../mel05/AppData/Roaming/Microsoft/Excel/NE-48/2-(21-12-2018)/SKETCH/NE-48%20FINAL%20COMPL.%20SKETCH%2024-12-2018.xlsx"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49/1(19-5-2014)/SKETCH/NE-49%20Anchor%20Sketch.xlsx" TargetMode="External"/><Relationship Id="rId2" Type="http://schemas.openxmlformats.org/officeDocument/2006/relationships/printerSettings" Target="../printerSettings/printerSettings105.bin"/><Relationship Id="rId1" Type="http://schemas.openxmlformats.org/officeDocument/2006/relationships/printerSettings" Target="../printerSettings/printerSettings104.bin"/><Relationship Id="rId6" Type="http://schemas.openxmlformats.org/officeDocument/2006/relationships/printerSettings" Target="../printerSettings/printerSettings106.bin"/><Relationship Id="rId5" Type="http://schemas.openxmlformats.org/officeDocument/2006/relationships/hyperlink" Target="../../mel05/AppData/Roaming/Microsoft/Excel/NE-49/8-(15-10-2019)/comp.%20sketch/FINAL%20COMPLETION%20SKETCH%20(%20NE-49%20).xls" TargetMode="External"/><Relationship Id="rId4" Type="http://schemas.openxmlformats.org/officeDocument/2006/relationships/hyperlink" Target="../../mel05/AppData/Roaming/mel71/AppData/Roaming/Microsoft/AppData/Roaming/Microsoft/8-Workover%20Reports/1-MEL/3-NE/NE-49/2-(24-10-2015)/SKETCH/PHL.%20NE%2049"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50/1-(14-2-2016)/SKETCH/NE-50%20Comp_Sketch.xls" TargetMode="External"/><Relationship Id="rId2" Type="http://schemas.openxmlformats.org/officeDocument/2006/relationships/printerSettings" Target="../printerSettings/printerSettings108.bin"/><Relationship Id="rId1" Type="http://schemas.openxmlformats.org/officeDocument/2006/relationships/printerSettings" Target="../printerSettings/printerSettings107.bin"/><Relationship Id="rId5" Type="http://schemas.openxmlformats.org/officeDocument/2006/relationships/printerSettings" Target="../printerSettings/printerSettings109.bin"/><Relationship Id="rId4" Type="http://schemas.openxmlformats.org/officeDocument/2006/relationships/hyperlink" Target="../../mel05/AppData/Roaming/Microsoft/Excel/NE-50/3-(5-2-2019)/SKETCH/NE-50%20FINAL%20COMPL%20SKETCH.xl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110.bin"/><Relationship Id="rId2" Type="http://schemas.openxmlformats.org/officeDocument/2006/relationships/hyperlink" Target="../../mel05/AppData/Roaming/Microsoft/Excel/NE-51/5-(12-6-2020)/SKECTH/NE-51%20FINAL%20WBS%20COMPL%20%2015-06-2020.xlsx" TargetMode="External"/><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111.bin"/><Relationship Id="rId1" Type="http://schemas.openxmlformats.org/officeDocument/2006/relationships/hyperlink" Target="../../mel05/AppData/Roaming/Microsoft/Excel/NE-52/1-(7-1-2018)/SKETCH/N.E-52%20ANCHOR%20COMPLETION%20SKETCH.xlsx" TargetMode="External"/></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hyperlink" Target="../../mel05/AppData/Roaming/Microsoft/Excel/NE-53/4-(13-12-2019)/SKETCH/FINAL%20WBS%20-%20NE-53.xlsx" TargetMode="External"/><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113.bin"/><Relationship Id="rId1" Type="http://schemas.openxmlformats.org/officeDocument/2006/relationships/hyperlink" Target="../../mel05/AppData/Roaming/Microsoft/Excel/NE-54/1-(25-9-2017)/SKETCH/FINAL%20HALL%20COMPL%20SKETCH%20NE-54.xlsx"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116.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117.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118.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19.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6/2-(8-12-2014)/SKETCH/NE-06%20ANCHOR%20SKETCH.xlsx" TargetMode="Externa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5.bin"/><Relationship Id="rId5" Type="http://schemas.openxmlformats.org/officeDocument/2006/relationships/hyperlink" Target="../../mel05/AppData/Roaming/Microsoft/Excel/NE-6/3-(22-11-2016)/SKETCH/NE-06%20FINAL%20COMPLETION%20SKETCH%2022-11-2016.xls" TargetMode="External"/><Relationship Id="rId4" Type="http://schemas.openxmlformats.org/officeDocument/2006/relationships/hyperlink" Target="../../mel05/AppData/Roaming/mel71/AppData/Roaming/Microsoft/AppData/Roaming/Microsoft/8-Workover%20Reports/1-MEL/3-NE/NE-6/1-(30-6-2013)/sketch/NE-6(FINAL%20Completion%20Sketch).xlsx" TargetMode="External"/></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120.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121.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122.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53.xml.rels><?xml version="1.0" encoding="UTF-8" standalone="yes"?>
<Relationships xmlns="http://schemas.openxmlformats.org/package/2006/relationships"><Relationship Id="rId2" Type="http://schemas.openxmlformats.org/officeDocument/2006/relationships/printerSettings" Target="../printerSettings/printerSettings123.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124.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125.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126.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127.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128.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59.xml.rels><?xml version="1.0" encoding="UTF-8" standalone="yes"?>
<Relationships xmlns="http://schemas.openxmlformats.org/package/2006/relationships"><Relationship Id="rId2" Type="http://schemas.openxmlformats.org/officeDocument/2006/relationships/printerSettings" Target="../printerSettings/printerSettings129.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60.xml.rels><?xml version="1.0" encoding="UTF-8" standalone="yes"?>
<Relationships xmlns="http://schemas.openxmlformats.org/package/2006/relationships"><Relationship Id="rId2" Type="http://schemas.openxmlformats.org/officeDocument/2006/relationships/printerSettings" Target="../printerSettings/printerSettings130.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131.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132.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63.xml.rels><?xml version="1.0" encoding="UTF-8" standalone="yes"?>
<Relationships xmlns="http://schemas.openxmlformats.org/package/2006/relationships"><Relationship Id="rId2" Type="http://schemas.openxmlformats.org/officeDocument/2006/relationships/printerSettings" Target="../printerSettings/printerSettings133.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65.xml.rels><?xml version="1.0" encoding="UTF-8" standalone="yes"?>
<Relationships xmlns="http://schemas.openxmlformats.org/package/2006/relationships"><Relationship Id="rId2" Type="http://schemas.openxmlformats.org/officeDocument/2006/relationships/printerSettings" Target="../printerSettings/printerSettings134.bin"/><Relationship Id="rId1" Type="http://schemas.openxmlformats.org/officeDocument/2006/relationships/hyperlink" Target="../../mel05/AppData/Roaming/mel71/AppData/Roaming/mel05/AppData/Roaming/Microsoft/8-Workover%20Reports/1-MEL/3-NE/NE-50/1-(14-2-2016)/SKETCH/NE-50%20Comp_Sketch.xls" TargetMode="External"/></Relationships>
</file>

<file path=xl/worksheets/_rels/sheet66.xml.rels><?xml version="1.0" encoding="UTF-8" standalone="yes"?>
<Relationships xmlns="http://schemas.openxmlformats.org/package/2006/relationships"><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68.xml.rels><?xml version="1.0" encoding="UTF-8" standalone="yes"?>
<Relationships xmlns="http://schemas.openxmlformats.org/package/2006/relationships"><Relationship Id="rId2" Type="http://schemas.openxmlformats.org/officeDocument/2006/relationships/printerSettings" Target="../printerSettings/printerSettings135.bin"/><Relationship Id="rId1" Type="http://schemas.openxmlformats.org/officeDocument/2006/relationships/hyperlink" Target="../../mel05/AppData/Roaming/mel71/AppData/Roaming/Microsoft/AppData/Roaming/Microsoft/8-Workover%20Reports/1-MEL/3-NE/NE-50/1-(14-2-2016)/SKETCH/NE-50%20Comp_Sketch.xls" TargetMode="External"/></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36.bin"/></Relationships>
</file>

<file path=xl/worksheets/_rels/sheet8.xml.rels><?xml version="1.0" encoding="UTF-8" standalone="yes"?>
<Relationships xmlns="http://schemas.openxmlformats.org/package/2006/relationships"><Relationship Id="rId3" Type="http://schemas.openxmlformats.org/officeDocument/2006/relationships/hyperlink" Target="../../mel05/AppData/Roaming/mel71/AppData/Roaming/Microsoft/AppData/Roaming/Microsoft/8-Workover%20Reports/1-MEL/3-NE/NE-14/2-(10-8-2014)/SKETCH/NE-14%20Comp.Sketch.xlsx" TargetMode="External"/><Relationship Id="rId7"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hyperlink" Target="../../mel05/AppData/Roaming/Microsoft/Excel/NE-14/5-(20-2-2019)/SKETCH/AGIBA%20NE-%2014%20FINAL%20Completion%20Sketch.xls" TargetMode="External"/><Relationship Id="rId5" Type="http://schemas.openxmlformats.org/officeDocument/2006/relationships/hyperlink" Target="../../mel05/AppData/Roaming/mel71/AppData/Roaming/Microsoft/AppData/Roaming/Microsoft/8-Workover%20Reports/1-MEL/3-NE/NE-14/3-%20(8-10-2015)/SKETCH/NE-14%20Completion%20Sketch.xlsx" TargetMode="External"/><Relationship Id="rId4" Type="http://schemas.openxmlformats.org/officeDocument/2006/relationships/hyperlink" Target="../../mel05/AppData/Roaming/mel71/AppData/Roaming/Microsoft/AppData/Roaming/Microsoft/8-Workover%20Reports/1-MEL/3-NE/NE-14/1-(26-2-2013)/sketch/PHL-ST.xl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el05/AppData/Roaming/Microsoft/Excel/NE-16/3-(12-10-2017)/SKETCH/FINAL%20HALL.COMP.%20SKETCH%20NE-16.xls" TargetMode="Externa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4"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M157"/>
  <sheetViews>
    <sheetView zoomScaleNormal="100" workbookViewId="0">
      <pane ySplit="6" topLeftCell="A58" activePane="bottomLeft" state="frozen"/>
      <selection pane="bottomLeft" activeCell="C67" sqref="C67"/>
    </sheetView>
  </sheetViews>
  <sheetFormatPr defaultColWidth="8.88671875" defaultRowHeight="15.75" x14ac:dyDescent="0.25"/>
  <cols>
    <col min="1" max="1" width="8.5546875" style="48" customWidth="1"/>
    <col min="2" max="10" width="7.88671875" style="47" customWidth="1"/>
    <col min="11" max="11" width="20.5546875" style="1054" customWidth="1"/>
    <col min="12" max="12" width="34.109375" style="7" customWidth="1"/>
    <col min="13" max="13" width="8.88671875" style="8"/>
    <col min="14" max="16384" width="8.88671875" style="9"/>
  </cols>
  <sheetData>
    <row r="1" spans="1:13" s="6" customFormat="1" ht="30.75" customHeight="1" thickTop="1" x14ac:dyDescent="0.25">
      <c r="A1" s="1621" t="s">
        <v>399</v>
      </c>
      <c r="B1" s="1622"/>
      <c r="C1" s="1622"/>
      <c r="D1" s="1622"/>
      <c r="E1" s="1622"/>
      <c r="F1" s="1622"/>
      <c r="G1" s="1622"/>
      <c r="H1" s="1622"/>
      <c r="I1" s="1622"/>
      <c r="J1" s="1622"/>
      <c r="K1" s="1622"/>
      <c r="L1" s="1623"/>
      <c r="M1" s="5"/>
    </row>
    <row r="2" spans="1:13" ht="20.25" customHeight="1" x14ac:dyDescent="0.25">
      <c r="A2" s="1624" t="s">
        <v>177</v>
      </c>
      <c r="B2" s="1625"/>
      <c r="C2" s="1600">
        <f>(89+120+25)*25</f>
        <v>5850</v>
      </c>
      <c r="D2" s="1601"/>
      <c r="E2" s="1601"/>
      <c r="F2" s="1602"/>
      <c r="G2" s="1626"/>
      <c r="H2" s="1627"/>
      <c r="I2" s="1628" t="s">
        <v>178</v>
      </c>
      <c r="J2" s="1629"/>
      <c r="K2" s="1630"/>
      <c r="L2" s="1631"/>
    </row>
    <row r="3" spans="1:13" ht="20.25" customHeight="1" x14ac:dyDescent="0.25">
      <c r="A3" s="1624" t="s">
        <v>179</v>
      </c>
      <c r="B3" s="1625"/>
      <c r="C3" s="1600"/>
      <c r="D3" s="1601"/>
      <c r="E3" s="1601"/>
      <c r="F3" s="1602"/>
      <c r="G3" s="1639" t="s">
        <v>1283</v>
      </c>
      <c r="H3" s="1640"/>
      <c r="I3" s="1628" t="s">
        <v>180</v>
      </c>
      <c r="J3" s="1629"/>
      <c r="K3" s="1630"/>
      <c r="L3" s="1631"/>
    </row>
    <row r="4" spans="1:13" ht="20.25" customHeight="1" x14ac:dyDescent="0.25">
      <c r="A4" s="1624" t="s">
        <v>181</v>
      </c>
      <c r="B4" s="1625"/>
      <c r="C4" s="1600" t="s">
        <v>295</v>
      </c>
      <c r="D4" s="1601"/>
      <c r="E4" s="1601"/>
      <c r="F4" s="1602"/>
      <c r="G4" s="1626"/>
      <c r="H4" s="1627"/>
      <c r="I4" s="1628" t="s">
        <v>182</v>
      </c>
      <c r="J4" s="1629"/>
      <c r="K4" s="1632" t="s">
        <v>1282</v>
      </c>
      <c r="L4" s="1633"/>
    </row>
    <row r="5" spans="1:13" ht="96.75" customHeight="1" thickBot="1" x14ac:dyDescent="0.3">
      <c r="A5" s="1641" t="s">
        <v>183</v>
      </c>
      <c r="B5" s="1642"/>
      <c r="C5" s="1636" t="s">
        <v>1441</v>
      </c>
      <c r="D5" s="1637"/>
      <c r="E5" s="1637"/>
      <c r="F5" s="1638"/>
      <c r="G5" s="1643"/>
      <c r="H5" s="1644"/>
      <c r="I5" s="1628" t="s">
        <v>297</v>
      </c>
      <c r="J5" s="1629"/>
      <c r="K5" s="1634" t="s">
        <v>3129</v>
      </c>
      <c r="L5" s="1635"/>
    </row>
    <row r="6" spans="1:13" s="6" customFormat="1" ht="36.75" customHeight="1" thickTop="1" thickBot="1" x14ac:dyDescent="0.3">
      <c r="A6" s="69" t="s">
        <v>0</v>
      </c>
      <c r="B6" s="70" t="s">
        <v>1</v>
      </c>
      <c r="C6" s="70" t="s">
        <v>2</v>
      </c>
      <c r="D6" s="70" t="s">
        <v>3</v>
      </c>
      <c r="E6" s="70" t="s">
        <v>4</v>
      </c>
      <c r="F6" s="70" t="s">
        <v>5</v>
      </c>
      <c r="G6" s="70" t="s">
        <v>6</v>
      </c>
      <c r="H6" s="70" t="s">
        <v>7</v>
      </c>
      <c r="I6" s="70" t="s">
        <v>8</v>
      </c>
      <c r="J6" s="70" t="s">
        <v>9</v>
      </c>
      <c r="K6" s="70" t="s">
        <v>3050</v>
      </c>
      <c r="L6" s="71" t="s">
        <v>10</v>
      </c>
      <c r="M6" s="5"/>
    </row>
    <row r="7" spans="1:13" ht="26.25" customHeight="1" thickTop="1" x14ac:dyDescent="0.25">
      <c r="A7" s="44">
        <v>40545</v>
      </c>
      <c r="B7" s="45" t="s">
        <v>11</v>
      </c>
      <c r="C7" s="1588" t="s">
        <v>12</v>
      </c>
      <c r="D7" s="1588"/>
      <c r="E7" s="1588"/>
      <c r="F7" s="1588"/>
      <c r="G7" s="1588"/>
      <c r="H7" s="1588"/>
      <c r="I7" s="1588"/>
      <c r="J7" s="1588"/>
      <c r="K7" s="1247" t="s">
        <v>1816</v>
      </c>
      <c r="L7" s="72"/>
    </row>
    <row r="8" spans="1:13" ht="20.100000000000001" customHeight="1" x14ac:dyDescent="0.25">
      <c r="A8" s="16">
        <v>40553</v>
      </c>
      <c r="B8" s="17" t="s">
        <v>11</v>
      </c>
      <c r="C8" s="1606" t="s">
        <v>16</v>
      </c>
      <c r="D8" s="1606"/>
      <c r="E8" s="1606"/>
      <c r="F8" s="1606"/>
      <c r="G8" s="1606"/>
      <c r="H8" s="1606"/>
      <c r="I8" s="1606"/>
      <c r="J8" s="1606"/>
    </row>
    <row r="9" spans="1:13" ht="20.100000000000001" customHeight="1" x14ac:dyDescent="0.25">
      <c r="A9" s="16">
        <v>40579</v>
      </c>
      <c r="B9" s="17" t="s">
        <v>18</v>
      </c>
      <c r="C9" s="47">
        <v>140</v>
      </c>
      <c r="D9" s="47">
        <v>119</v>
      </c>
      <c r="E9" s="47">
        <v>15</v>
      </c>
      <c r="F9" s="47">
        <v>12</v>
      </c>
      <c r="G9" s="47">
        <v>160</v>
      </c>
      <c r="L9" s="7" t="s">
        <v>432</v>
      </c>
    </row>
    <row r="10" spans="1:13" ht="30.75" customHeight="1" x14ac:dyDescent="0.25">
      <c r="A10" s="16">
        <v>40621</v>
      </c>
      <c r="B10" s="17" t="s">
        <v>11</v>
      </c>
      <c r="C10" s="1617" t="s">
        <v>433</v>
      </c>
      <c r="D10" s="1617"/>
      <c r="E10" s="1617"/>
      <c r="F10" s="1617"/>
      <c r="G10" s="1617"/>
      <c r="H10" s="1617"/>
      <c r="I10" s="1617"/>
      <c r="J10" s="1617"/>
      <c r="K10" s="1204"/>
    </row>
    <row r="11" spans="1:13" ht="30" customHeight="1" x14ac:dyDescent="0.25">
      <c r="A11" s="16">
        <v>40628</v>
      </c>
      <c r="B11" s="17" t="s">
        <v>127</v>
      </c>
      <c r="H11" s="47">
        <v>5075</v>
      </c>
      <c r="I11" s="47">
        <v>85</v>
      </c>
      <c r="L11" s="7" t="s">
        <v>60</v>
      </c>
    </row>
    <row r="12" spans="1:13" ht="37.5" customHeight="1" x14ac:dyDescent="0.25">
      <c r="A12" s="16">
        <v>40676</v>
      </c>
      <c r="B12" s="17" t="s">
        <v>13</v>
      </c>
      <c r="C12" s="1617" t="s">
        <v>434</v>
      </c>
      <c r="D12" s="1617"/>
      <c r="E12" s="1617"/>
      <c r="F12" s="1617"/>
      <c r="G12" s="1617"/>
      <c r="H12" s="1617"/>
      <c r="I12" s="1617"/>
      <c r="J12" s="1617"/>
      <c r="K12" s="1051"/>
    </row>
    <row r="13" spans="1:13" ht="50.25" customHeight="1" x14ac:dyDescent="0.25">
      <c r="A13" s="16">
        <v>40684</v>
      </c>
      <c r="B13" s="17" t="s">
        <v>13</v>
      </c>
      <c r="C13" s="1617" t="s">
        <v>77</v>
      </c>
      <c r="D13" s="1617"/>
      <c r="E13" s="1617"/>
      <c r="F13" s="1617"/>
      <c r="G13" s="1617"/>
      <c r="H13" s="1617"/>
      <c r="I13" s="1617"/>
      <c r="J13" s="1617"/>
      <c r="K13" s="1051"/>
    </row>
    <row r="14" spans="1:13" ht="20.100000000000001" customHeight="1" x14ac:dyDescent="0.25">
      <c r="A14" s="19">
        <v>40711</v>
      </c>
      <c r="B14" s="20" t="s">
        <v>18</v>
      </c>
      <c r="C14" s="62">
        <v>95</v>
      </c>
      <c r="D14" s="62">
        <v>67</v>
      </c>
      <c r="E14" s="62">
        <v>30</v>
      </c>
      <c r="F14" s="62"/>
      <c r="G14" s="62">
        <v>120</v>
      </c>
      <c r="H14" s="62"/>
      <c r="I14" s="62"/>
      <c r="J14" s="62"/>
      <c r="L14" s="73" t="s">
        <v>435</v>
      </c>
    </row>
    <row r="15" spans="1:13" ht="48.75" customHeight="1" x14ac:dyDescent="0.25">
      <c r="A15" s="462">
        <v>40746</v>
      </c>
      <c r="B15" s="463" t="s">
        <v>24</v>
      </c>
      <c r="C15" s="1595" t="s">
        <v>436</v>
      </c>
      <c r="D15" s="1595"/>
      <c r="E15" s="1595"/>
      <c r="F15" s="1595"/>
      <c r="G15" s="1595"/>
      <c r="H15" s="1595"/>
      <c r="I15" s="1595"/>
      <c r="J15" s="1595"/>
      <c r="K15" s="1203"/>
      <c r="L15" s="696"/>
    </row>
    <row r="16" spans="1:13" ht="20.100000000000001" customHeight="1" x14ac:dyDescent="0.25">
      <c r="A16" s="16">
        <v>40755</v>
      </c>
      <c r="B16" s="17" t="s">
        <v>127</v>
      </c>
      <c r="H16" s="47">
        <v>5365</v>
      </c>
      <c r="I16" s="47">
        <v>75</v>
      </c>
      <c r="L16" s="7" t="s">
        <v>437</v>
      </c>
    </row>
    <row r="17" spans="1:12" ht="20.100000000000001" customHeight="1" x14ac:dyDescent="0.25">
      <c r="A17" s="16">
        <v>40758</v>
      </c>
      <c r="B17" s="17" t="s">
        <v>18</v>
      </c>
      <c r="C17" s="47">
        <v>105</v>
      </c>
      <c r="D17" s="47">
        <v>74</v>
      </c>
      <c r="E17" s="47">
        <v>30</v>
      </c>
      <c r="F17" s="47" t="s">
        <v>95</v>
      </c>
      <c r="G17" s="47">
        <v>135</v>
      </c>
      <c r="L17" s="7" t="s">
        <v>438</v>
      </c>
    </row>
    <row r="18" spans="1:12" ht="20.100000000000001" customHeight="1" x14ac:dyDescent="0.25">
      <c r="A18" s="16">
        <v>40791</v>
      </c>
      <c r="B18" s="17" t="s">
        <v>13</v>
      </c>
      <c r="C18" s="1606" t="s">
        <v>14</v>
      </c>
      <c r="D18" s="1606"/>
      <c r="E18" s="1606"/>
      <c r="F18" s="1606"/>
      <c r="G18" s="1606"/>
      <c r="H18" s="1606"/>
      <c r="I18" s="1606"/>
      <c r="J18" s="1606"/>
    </row>
    <row r="19" spans="1:12" ht="20.100000000000001" customHeight="1" x14ac:dyDescent="0.25">
      <c r="A19" s="19">
        <v>40794</v>
      </c>
      <c r="B19" s="20" t="s">
        <v>18</v>
      </c>
      <c r="C19" s="62">
        <v>95</v>
      </c>
      <c r="D19" s="62">
        <v>67</v>
      </c>
      <c r="E19" s="62">
        <v>30</v>
      </c>
      <c r="F19" s="62" t="s">
        <v>95</v>
      </c>
      <c r="G19" s="62">
        <v>150</v>
      </c>
      <c r="H19" s="62"/>
      <c r="I19" s="62"/>
      <c r="J19" s="62"/>
      <c r="L19" s="73" t="s">
        <v>104</v>
      </c>
    </row>
    <row r="20" spans="1:12" ht="20.100000000000001" customHeight="1" thickBot="1" x14ac:dyDescent="0.3">
      <c r="A20" s="37">
        <v>40888</v>
      </c>
      <c r="B20" s="38" t="s">
        <v>18</v>
      </c>
      <c r="C20" s="74">
        <v>125</v>
      </c>
      <c r="D20" s="75">
        <f>+C20*(100-E20)/100</f>
        <v>87.5</v>
      </c>
      <c r="E20" s="74">
        <v>30</v>
      </c>
      <c r="F20" s="74" t="s">
        <v>95</v>
      </c>
      <c r="G20" s="74">
        <v>120</v>
      </c>
      <c r="H20" s="74"/>
      <c r="I20" s="74"/>
      <c r="J20" s="74"/>
      <c r="K20" s="1205"/>
      <c r="L20" s="76" t="s">
        <v>36</v>
      </c>
    </row>
    <row r="21" spans="1:12" ht="20.100000000000001" customHeight="1" thickTop="1" x14ac:dyDescent="0.25">
      <c r="A21" s="40">
        <v>40927</v>
      </c>
      <c r="B21" s="41" t="s">
        <v>13</v>
      </c>
      <c r="C21" s="1587" t="s">
        <v>14</v>
      </c>
      <c r="D21" s="1587"/>
      <c r="E21" s="1587"/>
      <c r="F21" s="1587"/>
      <c r="G21" s="1587"/>
      <c r="H21" s="1587"/>
      <c r="I21" s="1587"/>
      <c r="J21" s="1587"/>
      <c r="K21" s="1206"/>
      <c r="L21" s="77"/>
    </row>
    <row r="22" spans="1:12" ht="20.100000000000001" customHeight="1" x14ac:dyDescent="0.25">
      <c r="A22" s="25">
        <v>41004</v>
      </c>
      <c r="B22" s="26" t="s">
        <v>130</v>
      </c>
      <c r="C22" s="1607" t="s">
        <v>149</v>
      </c>
      <c r="D22" s="1607" t="e">
        <f t="shared" ref="D22:D86" si="0">+C22*(100-E22)/100</f>
        <v>#VALUE!</v>
      </c>
      <c r="E22" s="1607"/>
      <c r="F22" s="1607"/>
      <c r="G22" s="1607"/>
      <c r="H22" s="1607"/>
      <c r="I22" s="1607"/>
      <c r="J22" s="1607"/>
      <c r="K22" s="1207"/>
      <c r="L22" s="78"/>
    </row>
    <row r="23" spans="1:12" ht="20.100000000000001" customHeight="1" x14ac:dyDescent="0.25">
      <c r="A23" s="19">
        <v>41016</v>
      </c>
      <c r="B23" s="20" t="s">
        <v>18</v>
      </c>
      <c r="C23" s="62">
        <v>180</v>
      </c>
      <c r="D23" s="79">
        <f t="shared" si="0"/>
        <v>126</v>
      </c>
      <c r="E23" s="62">
        <v>30</v>
      </c>
      <c r="F23" s="62"/>
      <c r="G23" s="62">
        <v>156</v>
      </c>
      <c r="H23" s="62"/>
      <c r="I23" s="62"/>
      <c r="J23" s="62"/>
      <c r="L23" s="73" t="s">
        <v>21</v>
      </c>
    </row>
    <row r="24" spans="1:12" ht="20.100000000000001" customHeight="1" x14ac:dyDescent="0.25">
      <c r="A24" s="16">
        <v>41018</v>
      </c>
      <c r="B24" s="17" t="s">
        <v>127</v>
      </c>
      <c r="D24" s="65"/>
      <c r="H24" s="47">
        <v>5780</v>
      </c>
      <c r="I24" s="47">
        <v>82</v>
      </c>
      <c r="L24" s="7" t="s">
        <v>439</v>
      </c>
    </row>
    <row r="25" spans="1:12" ht="20.100000000000001" customHeight="1" x14ac:dyDescent="0.25">
      <c r="A25" s="16">
        <v>41093</v>
      </c>
      <c r="B25" s="17" t="s">
        <v>11</v>
      </c>
      <c r="C25" s="1599" t="s">
        <v>440</v>
      </c>
      <c r="D25" s="1597"/>
      <c r="E25" s="1597"/>
      <c r="F25" s="1597"/>
      <c r="G25" s="1597"/>
      <c r="H25" s="1597"/>
      <c r="I25" s="1597"/>
      <c r="J25" s="1598"/>
      <c r="K25" s="1208"/>
    </row>
    <row r="26" spans="1:12" ht="20.100000000000001" customHeight="1" x14ac:dyDescent="0.25">
      <c r="A26" s="16">
        <v>41127</v>
      </c>
      <c r="B26" s="17" t="s">
        <v>11</v>
      </c>
      <c r="C26" s="1599" t="s">
        <v>441</v>
      </c>
      <c r="D26" s="1597"/>
      <c r="E26" s="1597"/>
      <c r="F26" s="1597"/>
      <c r="G26" s="1597"/>
      <c r="H26" s="1597"/>
      <c r="I26" s="1597"/>
      <c r="J26" s="1598"/>
      <c r="K26" s="1208"/>
    </row>
    <row r="27" spans="1:12" ht="20.100000000000001" customHeight="1" x14ac:dyDescent="0.25">
      <c r="A27" s="16">
        <v>41188</v>
      </c>
      <c r="B27" s="17" t="s">
        <v>127</v>
      </c>
      <c r="D27" s="65"/>
      <c r="L27" s="7" t="s">
        <v>442</v>
      </c>
    </row>
    <row r="28" spans="1:12" ht="16.5" thickBot="1" x14ac:dyDescent="0.3">
      <c r="A28" s="22">
        <v>41255</v>
      </c>
      <c r="B28" s="23" t="s">
        <v>11</v>
      </c>
      <c r="C28" s="1603" t="s">
        <v>443</v>
      </c>
      <c r="D28" s="1604"/>
      <c r="E28" s="1604"/>
      <c r="F28" s="1604"/>
      <c r="G28" s="1604"/>
      <c r="H28" s="1604"/>
      <c r="I28" s="1604"/>
      <c r="J28" s="1605"/>
      <c r="K28" s="1209"/>
      <c r="L28" s="80"/>
    </row>
    <row r="29" spans="1:12" ht="20.100000000000001" customHeight="1" thickTop="1" x14ac:dyDescent="0.25">
      <c r="A29" s="44">
        <v>41289</v>
      </c>
      <c r="B29" s="45" t="s">
        <v>127</v>
      </c>
      <c r="C29" s="81"/>
      <c r="D29" s="82"/>
      <c r="E29" s="81"/>
      <c r="F29" s="81"/>
      <c r="G29" s="81"/>
      <c r="H29" s="1611" t="s">
        <v>209</v>
      </c>
      <c r="I29" s="1612"/>
      <c r="J29" s="1613"/>
      <c r="K29" s="1210"/>
      <c r="L29" s="7" t="s">
        <v>444</v>
      </c>
    </row>
    <row r="30" spans="1:12" x14ac:dyDescent="0.25">
      <c r="A30" s="19">
        <v>41339</v>
      </c>
      <c r="B30" s="20" t="s">
        <v>18</v>
      </c>
      <c r="C30" s="62">
        <v>50</v>
      </c>
      <c r="D30" s="79">
        <f t="shared" si="0"/>
        <v>37.5</v>
      </c>
      <c r="E30" s="62">
        <v>25</v>
      </c>
      <c r="F30" s="62"/>
      <c r="G30" s="62">
        <v>133</v>
      </c>
      <c r="H30" s="62"/>
      <c r="I30" s="62"/>
      <c r="J30" s="62"/>
      <c r="L30" s="73" t="s">
        <v>225</v>
      </c>
    </row>
    <row r="31" spans="1:12" x14ac:dyDescent="0.25">
      <c r="A31" s="16">
        <v>41339</v>
      </c>
      <c r="B31" s="17" t="s">
        <v>11</v>
      </c>
      <c r="C31" s="1599" t="s">
        <v>445</v>
      </c>
      <c r="D31" s="1597"/>
      <c r="E31" s="1597"/>
      <c r="F31" s="1597"/>
      <c r="G31" s="1597"/>
      <c r="H31" s="1597"/>
      <c r="I31" s="1597"/>
      <c r="J31" s="1598"/>
      <c r="K31" s="1208"/>
    </row>
    <row r="32" spans="1:12" ht="20.100000000000001" customHeight="1" x14ac:dyDescent="0.25">
      <c r="A32" s="16">
        <v>41364</v>
      </c>
      <c r="B32" s="17" t="s">
        <v>18</v>
      </c>
      <c r="C32" s="47">
        <v>105</v>
      </c>
      <c r="D32" s="65">
        <f t="shared" si="0"/>
        <v>78.75</v>
      </c>
      <c r="E32" s="47">
        <v>25</v>
      </c>
      <c r="G32" s="47">
        <v>150</v>
      </c>
      <c r="L32" s="7" t="s">
        <v>446</v>
      </c>
    </row>
    <row r="33" spans="1:12" x14ac:dyDescent="0.25">
      <c r="A33" s="16">
        <v>41365</v>
      </c>
      <c r="B33" s="17" t="s">
        <v>127</v>
      </c>
      <c r="D33" s="57"/>
      <c r="H33" s="1600" t="s">
        <v>218</v>
      </c>
      <c r="I33" s="1601"/>
      <c r="J33" s="1602"/>
      <c r="K33" s="1055"/>
      <c r="L33" s="7" t="s">
        <v>447</v>
      </c>
    </row>
    <row r="34" spans="1:12" ht="31.5" customHeight="1" x14ac:dyDescent="0.25">
      <c r="A34" s="16">
        <v>41457</v>
      </c>
      <c r="B34" s="17" t="s">
        <v>11</v>
      </c>
      <c r="C34" s="1596" t="s">
        <v>448</v>
      </c>
      <c r="D34" s="1597"/>
      <c r="E34" s="1597"/>
      <c r="F34" s="1597"/>
      <c r="G34" s="1597"/>
      <c r="H34" s="1597"/>
      <c r="I34" s="1597"/>
      <c r="J34" s="1598"/>
      <c r="K34" s="1208"/>
    </row>
    <row r="35" spans="1:12" ht="20.100000000000001" customHeight="1" x14ac:dyDescent="0.25">
      <c r="A35" s="16">
        <v>41588</v>
      </c>
      <c r="B35" s="17" t="s">
        <v>18</v>
      </c>
      <c r="C35" s="47">
        <v>95</v>
      </c>
      <c r="D35" s="65">
        <f t="shared" si="0"/>
        <v>71.25</v>
      </c>
      <c r="E35" s="47">
        <v>25</v>
      </c>
      <c r="G35" s="47">
        <v>145</v>
      </c>
      <c r="L35" s="7" t="s">
        <v>217</v>
      </c>
    </row>
    <row r="36" spans="1:12" ht="18" customHeight="1" x14ac:dyDescent="0.25">
      <c r="A36" s="16">
        <v>41598</v>
      </c>
      <c r="B36" s="17" t="s">
        <v>18</v>
      </c>
      <c r="C36" s="1599" t="s">
        <v>449</v>
      </c>
      <c r="D36" s="1597"/>
      <c r="E36" s="1597"/>
      <c r="F36" s="1597"/>
      <c r="G36" s="1597"/>
      <c r="H36" s="1597"/>
      <c r="I36" s="1597"/>
      <c r="J36" s="1598"/>
      <c r="K36" s="1208"/>
    </row>
    <row r="37" spans="1:12" ht="36.75" customHeight="1" x14ac:dyDescent="0.25">
      <c r="A37" s="16">
        <v>41613</v>
      </c>
      <c r="B37" s="17" t="s">
        <v>13</v>
      </c>
      <c r="C37" s="1596" t="s">
        <v>450</v>
      </c>
      <c r="D37" s="1597"/>
      <c r="E37" s="1597"/>
      <c r="F37" s="1597"/>
      <c r="G37" s="1597"/>
      <c r="H37" s="1597"/>
      <c r="I37" s="1597"/>
      <c r="J37" s="1598"/>
      <c r="K37" s="1208"/>
    </row>
    <row r="38" spans="1:12" ht="35.25" customHeight="1" x14ac:dyDescent="0.25">
      <c r="A38" s="462">
        <v>41666</v>
      </c>
      <c r="B38" s="689" t="s">
        <v>24</v>
      </c>
      <c r="C38" s="1595" t="s">
        <v>451</v>
      </c>
      <c r="D38" s="1595"/>
      <c r="E38" s="1595"/>
      <c r="F38" s="1595"/>
      <c r="G38" s="1595"/>
      <c r="H38" s="1595"/>
      <c r="I38" s="1595"/>
      <c r="J38" s="1595"/>
      <c r="K38" s="1203"/>
      <c r="L38" s="696"/>
    </row>
    <row r="39" spans="1:12" x14ac:dyDescent="0.25">
      <c r="A39" s="16">
        <v>41720</v>
      </c>
      <c r="B39" s="17" t="s">
        <v>127</v>
      </c>
      <c r="D39" s="65"/>
      <c r="H39" s="1608" t="s">
        <v>308</v>
      </c>
      <c r="I39" s="1609"/>
      <c r="J39" s="1610"/>
      <c r="K39" s="1052"/>
      <c r="L39" s="7" t="s">
        <v>452</v>
      </c>
    </row>
    <row r="40" spans="1:12" x14ac:dyDescent="0.25">
      <c r="A40" s="16">
        <v>41752</v>
      </c>
      <c r="B40" s="17" t="s">
        <v>18</v>
      </c>
      <c r="C40" s="47">
        <v>130</v>
      </c>
      <c r="D40" s="65">
        <f t="shared" si="0"/>
        <v>104</v>
      </c>
      <c r="E40" s="47">
        <v>20</v>
      </c>
      <c r="G40" s="47">
        <v>150</v>
      </c>
      <c r="L40" s="7" t="s">
        <v>438</v>
      </c>
    </row>
    <row r="41" spans="1:12" ht="18.75" customHeight="1" x14ac:dyDescent="0.25">
      <c r="A41" s="16">
        <v>41811</v>
      </c>
      <c r="B41" s="17" t="s">
        <v>127</v>
      </c>
      <c r="D41" s="65"/>
      <c r="H41" s="47">
        <v>5605</v>
      </c>
      <c r="I41" s="47">
        <v>85</v>
      </c>
      <c r="L41" s="7" t="s">
        <v>453</v>
      </c>
    </row>
    <row r="42" spans="1:12" ht="20.100000000000001" customHeight="1" x14ac:dyDescent="0.25">
      <c r="A42" s="29">
        <v>41892</v>
      </c>
      <c r="B42" s="30" t="s">
        <v>18</v>
      </c>
      <c r="C42" s="63">
        <v>80</v>
      </c>
      <c r="D42" s="83">
        <f t="shared" si="0"/>
        <v>64</v>
      </c>
      <c r="E42" s="63">
        <v>20</v>
      </c>
      <c r="F42" s="63"/>
      <c r="G42" s="63">
        <v>124</v>
      </c>
      <c r="H42" s="63"/>
      <c r="I42" s="63"/>
      <c r="J42" s="63"/>
      <c r="L42" s="84" t="s">
        <v>214</v>
      </c>
    </row>
    <row r="43" spans="1:12" ht="20.100000000000001" customHeight="1" x14ac:dyDescent="0.25">
      <c r="A43" s="16">
        <v>41955</v>
      </c>
      <c r="B43" s="17" t="s">
        <v>127</v>
      </c>
      <c r="D43" s="65"/>
      <c r="H43" s="47">
        <v>5320</v>
      </c>
      <c r="I43" s="47">
        <v>95</v>
      </c>
      <c r="L43" s="7" t="s">
        <v>454</v>
      </c>
    </row>
    <row r="44" spans="1:12" ht="20.100000000000001" customHeight="1" x14ac:dyDescent="0.25">
      <c r="A44" s="16">
        <v>41986</v>
      </c>
      <c r="B44" s="17" t="s">
        <v>13</v>
      </c>
      <c r="C44" s="1599" t="s">
        <v>455</v>
      </c>
      <c r="D44" s="1597"/>
      <c r="E44" s="1597"/>
      <c r="F44" s="1597"/>
      <c r="G44" s="1597"/>
      <c r="H44" s="1597"/>
      <c r="I44" s="1597"/>
      <c r="J44" s="1598"/>
      <c r="K44" s="1208"/>
    </row>
    <row r="45" spans="1:12" ht="20.100000000000001" customHeight="1" thickBot="1" x14ac:dyDescent="0.3">
      <c r="A45" s="22">
        <v>41996</v>
      </c>
      <c r="B45" s="23" t="s">
        <v>18</v>
      </c>
      <c r="C45" s="227">
        <v>85</v>
      </c>
      <c r="D45" s="228">
        <f t="shared" si="0"/>
        <v>72.25</v>
      </c>
      <c r="E45" s="227">
        <v>15</v>
      </c>
      <c r="F45" s="227"/>
      <c r="G45" s="227">
        <v>120</v>
      </c>
      <c r="H45" s="227"/>
      <c r="I45" s="227"/>
      <c r="J45" s="227"/>
      <c r="K45" s="239"/>
      <c r="L45" s="24" t="s">
        <v>456</v>
      </c>
    </row>
    <row r="46" spans="1:12" ht="20.25" customHeight="1" thickTop="1" x14ac:dyDescent="0.25">
      <c r="A46" s="44">
        <v>42047</v>
      </c>
      <c r="B46" s="45" t="s">
        <v>127</v>
      </c>
      <c r="C46" s="229"/>
      <c r="D46" s="230"/>
      <c r="E46" s="229"/>
      <c r="F46" s="229"/>
      <c r="G46" s="229"/>
      <c r="H46" s="231">
        <v>5485</v>
      </c>
      <c r="I46" s="232">
        <v>91</v>
      </c>
      <c r="J46" s="229"/>
      <c r="K46" s="1211"/>
      <c r="L46" s="7" t="s">
        <v>960</v>
      </c>
    </row>
    <row r="47" spans="1:12" ht="20.100000000000001" customHeight="1" x14ac:dyDescent="0.25">
      <c r="A47" s="16">
        <v>42070</v>
      </c>
      <c r="B47" s="17" t="s">
        <v>18</v>
      </c>
      <c r="C47" s="178">
        <v>110</v>
      </c>
      <c r="D47" s="233">
        <f t="shared" si="0"/>
        <v>93.5</v>
      </c>
      <c r="E47" s="178">
        <v>15</v>
      </c>
      <c r="F47" s="178"/>
      <c r="G47" s="178">
        <v>100</v>
      </c>
      <c r="H47" s="178"/>
      <c r="I47" s="178"/>
      <c r="J47" s="178"/>
      <c r="K47" s="1212"/>
      <c r="L47" s="7" t="s">
        <v>213</v>
      </c>
    </row>
    <row r="48" spans="1:12" x14ac:dyDescent="0.25">
      <c r="A48" s="16">
        <v>42177</v>
      </c>
      <c r="B48" s="17" t="s">
        <v>18</v>
      </c>
      <c r="C48" s="178">
        <v>105</v>
      </c>
      <c r="D48" s="233">
        <f t="shared" si="0"/>
        <v>89.25</v>
      </c>
      <c r="E48" s="178">
        <v>15</v>
      </c>
      <c r="F48" s="178"/>
      <c r="G48" s="178">
        <v>125</v>
      </c>
      <c r="H48" s="178"/>
      <c r="I48" s="178"/>
      <c r="J48" s="178"/>
      <c r="K48" s="1212"/>
      <c r="L48" s="7" t="s">
        <v>36</v>
      </c>
    </row>
    <row r="49" spans="1:12" x14ac:dyDescent="0.25">
      <c r="A49" s="16">
        <v>42301</v>
      </c>
      <c r="B49" s="17" t="s">
        <v>18</v>
      </c>
      <c r="C49" s="178">
        <v>80</v>
      </c>
      <c r="D49" s="233">
        <f t="shared" si="0"/>
        <v>68</v>
      </c>
      <c r="E49" s="178">
        <v>15</v>
      </c>
      <c r="F49" s="178"/>
      <c r="G49" s="178">
        <v>135</v>
      </c>
      <c r="H49" s="178"/>
      <c r="I49" s="178"/>
      <c r="J49" s="178"/>
      <c r="K49" s="1212"/>
      <c r="L49" s="7" t="s">
        <v>1092</v>
      </c>
    </row>
    <row r="50" spans="1:12" x14ac:dyDescent="0.25">
      <c r="A50" s="16">
        <v>42320</v>
      </c>
      <c r="B50" s="17" t="s">
        <v>127</v>
      </c>
      <c r="C50" s="178"/>
      <c r="D50" s="233"/>
      <c r="E50" s="178"/>
      <c r="F50" s="178"/>
      <c r="G50" s="178"/>
      <c r="H50" s="178">
        <v>5465</v>
      </c>
      <c r="I50" s="178">
        <v>90</v>
      </c>
      <c r="J50" s="178"/>
      <c r="K50" s="1212"/>
      <c r="L50" s="7" t="s">
        <v>1123</v>
      </c>
    </row>
    <row r="51" spans="1:12" ht="54" customHeight="1" x14ac:dyDescent="0.25">
      <c r="A51" s="274">
        <v>42355</v>
      </c>
      <c r="B51" s="17" t="s">
        <v>13</v>
      </c>
      <c r="C51" s="1592" t="s">
        <v>1154</v>
      </c>
      <c r="D51" s="1593"/>
      <c r="E51" s="1593"/>
      <c r="F51" s="1593"/>
      <c r="G51" s="1593"/>
      <c r="H51" s="1593"/>
      <c r="I51" s="1593"/>
      <c r="J51" s="1594"/>
      <c r="K51" s="1213"/>
    </row>
    <row r="52" spans="1:12" ht="16.5" thickBot="1" x14ac:dyDescent="0.3">
      <c r="A52" s="381">
        <v>42365</v>
      </c>
      <c r="B52" s="388" t="s">
        <v>18</v>
      </c>
      <c r="C52" s="391">
        <v>105</v>
      </c>
      <c r="D52" s="392">
        <f t="shared" si="0"/>
        <v>89.25</v>
      </c>
      <c r="E52" s="391">
        <v>15</v>
      </c>
      <c r="F52" s="391"/>
      <c r="G52" s="391">
        <v>130</v>
      </c>
      <c r="H52" s="391"/>
      <c r="I52" s="391"/>
      <c r="J52" s="391"/>
      <c r="K52" s="1059"/>
      <c r="L52" s="76" t="s">
        <v>1301</v>
      </c>
    </row>
    <row r="53" spans="1:12" ht="57" customHeight="1" thickTop="1" x14ac:dyDescent="0.25">
      <c r="A53" s="40">
        <v>42502</v>
      </c>
      <c r="B53" s="41" t="s">
        <v>13</v>
      </c>
      <c r="C53" s="1618" t="s">
        <v>1267</v>
      </c>
      <c r="D53" s="1619"/>
      <c r="E53" s="1619"/>
      <c r="F53" s="1619"/>
      <c r="G53" s="1619"/>
      <c r="H53" s="1619"/>
      <c r="I53" s="1619"/>
      <c r="J53" s="1620"/>
      <c r="K53" s="1214"/>
      <c r="L53" s="77"/>
    </row>
    <row r="54" spans="1:12" ht="91.5" customHeight="1" x14ac:dyDescent="0.25">
      <c r="A54" s="462">
        <v>42514</v>
      </c>
      <c r="B54" s="689" t="s">
        <v>24</v>
      </c>
      <c r="C54" s="1614" t="s">
        <v>1449</v>
      </c>
      <c r="D54" s="1615"/>
      <c r="E54" s="1615"/>
      <c r="F54" s="1615"/>
      <c r="G54" s="1615"/>
      <c r="H54" s="1615"/>
      <c r="I54" s="1615"/>
      <c r="J54" s="1616"/>
      <c r="K54" s="691" t="s">
        <v>1531</v>
      </c>
      <c r="L54" s="691" t="s">
        <v>1531</v>
      </c>
    </row>
    <row r="55" spans="1:12" x14ac:dyDescent="0.25">
      <c r="A55" s="380">
        <v>42523</v>
      </c>
      <c r="B55" s="17" t="s">
        <v>127</v>
      </c>
      <c r="C55" s="383"/>
      <c r="D55" s="233"/>
      <c r="E55" s="383"/>
      <c r="F55" s="383"/>
      <c r="G55" s="383"/>
      <c r="H55" s="383">
        <v>5315</v>
      </c>
      <c r="I55" s="383">
        <v>100</v>
      </c>
      <c r="J55" s="383"/>
      <c r="K55" s="1212"/>
      <c r="L55" s="7" t="s">
        <v>1295</v>
      </c>
    </row>
    <row r="56" spans="1:12" ht="36" customHeight="1" x14ac:dyDescent="0.25">
      <c r="A56" s="19">
        <v>42528</v>
      </c>
      <c r="B56" s="20" t="s">
        <v>18</v>
      </c>
      <c r="C56" s="236">
        <v>85</v>
      </c>
      <c r="D56" s="314">
        <f t="shared" si="0"/>
        <v>25.5</v>
      </c>
      <c r="E56" s="236">
        <v>70</v>
      </c>
      <c r="F56" s="236"/>
      <c r="G56" s="236">
        <v>120</v>
      </c>
      <c r="H56" s="236"/>
      <c r="I56" s="236"/>
      <c r="J56" s="236"/>
      <c r="K56" s="1212"/>
      <c r="L56" s="73" t="s">
        <v>1302</v>
      </c>
    </row>
    <row r="57" spans="1:12" ht="20.100000000000001" customHeight="1" x14ac:dyDescent="0.25">
      <c r="A57" s="380">
        <v>42531</v>
      </c>
      <c r="B57" s="17" t="s">
        <v>13</v>
      </c>
      <c r="C57" s="1584" t="s">
        <v>74</v>
      </c>
      <c r="D57" s="1585"/>
      <c r="E57" s="1585"/>
      <c r="F57" s="1585"/>
      <c r="G57" s="1585"/>
      <c r="H57" s="1585"/>
      <c r="I57" s="1585"/>
      <c r="J57" s="1586"/>
      <c r="K57" s="1215"/>
    </row>
    <row r="58" spans="1:12" ht="20.100000000000001" customHeight="1" x14ac:dyDescent="0.25">
      <c r="A58" s="380">
        <v>42541</v>
      </c>
      <c r="B58" s="17" t="s">
        <v>4</v>
      </c>
      <c r="C58" s="1589" t="s">
        <v>2886</v>
      </c>
      <c r="D58" s="1590"/>
      <c r="E58" s="1590"/>
      <c r="F58" s="1590"/>
      <c r="G58" s="1590"/>
      <c r="H58" s="1590"/>
      <c r="I58" s="1590"/>
      <c r="J58" s="1591"/>
      <c r="K58" s="1216"/>
    </row>
    <row r="59" spans="1:12" ht="53.25" customHeight="1" x14ac:dyDescent="0.25">
      <c r="A59" s="380">
        <v>42680</v>
      </c>
      <c r="B59" s="17" t="s">
        <v>13</v>
      </c>
      <c r="C59" s="1592" t="s">
        <v>2365</v>
      </c>
      <c r="D59" s="1593"/>
      <c r="E59" s="1593"/>
      <c r="F59" s="1593"/>
      <c r="G59" s="1593"/>
      <c r="H59" s="1593"/>
      <c r="I59" s="1593"/>
      <c r="J59" s="1594"/>
      <c r="K59" s="1213"/>
    </row>
    <row r="60" spans="1:12" ht="32.25" customHeight="1" thickBot="1" x14ac:dyDescent="0.3">
      <c r="A60" s="22">
        <v>42684</v>
      </c>
      <c r="B60" s="23" t="s">
        <v>127</v>
      </c>
      <c r="C60" s="227"/>
      <c r="D60" s="228"/>
      <c r="E60" s="227"/>
      <c r="F60" s="227"/>
      <c r="G60" s="227"/>
      <c r="H60" s="227"/>
      <c r="I60" s="227"/>
      <c r="J60" s="227">
        <v>5660</v>
      </c>
      <c r="K60" s="1217"/>
      <c r="L60" s="393" t="s">
        <v>1452</v>
      </c>
    </row>
    <row r="61" spans="1:12" ht="20.100000000000001" customHeight="1" thickTop="1" x14ac:dyDescent="0.25">
      <c r="A61" s="382">
        <v>42820</v>
      </c>
      <c r="B61" s="389" t="s">
        <v>127</v>
      </c>
      <c r="C61" s="229"/>
      <c r="D61" s="230"/>
      <c r="E61" s="229"/>
      <c r="F61" s="229"/>
      <c r="G61" s="229"/>
      <c r="H61" s="229"/>
      <c r="I61" s="229"/>
      <c r="J61" s="229">
        <v>4715</v>
      </c>
      <c r="K61" s="1211"/>
      <c r="L61" s="72" t="s">
        <v>9</v>
      </c>
    </row>
    <row r="62" spans="1:12" x14ac:dyDescent="0.25">
      <c r="A62" s="16">
        <v>42966</v>
      </c>
      <c r="B62" s="17" t="s">
        <v>26</v>
      </c>
      <c r="C62" s="1584" t="s">
        <v>1695</v>
      </c>
      <c r="D62" s="1585"/>
      <c r="E62" s="1585"/>
      <c r="F62" s="1585"/>
      <c r="G62" s="1585"/>
      <c r="H62" s="1585"/>
      <c r="I62" s="1585"/>
      <c r="J62" s="1586"/>
      <c r="K62" s="1215"/>
    </row>
    <row r="63" spans="1:12" x14ac:dyDescent="0.25">
      <c r="A63" s="1582">
        <v>43092</v>
      </c>
      <c r="B63" s="17" t="s">
        <v>13</v>
      </c>
      <c r="C63" s="1584" t="s">
        <v>1278</v>
      </c>
      <c r="D63" s="1585"/>
      <c r="E63" s="1585"/>
      <c r="F63" s="1585"/>
      <c r="G63" s="1585"/>
      <c r="H63" s="1585"/>
      <c r="I63" s="1585"/>
      <c r="J63" s="1586"/>
      <c r="K63" s="1215"/>
    </row>
    <row r="64" spans="1:12" ht="20.100000000000001" customHeight="1" thickBot="1" x14ac:dyDescent="0.3">
      <c r="A64" s="1583"/>
      <c r="B64" s="23" t="s">
        <v>127</v>
      </c>
      <c r="C64" s="227"/>
      <c r="D64" s="228"/>
      <c r="E64" s="227"/>
      <c r="F64" s="227"/>
      <c r="G64" s="227"/>
      <c r="H64" s="227"/>
      <c r="I64" s="227"/>
      <c r="J64" s="227">
        <v>4800</v>
      </c>
      <c r="K64" s="1217"/>
      <c r="L64" s="80" t="s">
        <v>1871</v>
      </c>
    </row>
    <row r="65" spans="1:12" ht="20.100000000000001" customHeight="1" thickTop="1" x14ac:dyDescent="0.25">
      <c r="A65" s="780">
        <v>44076</v>
      </c>
      <c r="B65" s="785" t="s">
        <v>127</v>
      </c>
      <c r="C65" s="229"/>
      <c r="D65" s="230" t="s">
        <v>1941</v>
      </c>
      <c r="E65" s="229"/>
      <c r="F65" s="229"/>
      <c r="G65" s="229"/>
      <c r="H65" s="229"/>
      <c r="I65" s="229"/>
      <c r="J65" s="229">
        <v>355</v>
      </c>
      <c r="K65" s="1211"/>
      <c r="L65" s="72" t="s">
        <v>9</v>
      </c>
    </row>
    <row r="66" spans="1:12" x14ac:dyDescent="0.25">
      <c r="A66" s="16"/>
      <c r="B66" s="17"/>
      <c r="C66" s="178"/>
      <c r="D66" s="233">
        <f t="shared" si="0"/>
        <v>0</v>
      </c>
      <c r="E66" s="178"/>
      <c r="F66" s="178"/>
      <c r="G66" s="178"/>
      <c r="H66" s="178"/>
      <c r="I66" s="178"/>
      <c r="J66" s="178"/>
      <c r="K66" s="1212"/>
    </row>
    <row r="67" spans="1:12" x14ac:dyDescent="0.25">
      <c r="A67" s="16"/>
      <c r="B67" s="17"/>
      <c r="C67" s="178"/>
      <c r="D67" s="233">
        <f t="shared" si="0"/>
        <v>0</v>
      </c>
      <c r="E67" s="178"/>
      <c r="F67" s="178"/>
      <c r="G67" s="178"/>
      <c r="H67" s="178"/>
      <c r="I67" s="178"/>
      <c r="J67" s="178"/>
      <c r="K67" s="1212"/>
    </row>
    <row r="68" spans="1:12" x14ac:dyDescent="0.25">
      <c r="A68" s="16"/>
      <c r="B68" s="17"/>
      <c r="C68" s="178"/>
      <c r="D68" s="233">
        <f t="shared" si="0"/>
        <v>0</v>
      </c>
      <c r="E68" s="178"/>
      <c r="F68" s="178"/>
      <c r="G68" s="178"/>
      <c r="H68" s="178"/>
      <c r="I68" s="178"/>
      <c r="J68" s="178"/>
      <c r="K68" s="1212"/>
    </row>
    <row r="69" spans="1:12" x14ac:dyDescent="0.25">
      <c r="A69" s="16"/>
      <c r="B69" s="17"/>
      <c r="C69" s="178"/>
      <c r="D69" s="233">
        <f t="shared" si="0"/>
        <v>0</v>
      </c>
      <c r="E69" s="178"/>
      <c r="F69" s="178"/>
      <c r="G69" s="178"/>
      <c r="H69" s="178"/>
      <c r="I69" s="178"/>
      <c r="J69" s="178"/>
      <c r="K69" s="1212"/>
    </row>
    <row r="70" spans="1:12" x14ac:dyDescent="0.25">
      <c r="A70" s="16"/>
      <c r="B70" s="17"/>
      <c r="C70" s="178"/>
      <c r="D70" s="233">
        <f t="shared" si="0"/>
        <v>0</v>
      </c>
      <c r="E70" s="178"/>
      <c r="F70" s="178"/>
      <c r="G70" s="178"/>
      <c r="H70" s="178"/>
      <c r="I70" s="178"/>
      <c r="J70" s="178"/>
      <c r="K70" s="1212"/>
    </row>
    <row r="71" spans="1:12" x14ac:dyDescent="0.25">
      <c r="A71" s="16"/>
      <c r="B71" s="17"/>
      <c r="C71" s="178"/>
      <c r="D71" s="233">
        <f t="shared" si="0"/>
        <v>0</v>
      </c>
      <c r="E71" s="178"/>
      <c r="F71" s="178"/>
      <c r="G71" s="178"/>
      <c r="H71" s="178"/>
      <c r="I71" s="178"/>
      <c r="J71" s="178"/>
      <c r="K71" s="1212"/>
    </row>
    <row r="72" spans="1:12" ht="20.100000000000001" customHeight="1" x14ac:dyDescent="0.25">
      <c r="A72" s="16"/>
      <c r="B72" s="17"/>
      <c r="C72" s="178"/>
      <c r="D72" s="233">
        <f t="shared" si="0"/>
        <v>0</v>
      </c>
      <c r="E72" s="178"/>
      <c r="F72" s="178"/>
      <c r="G72" s="178"/>
      <c r="H72" s="178"/>
      <c r="I72" s="178"/>
      <c r="J72" s="178"/>
      <c r="K72" s="1212"/>
    </row>
    <row r="73" spans="1:12" x14ac:dyDescent="0.25">
      <c r="A73" s="16"/>
      <c r="B73" s="17"/>
      <c r="C73" s="178"/>
      <c r="D73" s="233">
        <f t="shared" si="0"/>
        <v>0</v>
      </c>
      <c r="E73" s="178"/>
      <c r="F73" s="178"/>
      <c r="G73" s="178"/>
      <c r="H73" s="178"/>
      <c r="I73" s="178"/>
      <c r="J73" s="178"/>
      <c r="K73" s="1212"/>
    </row>
    <row r="74" spans="1:12" ht="20.100000000000001" customHeight="1" x14ac:dyDescent="0.25">
      <c r="A74" s="16"/>
      <c r="B74" s="17"/>
      <c r="C74" s="178"/>
      <c r="D74" s="233">
        <f t="shared" si="0"/>
        <v>0</v>
      </c>
      <c r="E74" s="178"/>
      <c r="F74" s="178"/>
      <c r="G74" s="178"/>
      <c r="H74" s="178"/>
      <c r="I74" s="178"/>
      <c r="J74" s="178"/>
      <c r="K74" s="1212"/>
    </row>
    <row r="75" spans="1:12" x14ac:dyDescent="0.25">
      <c r="A75" s="16"/>
      <c r="B75" s="17"/>
      <c r="C75" s="178"/>
      <c r="D75" s="233">
        <f t="shared" si="0"/>
        <v>0</v>
      </c>
      <c r="E75" s="178"/>
      <c r="F75" s="178"/>
      <c r="G75" s="178"/>
      <c r="H75" s="178"/>
      <c r="I75" s="178"/>
      <c r="J75" s="178"/>
      <c r="K75" s="1212"/>
    </row>
    <row r="76" spans="1:12" x14ac:dyDescent="0.25">
      <c r="A76" s="16"/>
      <c r="B76" s="17"/>
      <c r="C76" s="178"/>
      <c r="D76" s="233">
        <f t="shared" si="0"/>
        <v>0</v>
      </c>
      <c r="E76" s="178"/>
      <c r="F76" s="178"/>
      <c r="G76" s="178"/>
      <c r="H76" s="178"/>
      <c r="I76" s="178"/>
      <c r="J76" s="178"/>
      <c r="K76" s="1212"/>
    </row>
    <row r="77" spans="1:12" x14ac:dyDescent="0.25">
      <c r="A77" s="16"/>
      <c r="B77" s="17"/>
      <c r="C77" s="178"/>
      <c r="D77" s="233">
        <f t="shared" si="0"/>
        <v>0</v>
      </c>
      <c r="E77" s="178"/>
      <c r="F77" s="178"/>
      <c r="G77" s="178"/>
      <c r="H77" s="178"/>
      <c r="I77" s="178"/>
      <c r="J77" s="178"/>
      <c r="K77" s="1212"/>
    </row>
    <row r="78" spans="1:12" x14ac:dyDescent="0.25">
      <c r="A78" s="16"/>
      <c r="B78" s="17"/>
      <c r="C78" s="178"/>
      <c r="D78" s="233">
        <f t="shared" si="0"/>
        <v>0</v>
      </c>
      <c r="E78" s="178"/>
      <c r="F78" s="178"/>
      <c r="G78" s="178"/>
      <c r="H78" s="178"/>
      <c r="I78" s="178"/>
      <c r="J78" s="178"/>
      <c r="K78" s="1212"/>
    </row>
    <row r="79" spans="1:12" x14ac:dyDescent="0.25">
      <c r="A79" s="16"/>
      <c r="B79" s="17"/>
      <c r="C79" s="178"/>
      <c r="D79" s="233">
        <f t="shared" si="0"/>
        <v>0</v>
      </c>
      <c r="E79" s="178"/>
      <c r="F79" s="178"/>
      <c r="G79" s="178"/>
      <c r="H79" s="178"/>
      <c r="I79" s="178"/>
      <c r="J79" s="178"/>
      <c r="K79" s="1212"/>
    </row>
    <row r="80" spans="1:12" ht="20.100000000000001" customHeight="1" x14ac:dyDescent="0.25">
      <c r="A80" s="16"/>
      <c r="B80" s="17"/>
      <c r="C80" s="178"/>
      <c r="D80" s="233">
        <f t="shared" si="0"/>
        <v>0</v>
      </c>
      <c r="E80" s="178"/>
      <c r="F80" s="178"/>
      <c r="G80" s="178"/>
      <c r="H80" s="178"/>
      <c r="I80" s="178"/>
      <c r="J80" s="178"/>
      <c r="K80" s="1212"/>
    </row>
    <row r="81" spans="1:11" ht="20.100000000000001" customHeight="1" x14ac:dyDescent="0.25">
      <c r="A81" s="16"/>
      <c r="B81" s="17"/>
      <c r="C81" s="178"/>
      <c r="D81" s="233">
        <f t="shared" si="0"/>
        <v>0</v>
      </c>
      <c r="E81" s="178"/>
      <c r="F81" s="178"/>
      <c r="G81" s="178"/>
      <c r="H81" s="178"/>
      <c r="I81" s="178"/>
      <c r="J81" s="178"/>
      <c r="K81" s="1212"/>
    </row>
    <row r="82" spans="1:11" ht="20.100000000000001" customHeight="1" x14ac:dyDescent="0.25">
      <c r="A82" s="16"/>
      <c r="B82" s="17"/>
      <c r="C82" s="178"/>
      <c r="D82" s="233">
        <f t="shared" si="0"/>
        <v>0</v>
      </c>
      <c r="E82" s="178"/>
      <c r="F82" s="178"/>
      <c r="G82" s="178"/>
      <c r="H82" s="178"/>
      <c r="I82" s="178"/>
      <c r="J82" s="178"/>
      <c r="K82" s="1212"/>
    </row>
    <row r="83" spans="1:11" ht="20.100000000000001" customHeight="1" x14ac:dyDescent="0.25">
      <c r="A83" s="16"/>
      <c r="B83" s="17"/>
      <c r="C83" s="178"/>
      <c r="D83" s="233">
        <f t="shared" si="0"/>
        <v>0</v>
      </c>
      <c r="E83" s="178"/>
      <c r="F83" s="178"/>
      <c r="G83" s="178"/>
      <c r="H83" s="178"/>
      <c r="I83" s="178"/>
      <c r="J83" s="178"/>
      <c r="K83" s="1212"/>
    </row>
    <row r="84" spans="1:11" ht="20.100000000000001" customHeight="1" x14ac:dyDescent="0.25">
      <c r="A84" s="16"/>
      <c r="B84" s="17"/>
      <c r="C84" s="178"/>
      <c r="D84" s="233">
        <f t="shared" si="0"/>
        <v>0</v>
      </c>
      <c r="E84" s="178"/>
      <c r="F84" s="178"/>
      <c r="G84" s="178"/>
      <c r="H84" s="178"/>
      <c r="I84" s="178"/>
      <c r="J84" s="178"/>
      <c r="K84" s="1212"/>
    </row>
    <row r="85" spans="1:11" ht="20.100000000000001" customHeight="1" x14ac:dyDescent="0.25">
      <c r="A85" s="16"/>
      <c r="B85" s="17"/>
      <c r="C85" s="178"/>
      <c r="D85" s="233">
        <f t="shared" si="0"/>
        <v>0</v>
      </c>
      <c r="E85" s="178"/>
      <c r="F85" s="178"/>
      <c r="G85" s="178"/>
      <c r="H85" s="178"/>
      <c r="I85" s="178"/>
      <c r="J85" s="178"/>
      <c r="K85" s="1212"/>
    </row>
    <row r="86" spans="1:11" ht="20.100000000000001" customHeight="1" x14ac:dyDescent="0.25">
      <c r="A86" s="16"/>
      <c r="B86" s="17"/>
      <c r="C86" s="178"/>
      <c r="D86" s="233">
        <f t="shared" si="0"/>
        <v>0</v>
      </c>
      <c r="E86" s="178"/>
      <c r="F86" s="178"/>
      <c r="G86" s="178"/>
      <c r="H86" s="178"/>
      <c r="I86" s="178"/>
      <c r="J86" s="178"/>
      <c r="K86" s="1212"/>
    </row>
    <row r="87" spans="1:11" ht="20.100000000000001" customHeight="1" x14ac:dyDescent="0.25">
      <c r="A87" s="16"/>
      <c r="B87" s="17"/>
      <c r="C87" s="178"/>
      <c r="D87" s="233">
        <f t="shared" ref="D87:D144" si="1">+C87*(100-E87)/100</f>
        <v>0</v>
      </c>
      <c r="E87" s="178"/>
      <c r="F87" s="178"/>
      <c r="G87" s="178"/>
      <c r="H87" s="178"/>
      <c r="I87" s="178"/>
      <c r="J87" s="178"/>
      <c r="K87" s="1212"/>
    </row>
    <row r="88" spans="1:11" x14ac:dyDescent="0.25">
      <c r="A88" s="16"/>
      <c r="B88" s="17"/>
      <c r="C88" s="178"/>
      <c r="D88" s="233">
        <f t="shared" si="1"/>
        <v>0</v>
      </c>
      <c r="E88" s="178"/>
      <c r="F88" s="178"/>
      <c r="G88" s="178"/>
      <c r="H88" s="178"/>
      <c r="I88" s="178"/>
      <c r="J88" s="178"/>
      <c r="K88" s="1212"/>
    </row>
    <row r="89" spans="1:11" ht="20.100000000000001" customHeight="1" x14ac:dyDescent="0.25">
      <c r="A89" s="16"/>
      <c r="B89" s="17"/>
      <c r="C89" s="178"/>
      <c r="D89" s="233">
        <f t="shared" si="1"/>
        <v>0</v>
      </c>
      <c r="E89" s="178"/>
      <c r="F89" s="178"/>
      <c r="G89" s="178"/>
      <c r="H89" s="178"/>
      <c r="I89" s="178"/>
      <c r="J89" s="178"/>
      <c r="K89" s="1212"/>
    </row>
    <row r="90" spans="1:11" x14ac:dyDescent="0.25">
      <c r="A90" s="16"/>
      <c r="B90" s="17"/>
      <c r="C90" s="178"/>
      <c r="D90" s="233">
        <f t="shared" si="1"/>
        <v>0</v>
      </c>
      <c r="E90" s="178"/>
      <c r="F90" s="178"/>
      <c r="G90" s="178"/>
      <c r="H90" s="178"/>
      <c r="I90" s="178"/>
      <c r="J90" s="178"/>
      <c r="K90" s="1212"/>
    </row>
    <row r="91" spans="1:11" ht="20.100000000000001" customHeight="1" x14ac:dyDescent="0.25">
      <c r="A91" s="16"/>
      <c r="B91" s="17"/>
      <c r="C91" s="178"/>
      <c r="D91" s="233">
        <f t="shared" si="1"/>
        <v>0</v>
      </c>
      <c r="E91" s="178"/>
      <c r="F91" s="178"/>
      <c r="G91" s="178"/>
      <c r="H91" s="178"/>
      <c r="I91" s="178"/>
      <c r="J91" s="178"/>
      <c r="K91" s="1212"/>
    </row>
    <row r="92" spans="1:11" x14ac:dyDescent="0.25">
      <c r="A92" s="16"/>
      <c r="B92" s="17"/>
      <c r="C92" s="178"/>
      <c r="D92" s="233">
        <f t="shared" si="1"/>
        <v>0</v>
      </c>
      <c r="E92" s="178"/>
      <c r="F92" s="178"/>
      <c r="G92" s="178"/>
      <c r="H92" s="178"/>
      <c r="I92" s="178"/>
      <c r="J92" s="178"/>
      <c r="K92" s="1212"/>
    </row>
    <row r="93" spans="1:11" x14ac:dyDescent="0.25">
      <c r="A93" s="16"/>
      <c r="B93" s="17"/>
      <c r="C93" s="178"/>
      <c r="D93" s="233">
        <f t="shared" si="1"/>
        <v>0</v>
      </c>
      <c r="E93" s="178"/>
      <c r="F93" s="178"/>
      <c r="G93" s="178"/>
      <c r="H93" s="178"/>
      <c r="I93" s="178"/>
      <c r="J93" s="178"/>
      <c r="K93" s="1212"/>
    </row>
    <row r="94" spans="1:11" x14ac:dyDescent="0.25">
      <c r="A94" s="16"/>
      <c r="B94" s="17"/>
      <c r="C94" s="178"/>
      <c r="D94" s="233">
        <f t="shared" si="1"/>
        <v>0</v>
      </c>
      <c r="E94" s="178"/>
      <c r="F94" s="178"/>
      <c r="G94" s="178"/>
      <c r="H94" s="178"/>
      <c r="I94" s="178"/>
      <c r="J94" s="178"/>
      <c r="K94" s="1212"/>
    </row>
    <row r="95" spans="1:11" ht="20.100000000000001" customHeight="1" x14ac:dyDescent="0.25">
      <c r="A95" s="16"/>
      <c r="B95" s="17"/>
      <c r="C95" s="178"/>
      <c r="D95" s="233">
        <f t="shared" si="1"/>
        <v>0</v>
      </c>
      <c r="E95" s="178"/>
      <c r="F95" s="178"/>
      <c r="G95" s="178"/>
      <c r="H95" s="178"/>
      <c r="I95" s="178"/>
      <c r="J95" s="178"/>
      <c r="K95" s="1212"/>
    </row>
    <row r="96" spans="1:11" ht="20.100000000000001" customHeight="1" x14ac:dyDescent="0.25">
      <c r="A96" s="16"/>
      <c r="B96" s="17"/>
      <c r="C96" s="178"/>
      <c r="D96" s="233">
        <f t="shared" si="1"/>
        <v>0</v>
      </c>
      <c r="E96" s="178"/>
      <c r="F96" s="178"/>
      <c r="G96" s="178"/>
      <c r="H96" s="178"/>
      <c r="I96" s="178"/>
      <c r="J96" s="178"/>
      <c r="K96" s="1212"/>
    </row>
    <row r="97" spans="1:11" ht="20.100000000000001" customHeight="1" x14ac:dyDescent="0.25">
      <c r="A97" s="16"/>
      <c r="B97" s="17"/>
      <c r="C97" s="178"/>
      <c r="D97" s="233">
        <f t="shared" si="1"/>
        <v>0</v>
      </c>
      <c r="E97" s="178"/>
      <c r="F97" s="178"/>
      <c r="G97" s="178"/>
      <c r="H97" s="178"/>
      <c r="I97" s="178"/>
      <c r="J97" s="178"/>
      <c r="K97" s="1212"/>
    </row>
    <row r="98" spans="1:11" ht="20.100000000000001" customHeight="1" x14ac:dyDescent="0.25">
      <c r="A98" s="16"/>
      <c r="B98" s="17"/>
      <c r="C98" s="178"/>
      <c r="D98" s="233">
        <f t="shared" si="1"/>
        <v>0</v>
      </c>
      <c r="E98" s="178"/>
      <c r="F98" s="178"/>
      <c r="G98" s="178"/>
      <c r="H98" s="178"/>
      <c r="I98" s="178"/>
      <c r="J98" s="178"/>
      <c r="K98" s="1212"/>
    </row>
    <row r="99" spans="1:11" x14ac:dyDescent="0.25">
      <c r="A99" s="16"/>
      <c r="B99" s="17"/>
      <c r="C99" s="178"/>
      <c r="D99" s="233">
        <f t="shared" si="1"/>
        <v>0</v>
      </c>
      <c r="E99" s="178"/>
      <c r="F99" s="178"/>
      <c r="G99" s="178"/>
      <c r="H99" s="178"/>
      <c r="I99" s="178"/>
      <c r="J99" s="178"/>
      <c r="K99" s="1212"/>
    </row>
    <row r="100" spans="1:11" x14ac:dyDescent="0.25">
      <c r="A100" s="16"/>
      <c r="B100" s="17"/>
      <c r="C100" s="178"/>
      <c r="D100" s="233">
        <f t="shared" si="1"/>
        <v>0</v>
      </c>
      <c r="E100" s="178"/>
      <c r="F100" s="178"/>
      <c r="G100" s="178"/>
      <c r="H100" s="178"/>
      <c r="I100" s="178"/>
      <c r="J100" s="178"/>
      <c r="K100" s="1212"/>
    </row>
    <row r="101" spans="1:11" x14ac:dyDescent="0.25">
      <c r="A101" s="16"/>
      <c r="B101" s="17"/>
      <c r="C101" s="178"/>
      <c r="D101" s="233">
        <f t="shared" si="1"/>
        <v>0</v>
      </c>
      <c r="E101" s="178"/>
      <c r="F101" s="178"/>
      <c r="G101" s="178"/>
      <c r="H101" s="178"/>
      <c r="I101" s="178"/>
      <c r="J101" s="178"/>
      <c r="K101" s="1212"/>
    </row>
    <row r="102" spans="1:11" ht="20.100000000000001" customHeight="1" x14ac:dyDescent="0.25">
      <c r="A102" s="16"/>
      <c r="B102" s="17"/>
      <c r="C102" s="178"/>
      <c r="D102" s="233">
        <f t="shared" si="1"/>
        <v>0</v>
      </c>
      <c r="E102" s="178"/>
      <c r="F102" s="178"/>
      <c r="G102" s="178"/>
      <c r="H102" s="178"/>
      <c r="I102" s="178"/>
      <c r="J102" s="178"/>
      <c r="K102" s="1212"/>
    </row>
    <row r="103" spans="1:11" x14ac:dyDescent="0.25">
      <c r="A103" s="16"/>
      <c r="B103" s="17"/>
      <c r="C103" s="178"/>
      <c r="D103" s="233">
        <f t="shared" si="1"/>
        <v>0</v>
      </c>
      <c r="E103" s="178"/>
      <c r="F103" s="178"/>
      <c r="G103" s="178"/>
      <c r="H103" s="178"/>
      <c r="I103" s="178"/>
      <c r="J103" s="178"/>
      <c r="K103" s="1212"/>
    </row>
    <row r="104" spans="1:11" x14ac:dyDescent="0.25">
      <c r="A104" s="16"/>
      <c r="B104" s="17"/>
      <c r="C104" s="178"/>
      <c r="D104" s="233">
        <f t="shared" si="1"/>
        <v>0</v>
      </c>
      <c r="E104" s="178"/>
      <c r="F104" s="178"/>
      <c r="G104" s="178"/>
      <c r="H104" s="178"/>
      <c r="I104" s="178"/>
      <c r="J104" s="178"/>
      <c r="K104" s="1212"/>
    </row>
    <row r="105" spans="1:11" x14ac:dyDescent="0.25">
      <c r="A105" s="16"/>
      <c r="B105" s="17"/>
      <c r="C105" s="178"/>
      <c r="D105" s="233">
        <f t="shared" si="1"/>
        <v>0</v>
      </c>
      <c r="E105" s="178"/>
      <c r="F105" s="178"/>
      <c r="G105" s="178"/>
      <c r="H105" s="178"/>
      <c r="I105" s="178"/>
      <c r="J105" s="178"/>
      <c r="K105" s="1212"/>
    </row>
    <row r="106" spans="1:11" ht="20.100000000000001" customHeight="1" x14ac:dyDescent="0.25">
      <c r="A106" s="16"/>
      <c r="B106" s="17"/>
      <c r="C106" s="178"/>
      <c r="D106" s="233">
        <f t="shared" si="1"/>
        <v>0</v>
      </c>
      <c r="E106" s="178"/>
      <c r="F106" s="178"/>
      <c r="G106" s="178"/>
      <c r="H106" s="178"/>
      <c r="I106" s="178"/>
      <c r="J106" s="178"/>
      <c r="K106" s="1212"/>
    </row>
    <row r="107" spans="1:11" ht="20.100000000000001" customHeight="1" x14ac:dyDescent="0.25">
      <c r="A107" s="16"/>
      <c r="B107" s="17"/>
      <c r="C107" s="178"/>
      <c r="D107" s="233">
        <f t="shared" si="1"/>
        <v>0</v>
      </c>
      <c r="E107" s="178"/>
      <c r="F107" s="178"/>
      <c r="G107" s="178"/>
      <c r="H107" s="178"/>
      <c r="I107" s="178"/>
      <c r="J107" s="178"/>
      <c r="K107" s="1212"/>
    </row>
    <row r="108" spans="1:11" x14ac:dyDescent="0.25">
      <c r="A108" s="16"/>
      <c r="B108" s="17"/>
      <c r="C108" s="178"/>
      <c r="D108" s="233">
        <f t="shared" si="1"/>
        <v>0</v>
      </c>
      <c r="E108" s="178"/>
      <c r="F108" s="178"/>
      <c r="G108" s="178"/>
      <c r="H108" s="178"/>
      <c r="I108" s="178"/>
      <c r="J108" s="178"/>
      <c r="K108" s="1212"/>
    </row>
    <row r="109" spans="1:11" x14ac:dyDescent="0.25">
      <c r="A109" s="16"/>
      <c r="B109" s="17"/>
      <c r="C109" s="178"/>
      <c r="D109" s="233">
        <f t="shared" si="1"/>
        <v>0</v>
      </c>
      <c r="E109" s="178"/>
      <c r="F109" s="178"/>
      <c r="G109" s="178"/>
      <c r="H109" s="178"/>
      <c r="I109" s="178"/>
      <c r="J109" s="178"/>
      <c r="K109" s="1212"/>
    </row>
    <row r="110" spans="1:11" x14ac:dyDescent="0.25">
      <c r="A110" s="16"/>
      <c r="B110" s="17"/>
      <c r="C110" s="178"/>
      <c r="D110" s="233">
        <f t="shared" si="1"/>
        <v>0</v>
      </c>
      <c r="E110" s="178"/>
      <c r="F110" s="178"/>
      <c r="G110" s="178"/>
      <c r="H110" s="178"/>
      <c r="I110" s="178"/>
      <c r="J110" s="178"/>
      <c r="K110" s="1212"/>
    </row>
    <row r="111" spans="1:11" x14ac:dyDescent="0.25">
      <c r="A111" s="16"/>
      <c r="B111" s="17"/>
      <c r="C111" s="178"/>
      <c r="D111" s="233">
        <f t="shared" si="1"/>
        <v>0</v>
      </c>
      <c r="E111" s="178"/>
      <c r="F111" s="178"/>
      <c r="G111" s="178"/>
      <c r="H111" s="178"/>
      <c r="I111" s="178"/>
      <c r="J111" s="178"/>
      <c r="K111" s="1212"/>
    </row>
    <row r="112" spans="1:11" x14ac:dyDescent="0.25">
      <c r="A112" s="16"/>
      <c r="B112" s="17"/>
      <c r="C112" s="178"/>
      <c r="D112" s="233">
        <f t="shared" si="1"/>
        <v>0</v>
      </c>
      <c r="E112" s="178"/>
      <c r="F112" s="178"/>
      <c r="G112" s="178"/>
      <c r="H112" s="178"/>
      <c r="I112" s="178"/>
      <c r="J112" s="178"/>
      <c r="K112" s="1212"/>
    </row>
    <row r="113" spans="1:11" x14ac:dyDescent="0.25">
      <c r="A113" s="16"/>
      <c r="B113" s="17"/>
      <c r="C113" s="178"/>
      <c r="D113" s="233">
        <f t="shared" si="1"/>
        <v>0</v>
      </c>
      <c r="E113" s="178"/>
      <c r="F113" s="178"/>
      <c r="G113" s="178"/>
      <c r="H113" s="178"/>
      <c r="I113" s="178"/>
      <c r="J113" s="178"/>
      <c r="K113" s="1212"/>
    </row>
    <row r="114" spans="1:11" ht="20.100000000000001" customHeight="1" x14ac:dyDescent="0.25">
      <c r="A114" s="16"/>
      <c r="B114" s="17"/>
      <c r="C114" s="178"/>
      <c r="D114" s="233">
        <f t="shared" si="1"/>
        <v>0</v>
      </c>
      <c r="E114" s="178"/>
      <c r="F114" s="178"/>
      <c r="G114" s="178"/>
      <c r="H114" s="178"/>
      <c r="I114" s="178"/>
      <c r="J114" s="178"/>
      <c r="K114" s="1212"/>
    </row>
    <row r="115" spans="1:11" ht="20.100000000000001" customHeight="1" x14ac:dyDescent="0.25">
      <c r="A115" s="16"/>
      <c r="B115" s="17"/>
      <c r="C115" s="178"/>
      <c r="D115" s="233">
        <f t="shared" si="1"/>
        <v>0</v>
      </c>
      <c r="E115" s="178"/>
      <c r="F115" s="178"/>
      <c r="G115" s="178"/>
      <c r="H115" s="178"/>
      <c r="I115" s="178"/>
      <c r="J115" s="178"/>
      <c r="K115" s="1212"/>
    </row>
    <row r="116" spans="1:11" ht="20.100000000000001" customHeight="1" x14ac:dyDescent="0.25">
      <c r="A116" s="16"/>
      <c r="B116" s="17"/>
      <c r="C116" s="178"/>
      <c r="D116" s="233">
        <f t="shared" si="1"/>
        <v>0</v>
      </c>
      <c r="E116" s="178"/>
      <c r="F116" s="178"/>
      <c r="G116" s="178"/>
      <c r="H116" s="178"/>
      <c r="I116" s="178"/>
      <c r="J116" s="178"/>
      <c r="K116" s="1212"/>
    </row>
    <row r="117" spans="1:11" ht="20.100000000000001" customHeight="1" x14ac:dyDescent="0.25">
      <c r="A117" s="16"/>
      <c r="B117" s="17"/>
      <c r="C117" s="178"/>
      <c r="D117" s="233">
        <f t="shared" si="1"/>
        <v>0</v>
      </c>
      <c r="E117" s="178"/>
      <c r="F117" s="178"/>
      <c r="G117" s="178"/>
      <c r="H117" s="178"/>
      <c r="I117" s="178"/>
      <c r="J117" s="178"/>
      <c r="K117" s="1212"/>
    </row>
    <row r="118" spans="1:11" x14ac:dyDescent="0.25">
      <c r="A118" s="16"/>
      <c r="B118" s="17"/>
      <c r="C118" s="178"/>
      <c r="D118" s="233">
        <f t="shared" si="1"/>
        <v>0</v>
      </c>
      <c r="E118" s="178"/>
      <c r="F118" s="178"/>
      <c r="G118" s="178"/>
      <c r="H118" s="178"/>
      <c r="I118" s="178"/>
      <c r="J118" s="178"/>
      <c r="K118" s="1212"/>
    </row>
    <row r="119" spans="1:11" ht="20.100000000000001" customHeight="1" x14ac:dyDescent="0.25">
      <c r="A119" s="16"/>
      <c r="B119" s="17"/>
      <c r="C119" s="178"/>
      <c r="D119" s="233">
        <f t="shared" si="1"/>
        <v>0</v>
      </c>
      <c r="E119" s="178"/>
      <c r="F119" s="178"/>
      <c r="G119" s="178"/>
      <c r="H119" s="178"/>
      <c r="I119" s="178"/>
      <c r="J119" s="178"/>
      <c r="K119" s="1212"/>
    </row>
    <row r="120" spans="1:11" ht="20.100000000000001" customHeight="1" x14ac:dyDescent="0.25">
      <c r="A120" s="16"/>
      <c r="B120" s="17"/>
      <c r="C120" s="178"/>
      <c r="D120" s="233">
        <f t="shared" si="1"/>
        <v>0</v>
      </c>
      <c r="E120" s="178"/>
      <c r="F120" s="178"/>
      <c r="G120" s="178"/>
      <c r="H120" s="178"/>
      <c r="I120" s="178"/>
      <c r="J120" s="178"/>
      <c r="K120" s="1212"/>
    </row>
    <row r="121" spans="1:11" ht="20.100000000000001" customHeight="1" x14ac:dyDescent="0.25">
      <c r="A121" s="16"/>
      <c r="B121" s="17"/>
      <c r="C121" s="178"/>
      <c r="D121" s="233">
        <f t="shared" si="1"/>
        <v>0</v>
      </c>
      <c r="E121" s="178"/>
      <c r="F121" s="178"/>
      <c r="G121" s="178"/>
      <c r="H121" s="178"/>
      <c r="I121" s="178"/>
      <c r="J121" s="178"/>
      <c r="K121" s="1212"/>
    </row>
    <row r="122" spans="1:11" ht="20.100000000000001" customHeight="1" x14ac:dyDescent="0.25">
      <c r="A122" s="16"/>
      <c r="B122" s="17"/>
      <c r="C122" s="178"/>
      <c r="D122" s="233">
        <f t="shared" si="1"/>
        <v>0</v>
      </c>
      <c r="E122" s="178"/>
      <c r="F122" s="178"/>
      <c r="G122" s="178"/>
      <c r="H122" s="178"/>
      <c r="I122" s="178"/>
      <c r="J122" s="178"/>
      <c r="K122" s="1212"/>
    </row>
    <row r="123" spans="1:11" ht="20.100000000000001" customHeight="1" x14ac:dyDescent="0.25">
      <c r="A123" s="16"/>
      <c r="B123" s="17"/>
      <c r="C123" s="178"/>
      <c r="D123" s="233">
        <f t="shared" si="1"/>
        <v>0</v>
      </c>
      <c r="E123" s="178"/>
      <c r="F123" s="178"/>
      <c r="G123" s="178"/>
      <c r="H123" s="178"/>
      <c r="I123" s="178"/>
      <c r="J123" s="178"/>
      <c r="K123" s="1212"/>
    </row>
    <row r="124" spans="1:11" ht="20.100000000000001" customHeight="1" x14ac:dyDescent="0.25">
      <c r="A124" s="16"/>
      <c r="B124" s="17"/>
      <c r="C124" s="178"/>
      <c r="D124" s="233">
        <f t="shared" si="1"/>
        <v>0</v>
      </c>
      <c r="E124" s="178"/>
      <c r="F124" s="178"/>
      <c r="G124" s="178"/>
      <c r="H124" s="178"/>
      <c r="I124" s="178"/>
      <c r="J124" s="178"/>
      <c r="K124" s="1212"/>
    </row>
    <row r="125" spans="1:11" ht="20.100000000000001" customHeight="1" x14ac:dyDescent="0.25">
      <c r="A125" s="16"/>
      <c r="B125" s="17"/>
      <c r="C125" s="178"/>
      <c r="D125" s="233">
        <f t="shared" si="1"/>
        <v>0</v>
      </c>
      <c r="E125" s="178"/>
      <c r="F125" s="178"/>
      <c r="G125" s="178"/>
      <c r="H125" s="178"/>
      <c r="I125" s="178"/>
      <c r="J125" s="178"/>
      <c r="K125" s="1212"/>
    </row>
    <row r="126" spans="1:11" ht="20.100000000000001" customHeight="1" x14ac:dyDescent="0.25">
      <c r="A126" s="16"/>
      <c r="B126" s="17"/>
      <c r="C126" s="178"/>
      <c r="D126" s="233">
        <f t="shared" si="1"/>
        <v>0</v>
      </c>
      <c r="E126" s="178"/>
      <c r="F126" s="178"/>
      <c r="G126" s="178"/>
      <c r="H126" s="178"/>
      <c r="I126" s="178"/>
      <c r="J126" s="178"/>
      <c r="K126" s="1212"/>
    </row>
    <row r="127" spans="1:11" x14ac:dyDescent="0.25">
      <c r="A127" s="16"/>
      <c r="B127" s="17"/>
      <c r="C127" s="178"/>
      <c r="D127" s="233">
        <f t="shared" si="1"/>
        <v>0</v>
      </c>
      <c r="E127" s="178"/>
      <c r="F127" s="178"/>
      <c r="G127" s="178"/>
      <c r="H127" s="178"/>
      <c r="I127" s="178"/>
      <c r="J127" s="178"/>
      <c r="K127" s="1212"/>
    </row>
    <row r="128" spans="1:11" ht="20.100000000000001" customHeight="1" x14ac:dyDescent="0.25">
      <c r="A128" s="16"/>
      <c r="B128" s="17"/>
      <c r="C128" s="178"/>
      <c r="D128" s="233">
        <f t="shared" si="1"/>
        <v>0</v>
      </c>
      <c r="E128" s="178"/>
      <c r="F128" s="178"/>
      <c r="G128" s="178"/>
      <c r="H128" s="178"/>
      <c r="I128" s="178"/>
      <c r="J128" s="178"/>
      <c r="K128" s="1212"/>
    </row>
    <row r="129" spans="1:11" x14ac:dyDescent="0.25">
      <c r="A129" s="16"/>
      <c r="B129" s="17"/>
      <c r="C129" s="178"/>
      <c r="D129" s="233">
        <f t="shared" si="1"/>
        <v>0</v>
      </c>
      <c r="E129" s="178"/>
      <c r="F129" s="178"/>
      <c r="G129" s="178"/>
      <c r="H129" s="178"/>
      <c r="I129" s="178"/>
      <c r="J129" s="178"/>
      <c r="K129" s="1212"/>
    </row>
    <row r="130" spans="1:11" x14ac:dyDescent="0.25">
      <c r="A130" s="16"/>
      <c r="B130" s="17"/>
      <c r="C130" s="178"/>
      <c r="D130" s="233">
        <f t="shared" si="1"/>
        <v>0</v>
      </c>
      <c r="E130" s="178"/>
      <c r="F130" s="178"/>
      <c r="G130" s="178"/>
      <c r="H130" s="178"/>
      <c r="I130" s="178"/>
      <c r="J130" s="178"/>
      <c r="K130" s="1212"/>
    </row>
    <row r="131" spans="1:11" x14ac:dyDescent="0.25">
      <c r="A131" s="16"/>
      <c r="C131" s="178"/>
      <c r="D131" s="233">
        <f t="shared" si="1"/>
        <v>0</v>
      </c>
      <c r="E131" s="178"/>
      <c r="F131" s="178"/>
      <c r="G131" s="178"/>
      <c r="H131" s="178"/>
      <c r="I131" s="178"/>
      <c r="J131" s="178"/>
      <c r="K131" s="1212"/>
    </row>
    <row r="132" spans="1:11" x14ac:dyDescent="0.25">
      <c r="A132" s="16"/>
      <c r="C132" s="178"/>
      <c r="D132" s="233">
        <f t="shared" si="1"/>
        <v>0</v>
      </c>
      <c r="E132" s="178"/>
      <c r="F132" s="178"/>
      <c r="G132" s="178"/>
      <c r="H132" s="178"/>
      <c r="I132" s="178"/>
      <c r="J132" s="178"/>
      <c r="K132" s="1212"/>
    </row>
    <row r="133" spans="1:11" x14ac:dyDescent="0.25">
      <c r="A133" s="16"/>
      <c r="C133" s="178"/>
      <c r="D133" s="233">
        <f t="shared" si="1"/>
        <v>0</v>
      </c>
      <c r="E133" s="178"/>
      <c r="F133" s="178"/>
      <c r="G133" s="178"/>
      <c r="H133" s="178"/>
      <c r="I133" s="178"/>
      <c r="J133" s="178"/>
      <c r="K133" s="1212"/>
    </row>
    <row r="134" spans="1:11" x14ac:dyDescent="0.25">
      <c r="A134" s="16"/>
      <c r="C134" s="178"/>
      <c r="D134" s="233">
        <f t="shared" si="1"/>
        <v>0</v>
      </c>
      <c r="E134" s="178"/>
      <c r="F134" s="178"/>
      <c r="G134" s="178"/>
      <c r="H134" s="178"/>
      <c r="I134" s="178"/>
      <c r="J134" s="178"/>
      <c r="K134" s="1212"/>
    </row>
    <row r="135" spans="1:11" x14ac:dyDescent="0.25">
      <c r="A135" s="16"/>
      <c r="C135" s="178"/>
      <c r="D135" s="233">
        <f t="shared" si="1"/>
        <v>0</v>
      </c>
      <c r="E135" s="178"/>
      <c r="F135" s="178"/>
      <c r="G135" s="178"/>
      <c r="H135" s="178"/>
      <c r="I135" s="178"/>
      <c r="J135" s="178"/>
      <c r="K135" s="1212"/>
    </row>
    <row r="136" spans="1:11" x14ac:dyDescent="0.25">
      <c r="A136" s="16"/>
      <c r="C136" s="178"/>
      <c r="D136" s="233">
        <f t="shared" si="1"/>
        <v>0</v>
      </c>
      <c r="E136" s="178"/>
      <c r="F136" s="178"/>
      <c r="G136" s="178"/>
      <c r="H136" s="178"/>
      <c r="I136" s="178"/>
      <c r="J136" s="178"/>
      <c r="K136" s="1212"/>
    </row>
    <row r="137" spans="1:11" x14ac:dyDescent="0.25">
      <c r="A137" s="16"/>
      <c r="C137" s="178"/>
      <c r="D137" s="233">
        <f t="shared" si="1"/>
        <v>0</v>
      </c>
      <c r="E137" s="178"/>
      <c r="F137" s="178"/>
      <c r="G137" s="178"/>
      <c r="H137" s="178"/>
      <c r="I137" s="178"/>
      <c r="J137" s="178"/>
      <c r="K137" s="1212"/>
    </row>
    <row r="138" spans="1:11" x14ac:dyDescent="0.25">
      <c r="A138" s="16"/>
      <c r="C138" s="178"/>
      <c r="D138" s="233">
        <f t="shared" si="1"/>
        <v>0</v>
      </c>
      <c r="E138" s="178"/>
      <c r="F138" s="178"/>
      <c r="G138" s="178"/>
      <c r="H138" s="178"/>
      <c r="I138" s="178"/>
      <c r="J138" s="178"/>
      <c r="K138" s="1212"/>
    </row>
    <row r="139" spans="1:11" x14ac:dyDescent="0.25">
      <c r="A139" s="16"/>
      <c r="C139" s="178"/>
      <c r="D139" s="233">
        <f t="shared" si="1"/>
        <v>0</v>
      </c>
      <c r="E139" s="178"/>
      <c r="F139" s="178"/>
      <c r="G139" s="178"/>
      <c r="H139" s="178"/>
      <c r="I139" s="178"/>
      <c r="J139" s="178"/>
      <c r="K139" s="1212"/>
    </row>
    <row r="140" spans="1:11" x14ac:dyDescent="0.25">
      <c r="A140" s="16"/>
      <c r="C140" s="178"/>
      <c r="D140" s="233">
        <f t="shared" si="1"/>
        <v>0</v>
      </c>
      <c r="E140" s="178"/>
      <c r="F140" s="178"/>
      <c r="G140" s="178"/>
      <c r="H140" s="178"/>
      <c r="I140" s="178"/>
      <c r="J140" s="178"/>
      <c r="K140" s="1212"/>
    </row>
    <row r="141" spans="1:11" x14ac:dyDescent="0.25">
      <c r="A141" s="16"/>
      <c r="C141" s="178"/>
      <c r="D141" s="233">
        <f t="shared" si="1"/>
        <v>0</v>
      </c>
      <c r="E141" s="178"/>
      <c r="F141" s="178"/>
      <c r="G141" s="178"/>
      <c r="H141" s="178"/>
      <c r="I141" s="178"/>
      <c r="J141" s="178"/>
      <c r="K141" s="1212"/>
    </row>
    <row r="142" spans="1:11" x14ac:dyDescent="0.25">
      <c r="A142" s="16"/>
      <c r="C142" s="178"/>
      <c r="D142" s="233">
        <f t="shared" si="1"/>
        <v>0</v>
      </c>
      <c r="E142" s="178"/>
      <c r="F142" s="178"/>
      <c r="G142" s="178"/>
      <c r="H142" s="178"/>
      <c r="I142" s="178"/>
      <c r="J142" s="178"/>
      <c r="K142" s="1212"/>
    </row>
    <row r="143" spans="1:11" x14ac:dyDescent="0.25">
      <c r="A143" s="16"/>
      <c r="C143" s="178"/>
      <c r="D143" s="233">
        <f t="shared" si="1"/>
        <v>0</v>
      </c>
      <c r="E143" s="178"/>
      <c r="F143" s="178"/>
      <c r="G143" s="178"/>
      <c r="H143" s="178"/>
      <c r="I143" s="178"/>
      <c r="J143" s="178"/>
      <c r="K143" s="1212"/>
    </row>
    <row r="144" spans="1:11" x14ac:dyDescent="0.25">
      <c r="A144" s="16"/>
      <c r="C144" s="178"/>
      <c r="D144" s="233">
        <f t="shared" si="1"/>
        <v>0</v>
      </c>
      <c r="E144" s="178"/>
      <c r="F144" s="178"/>
      <c r="G144" s="178"/>
      <c r="H144" s="178"/>
      <c r="I144" s="178"/>
      <c r="J144" s="178"/>
      <c r="K144" s="1212"/>
    </row>
    <row r="145" spans="1:11" x14ac:dyDescent="0.25">
      <c r="A145" s="16"/>
      <c r="C145" s="178"/>
      <c r="D145" s="178"/>
      <c r="E145" s="178"/>
      <c r="F145" s="178"/>
      <c r="G145" s="178"/>
      <c r="H145" s="178"/>
      <c r="I145" s="178"/>
      <c r="J145" s="178"/>
      <c r="K145" s="1212"/>
    </row>
    <row r="146" spans="1:11" x14ac:dyDescent="0.25">
      <c r="A146" s="16"/>
    </row>
    <row r="147" spans="1:11" x14ac:dyDescent="0.25">
      <c r="A147" s="16"/>
    </row>
    <row r="148" spans="1:11" x14ac:dyDescent="0.25">
      <c r="A148" s="16"/>
    </row>
    <row r="149" spans="1:11" x14ac:dyDescent="0.25">
      <c r="A149" s="16"/>
    </row>
    <row r="150" spans="1:11" x14ac:dyDescent="0.25">
      <c r="A150" s="16"/>
    </row>
    <row r="151" spans="1:11" x14ac:dyDescent="0.25">
      <c r="A151" s="16"/>
    </row>
    <row r="152" spans="1:11" x14ac:dyDescent="0.25">
      <c r="A152" s="16"/>
    </row>
    <row r="153" spans="1:11" x14ac:dyDescent="0.25">
      <c r="A153" s="16"/>
    </row>
    <row r="154" spans="1:11" x14ac:dyDescent="0.25">
      <c r="A154" s="16"/>
    </row>
    <row r="155" spans="1:11" x14ac:dyDescent="0.25">
      <c r="A155" s="16"/>
    </row>
    <row r="156" spans="1:11" x14ac:dyDescent="0.25">
      <c r="A156" s="16"/>
    </row>
    <row r="157" spans="1:11" x14ac:dyDescent="0.25">
      <c r="A157" s="16"/>
    </row>
  </sheetData>
  <autoFilter ref="A6:L11"/>
  <customSheetViews>
    <customSheetView guid="{4721BBB5-12E6-4B99-8BF2-C39038CD9F6A}" showAutoFilter="1">
      <pane ySplit="6" topLeftCell="A55" activePane="bottomLeft" state="frozen"/>
      <selection pane="bottomLeft" activeCell="K61" sqref="K61"/>
      <rowBreaks count="2" manualBreakCount="2">
        <brk id="73" max="3" man="1"/>
        <brk id="151" max="16383" man="1"/>
      </rowBreaks>
      <pageMargins left="0.75" right="0.75" top="1" bottom="1" header="0.5" footer="0.5"/>
      <printOptions gridLines="1"/>
      <pageSetup paperSize="9" scale="39" orientation="portrait" r:id="rId1"/>
      <headerFooter alignWithMargins="0">
        <oddHeader>&amp;A</oddHeader>
        <oddFooter>Page &amp;P</oddFooter>
      </headerFooter>
      <autoFilter ref="B6:B135"/>
    </customSheetView>
    <customSheetView guid="{FA9FAA88-D028-49CA-97F0-6F4B4A8F7473}" showAutoFilter="1">
      <pane ySplit="6" topLeftCell="A55" activePane="bottomLeft" state="frozen"/>
      <selection pane="bottomLeft" activeCell="K54" sqref="K54"/>
      <rowBreaks count="2" manualBreakCount="2">
        <brk id="73" max="3" man="1"/>
        <brk id="151" max="16383" man="1"/>
      </rowBreaks>
      <pageMargins left="0.75" right="0.75" top="1" bottom="1" header="0.5" footer="0.5"/>
      <printOptions gridLines="1"/>
      <pageSetup paperSize="9" scale="39" orientation="portrait" r:id="rId2"/>
      <headerFooter alignWithMargins="0">
        <oddHeader>&amp;A</oddHeader>
        <oddFooter>Page &amp;P</oddFooter>
      </headerFooter>
      <autoFilter ref="B6:B135"/>
    </customSheetView>
  </customSheetViews>
  <mergeCells count="51">
    <mergeCell ref="K3:L3"/>
    <mergeCell ref="K4:L4"/>
    <mergeCell ref="K5:L5"/>
    <mergeCell ref="I3:J3"/>
    <mergeCell ref="A3:B3"/>
    <mergeCell ref="C3:F3"/>
    <mergeCell ref="G4:H4"/>
    <mergeCell ref="C5:F5"/>
    <mergeCell ref="G3:H3"/>
    <mergeCell ref="A5:B5"/>
    <mergeCell ref="A4:B4"/>
    <mergeCell ref="C4:F4"/>
    <mergeCell ref="G5:H5"/>
    <mergeCell ref="I4:J4"/>
    <mergeCell ref="I5:J5"/>
    <mergeCell ref="A1:L1"/>
    <mergeCell ref="A2:B2"/>
    <mergeCell ref="C2:F2"/>
    <mergeCell ref="G2:H2"/>
    <mergeCell ref="I2:J2"/>
    <mergeCell ref="K2:L2"/>
    <mergeCell ref="C54:J54"/>
    <mergeCell ref="C10:J10"/>
    <mergeCell ref="C13:J13"/>
    <mergeCell ref="C12:J12"/>
    <mergeCell ref="C18:J18"/>
    <mergeCell ref="C15:J15"/>
    <mergeCell ref="C53:J53"/>
    <mergeCell ref="C8:J8"/>
    <mergeCell ref="C34:J34"/>
    <mergeCell ref="C22:J22"/>
    <mergeCell ref="C51:J51"/>
    <mergeCell ref="H39:J39"/>
    <mergeCell ref="C44:J44"/>
    <mergeCell ref="H29:J29"/>
    <mergeCell ref="A63:A64"/>
    <mergeCell ref="C63:J63"/>
    <mergeCell ref="C21:J21"/>
    <mergeCell ref="C7:J7"/>
    <mergeCell ref="C58:J58"/>
    <mergeCell ref="C57:J57"/>
    <mergeCell ref="C62:J62"/>
    <mergeCell ref="C59:J59"/>
    <mergeCell ref="C38:J38"/>
    <mergeCell ref="C37:J37"/>
    <mergeCell ref="C36:J36"/>
    <mergeCell ref="C25:J25"/>
    <mergeCell ref="H33:J33"/>
    <mergeCell ref="C31:J31"/>
    <mergeCell ref="C28:J28"/>
    <mergeCell ref="C26:J26"/>
  </mergeCells>
  <phoneticPr fontId="11" type="noConversion"/>
  <hyperlinks>
    <hyperlink ref="B38" r:id="rId3"/>
    <hyperlink ref="B54" r:id="rId4"/>
  </hyperlinks>
  <printOptions gridLines="1" gridLinesSet="0"/>
  <pageMargins left="0.75" right="0.75" top="1" bottom="1" header="0.5" footer="0.5"/>
  <pageSetup paperSize="9" scale="39" orientation="portrait" r:id="rId5"/>
  <headerFooter alignWithMargins="0">
    <oddHeader>&amp;A</oddHeader>
    <oddFooter>Page &amp;P</oddFooter>
  </headerFooter>
  <rowBreaks count="2" manualBreakCount="2">
    <brk id="74" max="3" man="1"/>
    <brk id="152"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FF00"/>
  </sheetPr>
  <dimension ref="A1:M175"/>
  <sheetViews>
    <sheetView topLeftCell="L1" workbookViewId="0">
      <pane ySplit="6" topLeftCell="A52" activePane="bottomLeft" state="frozen"/>
      <selection pane="bottomLeft" activeCell="L57" sqref="L57"/>
    </sheetView>
  </sheetViews>
  <sheetFormatPr defaultColWidth="8.88671875" defaultRowHeight="15.75" x14ac:dyDescent="0.25"/>
  <cols>
    <col min="1" max="1" width="8.5546875" style="48" customWidth="1"/>
    <col min="2" max="5" width="7.88671875" style="316" customWidth="1"/>
    <col min="6" max="6" width="9.6640625" style="316" customWidth="1"/>
    <col min="7" max="7" width="7.88671875" style="316" customWidth="1"/>
    <col min="8" max="8" width="9.6640625" style="316" customWidth="1"/>
    <col min="9" max="9" width="8.88671875" style="316" customWidth="1"/>
    <col min="10" max="10" width="12.6640625" style="316" customWidth="1"/>
    <col min="11" max="11" width="14.77734375" style="977" customWidth="1"/>
    <col min="12" max="12" width="45.6640625" style="18" customWidth="1"/>
    <col min="13" max="16384" width="8.88671875" style="9"/>
  </cols>
  <sheetData>
    <row r="1" spans="1:13" s="6" customFormat="1" ht="30.75" customHeight="1" thickTop="1" x14ac:dyDescent="0.25">
      <c r="A1" s="1829" t="s">
        <v>1341</v>
      </c>
      <c r="B1" s="1830"/>
      <c r="C1" s="1830"/>
      <c r="D1" s="1830"/>
      <c r="E1" s="1830"/>
      <c r="F1" s="1830"/>
      <c r="G1" s="1830"/>
      <c r="H1" s="1830"/>
      <c r="I1" s="1830"/>
      <c r="J1" s="1830"/>
      <c r="K1" s="1830"/>
      <c r="L1" s="1831"/>
      <c r="M1" s="5"/>
    </row>
    <row r="2" spans="1:13" ht="20.25" customHeight="1" x14ac:dyDescent="0.25">
      <c r="A2" s="1624" t="s">
        <v>177</v>
      </c>
      <c r="B2" s="1625"/>
      <c r="C2" s="1600">
        <f>+(20+119+79)*25</f>
        <v>5450</v>
      </c>
      <c r="D2" s="1601"/>
      <c r="E2" s="1601"/>
      <c r="F2" s="1602"/>
      <c r="G2" s="1832" t="s">
        <v>3240</v>
      </c>
      <c r="H2" s="1833"/>
      <c r="I2" s="1628" t="s">
        <v>178</v>
      </c>
      <c r="J2" s="1629"/>
      <c r="K2" s="1632">
        <v>8</v>
      </c>
      <c r="L2" s="1633"/>
      <c r="M2" s="8"/>
    </row>
    <row r="3" spans="1:13" ht="20.25" customHeight="1" x14ac:dyDescent="0.25">
      <c r="A3" s="1624" t="s">
        <v>179</v>
      </c>
      <c r="B3" s="1625"/>
      <c r="C3" s="1600" t="s">
        <v>186</v>
      </c>
      <c r="D3" s="1601"/>
      <c r="E3" s="1601"/>
      <c r="F3" s="1602"/>
      <c r="G3" s="1673"/>
      <c r="H3" s="1674"/>
      <c r="I3" s="1628" t="s">
        <v>180</v>
      </c>
      <c r="J3" s="1629"/>
      <c r="K3" s="1632">
        <v>112</v>
      </c>
      <c r="L3" s="1633"/>
      <c r="M3" s="8"/>
    </row>
    <row r="4" spans="1:13" ht="20.25" customHeight="1" x14ac:dyDescent="0.25">
      <c r="A4" s="1624" t="s">
        <v>181</v>
      </c>
      <c r="B4" s="1625"/>
      <c r="C4" s="1600" t="s">
        <v>197</v>
      </c>
      <c r="D4" s="1601"/>
      <c r="E4" s="1601"/>
      <c r="F4" s="1602"/>
      <c r="G4" s="1626"/>
      <c r="H4" s="1627"/>
      <c r="I4" s="1628" t="s">
        <v>182</v>
      </c>
      <c r="J4" s="1629"/>
      <c r="K4" s="1632" t="s">
        <v>2442</v>
      </c>
      <c r="L4" s="1633"/>
      <c r="M4" s="8"/>
    </row>
    <row r="5" spans="1:13" ht="79.5" customHeight="1" thickBot="1" x14ac:dyDescent="0.3">
      <c r="A5" s="1641" t="s">
        <v>183</v>
      </c>
      <c r="B5" s="1642"/>
      <c r="C5" s="1636" t="s">
        <v>3272</v>
      </c>
      <c r="D5" s="1637"/>
      <c r="E5" s="1637"/>
      <c r="F5" s="1638"/>
      <c r="G5" s="10"/>
      <c r="H5" s="11"/>
      <c r="I5" s="1628" t="s">
        <v>297</v>
      </c>
      <c r="J5" s="1629"/>
      <c r="K5" s="1840" t="s">
        <v>1461</v>
      </c>
      <c r="L5" s="1841"/>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147.75" customHeight="1" x14ac:dyDescent="0.25">
      <c r="A7" s="462">
        <v>42573</v>
      </c>
      <c r="B7" s="689" t="s">
        <v>24</v>
      </c>
      <c r="C7" s="1714" t="s">
        <v>1716</v>
      </c>
      <c r="D7" s="1706"/>
      <c r="E7" s="1706"/>
      <c r="F7" s="1706"/>
      <c r="G7" s="1706"/>
      <c r="H7" s="1706"/>
      <c r="I7" s="1706"/>
      <c r="J7" s="1707"/>
      <c r="K7" s="688" t="s">
        <v>1544</v>
      </c>
      <c r="L7" s="688" t="s">
        <v>1544</v>
      </c>
    </row>
    <row r="8" spans="1:13" ht="20.100000000000001" customHeight="1" x14ac:dyDescent="0.25">
      <c r="A8" s="317">
        <v>42592</v>
      </c>
      <c r="B8" s="17" t="s">
        <v>1360</v>
      </c>
      <c r="C8" s="179"/>
      <c r="D8" s="179"/>
      <c r="E8" s="179"/>
      <c r="F8" s="179"/>
      <c r="G8" s="179"/>
      <c r="H8" s="179">
        <v>3310</v>
      </c>
      <c r="I8" s="179">
        <v>95</v>
      </c>
      <c r="J8" s="179"/>
      <c r="K8" s="179"/>
      <c r="L8" s="179" t="s">
        <v>1368</v>
      </c>
    </row>
    <row r="9" spans="1:13" x14ac:dyDescent="0.25">
      <c r="A9" s="317">
        <v>42617</v>
      </c>
      <c r="B9" s="17" t="s">
        <v>18</v>
      </c>
      <c r="C9" s="179">
        <v>195</v>
      </c>
      <c r="D9" s="179">
        <f>+C9*(100-E9)/100</f>
        <v>19.5</v>
      </c>
      <c r="E9" s="179">
        <v>90</v>
      </c>
      <c r="F9" s="179"/>
      <c r="G9" s="179">
        <v>165</v>
      </c>
      <c r="H9" s="179"/>
      <c r="I9" s="179"/>
      <c r="J9" s="179"/>
      <c r="K9" s="179"/>
      <c r="L9" s="179" t="s">
        <v>1373</v>
      </c>
    </row>
    <row r="10" spans="1:13" ht="20.100000000000001" customHeight="1" x14ac:dyDescent="0.25">
      <c r="A10" s="317">
        <v>42624</v>
      </c>
      <c r="B10" s="17" t="s">
        <v>18</v>
      </c>
      <c r="C10" s="320">
        <v>195</v>
      </c>
      <c r="D10" s="179">
        <f>+C10*(100-E10)/100</f>
        <v>19.5</v>
      </c>
      <c r="E10" s="179">
        <v>90</v>
      </c>
      <c r="F10" s="179"/>
      <c r="G10" s="179">
        <v>145</v>
      </c>
      <c r="H10" s="179"/>
      <c r="I10" s="179"/>
      <c r="J10" s="179"/>
      <c r="K10" s="179"/>
      <c r="L10" s="179" t="s">
        <v>1377</v>
      </c>
    </row>
    <row r="11" spans="1:13" ht="20.100000000000001" customHeight="1" x14ac:dyDescent="0.25">
      <c r="A11" s="317">
        <v>42634</v>
      </c>
      <c r="B11" s="17" t="s">
        <v>1360</v>
      </c>
      <c r="C11" s="179"/>
      <c r="D11" s="179"/>
      <c r="E11" s="179"/>
      <c r="F11" s="179"/>
      <c r="G11" s="179"/>
      <c r="H11" s="179">
        <v>3700</v>
      </c>
      <c r="I11" s="179">
        <v>98</v>
      </c>
      <c r="J11" s="179"/>
      <c r="K11" s="179"/>
      <c r="L11" s="179" t="s">
        <v>1368</v>
      </c>
    </row>
    <row r="12" spans="1:13" ht="20.100000000000001" customHeight="1" x14ac:dyDescent="0.25">
      <c r="A12" s="328">
        <v>42681</v>
      </c>
      <c r="B12" s="17" t="s">
        <v>1360</v>
      </c>
      <c r="C12" s="179"/>
      <c r="D12" s="179"/>
      <c r="E12" s="179"/>
      <c r="F12" s="179"/>
      <c r="G12" s="179"/>
      <c r="H12" s="179">
        <v>3795</v>
      </c>
      <c r="I12" s="179">
        <v>100</v>
      </c>
      <c r="J12" s="179"/>
      <c r="K12" s="179"/>
      <c r="L12" s="179" t="s">
        <v>42</v>
      </c>
    </row>
    <row r="13" spans="1:13" x14ac:dyDescent="0.25">
      <c r="A13" s="1789">
        <v>42684</v>
      </c>
      <c r="B13" s="17" t="s">
        <v>66</v>
      </c>
      <c r="C13" s="1658" t="s">
        <v>1444</v>
      </c>
      <c r="D13" s="1659"/>
      <c r="E13" s="1659"/>
      <c r="F13" s="1659"/>
      <c r="G13" s="1659"/>
      <c r="H13" s="1659"/>
      <c r="I13" s="1659"/>
      <c r="J13" s="1660"/>
      <c r="K13" s="997"/>
      <c r="L13" s="179"/>
    </row>
    <row r="14" spans="1:13" x14ac:dyDescent="0.25">
      <c r="A14" s="1834"/>
      <c r="B14" s="17" t="s">
        <v>1360</v>
      </c>
      <c r="C14" s="179"/>
      <c r="D14" s="179"/>
      <c r="E14" s="179"/>
      <c r="F14" s="179"/>
      <c r="G14" s="179"/>
      <c r="H14" s="179"/>
      <c r="I14" s="179"/>
      <c r="J14" s="179">
        <v>3940</v>
      </c>
      <c r="K14" s="179"/>
      <c r="L14" s="179" t="s">
        <v>9</v>
      </c>
    </row>
    <row r="15" spans="1:13" ht="20.25" customHeight="1" x14ac:dyDescent="0.25">
      <c r="A15" s="1834"/>
      <c r="B15" s="486" t="s">
        <v>19</v>
      </c>
      <c r="C15" s="1835" t="s">
        <v>1453</v>
      </c>
      <c r="D15" s="1836"/>
      <c r="E15" s="1836"/>
      <c r="F15" s="1836"/>
      <c r="G15" s="1836"/>
      <c r="H15" s="1836"/>
      <c r="I15" s="1836"/>
      <c r="J15" s="1837"/>
      <c r="K15" s="664" t="s">
        <v>1540</v>
      </c>
      <c r="L15" s="664" t="s">
        <v>1540</v>
      </c>
    </row>
    <row r="16" spans="1:13" x14ac:dyDescent="0.25">
      <c r="A16" s="1790"/>
      <c r="B16" s="17" t="s">
        <v>13</v>
      </c>
      <c r="C16" s="1658" t="s">
        <v>1445</v>
      </c>
      <c r="D16" s="1659"/>
      <c r="E16" s="1659"/>
      <c r="F16" s="1659"/>
      <c r="G16" s="1659"/>
      <c r="H16" s="1659"/>
      <c r="I16" s="1659"/>
      <c r="J16" s="1660"/>
      <c r="K16" s="997"/>
      <c r="L16" s="179"/>
    </row>
    <row r="17" spans="1:12" x14ac:dyDescent="0.25">
      <c r="A17" s="317">
        <v>42689</v>
      </c>
      <c r="B17" s="17" t="s">
        <v>1360</v>
      </c>
      <c r="C17" s="179"/>
      <c r="D17" s="179"/>
      <c r="E17" s="179"/>
      <c r="F17" s="179"/>
      <c r="G17" s="179"/>
      <c r="H17" s="179">
        <v>5150</v>
      </c>
      <c r="I17" s="179">
        <v>100</v>
      </c>
      <c r="J17" s="179"/>
      <c r="K17" s="179"/>
      <c r="L17" s="179" t="s">
        <v>42</v>
      </c>
    </row>
    <row r="18" spans="1:12" ht="16.5" thickBot="1" x14ac:dyDescent="0.3">
      <c r="A18" s="381">
        <v>42692</v>
      </c>
      <c r="B18" s="388" t="s">
        <v>18</v>
      </c>
      <c r="C18" s="205">
        <v>122</v>
      </c>
      <c r="D18" s="205">
        <f>+C18*(100-E18)/100</f>
        <v>91.5</v>
      </c>
      <c r="E18" s="205">
        <v>25</v>
      </c>
      <c r="F18" s="205"/>
      <c r="G18" s="205">
        <v>165</v>
      </c>
      <c r="H18" s="205"/>
      <c r="I18" s="205"/>
      <c r="J18" s="205"/>
      <c r="K18" s="205"/>
      <c r="L18" s="205" t="s">
        <v>1467</v>
      </c>
    </row>
    <row r="19" spans="1:12" ht="16.5" thickTop="1" x14ac:dyDescent="0.25">
      <c r="A19" s="40">
        <v>42761</v>
      </c>
      <c r="B19" s="41" t="s">
        <v>18</v>
      </c>
      <c r="C19" s="182">
        <v>155</v>
      </c>
      <c r="D19" s="182">
        <f>+C19*(100-E19)/100</f>
        <v>139.5</v>
      </c>
      <c r="E19" s="182">
        <v>10</v>
      </c>
      <c r="F19" s="182"/>
      <c r="G19" s="182">
        <v>160</v>
      </c>
      <c r="H19" s="182"/>
      <c r="I19" s="182"/>
      <c r="J19" s="182"/>
      <c r="K19" s="182"/>
      <c r="L19" s="182" t="s">
        <v>36</v>
      </c>
    </row>
    <row r="20" spans="1:12" ht="18" customHeight="1" x14ac:dyDescent="0.25">
      <c r="A20" s="380">
        <v>42803</v>
      </c>
      <c r="B20" s="17" t="s">
        <v>127</v>
      </c>
      <c r="C20" s="179"/>
      <c r="D20" s="179"/>
      <c r="E20" s="179"/>
      <c r="F20" s="179"/>
      <c r="G20" s="179"/>
      <c r="H20" s="179">
        <v>4900</v>
      </c>
      <c r="I20" s="179">
        <v>57</v>
      </c>
      <c r="J20" s="179"/>
      <c r="K20" s="179"/>
      <c r="L20" s="179" t="s">
        <v>1585</v>
      </c>
    </row>
    <row r="21" spans="1:12" ht="20.100000000000001" customHeight="1" x14ac:dyDescent="0.25">
      <c r="A21" s="317">
        <v>42840</v>
      </c>
      <c r="B21" s="17" t="s">
        <v>18</v>
      </c>
      <c r="C21" s="179">
        <v>115</v>
      </c>
      <c r="D21" s="179">
        <f>+C21*(100-E21)/100</f>
        <v>103.5</v>
      </c>
      <c r="E21" s="179">
        <v>10</v>
      </c>
      <c r="F21" s="179"/>
      <c r="G21" s="179">
        <v>165</v>
      </c>
      <c r="H21" s="179"/>
      <c r="I21" s="179"/>
      <c r="J21" s="179"/>
      <c r="K21" s="179"/>
      <c r="L21" s="179" t="s">
        <v>1588</v>
      </c>
    </row>
    <row r="22" spans="1:12" x14ac:dyDescent="0.25">
      <c r="A22" s="456">
        <v>42959</v>
      </c>
      <c r="B22" s="17" t="s">
        <v>13</v>
      </c>
      <c r="C22" s="1655" t="s">
        <v>1680</v>
      </c>
      <c r="D22" s="1656"/>
      <c r="E22" s="1656"/>
      <c r="F22" s="1656"/>
      <c r="G22" s="1656"/>
      <c r="H22" s="1656"/>
      <c r="I22" s="1656"/>
      <c r="J22" s="1657"/>
      <c r="K22" s="990"/>
      <c r="L22" s="7"/>
    </row>
    <row r="23" spans="1:12" ht="20.100000000000001" customHeight="1" x14ac:dyDescent="0.25">
      <c r="A23" s="317">
        <v>43021</v>
      </c>
      <c r="B23" s="17" t="s">
        <v>1360</v>
      </c>
      <c r="C23" s="179"/>
      <c r="D23" s="179"/>
      <c r="E23" s="179"/>
      <c r="F23" s="179"/>
      <c r="G23" s="179"/>
      <c r="H23" s="179">
        <v>5230</v>
      </c>
      <c r="I23" s="179">
        <v>57</v>
      </c>
      <c r="J23" s="179"/>
      <c r="K23" s="179"/>
      <c r="L23" s="179" t="s">
        <v>1748</v>
      </c>
    </row>
    <row r="24" spans="1:12" x14ac:dyDescent="0.25">
      <c r="A24" s="317">
        <v>43024</v>
      </c>
      <c r="B24" s="17" t="s">
        <v>18</v>
      </c>
      <c r="C24" s="179">
        <v>110</v>
      </c>
      <c r="D24" s="179">
        <f>+C24*(100-E24)/100</f>
        <v>99</v>
      </c>
      <c r="E24" s="179">
        <v>10</v>
      </c>
      <c r="F24" s="179"/>
      <c r="G24" s="179"/>
      <c r="H24" s="179"/>
      <c r="I24" s="179"/>
      <c r="J24" s="179"/>
      <c r="K24" s="179"/>
      <c r="L24" s="179" t="s">
        <v>36</v>
      </c>
    </row>
    <row r="25" spans="1:12" ht="16.5" thickBot="1" x14ac:dyDescent="0.3">
      <c r="A25" s="639">
        <v>43027</v>
      </c>
      <c r="B25" s="640" t="s">
        <v>13</v>
      </c>
      <c r="C25" s="1842" t="s">
        <v>1752</v>
      </c>
      <c r="D25" s="1843"/>
      <c r="E25" s="1843"/>
      <c r="F25" s="1843"/>
      <c r="G25" s="1843"/>
      <c r="H25" s="1843"/>
      <c r="I25" s="1843"/>
      <c r="J25" s="1844"/>
      <c r="K25" s="1070"/>
      <c r="L25" s="205"/>
    </row>
    <row r="26" spans="1:12" ht="16.5" thickTop="1" x14ac:dyDescent="0.25">
      <c r="A26" s="40">
        <v>43124</v>
      </c>
      <c r="B26" s="41" t="s">
        <v>18</v>
      </c>
      <c r="C26" s="182">
        <v>100</v>
      </c>
      <c r="D26" s="182">
        <f>+C26*(100-E26)/100</f>
        <v>99</v>
      </c>
      <c r="E26" s="182">
        <v>1</v>
      </c>
      <c r="F26" s="182"/>
      <c r="G26" s="182">
        <v>165</v>
      </c>
      <c r="H26" s="182"/>
      <c r="I26" s="182"/>
      <c r="J26" s="182"/>
      <c r="K26" s="182"/>
      <c r="L26" s="182" t="s">
        <v>1257</v>
      </c>
    </row>
    <row r="27" spans="1:12" ht="20.25" customHeight="1" x14ac:dyDescent="0.25">
      <c r="A27" s="317">
        <v>43174</v>
      </c>
      <c r="B27" s="17" t="s">
        <v>13</v>
      </c>
      <c r="C27" s="1655" t="s">
        <v>1752</v>
      </c>
      <c r="D27" s="1656"/>
      <c r="E27" s="1656"/>
      <c r="F27" s="1656"/>
      <c r="G27" s="1656"/>
      <c r="H27" s="1656"/>
      <c r="I27" s="1656"/>
      <c r="J27" s="1657"/>
      <c r="K27" s="991"/>
      <c r="L27" s="179"/>
    </row>
    <row r="28" spans="1:12" ht="20.100000000000001" customHeight="1" x14ac:dyDescent="0.25">
      <c r="A28" s="317">
        <v>43179</v>
      </c>
      <c r="B28" s="17" t="s">
        <v>13</v>
      </c>
      <c r="C28" s="1658" t="s">
        <v>1985</v>
      </c>
      <c r="D28" s="1659"/>
      <c r="E28" s="1659"/>
      <c r="F28" s="1659"/>
      <c r="G28" s="1659"/>
      <c r="H28" s="1659"/>
      <c r="I28" s="1659"/>
      <c r="J28" s="1660"/>
      <c r="K28" s="997"/>
      <c r="L28" s="179"/>
    </row>
    <row r="29" spans="1:12" ht="20.100000000000001" customHeight="1" x14ac:dyDescent="0.25">
      <c r="A29" s="317">
        <v>43180</v>
      </c>
      <c r="B29" s="17" t="s">
        <v>127</v>
      </c>
      <c r="C29" s="179"/>
      <c r="D29" s="179"/>
      <c r="E29" s="179"/>
      <c r="F29" s="179"/>
      <c r="G29" s="179"/>
      <c r="H29" s="179"/>
      <c r="I29" s="179"/>
      <c r="J29" s="179"/>
      <c r="K29" s="179"/>
      <c r="L29" s="179" t="s">
        <v>1987</v>
      </c>
    </row>
    <row r="30" spans="1:12" ht="20.100000000000001" customHeight="1" x14ac:dyDescent="0.25">
      <c r="A30" s="317">
        <v>43183</v>
      </c>
      <c r="B30" s="17" t="s">
        <v>13</v>
      </c>
      <c r="C30" s="1658" t="s">
        <v>1991</v>
      </c>
      <c r="D30" s="1659"/>
      <c r="E30" s="1659"/>
      <c r="F30" s="1659"/>
      <c r="G30" s="1659"/>
      <c r="H30" s="1659"/>
      <c r="I30" s="1659"/>
      <c r="J30" s="1660"/>
      <c r="K30" s="997"/>
      <c r="L30" s="179"/>
    </row>
    <row r="31" spans="1:12" ht="20.100000000000001" customHeight="1" x14ac:dyDescent="0.25">
      <c r="A31" s="317">
        <v>43189</v>
      </c>
      <c r="B31" s="17" t="s">
        <v>13</v>
      </c>
      <c r="C31" s="1658" t="s">
        <v>1919</v>
      </c>
      <c r="D31" s="1659"/>
      <c r="E31" s="1659"/>
      <c r="F31" s="1659"/>
      <c r="G31" s="1659"/>
      <c r="H31" s="1659"/>
      <c r="I31" s="1659"/>
      <c r="J31" s="1660"/>
      <c r="K31" s="997"/>
      <c r="L31" s="179"/>
    </row>
    <row r="32" spans="1:12" ht="20.100000000000001" customHeight="1" x14ac:dyDescent="0.25">
      <c r="A32" s="317">
        <v>43193</v>
      </c>
      <c r="B32" s="17" t="s">
        <v>18</v>
      </c>
      <c r="C32" s="179">
        <v>90</v>
      </c>
      <c r="D32" s="179">
        <f>+C32*(100-E32)/100</f>
        <v>89.1</v>
      </c>
      <c r="E32" s="179">
        <v>1</v>
      </c>
      <c r="F32" s="179"/>
      <c r="G32" s="179">
        <v>165</v>
      </c>
      <c r="H32" s="179"/>
      <c r="I32" s="179"/>
      <c r="J32" s="179"/>
      <c r="K32" s="179"/>
      <c r="L32" s="179" t="s">
        <v>36</v>
      </c>
    </row>
    <row r="33" spans="1:12" ht="20.100000000000001" customHeight="1" x14ac:dyDescent="0.25">
      <c r="A33" s="36">
        <v>43269</v>
      </c>
      <c r="B33" s="131" t="s">
        <v>18</v>
      </c>
      <c r="C33" s="242">
        <v>20</v>
      </c>
      <c r="D33" s="242">
        <f>+C33*(100-E33)/100</f>
        <v>19</v>
      </c>
      <c r="E33" s="242">
        <v>5</v>
      </c>
      <c r="F33" s="242"/>
      <c r="G33" s="242">
        <v>165</v>
      </c>
      <c r="H33" s="242"/>
      <c r="I33" s="242"/>
      <c r="J33" s="242"/>
      <c r="K33" s="242"/>
      <c r="L33" s="242" t="s">
        <v>2098</v>
      </c>
    </row>
    <row r="34" spans="1:12" ht="20.100000000000001" customHeight="1" x14ac:dyDescent="0.25">
      <c r="A34" s="317">
        <v>43270</v>
      </c>
      <c r="B34" s="17" t="s">
        <v>127</v>
      </c>
      <c r="C34" s="179"/>
      <c r="D34" s="179"/>
      <c r="E34" s="179"/>
      <c r="F34" s="179"/>
      <c r="G34" s="179"/>
      <c r="H34" s="179">
        <v>5675</v>
      </c>
      <c r="I34" s="179">
        <v>100</v>
      </c>
      <c r="J34" s="179"/>
      <c r="K34" s="179"/>
      <c r="L34" s="179" t="s">
        <v>2102</v>
      </c>
    </row>
    <row r="35" spans="1:12" ht="20.100000000000001" customHeight="1" x14ac:dyDescent="0.25">
      <c r="A35" s="1838">
        <v>43272</v>
      </c>
      <c r="B35" s="295" t="s">
        <v>127</v>
      </c>
      <c r="C35" s="179"/>
      <c r="D35" s="179"/>
      <c r="E35" s="179"/>
      <c r="F35" s="179"/>
      <c r="G35" s="179"/>
      <c r="H35" s="179">
        <v>5675</v>
      </c>
      <c r="I35" s="179">
        <v>100</v>
      </c>
      <c r="J35" s="179"/>
      <c r="K35" s="179"/>
      <c r="L35" s="179"/>
    </row>
    <row r="36" spans="1:12" x14ac:dyDescent="0.25">
      <c r="A36" s="1839"/>
      <c r="B36" s="529" t="s">
        <v>13</v>
      </c>
      <c r="C36" s="1658" t="s">
        <v>46</v>
      </c>
      <c r="D36" s="1659"/>
      <c r="E36" s="1659"/>
      <c r="F36" s="1659"/>
      <c r="G36" s="1659"/>
      <c r="H36" s="1659"/>
      <c r="I36" s="1659"/>
      <c r="J36" s="1660"/>
      <c r="K36" s="997"/>
      <c r="L36" s="179"/>
    </row>
    <row r="37" spans="1:12" ht="20.100000000000001" customHeight="1" x14ac:dyDescent="0.25">
      <c r="A37" s="317">
        <v>43274</v>
      </c>
      <c r="B37" s="17" t="s">
        <v>127</v>
      </c>
      <c r="C37" s="179"/>
      <c r="D37" s="179"/>
      <c r="E37" s="179"/>
      <c r="F37" s="179"/>
      <c r="G37" s="179"/>
      <c r="H37" s="179">
        <v>5675</v>
      </c>
      <c r="I37" s="179">
        <v>100</v>
      </c>
      <c r="J37" s="179"/>
      <c r="K37" s="179"/>
      <c r="L37" s="179"/>
    </row>
    <row r="38" spans="1:12" x14ac:dyDescent="0.25">
      <c r="A38" s="713">
        <v>43302</v>
      </c>
      <c r="B38" s="17" t="s">
        <v>18</v>
      </c>
      <c r="C38" s="179">
        <v>20</v>
      </c>
      <c r="D38" s="179">
        <f>+C38*(100-E38)/100</f>
        <v>19</v>
      </c>
      <c r="E38" s="179">
        <v>5</v>
      </c>
      <c r="F38" s="179" t="s">
        <v>95</v>
      </c>
      <c r="G38" s="179">
        <v>155</v>
      </c>
      <c r="H38" s="179"/>
      <c r="I38" s="179"/>
      <c r="J38" s="179"/>
      <c r="K38" s="179"/>
      <c r="L38" s="179" t="s">
        <v>2074</v>
      </c>
    </row>
    <row r="39" spans="1:12" ht="20.100000000000001" customHeight="1" x14ac:dyDescent="0.25">
      <c r="A39" s="317">
        <v>43350</v>
      </c>
      <c r="B39" s="17" t="s">
        <v>18</v>
      </c>
      <c r="C39" s="179">
        <v>20</v>
      </c>
      <c r="D39" s="179">
        <f>+C39*(100-E39)/100</f>
        <v>19</v>
      </c>
      <c r="E39" s="179">
        <v>5</v>
      </c>
      <c r="F39" s="179"/>
      <c r="G39" s="179">
        <v>160</v>
      </c>
      <c r="H39" s="179"/>
      <c r="I39" s="179"/>
      <c r="J39" s="179"/>
      <c r="K39" s="179"/>
      <c r="L39" s="350" t="s">
        <v>2193</v>
      </c>
    </row>
    <row r="40" spans="1:12" x14ac:dyDescent="0.25">
      <c r="A40" s="317">
        <v>43404</v>
      </c>
      <c r="B40" s="17" t="s">
        <v>18</v>
      </c>
      <c r="C40" s="179">
        <v>25</v>
      </c>
      <c r="D40" s="179">
        <f>+C40*(100-E40)/100</f>
        <v>23.75</v>
      </c>
      <c r="E40" s="179">
        <v>5</v>
      </c>
      <c r="F40" s="179"/>
      <c r="G40" s="179">
        <v>140</v>
      </c>
      <c r="H40" s="179"/>
      <c r="I40" s="179"/>
      <c r="J40" s="179"/>
      <c r="K40" s="179"/>
      <c r="L40" s="179" t="s">
        <v>1636</v>
      </c>
    </row>
    <row r="41" spans="1:12" x14ac:dyDescent="0.25">
      <c r="A41" s="760">
        <v>43421</v>
      </c>
      <c r="B41" s="17" t="s">
        <v>127</v>
      </c>
      <c r="C41" s="179"/>
      <c r="D41" s="179"/>
      <c r="E41" s="179"/>
      <c r="F41" s="179"/>
      <c r="G41" s="179"/>
      <c r="H41" s="179">
        <v>5380</v>
      </c>
      <c r="I41" s="179">
        <v>59</v>
      </c>
      <c r="J41" s="179"/>
      <c r="K41" s="179"/>
      <c r="L41" s="179" t="s">
        <v>2294</v>
      </c>
    </row>
    <row r="42" spans="1:12" ht="16.5" thickBot="1" x14ac:dyDescent="0.3">
      <c r="A42" s="22">
        <v>43458</v>
      </c>
      <c r="B42" s="23" t="s">
        <v>18</v>
      </c>
      <c r="C42" s="367">
        <v>25</v>
      </c>
      <c r="D42" s="367">
        <f t="shared" ref="D42:D113" si="0">+C42*(100-E42)/100</f>
        <v>23.75</v>
      </c>
      <c r="E42" s="367">
        <v>5</v>
      </c>
      <c r="F42" s="367"/>
      <c r="G42" s="367">
        <v>150</v>
      </c>
      <c r="H42" s="367"/>
      <c r="I42" s="367"/>
      <c r="J42" s="367"/>
      <c r="K42" s="367"/>
      <c r="L42" s="367" t="s">
        <v>1636</v>
      </c>
    </row>
    <row r="43" spans="1:12" ht="20.100000000000001" customHeight="1" thickTop="1" x14ac:dyDescent="0.25">
      <c r="A43" s="780">
        <v>43566</v>
      </c>
      <c r="B43" s="785" t="s">
        <v>18</v>
      </c>
      <c r="C43" s="238">
        <v>35</v>
      </c>
      <c r="D43" s="238">
        <f t="shared" si="0"/>
        <v>33.25</v>
      </c>
      <c r="E43" s="238">
        <v>5</v>
      </c>
      <c r="F43" s="238" t="s">
        <v>95</v>
      </c>
      <c r="G43" s="238">
        <v>170</v>
      </c>
      <c r="H43" s="238"/>
      <c r="I43" s="238"/>
      <c r="J43" s="238"/>
      <c r="K43" s="238"/>
      <c r="L43" s="238" t="s">
        <v>1636</v>
      </c>
    </row>
    <row r="44" spans="1:12" ht="20.100000000000001" customHeight="1" x14ac:dyDescent="0.25">
      <c r="A44" s="317">
        <v>43588</v>
      </c>
      <c r="B44" s="17" t="s">
        <v>127</v>
      </c>
      <c r="C44" s="179"/>
      <c r="D44" s="179"/>
      <c r="E44" s="179"/>
      <c r="F44" s="179"/>
      <c r="G44" s="179"/>
      <c r="H44" s="179">
        <v>5435</v>
      </c>
      <c r="I44" s="179">
        <v>67</v>
      </c>
      <c r="J44" s="179"/>
      <c r="K44" s="179"/>
      <c r="L44" s="179"/>
    </row>
    <row r="45" spans="1:12" ht="20.100000000000001" customHeight="1" x14ac:dyDescent="0.25">
      <c r="A45" s="317">
        <v>43657</v>
      </c>
      <c r="B45" s="17" t="s">
        <v>2569</v>
      </c>
      <c r="C45" s="1655" t="s">
        <v>2570</v>
      </c>
      <c r="D45" s="1656"/>
      <c r="E45" s="1656"/>
      <c r="F45" s="1656"/>
      <c r="G45" s="1656"/>
      <c r="H45" s="1656"/>
      <c r="I45" s="1656"/>
      <c r="J45" s="1657"/>
      <c r="K45" s="991"/>
      <c r="L45" s="179"/>
    </row>
    <row r="46" spans="1:12" ht="20.100000000000001" customHeight="1" x14ac:dyDescent="0.25">
      <c r="A46" s="317">
        <v>43669</v>
      </c>
      <c r="B46" s="17" t="s">
        <v>18</v>
      </c>
      <c r="C46" s="179">
        <v>40</v>
      </c>
      <c r="D46" s="179">
        <f t="shared" si="0"/>
        <v>38</v>
      </c>
      <c r="E46" s="179">
        <v>5</v>
      </c>
      <c r="F46" s="179"/>
      <c r="G46" s="179">
        <v>155</v>
      </c>
      <c r="H46" s="179"/>
      <c r="I46" s="179"/>
      <c r="J46" s="179"/>
      <c r="K46" s="179"/>
      <c r="L46" s="179" t="s">
        <v>36</v>
      </c>
    </row>
    <row r="47" spans="1:12" x14ac:dyDescent="0.25">
      <c r="A47" s="317">
        <v>43766</v>
      </c>
      <c r="B47" s="17" t="s">
        <v>18</v>
      </c>
      <c r="C47" s="179">
        <v>45</v>
      </c>
      <c r="D47" s="179">
        <f t="shared" si="0"/>
        <v>44.1</v>
      </c>
      <c r="E47" s="179">
        <v>2</v>
      </c>
      <c r="F47" s="179" t="s">
        <v>95</v>
      </c>
      <c r="G47" s="179">
        <v>137</v>
      </c>
      <c r="H47" s="179"/>
      <c r="I47" s="179"/>
      <c r="J47" s="179"/>
      <c r="K47" s="179"/>
      <c r="L47" s="179" t="s">
        <v>36</v>
      </c>
    </row>
    <row r="48" spans="1:12" x14ac:dyDescent="0.25">
      <c r="A48" s="317">
        <v>43813</v>
      </c>
      <c r="B48" s="17" t="s">
        <v>127</v>
      </c>
      <c r="C48" s="179"/>
      <c r="D48" s="179" t="s">
        <v>1941</v>
      </c>
      <c r="E48" s="179"/>
      <c r="F48" s="179"/>
      <c r="G48" s="179"/>
      <c r="H48" s="179">
        <v>5440</v>
      </c>
      <c r="I48" s="179">
        <v>78</v>
      </c>
      <c r="J48" s="179"/>
      <c r="K48" s="179"/>
      <c r="L48" s="179" t="s">
        <v>2950</v>
      </c>
    </row>
    <row r="49" spans="1:12" x14ac:dyDescent="0.25">
      <c r="A49" s="317">
        <v>43841</v>
      </c>
      <c r="B49" s="17" t="s">
        <v>18</v>
      </c>
      <c r="C49" s="179">
        <v>64</v>
      </c>
      <c r="D49" s="179">
        <f t="shared" si="0"/>
        <v>62.72</v>
      </c>
      <c r="E49" s="179">
        <v>2</v>
      </c>
      <c r="F49" s="179" t="s">
        <v>95</v>
      </c>
      <c r="G49" s="179">
        <v>145</v>
      </c>
      <c r="H49" s="179"/>
      <c r="I49" s="179"/>
      <c r="J49" s="179"/>
      <c r="K49" s="179"/>
      <c r="L49" s="179" t="s">
        <v>2074</v>
      </c>
    </row>
    <row r="50" spans="1:12" s="89" customFormat="1" ht="18" customHeight="1" x14ac:dyDescent="0.25">
      <c r="A50" s="1337">
        <v>43920</v>
      </c>
      <c r="B50" s="913" t="s">
        <v>4</v>
      </c>
      <c r="C50" s="914"/>
      <c r="D50" s="914"/>
      <c r="E50" s="914">
        <v>1</v>
      </c>
      <c r="F50" s="914"/>
      <c r="G50" s="914"/>
      <c r="H50" s="914"/>
      <c r="I50" s="914"/>
      <c r="J50" s="914"/>
      <c r="K50" s="1199"/>
      <c r="L50" s="915"/>
    </row>
    <row r="51" spans="1:12" ht="20.100000000000001" customHeight="1" x14ac:dyDescent="0.25">
      <c r="A51" s="1337">
        <v>43951</v>
      </c>
      <c r="B51" s="913" t="s">
        <v>4</v>
      </c>
      <c r="C51" s="914"/>
      <c r="D51" s="914"/>
      <c r="E51" s="914">
        <v>1</v>
      </c>
      <c r="F51" s="914"/>
      <c r="G51" s="914"/>
      <c r="H51" s="914"/>
      <c r="I51" s="914"/>
      <c r="J51" s="914"/>
      <c r="K51" s="1199"/>
      <c r="L51" s="915"/>
    </row>
    <row r="52" spans="1:12" ht="20.100000000000001" customHeight="1" x14ac:dyDescent="0.25">
      <c r="A52" s="1337">
        <v>43981</v>
      </c>
      <c r="B52" s="913" t="s">
        <v>4</v>
      </c>
      <c r="C52" s="914"/>
      <c r="D52" s="914"/>
      <c r="E52" s="914">
        <v>1</v>
      </c>
      <c r="F52" s="914"/>
      <c r="G52" s="914"/>
      <c r="H52" s="914"/>
      <c r="I52" s="914"/>
      <c r="J52" s="914"/>
      <c r="K52" s="1199"/>
      <c r="L52" s="915"/>
    </row>
    <row r="53" spans="1:12" x14ac:dyDescent="0.25">
      <c r="A53" s="317">
        <v>44012</v>
      </c>
      <c r="B53" s="17" t="s">
        <v>18</v>
      </c>
      <c r="C53" s="179">
        <v>60</v>
      </c>
      <c r="D53" s="179">
        <f t="shared" si="0"/>
        <v>58.8</v>
      </c>
      <c r="E53" s="179">
        <v>2</v>
      </c>
      <c r="F53" s="179"/>
      <c r="G53" s="179">
        <v>130</v>
      </c>
      <c r="H53" s="179"/>
      <c r="I53" s="179"/>
      <c r="J53" s="179"/>
      <c r="K53" s="179"/>
      <c r="L53" s="179" t="s">
        <v>2074</v>
      </c>
    </row>
    <row r="54" spans="1:12" ht="20.100000000000001" customHeight="1" x14ac:dyDescent="0.25">
      <c r="A54" s="1337">
        <v>44012</v>
      </c>
      <c r="B54" s="913" t="s">
        <v>4</v>
      </c>
      <c r="C54" s="914"/>
      <c r="D54" s="914"/>
      <c r="E54" s="914">
        <v>1</v>
      </c>
      <c r="F54" s="914"/>
      <c r="G54" s="914"/>
      <c r="H54" s="914"/>
      <c r="I54" s="914"/>
      <c r="J54" s="914"/>
      <c r="K54" s="1199"/>
      <c r="L54" s="915"/>
    </row>
    <row r="55" spans="1:12" ht="20.100000000000001" customHeight="1" x14ac:dyDescent="0.25">
      <c r="A55" s="1337">
        <v>44042</v>
      </c>
      <c r="B55" s="913" t="s">
        <v>4</v>
      </c>
      <c r="C55" s="914"/>
      <c r="D55" s="914"/>
      <c r="E55" s="914">
        <v>1</v>
      </c>
      <c r="F55" s="914"/>
      <c r="G55" s="914"/>
      <c r="H55" s="914"/>
      <c r="I55" s="914"/>
      <c r="J55" s="914"/>
      <c r="K55" s="1199"/>
      <c r="L55" s="915"/>
    </row>
    <row r="56" spans="1:12" x14ac:dyDescent="0.25">
      <c r="A56" s="317">
        <v>44069</v>
      </c>
      <c r="B56" s="17" t="s">
        <v>127</v>
      </c>
      <c r="C56" s="179"/>
      <c r="D56" s="179" t="s">
        <v>1941</v>
      </c>
      <c r="E56" s="179"/>
      <c r="F56" s="179"/>
      <c r="G56" s="179"/>
      <c r="H56" s="179">
        <v>5451</v>
      </c>
      <c r="I56" s="179">
        <v>79</v>
      </c>
      <c r="J56" s="179"/>
      <c r="K56" s="179"/>
      <c r="L56" s="179" t="s">
        <v>3108</v>
      </c>
    </row>
    <row r="57" spans="1:12" ht="20.100000000000001" customHeight="1" x14ac:dyDescent="0.25">
      <c r="A57" s="1337">
        <v>44042</v>
      </c>
      <c r="B57" s="913" t="s">
        <v>4</v>
      </c>
      <c r="C57" s="914"/>
      <c r="D57" s="914"/>
      <c r="E57" s="914">
        <v>1</v>
      </c>
      <c r="F57" s="914"/>
      <c r="G57" s="914"/>
      <c r="H57" s="914"/>
      <c r="I57" s="914"/>
      <c r="J57" s="914"/>
      <c r="K57" s="1199"/>
      <c r="L57" s="915"/>
    </row>
    <row r="58" spans="1:12" ht="20.100000000000001" customHeight="1" x14ac:dyDescent="0.25">
      <c r="A58" s="1337">
        <v>44073</v>
      </c>
      <c r="B58" s="913" t="s">
        <v>4</v>
      </c>
      <c r="C58" s="914"/>
      <c r="D58" s="914"/>
      <c r="E58" s="914">
        <v>1</v>
      </c>
      <c r="F58" s="914"/>
      <c r="G58" s="914"/>
      <c r="H58" s="914"/>
      <c r="I58" s="914"/>
      <c r="J58" s="914"/>
      <c r="K58" s="1199"/>
      <c r="L58" s="915"/>
    </row>
    <row r="59" spans="1:12" ht="20.100000000000001" customHeight="1" x14ac:dyDescent="0.25">
      <c r="A59" s="1337">
        <v>44104</v>
      </c>
      <c r="B59" s="913" t="s">
        <v>4</v>
      </c>
      <c r="C59" s="914"/>
      <c r="D59" s="914"/>
      <c r="E59" s="914">
        <v>1</v>
      </c>
      <c r="F59" s="914"/>
      <c r="G59" s="914"/>
      <c r="H59" s="914"/>
      <c r="I59" s="914"/>
      <c r="J59" s="914"/>
      <c r="K59" s="1199"/>
      <c r="L59" s="915"/>
    </row>
    <row r="60" spans="1:12" ht="20.100000000000001" customHeight="1" x14ac:dyDescent="0.25">
      <c r="A60" s="1337">
        <v>44134</v>
      </c>
      <c r="B60" s="913" t="s">
        <v>4</v>
      </c>
      <c r="C60" s="914"/>
      <c r="D60" s="914"/>
      <c r="E60" s="914">
        <v>1</v>
      </c>
      <c r="F60" s="914"/>
      <c r="G60" s="914"/>
      <c r="H60" s="914"/>
      <c r="I60" s="914"/>
      <c r="J60" s="914"/>
      <c r="K60" s="1199"/>
      <c r="L60" s="915"/>
    </row>
    <row r="61" spans="1:12" x14ac:dyDescent="0.25">
      <c r="A61" s="317">
        <v>44158</v>
      </c>
      <c r="B61" s="17" t="s">
        <v>18</v>
      </c>
      <c r="C61" s="179">
        <v>45</v>
      </c>
      <c r="D61" s="179">
        <f t="shared" si="0"/>
        <v>44.1</v>
      </c>
      <c r="E61" s="179">
        <v>2</v>
      </c>
      <c r="F61" s="179"/>
      <c r="G61" s="179">
        <v>130</v>
      </c>
      <c r="H61" s="179"/>
      <c r="I61" s="179"/>
      <c r="J61" s="179"/>
      <c r="K61" s="179"/>
      <c r="L61" s="179" t="s">
        <v>1634</v>
      </c>
    </row>
    <row r="62" spans="1:12" ht="20.100000000000001" customHeight="1" x14ac:dyDescent="0.25">
      <c r="A62" s="1337">
        <v>44165</v>
      </c>
      <c r="B62" s="913" t="s">
        <v>4</v>
      </c>
      <c r="C62" s="914"/>
      <c r="D62" s="914"/>
      <c r="E62" s="914">
        <v>1</v>
      </c>
      <c r="F62" s="914"/>
      <c r="G62" s="914"/>
      <c r="H62" s="914"/>
      <c r="I62" s="914"/>
      <c r="J62" s="914"/>
      <c r="K62" s="1199"/>
      <c r="L62" s="915"/>
    </row>
    <row r="63" spans="1:12" ht="63.75" customHeight="1" x14ac:dyDescent="0.25">
      <c r="A63" s="317">
        <v>44185</v>
      </c>
      <c r="B63" s="17" t="s">
        <v>11</v>
      </c>
      <c r="C63" s="1655" t="s">
        <v>3313</v>
      </c>
      <c r="D63" s="1656"/>
      <c r="E63" s="1656"/>
      <c r="F63" s="1656"/>
      <c r="G63" s="1656"/>
      <c r="H63" s="1656"/>
      <c r="I63" s="1656"/>
      <c r="J63" s="1657"/>
      <c r="K63" s="179"/>
      <c r="L63" s="1427" t="s">
        <v>3271</v>
      </c>
    </row>
    <row r="64" spans="1:12" x14ac:dyDescent="0.25">
      <c r="A64" s="317"/>
      <c r="B64" s="17"/>
      <c r="C64" s="179"/>
      <c r="D64" s="179">
        <f t="shared" si="0"/>
        <v>0</v>
      </c>
      <c r="E64" s="179"/>
      <c r="F64" s="179"/>
      <c r="G64" s="179"/>
      <c r="H64" s="179"/>
      <c r="I64" s="179"/>
      <c r="J64" s="179"/>
      <c r="K64" s="179"/>
      <c r="L64" s="179"/>
    </row>
    <row r="65" spans="1:12" x14ac:dyDescent="0.25">
      <c r="A65" s="317"/>
      <c r="B65" s="17"/>
      <c r="C65" s="179"/>
      <c r="D65" s="179">
        <f t="shared" si="0"/>
        <v>0</v>
      </c>
      <c r="E65" s="179"/>
      <c r="F65" s="179"/>
      <c r="G65" s="179"/>
      <c r="H65" s="179"/>
      <c r="I65" s="179"/>
      <c r="J65" s="179"/>
      <c r="K65" s="179"/>
      <c r="L65" s="179"/>
    </row>
    <row r="66" spans="1:12" x14ac:dyDescent="0.25">
      <c r="A66" s="317"/>
      <c r="B66" s="17"/>
      <c r="C66" s="179"/>
      <c r="D66" s="179">
        <f t="shared" si="0"/>
        <v>0</v>
      </c>
      <c r="E66" s="179"/>
      <c r="F66" s="179"/>
      <c r="G66" s="179"/>
      <c r="H66" s="179"/>
      <c r="I66" s="179"/>
      <c r="J66" s="179"/>
      <c r="K66" s="179"/>
      <c r="L66" s="179"/>
    </row>
    <row r="67" spans="1:12" x14ac:dyDescent="0.25">
      <c r="A67" s="317"/>
      <c r="B67" s="17"/>
      <c r="C67" s="179"/>
      <c r="D67" s="179">
        <f t="shared" si="0"/>
        <v>0</v>
      </c>
      <c r="E67" s="179"/>
      <c r="F67" s="179"/>
      <c r="G67" s="179"/>
      <c r="H67" s="179"/>
      <c r="I67" s="179"/>
      <c r="J67" s="179"/>
      <c r="K67" s="179"/>
      <c r="L67" s="179"/>
    </row>
    <row r="68" spans="1:12" x14ac:dyDescent="0.25">
      <c r="A68" s="317"/>
      <c r="B68" s="17"/>
      <c r="C68" s="179"/>
      <c r="D68" s="179">
        <f t="shared" si="0"/>
        <v>0</v>
      </c>
      <c r="E68" s="179"/>
      <c r="F68" s="179"/>
      <c r="G68" s="179"/>
      <c r="H68" s="179"/>
      <c r="I68" s="179"/>
      <c r="J68" s="179"/>
      <c r="K68" s="179"/>
      <c r="L68" s="179"/>
    </row>
    <row r="69" spans="1:12" x14ac:dyDescent="0.25">
      <c r="A69" s="317"/>
      <c r="B69" s="17"/>
      <c r="C69" s="179"/>
      <c r="D69" s="179">
        <f t="shared" si="0"/>
        <v>0</v>
      </c>
      <c r="E69" s="179"/>
      <c r="F69" s="179"/>
      <c r="G69" s="179"/>
      <c r="H69" s="179"/>
      <c r="I69" s="179"/>
      <c r="J69" s="179"/>
      <c r="K69" s="179"/>
      <c r="L69" s="179"/>
    </row>
    <row r="70" spans="1:12" ht="20.100000000000001" customHeight="1" x14ac:dyDescent="0.25">
      <c r="A70" s="317"/>
      <c r="B70" s="17"/>
      <c r="C70" s="179"/>
      <c r="D70" s="179">
        <f t="shared" si="0"/>
        <v>0</v>
      </c>
      <c r="E70" s="179"/>
      <c r="F70" s="179"/>
      <c r="G70" s="179"/>
      <c r="H70" s="179"/>
      <c r="I70" s="179"/>
      <c r="J70" s="179"/>
      <c r="K70" s="179"/>
      <c r="L70" s="179"/>
    </row>
    <row r="71" spans="1:12" ht="20.100000000000001" customHeight="1" x14ac:dyDescent="0.25">
      <c r="A71" s="317"/>
      <c r="B71" s="17"/>
      <c r="C71" s="179"/>
      <c r="D71" s="179">
        <f t="shared" si="0"/>
        <v>0</v>
      </c>
      <c r="E71" s="179"/>
      <c r="F71" s="179"/>
      <c r="G71" s="179"/>
      <c r="H71" s="179"/>
      <c r="I71" s="179"/>
      <c r="J71" s="179"/>
      <c r="K71" s="179"/>
      <c r="L71" s="179"/>
    </row>
    <row r="72" spans="1:12" ht="20.100000000000001" customHeight="1" x14ac:dyDescent="0.25">
      <c r="A72" s="317"/>
      <c r="B72" s="17"/>
      <c r="C72" s="179"/>
      <c r="D72" s="179">
        <f t="shared" si="0"/>
        <v>0</v>
      </c>
      <c r="E72" s="179"/>
      <c r="F72" s="179"/>
      <c r="G72" s="179"/>
      <c r="H72" s="179"/>
      <c r="I72" s="179"/>
      <c r="J72" s="179"/>
      <c r="K72" s="179"/>
      <c r="L72" s="179"/>
    </row>
    <row r="73" spans="1:12" ht="20.100000000000001" customHeight="1" x14ac:dyDescent="0.25">
      <c r="A73" s="317"/>
      <c r="B73" s="17"/>
      <c r="C73" s="179"/>
      <c r="D73" s="179">
        <f t="shared" si="0"/>
        <v>0</v>
      </c>
      <c r="E73" s="179"/>
      <c r="F73" s="179"/>
      <c r="G73" s="179"/>
      <c r="H73" s="179"/>
      <c r="I73" s="179"/>
      <c r="J73" s="179"/>
      <c r="K73" s="179"/>
      <c r="L73" s="179"/>
    </row>
    <row r="74" spans="1:12" x14ac:dyDescent="0.25">
      <c r="A74" s="317"/>
      <c r="B74" s="17"/>
      <c r="C74" s="179"/>
      <c r="D74" s="179">
        <f t="shared" si="0"/>
        <v>0</v>
      </c>
      <c r="E74" s="179"/>
      <c r="F74" s="179"/>
      <c r="G74" s="179"/>
      <c r="H74" s="179"/>
      <c r="I74" s="179"/>
      <c r="J74" s="179"/>
      <c r="K74" s="179"/>
      <c r="L74" s="179"/>
    </row>
    <row r="75" spans="1:12" ht="20.100000000000001" customHeight="1" x14ac:dyDescent="0.25">
      <c r="A75" s="317"/>
      <c r="B75" s="17"/>
      <c r="C75" s="179"/>
      <c r="D75" s="179">
        <f t="shared" si="0"/>
        <v>0</v>
      </c>
      <c r="E75" s="179"/>
      <c r="F75" s="179"/>
      <c r="G75" s="179"/>
      <c r="H75" s="179"/>
      <c r="I75" s="179"/>
      <c r="J75" s="179"/>
      <c r="K75" s="179"/>
      <c r="L75" s="179"/>
    </row>
    <row r="76" spans="1:12" ht="20.100000000000001" customHeight="1" x14ac:dyDescent="0.25">
      <c r="A76" s="317"/>
      <c r="B76" s="17"/>
      <c r="C76" s="179"/>
      <c r="D76" s="179">
        <f t="shared" si="0"/>
        <v>0</v>
      </c>
      <c r="E76" s="179"/>
      <c r="F76" s="179"/>
      <c r="G76" s="179"/>
      <c r="H76" s="179"/>
      <c r="I76" s="179"/>
      <c r="J76" s="179"/>
      <c r="K76" s="179"/>
      <c r="L76" s="179"/>
    </row>
    <row r="77" spans="1:12" ht="20.100000000000001" customHeight="1" x14ac:dyDescent="0.25">
      <c r="A77" s="317"/>
      <c r="B77" s="17"/>
      <c r="C77" s="179"/>
      <c r="D77" s="179">
        <f t="shared" si="0"/>
        <v>0</v>
      </c>
      <c r="E77" s="179"/>
      <c r="F77" s="179"/>
      <c r="G77" s="179"/>
      <c r="H77" s="179"/>
      <c r="I77" s="179"/>
      <c r="J77" s="179"/>
      <c r="K77" s="179"/>
      <c r="L77" s="179"/>
    </row>
    <row r="78" spans="1:12" ht="20.100000000000001" customHeight="1" x14ac:dyDescent="0.25">
      <c r="A78" s="317"/>
      <c r="B78" s="17"/>
      <c r="C78" s="179"/>
      <c r="D78" s="179">
        <f t="shared" si="0"/>
        <v>0</v>
      </c>
      <c r="E78" s="179"/>
      <c r="F78" s="179"/>
      <c r="G78" s="179"/>
      <c r="H78" s="179"/>
      <c r="I78" s="179"/>
      <c r="J78" s="179"/>
      <c r="K78" s="179"/>
      <c r="L78" s="179"/>
    </row>
    <row r="79" spans="1:12" ht="20.100000000000001" customHeight="1" x14ac:dyDescent="0.25">
      <c r="A79" s="317"/>
      <c r="B79" s="17"/>
      <c r="C79" s="179"/>
      <c r="D79" s="179">
        <f t="shared" si="0"/>
        <v>0</v>
      </c>
      <c r="E79" s="179"/>
      <c r="F79" s="179"/>
      <c r="G79" s="179"/>
      <c r="H79" s="179"/>
      <c r="I79" s="179"/>
      <c r="J79" s="179"/>
      <c r="K79" s="179"/>
      <c r="L79" s="179"/>
    </row>
    <row r="80" spans="1:12" ht="20.100000000000001" customHeight="1" x14ac:dyDescent="0.25">
      <c r="A80" s="317"/>
      <c r="B80" s="17"/>
      <c r="C80" s="179"/>
      <c r="D80" s="179">
        <f t="shared" si="0"/>
        <v>0</v>
      </c>
      <c r="E80" s="179"/>
      <c r="F80" s="179"/>
      <c r="G80" s="179"/>
      <c r="H80" s="179"/>
      <c r="I80" s="179"/>
      <c r="J80" s="179"/>
      <c r="K80" s="179"/>
      <c r="L80" s="179"/>
    </row>
    <row r="81" spans="1:12" ht="20.100000000000001" customHeight="1" x14ac:dyDescent="0.25">
      <c r="A81" s="317"/>
      <c r="B81" s="17"/>
      <c r="C81" s="179"/>
      <c r="D81" s="179">
        <f t="shared" si="0"/>
        <v>0</v>
      </c>
      <c r="E81" s="179"/>
      <c r="F81" s="179"/>
      <c r="G81" s="179"/>
      <c r="H81" s="179"/>
      <c r="I81" s="179"/>
      <c r="J81" s="179"/>
      <c r="K81" s="179"/>
      <c r="L81" s="179"/>
    </row>
    <row r="82" spans="1:12" ht="20.100000000000001" customHeight="1" x14ac:dyDescent="0.25">
      <c r="A82" s="317"/>
      <c r="B82" s="17"/>
      <c r="C82" s="179"/>
      <c r="D82" s="179">
        <f t="shared" si="0"/>
        <v>0</v>
      </c>
      <c r="E82" s="179"/>
      <c r="F82" s="179"/>
      <c r="G82" s="179"/>
      <c r="H82" s="179"/>
      <c r="I82" s="179"/>
      <c r="J82" s="179"/>
      <c r="K82" s="179"/>
      <c r="L82" s="179"/>
    </row>
    <row r="83" spans="1:12" x14ac:dyDescent="0.25">
      <c r="A83" s="317"/>
      <c r="B83" s="17"/>
      <c r="C83" s="179"/>
      <c r="D83" s="179">
        <f t="shared" si="0"/>
        <v>0</v>
      </c>
      <c r="E83" s="179"/>
      <c r="F83" s="179"/>
      <c r="G83" s="179"/>
      <c r="H83" s="179"/>
      <c r="I83" s="179"/>
      <c r="J83" s="179"/>
      <c r="K83" s="179"/>
      <c r="L83" s="179"/>
    </row>
    <row r="84" spans="1:12" ht="20.100000000000001" customHeight="1" x14ac:dyDescent="0.25">
      <c r="A84" s="317"/>
      <c r="B84" s="17"/>
      <c r="C84" s="179"/>
      <c r="D84" s="179">
        <f t="shared" si="0"/>
        <v>0</v>
      </c>
      <c r="E84" s="179"/>
      <c r="F84" s="179"/>
      <c r="G84" s="179"/>
      <c r="H84" s="179"/>
      <c r="I84" s="179"/>
      <c r="J84" s="179"/>
      <c r="K84" s="179"/>
      <c r="L84" s="179"/>
    </row>
    <row r="85" spans="1:12" x14ac:dyDescent="0.25">
      <c r="A85" s="317"/>
      <c r="B85" s="17"/>
      <c r="C85" s="179"/>
      <c r="D85" s="179">
        <f t="shared" si="0"/>
        <v>0</v>
      </c>
      <c r="E85" s="179"/>
      <c r="F85" s="179"/>
      <c r="G85" s="179"/>
      <c r="H85" s="179"/>
      <c r="I85" s="179"/>
      <c r="J85" s="179"/>
      <c r="K85" s="179"/>
      <c r="L85" s="179"/>
    </row>
    <row r="86" spans="1:12" x14ac:dyDescent="0.25">
      <c r="A86" s="317"/>
      <c r="B86" s="17"/>
      <c r="C86" s="179"/>
      <c r="D86" s="179">
        <f t="shared" si="0"/>
        <v>0</v>
      </c>
      <c r="E86" s="179"/>
      <c r="F86" s="179"/>
      <c r="G86" s="179"/>
      <c r="H86" s="179"/>
      <c r="I86" s="179"/>
      <c r="J86" s="179"/>
      <c r="K86" s="179"/>
      <c r="L86" s="179"/>
    </row>
    <row r="87" spans="1:12" x14ac:dyDescent="0.25">
      <c r="A87" s="317"/>
      <c r="C87" s="179"/>
      <c r="D87" s="179">
        <f t="shared" si="0"/>
        <v>0</v>
      </c>
      <c r="E87" s="179"/>
      <c r="F87" s="179"/>
      <c r="G87" s="179"/>
      <c r="H87" s="179"/>
      <c r="I87" s="179"/>
      <c r="J87" s="179"/>
      <c r="K87" s="179"/>
      <c r="L87" s="179"/>
    </row>
    <row r="88" spans="1:12" x14ac:dyDescent="0.25">
      <c r="A88" s="317"/>
      <c r="C88" s="179"/>
      <c r="D88" s="179">
        <f t="shared" si="0"/>
        <v>0</v>
      </c>
      <c r="E88" s="179"/>
      <c r="F88" s="179"/>
      <c r="G88" s="179"/>
      <c r="H88" s="179"/>
      <c r="I88" s="179"/>
      <c r="J88" s="179"/>
      <c r="K88" s="179"/>
      <c r="L88" s="179"/>
    </row>
    <row r="89" spans="1:12" x14ac:dyDescent="0.25">
      <c r="A89" s="317"/>
      <c r="C89" s="179"/>
      <c r="D89" s="179">
        <f t="shared" si="0"/>
        <v>0</v>
      </c>
      <c r="E89" s="179"/>
      <c r="F89" s="179"/>
      <c r="G89" s="179"/>
      <c r="H89" s="179"/>
      <c r="I89" s="179"/>
      <c r="J89" s="179"/>
      <c r="K89" s="179"/>
      <c r="L89" s="179"/>
    </row>
    <row r="90" spans="1:12" x14ac:dyDescent="0.25">
      <c r="A90" s="317"/>
      <c r="C90" s="179"/>
      <c r="D90" s="179">
        <f t="shared" si="0"/>
        <v>0</v>
      </c>
      <c r="E90" s="179"/>
      <c r="F90" s="179"/>
      <c r="G90" s="179"/>
      <c r="H90" s="179"/>
      <c r="I90" s="179"/>
      <c r="J90" s="179"/>
      <c r="K90" s="179"/>
      <c r="L90" s="179"/>
    </row>
    <row r="91" spans="1:12" x14ac:dyDescent="0.25">
      <c r="A91" s="317"/>
      <c r="C91" s="179"/>
      <c r="D91" s="179">
        <f t="shared" si="0"/>
        <v>0</v>
      </c>
      <c r="E91" s="179"/>
      <c r="F91" s="179"/>
      <c r="G91" s="179"/>
      <c r="H91" s="179"/>
      <c r="I91" s="179"/>
      <c r="J91" s="179"/>
      <c r="K91" s="179"/>
      <c r="L91" s="179"/>
    </row>
    <row r="92" spans="1:12" x14ac:dyDescent="0.25">
      <c r="A92" s="317"/>
      <c r="C92" s="179"/>
      <c r="D92" s="179">
        <f t="shared" si="0"/>
        <v>0</v>
      </c>
      <c r="E92" s="179"/>
      <c r="F92" s="179"/>
      <c r="G92" s="179"/>
      <c r="H92" s="179"/>
      <c r="I92" s="179"/>
      <c r="J92" s="179"/>
      <c r="K92" s="179"/>
      <c r="L92" s="179"/>
    </row>
    <row r="93" spans="1:12" x14ac:dyDescent="0.25">
      <c r="A93" s="317"/>
      <c r="C93" s="179"/>
      <c r="D93" s="179">
        <f t="shared" si="0"/>
        <v>0</v>
      </c>
      <c r="E93" s="179"/>
      <c r="F93" s="179"/>
      <c r="G93" s="179"/>
      <c r="H93" s="179"/>
      <c r="I93" s="179"/>
      <c r="J93" s="179"/>
      <c r="K93" s="179"/>
      <c r="L93" s="179"/>
    </row>
    <row r="94" spans="1:12" x14ac:dyDescent="0.25">
      <c r="A94" s="317"/>
      <c r="C94" s="179"/>
      <c r="D94" s="179">
        <f t="shared" si="0"/>
        <v>0</v>
      </c>
      <c r="E94" s="179"/>
      <c r="F94" s="179"/>
      <c r="G94" s="179"/>
      <c r="H94" s="179"/>
      <c r="I94" s="179"/>
      <c r="J94" s="179"/>
      <c r="K94" s="179"/>
      <c r="L94" s="179"/>
    </row>
    <row r="95" spans="1:12" x14ac:dyDescent="0.25">
      <c r="A95" s="317"/>
      <c r="C95" s="179"/>
      <c r="D95" s="179">
        <f t="shared" si="0"/>
        <v>0</v>
      </c>
      <c r="E95" s="179"/>
      <c r="F95" s="179"/>
      <c r="G95" s="179"/>
      <c r="H95" s="179"/>
      <c r="I95" s="179"/>
      <c r="J95" s="179"/>
      <c r="K95" s="179"/>
      <c r="L95" s="179"/>
    </row>
    <row r="96" spans="1:12" x14ac:dyDescent="0.25">
      <c r="A96" s="317"/>
      <c r="C96" s="179"/>
      <c r="D96" s="179">
        <f t="shared" si="0"/>
        <v>0</v>
      </c>
      <c r="E96" s="179"/>
      <c r="F96" s="179"/>
      <c r="G96" s="179"/>
      <c r="H96" s="179"/>
      <c r="I96" s="179"/>
      <c r="J96" s="179"/>
      <c r="K96" s="179"/>
      <c r="L96" s="179"/>
    </row>
    <row r="97" spans="1:12" x14ac:dyDescent="0.25">
      <c r="A97" s="317"/>
      <c r="C97" s="179"/>
      <c r="D97" s="179">
        <f t="shared" si="0"/>
        <v>0</v>
      </c>
      <c r="E97" s="179"/>
      <c r="F97" s="179"/>
      <c r="G97" s="179"/>
      <c r="H97" s="179"/>
      <c r="I97" s="179"/>
      <c r="J97" s="179"/>
      <c r="K97" s="179"/>
      <c r="L97" s="179"/>
    </row>
    <row r="98" spans="1:12" x14ac:dyDescent="0.25">
      <c r="A98" s="317"/>
      <c r="C98" s="179"/>
      <c r="D98" s="179">
        <f t="shared" si="0"/>
        <v>0</v>
      </c>
      <c r="E98" s="179"/>
      <c r="F98" s="179"/>
      <c r="G98" s="179"/>
      <c r="H98" s="179"/>
      <c r="I98" s="179"/>
      <c r="J98" s="179"/>
      <c r="K98" s="179"/>
      <c r="L98" s="179"/>
    </row>
    <row r="99" spans="1:12" x14ac:dyDescent="0.25">
      <c r="A99" s="317"/>
      <c r="C99" s="179"/>
      <c r="D99" s="179">
        <f t="shared" si="0"/>
        <v>0</v>
      </c>
      <c r="E99" s="179"/>
      <c r="F99" s="179"/>
      <c r="G99" s="179"/>
      <c r="H99" s="179"/>
      <c r="I99" s="179"/>
      <c r="J99" s="179"/>
      <c r="K99" s="179"/>
      <c r="L99" s="179"/>
    </row>
    <row r="100" spans="1:12" x14ac:dyDescent="0.25">
      <c r="A100" s="317"/>
      <c r="C100" s="179"/>
      <c r="D100" s="179">
        <f t="shared" si="0"/>
        <v>0</v>
      </c>
      <c r="E100" s="179"/>
      <c r="F100" s="179"/>
      <c r="G100" s="179"/>
      <c r="H100" s="179"/>
      <c r="I100" s="179"/>
      <c r="J100" s="179"/>
      <c r="K100" s="179"/>
      <c r="L100" s="179"/>
    </row>
    <row r="101" spans="1:12" x14ac:dyDescent="0.25">
      <c r="A101" s="317"/>
      <c r="C101" s="179"/>
      <c r="D101" s="179">
        <f t="shared" si="0"/>
        <v>0</v>
      </c>
      <c r="E101" s="179"/>
      <c r="F101" s="179"/>
      <c r="G101" s="179"/>
      <c r="H101" s="179"/>
      <c r="I101" s="179"/>
      <c r="J101" s="179"/>
      <c r="K101" s="179"/>
      <c r="L101" s="179"/>
    </row>
    <row r="102" spans="1:12" x14ac:dyDescent="0.25">
      <c r="A102" s="317"/>
      <c r="C102" s="179"/>
      <c r="D102" s="179">
        <f t="shared" si="0"/>
        <v>0</v>
      </c>
      <c r="E102" s="179"/>
      <c r="F102" s="179"/>
      <c r="G102" s="179"/>
      <c r="H102" s="179"/>
      <c r="I102" s="179"/>
      <c r="J102" s="179"/>
      <c r="K102" s="179"/>
      <c r="L102" s="179"/>
    </row>
    <row r="103" spans="1:12" x14ac:dyDescent="0.25">
      <c r="A103" s="317"/>
      <c r="C103" s="179"/>
      <c r="D103" s="179">
        <f t="shared" si="0"/>
        <v>0</v>
      </c>
      <c r="E103" s="179"/>
      <c r="F103" s="179"/>
      <c r="G103" s="179"/>
      <c r="H103" s="179"/>
      <c r="I103" s="179"/>
      <c r="J103" s="179"/>
      <c r="K103" s="179"/>
      <c r="L103" s="179"/>
    </row>
    <row r="104" spans="1:12" x14ac:dyDescent="0.25">
      <c r="A104" s="317"/>
      <c r="C104" s="179"/>
      <c r="D104" s="179">
        <f t="shared" si="0"/>
        <v>0</v>
      </c>
      <c r="E104" s="179"/>
      <c r="F104" s="179"/>
      <c r="G104" s="179"/>
      <c r="H104" s="179"/>
      <c r="I104" s="179"/>
      <c r="J104" s="179"/>
      <c r="K104" s="179"/>
      <c r="L104" s="179"/>
    </row>
    <row r="105" spans="1:12" x14ac:dyDescent="0.25">
      <c r="A105" s="317"/>
      <c r="C105" s="179"/>
      <c r="D105" s="179">
        <f t="shared" si="0"/>
        <v>0</v>
      </c>
      <c r="E105" s="179"/>
      <c r="F105" s="179"/>
      <c r="G105" s="179"/>
      <c r="H105" s="179"/>
      <c r="I105" s="179"/>
      <c r="J105" s="179"/>
      <c r="K105" s="179"/>
      <c r="L105" s="179"/>
    </row>
    <row r="106" spans="1:12" x14ac:dyDescent="0.25">
      <c r="A106" s="317"/>
      <c r="C106" s="179"/>
      <c r="D106" s="179">
        <f t="shared" si="0"/>
        <v>0</v>
      </c>
      <c r="E106" s="179"/>
      <c r="F106" s="179"/>
      <c r="G106" s="179"/>
      <c r="H106" s="179"/>
      <c r="I106" s="179"/>
      <c r="J106" s="179"/>
      <c r="K106" s="179"/>
      <c r="L106" s="179"/>
    </row>
    <row r="107" spans="1:12" x14ac:dyDescent="0.25">
      <c r="A107" s="317"/>
      <c r="C107" s="179"/>
      <c r="D107" s="179">
        <f t="shared" si="0"/>
        <v>0</v>
      </c>
      <c r="E107" s="179"/>
      <c r="F107" s="179"/>
      <c r="G107" s="179"/>
      <c r="H107" s="179"/>
      <c r="I107" s="179"/>
      <c r="J107" s="179"/>
      <c r="K107" s="179"/>
      <c r="L107" s="179"/>
    </row>
    <row r="108" spans="1:12" x14ac:dyDescent="0.25">
      <c r="A108" s="317"/>
      <c r="C108" s="179"/>
      <c r="D108" s="179">
        <f t="shared" si="0"/>
        <v>0</v>
      </c>
      <c r="E108" s="179"/>
      <c r="F108" s="179"/>
      <c r="G108" s="179"/>
      <c r="H108" s="179"/>
      <c r="I108" s="179"/>
      <c r="J108" s="179"/>
      <c r="K108" s="179"/>
      <c r="L108" s="179"/>
    </row>
    <row r="109" spans="1:12" x14ac:dyDescent="0.25">
      <c r="A109" s="317"/>
      <c r="C109" s="179"/>
      <c r="D109" s="179">
        <f t="shared" si="0"/>
        <v>0</v>
      </c>
      <c r="E109" s="179"/>
      <c r="F109" s="179"/>
      <c r="G109" s="179"/>
      <c r="H109" s="179"/>
      <c r="I109" s="179"/>
      <c r="J109" s="179"/>
      <c r="K109" s="179"/>
      <c r="L109" s="179"/>
    </row>
    <row r="110" spans="1:12" x14ac:dyDescent="0.25">
      <c r="A110" s="317"/>
      <c r="C110" s="179"/>
      <c r="D110" s="179">
        <f t="shared" si="0"/>
        <v>0</v>
      </c>
      <c r="E110" s="179"/>
      <c r="F110" s="179"/>
      <c r="G110" s="179"/>
      <c r="H110" s="179"/>
      <c r="I110" s="179"/>
      <c r="J110" s="179"/>
      <c r="K110" s="179"/>
      <c r="L110" s="179"/>
    </row>
    <row r="111" spans="1:12" x14ac:dyDescent="0.25">
      <c r="A111" s="317"/>
      <c r="C111" s="179"/>
      <c r="D111" s="179">
        <f t="shared" si="0"/>
        <v>0</v>
      </c>
      <c r="E111" s="179"/>
      <c r="F111" s="179"/>
      <c r="G111" s="179"/>
      <c r="H111" s="179"/>
      <c r="I111" s="179"/>
      <c r="J111" s="179"/>
      <c r="K111" s="179"/>
      <c r="L111" s="179"/>
    </row>
    <row r="112" spans="1:12" x14ac:dyDescent="0.25">
      <c r="A112" s="317"/>
      <c r="C112" s="179"/>
      <c r="D112" s="179">
        <f t="shared" si="0"/>
        <v>0</v>
      </c>
      <c r="E112" s="179"/>
      <c r="F112" s="179"/>
      <c r="G112" s="179"/>
      <c r="H112" s="179"/>
      <c r="I112" s="179"/>
      <c r="J112" s="179"/>
      <c r="K112" s="179"/>
      <c r="L112" s="179"/>
    </row>
    <row r="113" spans="1:12" x14ac:dyDescent="0.25">
      <c r="A113" s="317"/>
      <c r="C113" s="179"/>
      <c r="D113" s="179">
        <f t="shared" si="0"/>
        <v>0</v>
      </c>
      <c r="E113" s="179"/>
      <c r="F113" s="179"/>
      <c r="G113" s="179"/>
      <c r="H113" s="179"/>
      <c r="I113" s="179"/>
      <c r="J113" s="179"/>
      <c r="K113" s="179"/>
      <c r="L113" s="179"/>
    </row>
    <row r="114" spans="1:12" x14ac:dyDescent="0.25">
      <c r="C114" s="179"/>
      <c r="D114" s="179">
        <f t="shared" ref="D114:D120" si="1">+C114*(100-E114)/100</f>
        <v>0</v>
      </c>
      <c r="E114" s="179"/>
      <c r="F114" s="179"/>
      <c r="G114" s="179"/>
      <c r="H114" s="179"/>
      <c r="I114" s="179"/>
      <c r="J114" s="179"/>
      <c r="K114" s="179"/>
      <c r="L114" s="179"/>
    </row>
    <row r="115" spans="1:12" x14ac:dyDescent="0.25">
      <c r="C115" s="179"/>
      <c r="D115" s="179">
        <f t="shared" si="1"/>
        <v>0</v>
      </c>
      <c r="E115" s="179"/>
      <c r="F115" s="179"/>
      <c r="G115" s="179"/>
      <c r="H115" s="179"/>
      <c r="I115" s="179"/>
      <c r="J115" s="179"/>
      <c r="K115" s="179"/>
      <c r="L115" s="179"/>
    </row>
    <row r="116" spans="1:12" x14ac:dyDescent="0.25">
      <c r="C116" s="179"/>
      <c r="D116" s="179">
        <f t="shared" si="1"/>
        <v>0</v>
      </c>
      <c r="E116" s="179"/>
      <c r="F116" s="179"/>
      <c r="G116" s="179"/>
      <c r="H116" s="179"/>
      <c r="I116" s="179"/>
      <c r="J116" s="179"/>
      <c r="K116" s="179"/>
      <c r="L116" s="179"/>
    </row>
    <row r="117" spans="1:12" x14ac:dyDescent="0.25">
      <c r="C117" s="179"/>
      <c r="D117" s="179">
        <f t="shared" si="1"/>
        <v>0</v>
      </c>
      <c r="E117" s="179"/>
      <c r="F117" s="179"/>
      <c r="G117" s="179"/>
      <c r="H117" s="179"/>
      <c r="I117" s="179"/>
      <c r="J117" s="179"/>
      <c r="K117" s="179"/>
      <c r="L117" s="179"/>
    </row>
    <row r="118" spans="1:12" x14ac:dyDescent="0.25">
      <c r="C118" s="179"/>
      <c r="D118" s="179">
        <f t="shared" si="1"/>
        <v>0</v>
      </c>
      <c r="E118" s="179"/>
      <c r="F118" s="179"/>
      <c r="G118" s="179"/>
      <c r="H118" s="179"/>
      <c r="I118" s="179"/>
      <c r="J118" s="179"/>
      <c r="K118" s="179"/>
      <c r="L118" s="179"/>
    </row>
    <row r="119" spans="1:12" x14ac:dyDescent="0.25">
      <c r="C119" s="179"/>
      <c r="D119" s="179">
        <f t="shared" si="1"/>
        <v>0</v>
      </c>
      <c r="E119" s="179"/>
      <c r="F119" s="179"/>
      <c r="G119" s="179"/>
      <c r="H119" s="179"/>
      <c r="I119" s="179"/>
      <c r="J119" s="179"/>
      <c r="K119" s="179"/>
      <c r="L119" s="179"/>
    </row>
    <row r="120" spans="1:12" x14ac:dyDescent="0.25">
      <c r="C120" s="179"/>
      <c r="D120" s="179">
        <f t="shared" si="1"/>
        <v>0</v>
      </c>
      <c r="E120" s="179"/>
      <c r="F120" s="179"/>
      <c r="G120" s="179"/>
      <c r="H120" s="179"/>
      <c r="I120" s="179"/>
      <c r="J120" s="179"/>
      <c r="K120" s="179"/>
      <c r="L120" s="179"/>
    </row>
    <row r="121" spans="1:12" x14ac:dyDescent="0.25">
      <c r="C121" s="179"/>
      <c r="D121" s="179"/>
      <c r="E121" s="179"/>
      <c r="F121" s="179"/>
      <c r="G121" s="179"/>
      <c r="H121" s="179"/>
      <c r="I121" s="179"/>
      <c r="J121" s="179"/>
      <c r="K121" s="179"/>
      <c r="L121" s="179"/>
    </row>
    <row r="122" spans="1:12" x14ac:dyDescent="0.25">
      <c r="C122" s="179"/>
      <c r="D122" s="179"/>
      <c r="E122" s="179"/>
      <c r="F122" s="179"/>
      <c r="G122" s="179"/>
      <c r="H122" s="179"/>
      <c r="I122" s="179"/>
      <c r="J122" s="179"/>
      <c r="K122" s="179"/>
      <c r="L122" s="179"/>
    </row>
    <row r="123" spans="1:12" x14ac:dyDescent="0.25">
      <c r="C123" s="179"/>
      <c r="D123" s="179"/>
      <c r="E123" s="179"/>
      <c r="F123" s="179"/>
      <c r="G123" s="179"/>
      <c r="H123" s="179"/>
      <c r="I123" s="179"/>
      <c r="J123" s="179"/>
      <c r="K123" s="179"/>
      <c r="L123" s="179"/>
    </row>
    <row r="124" spans="1:12" x14ac:dyDescent="0.25">
      <c r="C124" s="179"/>
      <c r="D124" s="179"/>
      <c r="E124" s="179"/>
      <c r="F124" s="179"/>
      <c r="G124" s="179"/>
      <c r="H124" s="179"/>
      <c r="I124" s="179"/>
      <c r="J124" s="179"/>
      <c r="K124" s="179"/>
      <c r="L124" s="179"/>
    </row>
    <row r="125" spans="1:12" x14ac:dyDescent="0.25">
      <c r="C125" s="179"/>
      <c r="D125" s="179"/>
      <c r="E125" s="179"/>
      <c r="F125" s="179"/>
      <c r="G125" s="179"/>
      <c r="H125" s="179"/>
      <c r="I125" s="179"/>
      <c r="J125" s="179"/>
      <c r="K125" s="179"/>
      <c r="L125" s="179"/>
    </row>
    <row r="126" spans="1:12" x14ac:dyDescent="0.25">
      <c r="C126" s="179"/>
      <c r="D126" s="179"/>
      <c r="E126" s="179"/>
      <c r="F126" s="179"/>
      <c r="G126" s="179"/>
      <c r="H126" s="179"/>
      <c r="I126" s="179"/>
      <c r="J126" s="179"/>
      <c r="K126" s="179"/>
      <c r="L126" s="179"/>
    </row>
    <row r="127" spans="1:12" x14ac:dyDescent="0.25">
      <c r="C127" s="179"/>
      <c r="D127" s="179"/>
      <c r="E127" s="179"/>
      <c r="F127" s="179"/>
      <c r="G127" s="179"/>
      <c r="H127" s="179"/>
      <c r="I127" s="179"/>
      <c r="J127" s="179"/>
      <c r="K127" s="179"/>
      <c r="L127" s="179"/>
    </row>
    <row r="128" spans="1:12" x14ac:dyDescent="0.25">
      <c r="C128" s="179"/>
      <c r="D128" s="179"/>
      <c r="E128" s="179"/>
      <c r="F128" s="179"/>
      <c r="G128" s="179"/>
      <c r="H128" s="179"/>
      <c r="I128" s="179"/>
      <c r="J128" s="179"/>
      <c r="K128" s="179"/>
      <c r="L128" s="179"/>
    </row>
    <row r="129" spans="3:12" x14ac:dyDescent="0.25">
      <c r="C129" s="179"/>
      <c r="D129" s="179"/>
      <c r="E129" s="179"/>
      <c r="F129" s="179"/>
      <c r="G129" s="179"/>
      <c r="H129" s="179"/>
      <c r="I129" s="179"/>
      <c r="J129" s="179"/>
      <c r="K129" s="179"/>
      <c r="L129" s="179"/>
    </row>
    <row r="130" spans="3:12" x14ac:dyDescent="0.25">
      <c r="C130" s="179"/>
      <c r="D130" s="179"/>
      <c r="E130" s="179"/>
      <c r="F130" s="179"/>
      <c r="G130" s="179"/>
      <c r="H130" s="179"/>
      <c r="I130" s="179"/>
      <c r="J130" s="179"/>
      <c r="K130" s="179"/>
      <c r="L130" s="179"/>
    </row>
    <row r="131" spans="3:12" x14ac:dyDescent="0.25">
      <c r="C131" s="179"/>
      <c r="D131" s="179"/>
      <c r="E131" s="179"/>
      <c r="F131" s="179"/>
      <c r="G131" s="179"/>
      <c r="H131" s="179"/>
      <c r="I131" s="179"/>
      <c r="J131" s="179"/>
      <c r="K131" s="179"/>
      <c r="L131" s="179"/>
    </row>
    <row r="132" spans="3:12" x14ac:dyDescent="0.25">
      <c r="C132" s="179"/>
      <c r="D132" s="179"/>
      <c r="E132" s="179"/>
      <c r="F132" s="179"/>
      <c r="G132" s="179"/>
      <c r="H132" s="179"/>
      <c r="I132" s="179"/>
      <c r="J132" s="179"/>
      <c r="K132" s="179"/>
      <c r="L132" s="179"/>
    </row>
    <row r="133" spans="3:12" x14ac:dyDescent="0.25">
      <c r="C133" s="179"/>
      <c r="D133" s="179"/>
      <c r="E133" s="179"/>
      <c r="F133" s="179"/>
      <c r="G133" s="179"/>
      <c r="H133" s="179"/>
      <c r="I133" s="179"/>
      <c r="J133" s="179"/>
      <c r="K133" s="179"/>
      <c r="L133" s="179"/>
    </row>
    <row r="134" spans="3:12" x14ac:dyDescent="0.25">
      <c r="C134" s="179"/>
      <c r="D134" s="179"/>
      <c r="E134" s="179"/>
      <c r="F134" s="179"/>
      <c r="G134" s="179"/>
      <c r="H134" s="179"/>
      <c r="I134" s="179"/>
      <c r="J134" s="179"/>
      <c r="K134" s="179"/>
      <c r="L134" s="179"/>
    </row>
    <row r="135" spans="3:12" x14ac:dyDescent="0.25">
      <c r="C135" s="179"/>
      <c r="D135" s="179"/>
      <c r="E135" s="179"/>
      <c r="F135" s="179"/>
      <c r="G135" s="179"/>
      <c r="H135" s="179"/>
      <c r="I135" s="179"/>
      <c r="J135" s="179"/>
      <c r="K135" s="179"/>
      <c r="L135" s="179"/>
    </row>
    <row r="136" spans="3:12" x14ac:dyDescent="0.25">
      <c r="C136" s="179"/>
      <c r="D136" s="179"/>
      <c r="E136" s="179"/>
      <c r="F136" s="179"/>
      <c r="G136" s="179"/>
      <c r="H136" s="179"/>
      <c r="I136" s="179"/>
      <c r="J136" s="179"/>
      <c r="K136" s="179"/>
      <c r="L136" s="179"/>
    </row>
    <row r="137" spans="3:12" x14ac:dyDescent="0.25">
      <c r="C137" s="179"/>
      <c r="D137" s="179"/>
      <c r="E137" s="179"/>
      <c r="F137" s="179"/>
      <c r="G137" s="179"/>
      <c r="H137" s="179"/>
      <c r="I137" s="179"/>
      <c r="J137" s="179"/>
      <c r="K137" s="179"/>
      <c r="L137" s="179"/>
    </row>
    <row r="138" spans="3:12" x14ac:dyDescent="0.25">
      <c r="C138" s="179"/>
      <c r="D138" s="179"/>
      <c r="E138" s="179"/>
      <c r="F138" s="179"/>
      <c r="G138" s="179"/>
      <c r="H138" s="179"/>
      <c r="I138" s="179"/>
      <c r="J138" s="179"/>
      <c r="K138" s="179"/>
      <c r="L138" s="179"/>
    </row>
    <row r="139" spans="3:12" x14ac:dyDescent="0.25">
      <c r="C139" s="179"/>
      <c r="D139" s="179"/>
      <c r="E139" s="179"/>
      <c r="F139" s="179"/>
      <c r="G139" s="179"/>
      <c r="H139" s="179"/>
      <c r="I139" s="179"/>
      <c r="J139" s="179"/>
      <c r="K139" s="179"/>
      <c r="L139" s="179"/>
    </row>
    <row r="140" spans="3:12" x14ac:dyDescent="0.25">
      <c r="C140" s="179"/>
      <c r="D140" s="179"/>
      <c r="E140" s="179"/>
      <c r="F140" s="179"/>
      <c r="G140" s="179"/>
      <c r="H140" s="179"/>
      <c r="I140" s="179"/>
      <c r="J140" s="179"/>
      <c r="K140" s="179"/>
      <c r="L140" s="179"/>
    </row>
    <row r="141" spans="3:12" x14ac:dyDescent="0.25">
      <c r="C141" s="179"/>
      <c r="D141" s="179"/>
      <c r="E141" s="179"/>
      <c r="F141" s="179"/>
      <c r="G141" s="179"/>
      <c r="H141" s="179"/>
      <c r="I141" s="179"/>
      <c r="J141" s="179"/>
      <c r="K141" s="179"/>
      <c r="L141" s="179"/>
    </row>
    <row r="142" spans="3:12" x14ac:dyDescent="0.25">
      <c r="C142" s="179"/>
      <c r="D142" s="179"/>
      <c r="E142" s="179"/>
      <c r="F142" s="179"/>
      <c r="G142" s="179"/>
      <c r="H142" s="179"/>
      <c r="I142" s="179"/>
      <c r="J142" s="179"/>
      <c r="K142" s="179"/>
      <c r="L142" s="179"/>
    </row>
    <row r="143" spans="3:12" x14ac:dyDescent="0.25">
      <c r="C143" s="179"/>
      <c r="D143" s="179"/>
      <c r="E143" s="179"/>
      <c r="F143" s="179"/>
      <c r="G143" s="179"/>
      <c r="H143" s="179"/>
      <c r="I143" s="179"/>
      <c r="J143" s="179"/>
      <c r="K143" s="179"/>
      <c r="L143" s="179"/>
    </row>
    <row r="144" spans="3:12" x14ac:dyDescent="0.25">
      <c r="C144" s="179"/>
      <c r="D144" s="179"/>
      <c r="E144" s="179"/>
      <c r="F144" s="179"/>
      <c r="G144" s="179"/>
      <c r="H144" s="179"/>
      <c r="I144" s="179"/>
      <c r="J144" s="179"/>
      <c r="K144" s="179"/>
      <c r="L144" s="179"/>
    </row>
    <row r="145" spans="3:12" x14ac:dyDescent="0.25">
      <c r="C145" s="179"/>
      <c r="D145" s="179"/>
      <c r="E145" s="179"/>
      <c r="F145" s="179"/>
      <c r="G145" s="179"/>
      <c r="H145" s="179"/>
      <c r="I145" s="179"/>
      <c r="J145" s="179"/>
      <c r="K145" s="179"/>
      <c r="L145" s="179"/>
    </row>
    <row r="146" spans="3:12" x14ac:dyDescent="0.25">
      <c r="C146" s="179"/>
      <c r="D146" s="179"/>
      <c r="E146" s="179"/>
      <c r="F146" s="179"/>
      <c r="G146" s="179"/>
      <c r="H146" s="179"/>
      <c r="I146" s="179"/>
      <c r="J146" s="179"/>
      <c r="K146" s="179"/>
      <c r="L146" s="179"/>
    </row>
    <row r="147" spans="3:12" x14ac:dyDescent="0.25">
      <c r="C147" s="179"/>
      <c r="D147" s="179"/>
      <c r="E147" s="179"/>
      <c r="F147" s="179"/>
      <c r="G147" s="179"/>
      <c r="H147" s="179"/>
      <c r="I147" s="179"/>
      <c r="J147" s="179"/>
      <c r="K147" s="179"/>
      <c r="L147" s="179"/>
    </row>
    <row r="148" spans="3:12" x14ac:dyDescent="0.25">
      <c r="C148" s="179"/>
      <c r="D148" s="179"/>
      <c r="E148" s="179"/>
      <c r="F148" s="179"/>
      <c r="G148" s="179"/>
      <c r="H148" s="179"/>
      <c r="I148" s="179"/>
      <c r="J148" s="179"/>
      <c r="K148" s="179"/>
      <c r="L148" s="179"/>
    </row>
    <row r="149" spans="3:12" x14ac:dyDescent="0.25">
      <c r="C149" s="179"/>
      <c r="D149" s="179"/>
      <c r="E149" s="179"/>
      <c r="F149" s="179"/>
      <c r="G149" s="179"/>
      <c r="H149" s="179"/>
      <c r="I149" s="179"/>
      <c r="J149" s="179"/>
      <c r="K149" s="179"/>
      <c r="L149" s="179"/>
    </row>
    <row r="150" spans="3:12" x14ac:dyDescent="0.25">
      <c r="C150" s="179"/>
      <c r="D150" s="179"/>
      <c r="E150" s="179"/>
      <c r="F150" s="179"/>
      <c r="G150" s="179"/>
      <c r="H150" s="179"/>
      <c r="I150" s="179"/>
      <c r="J150" s="179"/>
      <c r="K150" s="179"/>
      <c r="L150" s="179"/>
    </row>
    <row r="151" spans="3:12" x14ac:dyDescent="0.25">
      <c r="C151" s="179"/>
      <c r="D151" s="179"/>
      <c r="E151" s="179"/>
      <c r="F151" s="179"/>
      <c r="G151" s="179"/>
      <c r="H151" s="179"/>
      <c r="I151" s="179"/>
      <c r="J151" s="179"/>
      <c r="K151" s="179"/>
      <c r="L151" s="179"/>
    </row>
    <row r="152" spans="3:12" x14ac:dyDescent="0.25">
      <c r="C152" s="179"/>
      <c r="D152" s="179"/>
      <c r="E152" s="179"/>
      <c r="F152" s="179"/>
      <c r="G152" s="179"/>
      <c r="H152" s="179"/>
      <c r="I152" s="179"/>
      <c r="J152" s="179"/>
      <c r="K152" s="179"/>
      <c r="L152" s="179"/>
    </row>
    <row r="153" spans="3:12" x14ac:dyDescent="0.25">
      <c r="C153" s="179"/>
      <c r="D153" s="179"/>
      <c r="E153" s="179"/>
      <c r="F153" s="179"/>
      <c r="G153" s="179"/>
      <c r="H153" s="179"/>
      <c r="I153" s="179"/>
      <c r="J153" s="179"/>
      <c r="K153" s="179"/>
      <c r="L153" s="179"/>
    </row>
    <row r="154" spans="3:12" x14ac:dyDescent="0.25">
      <c r="C154" s="179"/>
      <c r="D154" s="179"/>
      <c r="E154" s="179"/>
      <c r="F154" s="179"/>
      <c r="G154" s="179"/>
      <c r="H154" s="179"/>
      <c r="I154" s="179"/>
      <c r="J154" s="179"/>
      <c r="K154" s="179"/>
      <c r="L154" s="179"/>
    </row>
    <row r="155" spans="3:12" x14ac:dyDescent="0.25">
      <c r="C155" s="179"/>
      <c r="D155" s="179"/>
      <c r="E155" s="179"/>
      <c r="F155" s="179"/>
      <c r="G155" s="179"/>
      <c r="H155" s="179"/>
      <c r="I155" s="179"/>
      <c r="J155" s="179"/>
      <c r="K155" s="179"/>
      <c r="L155" s="179"/>
    </row>
    <row r="156" spans="3:12" x14ac:dyDescent="0.25">
      <c r="C156" s="179"/>
      <c r="D156" s="179"/>
      <c r="E156" s="179"/>
      <c r="F156" s="179"/>
      <c r="G156" s="179"/>
      <c r="H156" s="179"/>
      <c r="I156" s="179"/>
      <c r="J156" s="179"/>
      <c r="K156" s="179"/>
      <c r="L156" s="179"/>
    </row>
    <row r="157" spans="3:12" x14ac:dyDescent="0.25">
      <c r="C157" s="179"/>
      <c r="D157" s="179"/>
      <c r="E157" s="179"/>
      <c r="F157" s="179"/>
      <c r="G157" s="179"/>
      <c r="H157" s="179"/>
      <c r="I157" s="179"/>
      <c r="J157" s="179"/>
      <c r="K157" s="179"/>
      <c r="L157" s="179"/>
    </row>
    <row r="158" spans="3:12" x14ac:dyDescent="0.25">
      <c r="C158" s="179"/>
      <c r="D158" s="179"/>
      <c r="E158" s="179"/>
      <c r="F158" s="179"/>
      <c r="G158" s="179"/>
      <c r="H158" s="179"/>
      <c r="I158" s="179"/>
      <c r="J158" s="179"/>
      <c r="K158" s="179"/>
      <c r="L158" s="179"/>
    </row>
    <row r="159" spans="3:12" x14ac:dyDescent="0.25">
      <c r="C159" s="179"/>
      <c r="D159" s="179"/>
      <c r="E159" s="179"/>
      <c r="F159" s="179"/>
      <c r="G159" s="179"/>
      <c r="H159" s="179"/>
      <c r="I159" s="179"/>
      <c r="J159" s="179"/>
      <c r="K159" s="179"/>
      <c r="L159" s="179"/>
    </row>
    <row r="160" spans="3:12" x14ac:dyDescent="0.25">
      <c r="C160" s="179"/>
      <c r="D160" s="179"/>
      <c r="E160" s="179"/>
      <c r="F160" s="179"/>
      <c r="G160" s="179"/>
      <c r="H160" s="179"/>
      <c r="I160" s="179"/>
      <c r="J160" s="179"/>
      <c r="K160" s="179"/>
      <c r="L160" s="179"/>
    </row>
    <row r="161" spans="3:12" x14ac:dyDescent="0.25">
      <c r="C161" s="179"/>
      <c r="D161" s="179"/>
      <c r="E161" s="179"/>
      <c r="F161" s="179"/>
      <c r="G161" s="179"/>
      <c r="H161" s="179"/>
      <c r="I161" s="179"/>
      <c r="J161" s="179"/>
      <c r="K161" s="179"/>
      <c r="L161" s="179"/>
    </row>
    <row r="162" spans="3:12" x14ac:dyDescent="0.25">
      <c r="C162" s="179"/>
      <c r="D162" s="179"/>
      <c r="E162" s="179"/>
      <c r="F162" s="179"/>
      <c r="G162" s="179"/>
      <c r="H162" s="179"/>
      <c r="I162" s="179"/>
      <c r="J162" s="179"/>
      <c r="K162" s="179"/>
      <c r="L162" s="179"/>
    </row>
    <row r="163" spans="3:12" x14ac:dyDescent="0.25">
      <c r="C163" s="179"/>
      <c r="D163" s="179"/>
      <c r="E163" s="179"/>
      <c r="F163" s="179"/>
      <c r="G163" s="179"/>
      <c r="H163" s="179"/>
      <c r="I163" s="179"/>
      <c r="J163" s="179"/>
      <c r="K163" s="179"/>
      <c r="L163" s="179"/>
    </row>
    <row r="164" spans="3:12" x14ac:dyDescent="0.25">
      <c r="C164" s="179"/>
      <c r="D164" s="179"/>
      <c r="E164" s="179"/>
      <c r="F164" s="179"/>
      <c r="G164" s="179"/>
      <c r="H164" s="179"/>
      <c r="I164" s="179"/>
      <c r="J164" s="179"/>
      <c r="K164" s="179"/>
      <c r="L164" s="179"/>
    </row>
    <row r="165" spans="3:12" x14ac:dyDescent="0.25">
      <c r="C165" s="179"/>
      <c r="D165" s="179"/>
      <c r="E165" s="179"/>
      <c r="F165" s="179"/>
      <c r="G165" s="179"/>
      <c r="H165" s="179"/>
      <c r="I165" s="179"/>
      <c r="J165" s="179"/>
      <c r="K165" s="179"/>
      <c r="L165" s="179"/>
    </row>
    <row r="166" spans="3:12" x14ac:dyDescent="0.25">
      <c r="C166" s="179"/>
      <c r="D166" s="179"/>
      <c r="E166" s="179"/>
      <c r="F166" s="179"/>
      <c r="G166" s="179"/>
      <c r="H166" s="179"/>
      <c r="I166" s="179"/>
      <c r="J166" s="179"/>
      <c r="K166" s="179"/>
      <c r="L166" s="179"/>
    </row>
    <row r="167" spans="3:12" x14ac:dyDescent="0.25">
      <c r="C167" s="179"/>
      <c r="D167" s="179"/>
      <c r="E167" s="179"/>
      <c r="F167" s="179"/>
      <c r="G167" s="179"/>
      <c r="H167" s="179"/>
      <c r="I167" s="179"/>
      <c r="J167" s="179"/>
      <c r="K167" s="179"/>
      <c r="L167" s="179"/>
    </row>
    <row r="168" spans="3:12" x14ac:dyDescent="0.25">
      <c r="C168" s="179"/>
      <c r="D168" s="179"/>
      <c r="E168" s="179"/>
      <c r="F168" s="179"/>
      <c r="G168" s="179"/>
      <c r="H168" s="179"/>
      <c r="I168" s="179"/>
      <c r="J168" s="179"/>
      <c r="K168" s="179"/>
      <c r="L168" s="179"/>
    </row>
    <row r="169" spans="3:12" x14ac:dyDescent="0.25">
      <c r="C169" s="179"/>
      <c r="D169" s="179"/>
      <c r="E169" s="179"/>
      <c r="F169" s="179"/>
      <c r="G169" s="179"/>
      <c r="H169" s="179"/>
      <c r="I169" s="179"/>
      <c r="J169" s="179"/>
      <c r="K169" s="179"/>
      <c r="L169" s="179"/>
    </row>
    <row r="170" spans="3:12" x14ac:dyDescent="0.25">
      <c r="C170" s="179"/>
      <c r="D170" s="179"/>
      <c r="E170" s="179"/>
      <c r="F170" s="179"/>
      <c r="G170" s="179"/>
      <c r="H170" s="179"/>
      <c r="I170" s="179"/>
      <c r="J170" s="179"/>
      <c r="K170" s="179"/>
      <c r="L170" s="179"/>
    </row>
    <row r="171" spans="3:12" x14ac:dyDescent="0.25">
      <c r="C171" s="179"/>
      <c r="D171" s="179"/>
      <c r="E171" s="179"/>
      <c r="F171" s="179"/>
      <c r="G171" s="179"/>
      <c r="H171" s="179"/>
      <c r="I171" s="179"/>
      <c r="J171" s="179"/>
      <c r="K171" s="179"/>
      <c r="L171" s="179"/>
    </row>
    <row r="172" spans="3:12" x14ac:dyDescent="0.25">
      <c r="C172" s="179"/>
      <c r="D172" s="179"/>
      <c r="E172" s="179"/>
      <c r="F172" s="179"/>
      <c r="G172" s="179"/>
      <c r="H172" s="179"/>
      <c r="I172" s="179"/>
      <c r="J172" s="179"/>
      <c r="K172" s="179"/>
      <c r="L172" s="179"/>
    </row>
    <row r="173" spans="3:12" x14ac:dyDescent="0.25">
      <c r="C173" s="179"/>
      <c r="D173" s="179"/>
      <c r="E173" s="179"/>
      <c r="F173" s="179"/>
      <c r="G173" s="179"/>
      <c r="H173" s="179"/>
      <c r="I173" s="179"/>
      <c r="J173" s="179"/>
      <c r="K173" s="179"/>
      <c r="L173" s="179"/>
    </row>
    <row r="174" spans="3:12" x14ac:dyDescent="0.25">
      <c r="C174" s="179"/>
      <c r="D174" s="179"/>
      <c r="E174" s="179"/>
      <c r="F174" s="179"/>
      <c r="G174" s="179"/>
      <c r="H174" s="179"/>
      <c r="I174" s="179"/>
      <c r="J174" s="179"/>
      <c r="K174" s="179"/>
      <c r="L174" s="179"/>
    </row>
    <row r="175" spans="3:12" x14ac:dyDescent="0.25">
      <c r="C175" s="179"/>
      <c r="D175" s="179"/>
      <c r="E175" s="179"/>
      <c r="F175" s="179"/>
      <c r="G175" s="179"/>
      <c r="H175" s="179"/>
      <c r="I175" s="179"/>
      <c r="J175" s="179"/>
      <c r="K175" s="179"/>
      <c r="L175" s="179"/>
    </row>
  </sheetData>
  <autoFilter ref="A6:L120"/>
  <customSheetViews>
    <customSheetView guid="{4721BBB5-12E6-4B99-8BF2-C39038CD9F6A}" showAutoFilter="1">
      <pane ySplit="6" topLeftCell="A9" activePane="bottomLeft" state="frozen"/>
      <selection pane="bottomLeft" activeCell="H20" sqref="H20"/>
      <pageMargins left="0.75" right="0.75" top="1" bottom="1" header="0.5" footer="0.5"/>
      <pageSetup paperSize="9" scale="90" orientation="landscape" r:id="rId1"/>
      <headerFooter alignWithMargins="0"/>
      <autoFilter ref="B6:B84"/>
    </customSheetView>
    <customSheetView guid="{FA9FAA88-D028-49CA-97F0-6F4B4A8F7473}" showAutoFilter="1">
      <pane ySplit="6" topLeftCell="A13" activePane="bottomLeft" state="frozen"/>
      <selection pane="bottomLeft" activeCell="A20" sqref="A20:XFD20"/>
      <pageMargins left="0.75" right="0.75" top="1" bottom="1" header="0.5" footer="0.5"/>
      <pageSetup paperSize="9" scale="90" orientation="landscape" r:id="rId2"/>
      <headerFooter alignWithMargins="0"/>
      <autoFilter ref="B6:B84"/>
    </customSheetView>
  </customSheetViews>
  <mergeCells count="35">
    <mergeCell ref="C63:J63"/>
    <mergeCell ref="K3:L3"/>
    <mergeCell ref="K4:L4"/>
    <mergeCell ref="K5:L5"/>
    <mergeCell ref="C45:J45"/>
    <mergeCell ref="C25:J25"/>
    <mergeCell ref="C22:J22"/>
    <mergeCell ref="A13:A16"/>
    <mergeCell ref="C15:J15"/>
    <mergeCell ref="C13:J13"/>
    <mergeCell ref="C16:J16"/>
    <mergeCell ref="A35:A36"/>
    <mergeCell ref="C36:J36"/>
    <mergeCell ref="C30:J30"/>
    <mergeCell ref="C28:J28"/>
    <mergeCell ref="C27:J27"/>
    <mergeCell ref="C31:J31"/>
    <mergeCell ref="A1:L1"/>
    <mergeCell ref="A2:B2"/>
    <mergeCell ref="C2:F2"/>
    <mergeCell ref="G2:H2"/>
    <mergeCell ref="I2:J2"/>
    <mergeCell ref="K2:L2"/>
    <mergeCell ref="A3:B3"/>
    <mergeCell ref="C3:F3"/>
    <mergeCell ref="G3:H3"/>
    <mergeCell ref="I3:J3"/>
    <mergeCell ref="C7:J7"/>
    <mergeCell ref="A4:B4"/>
    <mergeCell ref="C4:F4"/>
    <mergeCell ref="G4:H4"/>
    <mergeCell ref="I4:J4"/>
    <mergeCell ref="A5:B5"/>
    <mergeCell ref="C5:F5"/>
    <mergeCell ref="I5:J5"/>
  </mergeCells>
  <hyperlinks>
    <hyperlink ref="B7" r:id="rId3"/>
  </hyperlinks>
  <pageMargins left="0.75" right="0.75" top="1" bottom="1" header="0.5" footer="0.5"/>
  <pageSetup paperSize="9" scale="90" orientation="landscape"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M159"/>
  <sheetViews>
    <sheetView workbookViewId="0">
      <pane ySplit="6" topLeftCell="A43" activePane="bottomLeft" state="frozen"/>
      <selection pane="bottomLeft" activeCell="B25" sqref="B25"/>
    </sheetView>
  </sheetViews>
  <sheetFormatPr defaultColWidth="8.88671875" defaultRowHeight="15.75" x14ac:dyDescent="0.25"/>
  <cols>
    <col min="1" max="1" width="8.5546875" style="48" customWidth="1"/>
    <col min="2" max="9" width="7.88671875" style="47" customWidth="1"/>
    <col min="10" max="10" width="8.44140625" style="47" customWidth="1"/>
    <col min="11" max="11" width="22.88671875" style="977" customWidth="1"/>
    <col min="12" max="12" width="34.109375" style="18" customWidth="1"/>
    <col min="13" max="16384" width="8.88671875" style="9"/>
  </cols>
  <sheetData>
    <row r="1" spans="1:13" s="6" customFormat="1" ht="30.75" customHeight="1" thickTop="1" x14ac:dyDescent="0.25">
      <c r="A1" s="1621" t="s">
        <v>423</v>
      </c>
      <c r="B1" s="1622"/>
      <c r="C1" s="1622"/>
      <c r="D1" s="1622"/>
      <c r="E1" s="1622"/>
      <c r="F1" s="1622"/>
      <c r="G1" s="1622"/>
      <c r="H1" s="1622"/>
      <c r="I1" s="1622"/>
      <c r="J1" s="1622"/>
      <c r="K1" s="1622"/>
      <c r="L1" s="1623"/>
      <c r="M1" s="5"/>
    </row>
    <row r="2" spans="1:13" ht="20.25" customHeight="1" x14ac:dyDescent="0.25">
      <c r="A2" s="1624" t="s">
        <v>177</v>
      </c>
      <c r="B2" s="1625"/>
      <c r="C2" s="1600">
        <f>+(47+120+30)*25</f>
        <v>4925</v>
      </c>
      <c r="D2" s="1601"/>
      <c r="E2" s="1601"/>
      <c r="F2" s="1602"/>
      <c r="G2" s="1626"/>
      <c r="H2" s="1627"/>
      <c r="I2" s="1628" t="s">
        <v>178</v>
      </c>
      <c r="J2" s="1629"/>
      <c r="K2" s="1718"/>
      <c r="L2" s="1719"/>
      <c r="M2" s="8"/>
    </row>
    <row r="3" spans="1:13" ht="20.25" customHeight="1" x14ac:dyDescent="0.25">
      <c r="A3" s="1624" t="s">
        <v>179</v>
      </c>
      <c r="B3" s="1625"/>
      <c r="C3" s="1600"/>
      <c r="D3" s="1601"/>
      <c r="E3" s="1601"/>
      <c r="F3" s="1602"/>
      <c r="G3" s="1673"/>
      <c r="H3" s="1674"/>
      <c r="I3" s="1628" t="s">
        <v>180</v>
      </c>
      <c r="J3" s="1629"/>
      <c r="K3" s="1718"/>
      <c r="L3" s="1719"/>
      <c r="M3" s="8"/>
    </row>
    <row r="4" spans="1:13" ht="20.25" customHeight="1" x14ac:dyDescent="0.25">
      <c r="A4" s="1624" t="s">
        <v>181</v>
      </c>
      <c r="B4" s="1625"/>
      <c r="C4" s="1600"/>
      <c r="D4" s="1601"/>
      <c r="E4" s="1601"/>
      <c r="F4" s="1602"/>
      <c r="G4" s="1626"/>
      <c r="H4" s="1627"/>
      <c r="I4" s="1628" t="s">
        <v>182</v>
      </c>
      <c r="J4" s="1629"/>
      <c r="K4" s="1718"/>
      <c r="L4" s="1719"/>
      <c r="M4" s="8"/>
    </row>
    <row r="5" spans="1:13" ht="20.25" customHeight="1" thickBot="1" x14ac:dyDescent="0.3">
      <c r="A5" s="1641" t="s">
        <v>183</v>
      </c>
      <c r="B5" s="1642"/>
      <c r="C5" s="1636"/>
      <c r="D5" s="1637"/>
      <c r="E5" s="1637"/>
      <c r="F5" s="1638"/>
      <c r="G5" s="1643"/>
      <c r="H5" s="1777"/>
      <c r="I5" s="1778"/>
      <c r="J5" s="1778"/>
      <c r="K5" s="1046"/>
      <c r="L5" s="68"/>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35.25" customHeight="1" x14ac:dyDescent="0.25">
      <c r="A7" s="16">
        <v>40572</v>
      </c>
      <c r="B7" s="17" t="s">
        <v>18</v>
      </c>
      <c r="C7" s="47">
        <v>155</v>
      </c>
      <c r="D7" s="47">
        <v>93</v>
      </c>
      <c r="E7" s="47">
        <v>40</v>
      </c>
      <c r="G7" s="47">
        <v>168</v>
      </c>
      <c r="H7" s="17"/>
      <c r="I7" s="17"/>
      <c r="J7" s="17"/>
      <c r="K7" s="1248" t="s">
        <v>2506</v>
      </c>
      <c r="L7" s="18" t="s">
        <v>21</v>
      </c>
    </row>
    <row r="8" spans="1:13" ht="20.100000000000001" customHeight="1" x14ac:dyDescent="0.25">
      <c r="A8" s="16">
        <v>40622</v>
      </c>
      <c r="B8" s="17" t="s">
        <v>127</v>
      </c>
      <c r="H8" s="47">
        <v>4645</v>
      </c>
      <c r="I8" s="47">
        <v>95</v>
      </c>
      <c r="J8" s="17"/>
      <c r="K8" s="17"/>
      <c r="L8" s="18" t="s">
        <v>51</v>
      </c>
    </row>
    <row r="9" spans="1:13" ht="20.100000000000001" customHeight="1" x14ac:dyDescent="0.25">
      <c r="A9" s="16">
        <v>40666</v>
      </c>
      <c r="B9" s="17" t="s">
        <v>11</v>
      </c>
      <c r="C9" s="1606" t="s">
        <v>809</v>
      </c>
      <c r="D9" s="1606"/>
      <c r="E9" s="1606"/>
      <c r="F9" s="1606"/>
      <c r="G9" s="1606"/>
      <c r="H9" s="1606"/>
      <c r="I9" s="1606"/>
      <c r="J9" s="1606"/>
    </row>
    <row r="10" spans="1:13" ht="20.100000000000001" customHeight="1" x14ac:dyDescent="0.25">
      <c r="A10" s="16">
        <v>40728</v>
      </c>
      <c r="B10" s="17" t="s">
        <v>11</v>
      </c>
      <c r="C10" s="1606" t="s">
        <v>810</v>
      </c>
      <c r="D10" s="1606"/>
      <c r="E10" s="1606"/>
      <c r="F10" s="1606"/>
      <c r="G10" s="1606"/>
      <c r="H10" s="1606"/>
      <c r="I10" s="1606"/>
      <c r="J10" s="1606"/>
    </row>
    <row r="11" spans="1:13" ht="20.100000000000001" customHeight="1" x14ac:dyDescent="0.25">
      <c r="A11" s="16">
        <v>40739</v>
      </c>
      <c r="B11" s="17" t="s">
        <v>11</v>
      </c>
      <c r="C11" s="1606" t="s">
        <v>811</v>
      </c>
      <c r="D11" s="1606"/>
      <c r="E11" s="1606"/>
      <c r="F11" s="1606"/>
      <c r="G11" s="1606"/>
      <c r="H11" s="1606"/>
      <c r="I11" s="1606"/>
      <c r="J11" s="1606"/>
    </row>
    <row r="12" spans="1:13" ht="20.100000000000001" customHeight="1" x14ac:dyDescent="0.25">
      <c r="A12" s="16">
        <v>40740</v>
      </c>
      <c r="B12" s="17" t="s">
        <v>127</v>
      </c>
      <c r="H12" s="47">
        <v>4590</v>
      </c>
      <c r="I12" s="47">
        <v>84</v>
      </c>
      <c r="J12" s="17"/>
      <c r="K12" s="17"/>
      <c r="L12" s="18" t="s">
        <v>92</v>
      </c>
    </row>
    <row r="13" spans="1:13" ht="36" customHeight="1" x14ac:dyDescent="0.25">
      <c r="A13" s="16">
        <v>40746</v>
      </c>
      <c r="B13" s="17" t="s">
        <v>11</v>
      </c>
      <c r="C13" s="1617" t="s">
        <v>812</v>
      </c>
      <c r="D13" s="1617"/>
      <c r="E13" s="1617"/>
      <c r="F13" s="1617"/>
      <c r="G13" s="1617"/>
      <c r="H13" s="1617"/>
      <c r="I13" s="1617"/>
      <c r="J13" s="1617"/>
      <c r="K13" s="976"/>
    </row>
    <row r="14" spans="1:13" ht="21" customHeight="1" x14ac:dyDescent="0.25">
      <c r="A14" s="16">
        <v>40771</v>
      </c>
      <c r="B14" s="17" t="s">
        <v>11</v>
      </c>
      <c r="C14" s="1617" t="s">
        <v>813</v>
      </c>
      <c r="D14" s="1617"/>
      <c r="E14" s="1617"/>
      <c r="F14" s="1617"/>
      <c r="G14" s="1617"/>
      <c r="H14" s="1617"/>
      <c r="I14" s="1617"/>
      <c r="J14" s="1617"/>
      <c r="K14" s="976"/>
    </row>
    <row r="15" spans="1:13" ht="36" customHeight="1" x14ac:dyDescent="0.25">
      <c r="A15" s="16">
        <v>40792</v>
      </c>
      <c r="B15" s="17" t="s">
        <v>11</v>
      </c>
      <c r="C15" s="1617" t="s">
        <v>814</v>
      </c>
      <c r="D15" s="1617"/>
      <c r="E15" s="1617"/>
      <c r="F15" s="1617"/>
      <c r="G15" s="1617"/>
      <c r="H15" s="1617"/>
      <c r="I15" s="1617"/>
      <c r="J15" s="1617"/>
      <c r="K15" s="976"/>
    </row>
    <row r="16" spans="1:13" ht="20.100000000000001" customHeight="1" x14ac:dyDescent="0.25">
      <c r="A16" s="16">
        <v>40804</v>
      </c>
      <c r="B16" s="17" t="s">
        <v>13</v>
      </c>
      <c r="C16" s="1617" t="s">
        <v>815</v>
      </c>
      <c r="D16" s="1617"/>
      <c r="E16" s="1617"/>
      <c r="F16" s="1617"/>
      <c r="G16" s="1617"/>
      <c r="H16" s="1617"/>
      <c r="I16" s="1617"/>
      <c r="J16" s="1617"/>
      <c r="K16" s="976"/>
    </row>
    <row r="17" spans="1:12" ht="20.100000000000001" customHeight="1" thickBot="1" x14ac:dyDescent="0.3">
      <c r="A17" s="37">
        <v>40893</v>
      </c>
      <c r="B17" s="38" t="s">
        <v>11</v>
      </c>
      <c r="C17" s="1845" t="s">
        <v>816</v>
      </c>
      <c r="D17" s="1845"/>
      <c r="E17" s="1845"/>
      <c r="F17" s="1845"/>
      <c r="G17" s="1845"/>
      <c r="H17" s="1845"/>
      <c r="I17" s="1845"/>
      <c r="J17" s="1845"/>
      <c r="K17" s="1071"/>
      <c r="L17" s="39"/>
    </row>
    <row r="18" spans="1:12" ht="20.100000000000001" customHeight="1" thickTop="1" x14ac:dyDescent="0.25">
      <c r="A18" s="40">
        <v>40935</v>
      </c>
      <c r="B18" s="41" t="s">
        <v>18</v>
      </c>
      <c r="C18" s="119">
        <v>195</v>
      </c>
      <c r="D18" s="119">
        <v>98</v>
      </c>
      <c r="E18" s="119">
        <v>50</v>
      </c>
      <c r="F18" s="119" t="s">
        <v>95</v>
      </c>
      <c r="G18" s="119">
        <v>160</v>
      </c>
      <c r="H18" s="119"/>
      <c r="I18" s="119"/>
      <c r="J18" s="41"/>
      <c r="K18" s="41"/>
      <c r="L18" s="138" t="s">
        <v>36</v>
      </c>
    </row>
    <row r="19" spans="1:12" ht="20.100000000000001" customHeight="1" x14ac:dyDescent="0.25">
      <c r="A19" s="16">
        <v>40937</v>
      </c>
      <c r="B19" s="17" t="s">
        <v>127</v>
      </c>
      <c r="D19" s="57"/>
      <c r="H19" s="47">
        <v>4610</v>
      </c>
      <c r="I19" s="47">
        <v>100</v>
      </c>
      <c r="J19" s="17"/>
      <c r="K19" s="17"/>
      <c r="L19" s="21" t="s">
        <v>817</v>
      </c>
    </row>
    <row r="20" spans="1:12" ht="20.100000000000001" customHeight="1" x14ac:dyDescent="0.25">
      <c r="A20" s="16">
        <v>40987</v>
      </c>
      <c r="B20" s="17" t="s">
        <v>11</v>
      </c>
      <c r="C20" s="1617" t="s">
        <v>818</v>
      </c>
      <c r="D20" s="1617"/>
      <c r="E20" s="1617"/>
      <c r="F20" s="1617"/>
      <c r="G20" s="1617"/>
      <c r="H20" s="1617"/>
      <c r="I20" s="1617"/>
      <c r="J20" s="1617"/>
      <c r="K20" s="976"/>
    </row>
    <row r="21" spans="1:12" ht="20.100000000000001" customHeight="1" x14ac:dyDescent="0.25">
      <c r="A21" s="16">
        <v>41012</v>
      </c>
      <c r="B21" s="17" t="s">
        <v>127</v>
      </c>
      <c r="D21" s="57"/>
      <c r="H21" s="47">
        <v>4645</v>
      </c>
      <c r="I21" s="47">
        <v>81</v>
      </c>
      <c r="J21" s="17"/>
      <c r="K21" s="17"/>
      <c r="L21" s="18" t="s">
        <v>819</v>
      </c>
    </row>
    <row r="22" spans="1:12" ht="20.100000000000001" customHeight="1" x14ac:dyDescent="0.25">
      <c r="A22" s="16">
        <v>41037</v>
      </c>
      <c r="B22" s="17" t="s">
        <v>13</v>
      </c>
      <c r="C22" s="1600" t="s">
        <v>14</v>
      </c>
      <c r="D22" s="1601"/>
      <c r="E22" s="1601"/>
      <c r="F22" s="1601"/>
      <c r="G22" s="1601"/>
      <c r="H22" s="1601"/>
      <c r="I22" s="1601"/>
      <c r="J22" s="1602"/>
      <c r="K22" s="972"/>
    </row>
    <row r="23" spans="1:12" ht="20.100000000000001" customHeight="1" x14ac:dyDescent="0.25">
      <c r="A23" s="16">
        <v>41039</v>
      </c>
      <c r="B23" s="17" t="s">
        <v>13</v>
      </c>
      <c r="C23" s="1617" t="s">
        <v>820</v>
      </c>
      <c r="D23" s="1617"/>
      <c r="E23" s="1617"/>
      <c r="F23" s="1617"/>
      <c r="G23" s="1617"/>
      <c r="H23" s="1617"/>
      <c r="I23" s="1617"/>
      <c r="J23" s="1617"/>
      <c r="K23" s="976"/>
    </row>
    <row r="24" spans="1:12" ht="54" customHeight="1" x14ac:dyDescent="0.25">
      <c r="A24" s="16">
        <v>41045</v>
      </c>
      <c r="B24" s="17" t="s">
        <v>13</v>
      </c>
      <c r="C24" s="1664" t="s">
        <v>821</v>
      </c>
      <c r="D24" s="1665"/>
      <c r="E24" s="1665"/>
      <c r="F24" s="1665"/>
      <c r="G24" s="1665"/>
      <c r="H24" s="1665"/>
      <c r="I24" s="1665"/>
      <c r="J24" s="1666"/>
      <c r="K24" s="999"/>
    </row>
    <row r="25" spans="1:12" ht="37.5" customHeight="1" x14ac:dyDescent="0.25">
      <c r="A25" s="16">
        <v>41052</v>
      </c>
      <c r="B25" s="17" t="s">
        <v>24</v>
      </c>
      <c r="C25" s="1664" t="s">
        <v>822</v>
      </c>
      <c r="D25" s="1665"/>
      <c r="E25" s="1665"/>
      <c r="F25" s="1665"/>
      <c r="G25" s="1665"/>
      <c r="H25" s="1665"/>
      <c r="I25" s="1665"/>
      <c r="J25" s="1666"/>
      <c r="K25" s="999"/>
    </row>
    <row r="26" spans="1:12" ht="20.100000000000001" customHeight="1" x14ac:dyDescent="0.25">
      <c r="A26" s="16">
        <v>41065</v>
      </c>
      <c r="B26" s="17" t="s">
        <v>13</v>
      </c>
      <c r="C26" s="1661" t="s">
        <v>160</v>
      </c>
      <c r="D26" s="1662"/>
      <c r="E26" s="1662"/>
      <c r="F26" s="1662"/>
      <c r="G26" s="1662"/>
      <c r="H26" s="1662"/>
      <c r="I26" s="1662"/>
      <c r="J26" s="1663"/>
      <c r="K26" s="1002"/>
    </row>
    <row r="27" spans="1:12" ht="20.100000000000001" customHeight="1" x14ac:dyDescent="0.25">
      <c r="A27" s="16">
        <v>41068</v>
      </c>
      <c r="B27" s="17" t="s">
        <v>18</v>
      </c>
      <c r="C27" s="47">
        <v>200</v>
      </c>
      <c r="D27" s="57">
        <f t="shared" ref="D27:D92" si="0">+C27*(100-E27)/100</f>
        <v>100</v>
      </c>
      <c r="E27" s="47">
        <v>50</v>
      </c>
      <c r="G27" s="47">
        <v>160</v>
      </c>
      <c r="J27" s="17"/>
      <c r="K27" s="17"/>
      <c r="L27" s="18" t="s">
        <v>823</v>
      </c>
    </row>
    <row r="28" spans="1:12" ht="20.100000000000001" customHeight="1" x14ac:dyDescent="0.25">
      <c r="A28" s="16">
        <v>41156</v>
      </c>
      <c r="B28" s="17" t="s">
        <v>13</v>
      </c>
      <c r="C28" s="1661" t="s">
        <v>160</v>
      </c>
      <c r="D28" s="1662"/>
      <c r="E28" s="1662"/>
      <c r="F28" s="1662"/>
      <c r="G28" s="1662"/>
      <c r="H28" s="1662"/>
      <c r="I28" s="1662"/>
      <c r="J28" s="1663"/>
      <c r="K28" s="1002"/>
    </row>
    <row r="29" spans="1:12" ht="28.5" customHeight="1" x14ac:dyDescent="0.25">
      <c r="A29" s="16">
        <v>41189</v>
      </c>
      <c r="B29" s="17" t="s">
        <v>127</v>
      </c>
      <c r="D29" s="57"/>
      <c r="H29" s="47">
        <v>4655</v>
      </c>
      <c r="I29" s="47">
        <v>90</v>
      </c>
      <c r="L29" s="21" t="s">
        <v>804</v>
      </c>
    </row>
    <row r="30" spans="1:12" ht="19.5" customHeight="1" thickBot="1" x14ac:dyDescent="0.3">
      <c r="A30" s="22">
        <v>41274</v>
      </c>
      <c r="B30" s="23" t="s">
        <v>13</v>
      </c>
      <c r="C30" s="1683" t="s">
        <v>824</v>
      </c>
      <c r="D30" s="1684"/>
      <c r="E30" s="1684"/>
      <c r="F30" s="1684"/>
      <c r="G30" s="1684"/>
      <c r="H30" s="1684"/>
      <c r="I30" s="1684"/>
      <c r="J30" s="1685"/>
      <c r="K30" s="1007"/>
      <c r="L30" s="32"/>
    </row>
    <row r="31" spans="1:12" ht="22.5" customHeight="1" thickTop="1" x14ac:dyDescent="0.25">
      <c r="A31" s="44">
        <v>41292</v>
      </c>
      <c r="B31" s="45" t="s">
        <v>18</v>
      </c>
      <c r="C31" s="81">
        <v>220</v>
      </c>
      <c r="D31" s="67">
        <f t="shared" si="0"/>
        <v>99</v>
      </c>
      <c r="E31" s="81">
        <v>55</v>
      </c>
      <c r="F31" s="81"/>
      <c r="G31" s="81">
        <v>160</v>
      </c>
      <c r="H31" s="81"/>
      <c r="I31" s="81"/>
      <c r="J31" s="45"/>
      <c r="K31" s="1100"/>
      <c r="L31" s="46" t="s">
        <v>36</v>
      </c>
    </row>
    <row r="32" spans="1:12" ht="22.5" customHeight="1" x14ac:dyDescent="0.25">
      <c r="A32" s="16">
        <v>41304</v>
      </c>
      <c r="B32" s="17" t="s">
        <v>127</v>
      </c>
      <c r="D32" s="57"/>
      <c r="H32" s="1600" t="s">
        <v>218</v>
      </c>
      <c r="I32" s="1601"/>
      <c r="J32" s="1602"/>
      <c r="K32" s="972"/>
      <c r="L32" s="21" t="s">
        <v>804</v>
      </c>
    </row>
    <row r="33" spans="1:12" x14ac:dyDescent="0.25">
      <c r="A33" s="16">
        <v>41375</v>
      </c>
      <c r="B33" s="17" t="s">
        <v>11</v>
      </c>
      <c r="C33" s="1664" t="s">
        <v>825</v>
      </c>
      <c r="D33" s="1665"/>
      <c r="E33" s="1665"/>
      <c r="F33" s="1665"/>
      <c r="G33" s="1665"/>
      <c r="H33" s="1665"/>
      <c r="I33" s="1665"/>
      <c r="J33" s="1666"/>
      <c r="K33" s="999"/>
    </row>
    <row r="34" spans="1:12" ht="22.5" customHeight="1" x14ac:dyDescent="0.25">
      <c r="A34" s="16">
        <v>41404</v>
      </c>
      <c r="B34" s="17" t="s">
        <v>18</v>
      </c>
      <c r="C34" s="47">
        <v>200</v>
      </c>
      <c r="D34" s="57">
        <f t="shared" si="0"/>
        <v>90</v>
      </c>
      <c r="E34" s="47">
        <v>55</v>
      </c>
      <c r="G34" s="47">
        <v>170</v>
      </c>
      <c r="J34" s="17"/>
      <c r="K34" s="17"/>
      <c r="L34" s="18" t="s">
        <v>36</v>
      </c>
    </row>
    <row r="35" spans="1:12" ht="49.5" customHeight="1" x14ac:dyDescent="0.25">
      <c r="A35" s="16">
        <v>41425</v>
      </c>
      <c r="B35" s="17" t="s">
        <v>13</v>
      </c>
      <c r="C35" s="1664" t="s">
        <v>826</v>
      </c>
      <c r="D35" s="1665"/>
      <c r="E35" s="1665"/>
      <c r="F35" s="1665"/>
      <c r="G35" s="1665"/>
      <c r="H35" s="1665"/>
      <c r="I35" s="1665"/>
      <c r="J35" s="1666"/>
      <c r="K35" s="999"/>
    </row>
    <row r="36" spans="1:12" ht="22.5" customHeight="1" x14ac:dyDescent="0.25">
      <c r="A36" s="16">
        <v>41483</v>
      </c>
      <c r="B36" s="17" t="s">
        <v>18</v>
      </c>
      <c r="C36" s="47">
        <v>190</v>
      </c>
      <c r="D36" s="57">
        <f t="shared" si="0"/>
        <v>85.5</v>
      </c>
      <c r="E36" s="47">
        <v>55</v>
      </c>
      <c r="G36" s="47">
        <v>150</v>
      </c>
      <c r="J36" s="17"/>
      <c r="K36" s="17"/>
      <c r="L36" s="18" t="s">
        <v>777</v>
      </c>
    </row>
    <row r="37" spans="1:12" ht="34.5" customHeight="1" x14ac:dyDescent="0.25">
      <c r="A37" s="16">
        <v>41538</v>
      </c>
      <c r="B37" s="17" t="s">
        <v>13</v>
      </c>
      <c r="C37" s="1664" t="s">
        <v>827</v>
      </c>
      <c r="D37" s="1665"/>
      <c r="E37" s="1665"/>
      <c r="F37" s="1665"/>
      <c r="G37" s="1665"/>
      <c r="H37" s="1665"/>
      <c r="I37" s="1665"/>
      <c r="J37" s="1666"/>
      <c r="K37" s="999"/>
    </row>
    <row r="38" spans="1:12" ht="20.100000000000001" customHeight="1" x14ac:dyDescent="0.25">
      <c r="A38" s="16">
        <v>41547</v>
      </c>
      <c r="B38" s="17" t="s">
        <v>127</v>
      </c>
      <c r="D38" s="57"/>
      <c r="H38" s="1600" t="s">
        <v>246</v>
      </c>
      <c r="I38" s="1601"/>
      <c r="J38" s="1602"/>
      <c r="K38" s="972"/>
      <c r="L38" s="18" t="s">
        <v>245</v>
      </c>
    </row>
    <row r="39" spans="1:12" ht="20.100000000000001" customHeight="1" x14ac:dyDescent="0.25">
      <c r="A39" s="16">
        <v>41562</v>
      </c>
      <c r="B39" s="17" t="s">
        <v>1034</v>
      </c>
      <c r="C39" s="1600" t="s">
        <v>2892</v>
      </c>
      <c r="D39" s="1601"/>
      <c r="E39" s="1601"/>
      <c r="F39" s="1601"/>
      <c r="G39" s="1601"/>
      <c r="H39" s="1601"/>
      <c r="I39" s="1601"/>
      <c r="J39" s="1602"/>
      <c r="K39" s="972"/>
    </row>
    <row r="40" spans="1:12" ht="20.100000000000001" customHeight="1" x14ac:dyDescent="0.25">
      <c r="A40" s="19">
        <v>41587</v>
      </c>
      <c r="B40" s="20" t="s">
        <v>18</v>
      </c>
      <c r="C40" s="62">
        <v>160</v>
      </c>
      <c r="D40" s="60">
        <f t="shared" si="0"/>
        <v>35.200000000000003</v>
      </c>
      <c r="E40" s="62">
        <v>78</v>
      </c>
      <c r="F40" s="62"/>
      <c r="G40" s="62">
        <v>160</v>
      </c>
      <c r="H40" s="62"/>
      <c r="I40" s="62"/>
      <c r="J40" s="20"/>
      <c r="K40" s="20"/>
      <c r="L40" s="28" t="s">
        <v>537</v>
      </c>
    </row>
    <row r="41" spans="1:12" ht="20.100000000000001" customHeight="1" x14ac:dyDescent="0.25">
      <c r="A41" s="110">
        <v>41593</v>
      </c>
      <c r="B41" s="111" t="s">
        <v>1034</v>
      </c>
      <c r="C41" s="1630" t="s">
        <v>2893</v>
      </c>
      <c r="D41" s="1804"/>
      <c r="E41" s="1804"/>
      <c r="F41" s="1804"/>
      <c r="G41" s="1804"/>
      <c r="H41" s="1804"/>
      <c r="I41" s="1804"/>
      <c r="J41" s="1803"/>
      <c r="K41" s="1251"/>
      <c r="L41" s="114"/>
    </row>
    <row r="42" spans="1:12" ht="33" customHeight="1" thickBot="1" x14ac:dyDescent="0.3">
      <c r="A42" s="37">
        <v>41636</v>
      </c>
      <c r="B42" s="38" t="s">
        <v>13</v>
      </c>
      <c r="C42" s="1715" t="s">
        <v>286</v>
      </c>
      <c r="D42" s="1716"/>
      <c r="E42" s="1716"/>
      <c r="F42" s="1716"/>
      <c r="G42" s="1716"/>
      <c r="H42" s="1716"/>
      <c r="I42" s="1716"/>
      <c r="J42" s="1717"/>
      <c r="K42" s="1028"/>
      <c r="L42" s="39"/>
    </row>
    <row r="43" spans="1:12" ht="16.5" thickTop="1" x14ac:dyDescent="0.25">
      <c r="A43" s="154">
        <v>41641</v>
      </c>
      <c r="B43" s="155" t="s">
        <v>127</v>
      </c>
      <c r="C43" s="162"/>
      <c r="D43" s="163"/>
      <c r="E43" s="162"/>
      <c r="F43" s="162"/>
      <c r="G43" s="162"/>
      <c r="H43" s="162">
        <v>2870</v>
      </c>
      <c r="I43" s="162">
        <v>52</v>
      </c>
      <c r="J43" s="155"/>
      <c r="K43" s="155"/>
      <c r="L43" s="156" t="s">
        <v>287</v>
      </c>
    </row>
    <row r="44" spans="1:12" ht="35.25" customHeight="1" x14ac:dyDescent="0.25">
      <c r="A44" s="16">
        <v>41644</v>
      </c>
      <c r="B44" s="17" t="s">
        <v>13</v>
      </c>
      <c r="C44" s="1664" t="s">
        <v>828</v>
      </c>
      <c r="D44" s="1665"/>
      <c r="E44" s="1665"/>
      <c r="F44" s="1665"/>
      <c r="G44" s="1665"/>
      <c r="H44" s="1665"/>
      <c r="I44" s="1665"/>
      <c r="J44" s="1666"/>
      <c r="K44" s="999"/>
    </row>
    <row r="45" spans="1:12" ht="20.100000000000001" customHeight="1" x14ac:dyDescent="0.25">
      <c r="A45" s="16">
        <v>41703</v>
      </c>
      <c r="B45" s="17" t="s">
        <v>13</v>
      </c>
      <c r="C45" s="1661" t="s">
        <v>1232</v>
      </c>
      <c r="D45" s="1662"/>
      <c r="E45" s="1662"/>
      <c r="F45" s="1662"/>
      <c r="G45" s="1662"/>
      <c r="H45" s="1662"/>
      <c r="I45" s="1662"/>
      <c r="J45" s="1663"/>
      <c r="K45" s="1002"/>
    </row>
    <row r="46" spans="1:12" ht="20.100000000000001" customHeight="1" x14ac:dyDescent="0.25">
      <c r="A46" s="19">
        <v>41704</v>
      </c>
      <c r="B46" s="20" t="s">
        <v>26</v>
      </c>
      <c r="C46" s="1819" t="s">
        <v>829</v>
      </c>
      <c r="D46" s="1820"/>
      <c r="E46" s="1820"/>
      <c r="F46" s="1820"/>
      <c r="G46" s="1820"/>
      <c r="H46" s="1820"/>
      <c r="I46" s="1820"/>
      <c r="J46" s="1821"/>
      <c r="K46" s="1067"/>
      <c r="L46" s="28"/>
    </row>
    <row r="47" spans="1:12" ht="20.100000000000001" customHeight="1" x14ac:dyDescent="0.25">
      <c r="A47" s="19">
        <v>41777</v>
      </c>
      <c r="B47" s="20" t="s">
        <v>26</v>
      </c>
      <c r="C47" s="1819" t="s">
        <v>830</v>
      </c>
      <c r="D47" s="1820"/>
      <c r="E47" s="1820"/>
      <c r="F47" s="1820"/>
      <c r="G47" s="1820"/>
      <c r="H47" s="1820"/>
      <c r="I47" s="1820"/>
      <c r="J47" s="1821"/>
      <c r="K47" s="1067"/>
      <c r="L47" s="151"/>
    </row>
    <row r="48" spans="1:12" ht="20.100000000000001" customHeight="1" x14ac:dyDescent="0.25">
      <c r="A48" s="16">
        <v>41811</v>
      </c>
      <c r="B48" s="17" t="s">
        <v>127</v>
      </c>
      <c r="D48" s="57"/>
      <c r="J48" s="17">
        <v>3720</v>
      </c>
      <c r="K48" s="17"/>
      <c r="L48" s="18" t="s">
        <v>329</v>
      </c>
    </row>
    <row r="49" spans="1:12" x14ac:dyDescent="0.25">
      <c r="A49" s="16">
        <v>41956</v>
      </c>
      <c r="B49" s="17" t="s">
        <v>127</v>
      </c>
      <c r="D49" s="57"/>
      <c r="J49" s="17">
        <v>3495</v>
      </c>
      <c r="K49" s="17"/>
      <c r="L49" s="18" t="s">
        <v>329</v>
      </c>
    </row>
    <row r="50" spans="1:12" ht="20.100000000000001" customHeight="1" x14ac:dyDescent="0.25">
      <c r="A50" s="16">
        <v>42820</v>
      </c>
      <c r="B50" s="17" t="s">
        <v>127</v>
      </c>
      <c r="D50" s="57"/>
      <c r="J50" s="17">
        <v>3245</v>
      </c>
      <c r="K50" s="17"/>
      <c r="L50" s="18" t="s">
        <v>9</v>
      </c>
    </row>
    <row r="51" spans="1:12" ht="16.5" thickBot="1" x14ac:dyDescent="0.3">
      <c r="A51" s="22">
        <v>43276</v>
      </c>
      <c r="B51" s="23" t="s">
        <v>66</v>
      </c>
      <c r="C51" s="1764" t="s">
        <v>2117</v>
      </c>
      <c r="D51" s="1720"/>
      <c r="E51" s="1720"/>
      <c r="F51" s="1720"/>
      <c r="G51" s="1720"/>
      <c r="H51" s="1720"/>
      <c r="I51" s="1720"/>
      <c r="J51" s="1721"/>
      <c r="K51" s="1020"/>
      <c r="L51" s="32"/>
    </row>
    <row r="52" spans="1:12" ht="16.5" thickTop="1" x14ac:dyDescent="0.25">
      <c r="A52" s="780">
        <v>44076</v>
      </c>
      <c r="B52" s="785" t="s">
        <v>127</v>
      </c>
      <c r="C52" s="781"/>
      <c r="D52" s="67" t="s">
        <v>1941</v>
      </c>
      <c r="E52" s="781"/>
      <c r="F52" s="781"/>
      <c r="G52" s="781"/>
      <c r="H52" s="781"/>
      <c r="I52" s="781"/>
      <c r="J52" s="785">
        <v>3120</v>
      </c>
      <c r="K52" s="1100"/>
      <c r="L52" s="46" t="s">
        <v>9</v>
      </c>
    </row>
    <row r="53" spans="1:12" x14ac:dyDescent="0.25">
      <c r="A53" s="16"/>
      <c r="B53" s="17"/>
      <c r="D53" s="57">
        <f t="shared" si="0"/>
        <v>0</v>
      </c>
      <c r="J53" s="17"/>
      <c r="K53" s="17"/>
    </row>
    <row r="54" spans="1:12" x14ac:dyDescent="0.25">
      <c r="A54" s="16"/>
      <c r="B54" s="17"/>
      <c r="D54" s="57">
        <f t="shared" si="0"/>
        <v>0</v>
      </c>
      <c r="J54" s="17"/>
      <c r="K54" s="17"/>
    </row>
    <row r="55" spans="1:12" x14ac:dyDescent="0.25">
      <c r="A55" s="16"/>
      <c r="B55" s="17"/>
      <c r="D55" s="57">
        <f t="shared" si="0"/>
        <v>0</v>
      </c>
      <c r="J55" s="17"/>
      <c r="K55" s="17"/>
    </row>
    <row r="56" spans="1:12" ht="20.100000000000001" customHeight="1" x14ac:dyDescent="0.25">
      <c r="A56" s="16"/>
      <c r="B56" s="17"/>
      <c r="D56" s="57">
        <f t="shared" si="0"/>
        <v>0</v>
      </c>
      <c r="J56" s="17"/>
      <c r="K56" s="17"/>
    </row>
    <row r="57" spans="1:12" ht="20.100000000000001" customHeight="1" x14ac:dyDescent="0.25">
      <c r="A57" s="16"/>
      <c r="B57" s="17"/>
      <c r="D57" s="57">
        <f t="shared" si="0"/>
        <v>0</v>
      </c>
      <c r="J57" s="17"/>
      <c r="K57" s="17"/>
    </row>
    <row r="58" spans="1:12" x14ac:dyDescent="0.25">
      <c r="A58" s="16"/>
      <c r="B58" s="17"/>
      <c r="D58" s="57">
        <f t="shared" si="0"/>
        <v>0</v>
      </c>
      <c r="J58" s="17"/>
      <c r="K58" s="17"/>
    </row>
    <row r="59" spans="1:12" ht="20.100000000000001" customHeight="1" x14ac:dyDescent="0.25">
      <c r="A59" s="16"/>
      <c r="B59" s="17"/>
      <c r="D59" s="57">
        <f t="shared" si="0"/>
        <v>0</v>
      </c>
      <c r="J59" s="17"/>
      <c r="K59" s="17"/>
    </row>
    <row r="60" spans="1:12" ht="20.100000000000001" customHeight="1" x14ac:dyDescent="0.25">
      <c r="A60" s="16"/>
      <c r="B60" s="17"/>
      <c r="D60" s="57">
        <f t="shared" si="0"/>
        <v>0</v>
      </c>
      <c r="J60" s="17"/>
      <c r="K60" s="17"/>
    </row>
    <row r="61" spans="1:12" ht="20.100000000000001" customHeight="1" x14ac:dyDescent="0.25">
      <c r="A61" s="16"/>
      <c r="B61" s="17"/>
      <c r="D61" s="57">
        <f t="shared" si="0"/>
        <v>0</v>
      </c>
      <c r="J61" s="17"/>
      <c r="K61" s="17"/>
    </row>
    <row r="62" spans="1:12" ht="20.100000000000001" customHeight="1" x14ac:dyDescent="0.25">
      <c r="A62" s="16"/>
      <c r="B62" s="17"/>
      <c r="D62" s="57">
        <f t="shared" si="0"/>
        <v>0</v>
      </c>
      <c r="J62" s="17"/>
      <c r="K62" s="17"/>
    </row>
    <row r="63" spans="1:12" ht="20.100000000000001" customHeight="1" x14ac:dyDescent="0.25">
      <c r="A63" s="16"/>
      <c r="B63" s="17"/>
      <c r="D63" s="57">
        <f t="shared" si="0"/>
        <v>0</v>
      </c>
      <c r="J63" s="17"/>
      <c r="K63" s="17"/>
    </row>
    <row r="64" spans="1:12" ht="20.100000000000001" customHeight="1" x14ac:dyDescent="0.25">
      <c r="A64" s="16"/>
      <c r="B64" s="17"/>
      <c r="D64" s="57">
        <f t="shared" si="0"/>
        <v>0</v>
      </c>
      <c r="J64" s="17"/>
      <c r="K64" s="17"/>
    </row>
    <row r="65" spans="1:11" x14ac:dyDescent="0.25">
      <c r="A65" s="16"/>
      <c r="B65" s="17"/>
      <c r="D65" s="57">
        <f t="shared" si="0"/>
        <v>0</v>
      </c>
      <c r="J65" s="17"/>
      <c r="K65" s="17"/>
    </row>
    <row r="66" spans="1:11" ht="20.100000000000001" customHeight="1" x14ac:dyDescent="0.25">
      <c r="A66" s="16"/>
      <c r="B66" s="17"/>
      <c r="D66" s="57">
        <f t="shared" si="0"/>
        <v>0</v>
      </c>
      <c r="J66" s="17"/>
      <c r="K66" s="17"/>
    </row>
    <row r="67" spans="1:11" ht="20.100000000000001" customHeight="1" x14ac:dyDescent="0.25">
      <c r="A67" s="16"/>
      <c r="B67" s="17"/>
      <c r="D67" s="57">
        <f t="shared" si="0"/>
        <v>0</v>
      </c>
      <c r="J67" s="17"/>
      <c r="K67" s="17"/>
    </row>
    <row r="68" spans="1:11" x14ac:dyDescent="0.25">
      <c r="A68" s="16"/>
      <c r="B68" s="17"/>
      <c r="D68" s="57">
        <f t="shared" si="0"/>
        <v>0</v>
      </c>
      <c r="J68" s="17"/>
      <c r="K68" s="17"/>
    </row>
    <row r="69" spans="1:11" x14ac:dyDescent="0.25">
      <c r="A69" s="16"/>
      <c r="B69" s="17"/>
      <c r="D69" s="57">
        <f t="shared" si="0"/>
        <v>0</v>
      </c>
      <c r="J69" s="17"/>
      <c r="K69" s="17"/>
    </row>
    <row r="70" spans="1:11" x14ac:dyDescent="0.25">
      <c r="A70" s="16"/>
      <c r="B70" s="17"/>
      <c r="D70" s="57">
        <f t="shared" si="0"/>
        <v>0</v>
      </c>
      <c r="J70" s="17"/>
      <c r="K70" s="17"/>
    </row>
    <row r="71" spans="1:11" x14ac:dyDescent="0.25">
      <c r="A71" s="16"/>
      <c r="B71" s="17"/>
      <c r="D71" s="57">
        <f t="shared" si="0"/>
        <v>0</v>
      </c>
      <c r="J71" s="17"/>
      <c r="K71" s="17"/>
    </row>
    <row r="72" spans="1:11" x14ac:dyDescent="0.25">
      <c r="A72" s="16"/>
      <c r="B72" s="17"/>
      <c r="D72" s="57">
        <f t="shared" si="0"/>
        <v>0</v>
      </c>
      <c r="J72" s="17"/>
      <c r="K72" s="17"/>
    </row>
    <row r="73" spans="1:11" x14ac:dyDescent="0.25">
      <c r="A73" s="16"/>
      <c r="B73" s="17"/>
      <c r="D73" s="57">
        <f t="shared" si="0"/>
        <v>0</v>
      </c>
      <c r="J73" s="17"/>
      <c r="K73" s="17"/>
    </row>
    <row r="74" spans="1:11" ht="20.100000000000001" customHeight="1" x14ac:dyDescent="0.25">
      <c r="A74" s="16"/>
      <c r="B74" s="17"/>
      <c r="D74" s="57">
        <f t="shared" si="0"/>
        <v>0</v>
      </c>
      <c r="J74" s="17"/>
      <c r="K74" s="17"/>
    </row>
    <row r="75" spans="1:11" x14ac:dyDescent="0.25">
      <c r="A75" s="16"/>
      <c r="B75" s="17"/>
      <c r="D75" s="57">
        <f t="shared" si="0"/>
        <v>0</v>
      </c>
      <c r="J75" s="17"/>
      <c r="K75" s="17"/>
    </row>
    <row r="76" spans="1:11" ht="20.100000000000001" customHeight="1" x14ac:dyDescent="0.25">
      <c r="A76" s="16"/>
      <c r="B76" s="17"/>
      <c r="D76" s="57">
        <f t="shared" si="0"/>
        <v>0</v>
      </c>
      <c r="J76" s="17"/>
      <c r="K76" s="17"/>
    </row>
    <row r="77" spans="1:11" x14ac:dyDescent="0.25">
      <c r="A77" s="16"/>
      <c r="B77" s="17"/>
      <c r="D77" s="57">
        <f t="shared" si="0"/>
        <v>0</v>
      </c>
      <c r="J77" s="17"/>
      <c r="K77" s="17"/>
    </row>
    <row r="78" spans="1:11" x14ac:dyDescent="0.25">
      <c r="A78" s="16"/>
      <c r="B78" s="17"/>
      <c r="D78" s="57">
        <f t="shared" si="0"/>
        <v>0</v>
      </c>
      <c r="J78" s="17"/>
      <c r="K78" s="17"/>
    </row>
    <row r="79" spans="1:11" x14ac:dyDescent="0.25">
      <c r="A79" s="16"/>
      <c r="B79" s="17"/>
      <c r="D79" s="57">
        <f t="shared" si="0"/>
        <v>0</v>
      </c>
      <c r="J79" s="17"/>
      <c r="K79" s="17"/>
    </row>
    <row r="80" spans="1:11" x14ac:dyDescent="0.25">
      <c r="A80" s="16"/>
      <c r="B80" s="17"/>
      <c r="D80" s="57">
        <f t="shared" si="0"/>
        <v>0</v>
      </c>
      <c r="J80" s="17"/>
      <c r="K80" s="17"/>
    </row>
    <row r="81" spans="1:11" x14ac:dyDescent="0.25">
      <c r="A81" s="16"/>
      <c r="B81" s="17"/>
      <c r="D81" s="57">
        <f t="shared" si="0"/>
        <v>0</v>
      </c>
      <c r="J81" s="17"/>
      <c r="K81" s="17"/>
    </row>
    <row r="82" spans="1:11" ht="20.100000000000001" customHeight="1" x14ac:dyDescent="0.25">
      <c r="A82" s="16"/>
      <c r="B82" s="17"/>
      <c r="D82" s="57">
        <f t="shared" si="0"/>
        <v>0</v>
      </c>
      <c r="J82" s="17"/>
      <c r="K82" s="17"/>
    </row>
    <row r="83" spans="1:11" ht="20.100000000000001" customHeight="1" x14ac:dyDescent="0.25">
      <c r="A83" s="16"/>
      <c r="B83" s="17"/>
      <c r="D83" s="57">
        <f t="shared" si="0"/>
        <v>0</v>
      </c>
      <c r="J83" s="17"/>
      <c r="K83" s="17"/>
    </row>
    <row r="84" spans="1:11" ht="20.100000000000001" customHeight="1" x14ac:dyDescent="0.25">
      <c r="A84" s="16"/>
      <c r="B84" s="17"/>
      <c r="D84" s="57">
        <f t="shared" si="0"/>
        <v>0</v>
      </c>
      <c r="J84" s="17"/>
      <c r="K84" s="17"/>
    </row>
    <row r="85" spans="1:11" ht="20.100000000000001" customHeight="1" x14ac:dyDescent="0.25">
      <c r="A85" s="16"/>
      <c r="B85" s="17"/>
      <c r="D85" s="57">
        <f t="shared" si="0"/>
        <v>0</v>
      </c>
      <c r="J85" s="17"/>
      <c r="K85" s="17"/>
    </row>
    <row r="86" spans="1:11" ht="20.100000000000001" customHeight="1" x14ac:dyDescent="0.25">
      <c r="A86" s="16"/>
      <c r="B86" s="17"/>
      <c r="D86" s="57">
        <f t="shared" si="0"/>
        <v>0</v>
      </c>
      <c r="J86" s="17"/>
      <c r="K86" s="17"/>
    </row>
    <row r="87" spans="1:11" ht="20.100000000000001" customHeight="1" x14ac:dyDescent="0.25">
      <c r="A87" s="16"/>
      <c r="B87" s="17"/>
      <c r="D87" s="57">
        <f t="shared" si="0"/>
        <v>0</v>
      </c>
      <c r="J87" s="17"/>
      <c r="K87" s="17"/>
    </row>
    <row r="88" spans="1:11" ht="20.100000000000001" customHeight="1" x14ac:dyDescent="0.25">
      <c r="A88" s="16"/>
      <c r="B88" s="17"/>
      <c r="D88" s="57">
        <f t="shared" si="0"/>
        <v>0</v>
      </c>
      <c r="J88" s="17"/>
      <c r="K88" s="17"/>
    </row>
    <row r="89" spans="1:11" ht="20.100000000000001" customHeight="1" x14ac:dyDescent="0.25">
      <c r="A89" s="16"/>
      <c r="B89" s="17"/>
      <c r="D89" s="57">
        <f t="shared" si="0"/>
        <v>0</v>
      </c>
      <c r="J89" s="17"/>
      <c r="K89" s="17"/>
    </row>
    <row r="90" spans="1:11" x14ac:dyDescent="0.25">
      <c r="A90" s="16"/>
      <c r="B90" s="17"/>
      <c r="D90" s="57">
        <f t="shared" si="0"/>
        <v>0</v>
      </c>
      <c r="J90" s="17"/>
      <c r="K90" s="17"/>
    </row>
    <row r="91" spans="1:11" ht="20.100000000000001" customHeight="1" x14ac:dyDescent="0.25">
      <c r="A91" s="16"/>
      <c r="B91" s="17"/>
      <c r="D91" s="57">
        <f t="shared" si="0"/>
        <v>0</v>
      </c>
      <c r="J91" s="17"/>
      <c r="K91" s="17"/>
    </row>
    <row r="92" spans="1:11" x14ac:dyDescent="0.25">
      <c r="A92" s="16"/>
      <c r="B92" s="17"/>
      <c r="D92" s="57">
        <f t="shared" si="0"/>
        <v>0</v>
      </c>
      <c r="J92" s="17"/>
      <c r="K92" s="17"/>
    </row>
    <row r="93" spans="1:11" ht="20.100000000000001" customHeight="1" x14ac:dyDescent="0.25">
      <c r="A93" s="16"/>
      <c r="B93" s="17"/>
      <c r="D93" s="57">
        <f t="shared" ref="D93:D113" si="1">+C93*(100-E93)/100</f>
        <v>0</v>
      </c>
      <c r="J93" s="17"/>
      <c r="K93" s="17"/>
    </row>
    <row r="94" spans="1:11" x14ac:dyDescent="0.25">
      <c r="A94" s="16"/>
      <c r="B94" s="17"/>
      <c r="D94" s="57">
        <f t="shared" si="1"/>
        <v>0</v>
      </c>
      <c r="J94" s="17"/>
      <c r="K94" s="17"/>
    </row>
    <row r="95" spans="1:11" x14ac:dyDescent="0.25">
      <c r="A95" s="16"/>
      <c r="B95" s="17"/>
      <c r="D95" s="57">
        <f t="shared" si="1"/>
        <v>0</v>
      </c>
      <c r="J95" s="17"/>
      <c r="K95" s="17"/>
    </row>
    <row r="96" spans="1:11" x14ac:dyDescent="0.25">
      <c r="A96" s="16"/>
      <c r="B96" s="17"/>
      <c r="D96" s="57">
        <f t="shared" si="1"/>
        <v>0</v>
      </c>
      <c r="J96" s="17"/>
      <c r="K96" s="17"/>
    </row>
    <row r="97" spans="1:11" ht="20.100000000000001" customHeight="1" x14ac:dyDescent="0.25">
      <c r="A97" s="16"/>
      <c r="B97" s="17"/>
      <c r="D97" s="57">
        <f t="shared" si="1"/>
        <v>0</v>
      </c>
      <c r="J97" s="17"/>
      <c r="K97" s="17"/>
    </row>
    <row r="98" spans="1:11" ht="20.100000000000001" customHeight="1" x14ac:dyDescent="0.25">
      <c r="A98" s="16"/>
      <c r="B98" s="17"/>
      <c r="D98" s="57">
        <f t="shared" si="1"/>
        <v>0</v>
      </c>
      <c r="J98" s="17"/>
      <c r="K98" s="17"/>
    </row>
    <row r="99" spans="1:11" ht="20.100000000000001" customHeight="1" x14ac:dyDescent="0.25">
      <c r="A99" s="16"/>
      <c r="B99" s="17"/>
      <c r="D99" s="57">
        <f t="shared" si="1"/>
        <v>0</v>
      </c>
      <c r="J99" s="17"/>
      <c r="K99" s="17"/>
    </row>
    <row r="100" spans="1:11" ht="20.100000000000001" customHeight="1" x14ac:dyDescent="0.25">
      <c r="A100" s="16"/>
      <c r="B100" s="17"/>
      <c r="D100" s="57">
        <f t="shared" si="1"/>
        <v>0</v>
      </c>
      <c r="J100" s="17"/>
      <c r="K100" s="17"/>
    </row>
    <row r="101" spans="1:11" x14ac:dyDescent="0.25">
      <c r="A101" s="16"/>
      <c r="B101" s="17"/>
      <c r="D101" s="57">
        <f t="shared" si="1"/>
        <v>0</v>
      </c>
      <c r="J101" s="17"/>
      <c r="K101" s="17"/>
    </row>
    <row r="102" spans="1:11" x14ac:dyDescent="0.25">
      <c r="A102" s="16"/>
      <c r="B102" s="17"/>
      <c r="D102" s="57">
        <f t="shared" si="1"/>
        <v>0</v>
      </c>
      <c r="J102" s="17"/>
      <c r="K102" s="17"/>
    </row>
    <row r="103" spans="1:11" x14ac:dyDescent="0.25">
      <c r="A103" s="16"/>
      <c r="B103" s="17"/>
      <c r="D103" s="57">
        <f t="shared" si="1"/>
        <v>0</v>
      </c>
      <c r="J103" s="17"/>
      <c r="K103" s="17"/>
    </row>
    <row r="104" spans="1:11" ht="20.100000000000001" customHeight="1" x14ac:dyDescent="0.25">
      <c r="A104" s="16"/>
      <c r="B104" s="17"/>
      <c r="D104" s="57">
        <f t="shared" si="1"/>
        <v>0</v>
      </c>
      <c r="J104" s="17"/>
      <c r="K104" s="17"/>
    </row>
    <row r="105" spans="1:11" x14ac:dyDescent="0.25">
      <c r="A105" s="16"/>
      <c r="B105" s="17"/>
      <c r="D105" s="57">
        <f t="shared" si="1"/>
        <v>0</v>
      </c>
      <c r="J105" s="17"/>
      <c r="K105" s="17"/>
    </row>
    <row r="106" spans="1:11" x14ac:dyDescent="0.25">
      <c r="A106" s="16"/>
      <c r="B106" s="17"/>
      <c r="D106" s="57">
        <f t="shared" si="1"/>
        <v>0</v>
      </c>
      <c r="J106" s="17"/>
      <c r="K106" s="17"/>
    </row>
    <row r="107" spans="1:11" x14ac:dyDescent="0.25">
      <c r="A107" s="16"/>
      <c r="B107" s="17"/>
      <c r="D107" s="57">
        <f t="shared" si="1"/>
        <v>0</v>
      </c>
      <c r="J107" s="17"/>
      <c r="K107" s="17"/>
    </row>
    <row r="108" spans="1:11" ht="20.100000000000001" customHeight="1" x14ac:dyDescent="0.25">
      <c r="A108" s="16"/>
      <c r="B108" s="17"/>
      <c r="D108" s="57">
        <f t="shared" si="1"/>
        <v>0</v>
      </c>
      <c r="J108" s="17"/>
      <c r="K108" s="17"/>
    </row>
    <row r="109" spans="1:11" ht="20.100000000000001" customHeight="1" x14ac:dyDescent="0.25">
      <c r="A109" s="16"/>
      <c r="B109" s="17"/>
      <c r="D109" s="57">
        <f t="shared" si="1"/>
        <v>0</v>
      </c>
      <c r="J109" s="17"/>
      <c r="K109" s="17"/>
    </row>
    <row r="110" spans="1:11" x14ac:dyDescent="0.25">
      <c r="A110" s="16"/>
      <c r="B110" s="17"/>
      <c r="D110" s="57">
        <f t="shared" si="1"/>
        <v>0</v>
      </c>
      <c r="J110" s="17"/>
      <c r="K110" s="17"/>
    </row>
    <row r="111" spans="1:11" x14ac:dyDescent="0.25">
      <c r="A111" s="16"/>
      <c r="B111" s="17"/>
      <c r="D111" s="57">
        <f t="shared" si="1"/>
        <v>0</v>
      </c>
      <c r="J111" s="17"/>
      <c r="K111" s="17"/>
    </row>
    <row r="112" spans="1:11" x14ac:dyDescent="0.25">
      <c r="A112" s="16"/>
      <c r="B112" s="17"/>
      <c r="D112" s="57">
        <f t="shared" si="1"/>
        <v>0</v>
      </c>
      <c r="J112" s="17"/>
      <c r="K112" s="17"/>
    </row>
    <row r="113" spans="1:11" x14ac:dyDescent="0.25">
      <c r="A113" s="16"/>
      <c r="B113" s="17"/>
      <c r="D113" s="57">
        <f t="shared" si="1"/>
        <v>0</v>
      </c>
      <c r="J113" s="17"/>
      <c r="K113" s="17"/>
    </row>
    <row r="114" spans="1:11" x14ac:dyDescent="0.25">
      <c r="A114" s="16"/>
      <c r="B114" s="17"/>
      <c r="J114" s="17"/>
      <c r="K114" s="17"/>
    </row>
    <row r="115" spans="1:11" x14ac:dyDescent="0.25">
      <c r="A115" s="16"/>
      <c r="B115" s="17"/>
      <c r="J115" s="17"/>
      <c r="K115" s="17"/>
    </row>
    <row r="116" spans="1:11" ht="20.100000000000001" customHeight="1" x14ac:dyDescent="0.25">
      <c r="A116" s="16"/>
      <c r="B116" s="17"/>
      <c r="J116" s="17"/>
      <c r="K116" s="17"/>
    </row>
    <row r="117" spans="1:11" ht="20.100000000000001" customHeight="1" x14ac:dyDescent="0.25">
      <c r="A117" s="16"/>
      <c r="B117" s="17"/>
      <c r="J117" s="17"/>
      <c r="K117" s="17"/>
    </row>
    <row r="118" spans="1:11" ht="20.100000000000001" customHeight="1" x14ac:dyDescent="0.25">
      <c r="A118" s="16"/>
      <c r="B118" s="17"/>
      <c r="J118" s="17"/>
      <c r="K118" s="17"/>
    </row>
    <row r="119" spans="1:11" ht="20.100000000000001" customHeight="1" x14ac:dyDescent="0.25">
      <c r="A119" s="16"/>
      <c r="B119" s="17"/>
      <c r="J119" s="17"/>
      <c r="K119" s="17"/>
    </row>
    <row r="120" spans="1:11" x14ac:dyDescent="0.25">
      <c r="A120" s="16"/>
      <c r="B120" s="17"/>
      <c r="J120" s="17"/>
      <c r="K120" s="17"/>
    </row>
    <row r="121" spans="1:11" ht="20.100000000000001" customHeight="1" x14ac:dyDescent="0.25">
      <c r="A121" s="16"/>
      <c r="B121" s="17"/>
      <c r="J121" s="17"/>
      <c r="K121" s="17"/>
    </row>
    <row r="122" spans="1:11" ht="20.100000000000001" customHeight="1" x14ac:dyDescent="0.25">
      <c r="A122" s="16"/>
      <c r="B122" s="17"/>
      <c r="J122" s="17"/>
      <c r="K122" s="17"/>
    </row>
    <row r="123" spans="1:11" ht="20.100000000000001" customHeight="1" x14ac:dyDescent="0.25">
      <c r="A123" s="16"/>
      <c r="B123" s="17"/>
      <c r="J123" s="17"/>
      <c r="K123" s="17"/>
    </row>
    <row r="124" spans="1:11" ht="20.100000000000001" customHeight="1" x14ac:dyDescent="0.25">
      <c r="A124" s="16"/>
      <c r="B124" s="17"/>
      <c r="J124" s="17"/>
      <c r="K124" s="17"/>
    </row>
    <row r="125" spans="1:11" ht="20.100000000000001" customHeight="1" x14ac:dyDescent="0.25">
      <c r="A125" s="16"/>
      <c r="B125" s="17"/>
      <c r="J125" s="17"/>
      <c r="K125" s="17"/>
    </row>
    <row r="126" spans="1:11" ht="20.100000000000001" customHeight="1" x14ac:dyDescent="0.25">
      <c r="A126" s="16"/>
      <c r="B126" s="17"/>
      <c r="J126" s="17"/>
      <c r="K126" s="17"/>
    </row>
    <row r="127" spans="1:11" ht="20.100000000000001" customHeight="1" x14ac:dyDescent="0.25">
      <c r="A127" s="16"/>
      <c r="B127" s="17"/>
      <c r="J127" s="17"/>
      <c r="K127" s="17"/>
    </row>
    <row r="128" spans="1:11" ht="20.100000000000001" customHeight="1" x14ac:dyDescent="0.25">
      <c r="A128" s="16"/>
      <c r="B128" s="17"/>
      <c r="J128" s="17"/>
      <c r="K128" s="17"/>
    </row>
    <row r="129" spans="1:11" x14ac:dyDescent="0.25">
      <c r="A129" s="16"/>
      <c r="B129" s="17"/>
      <c r="J129" s="17"/>
      <c r="K129" s="17"/>
    </row>
    <row r="130" spans="1:11" ht="20.100000000000001" customHeight="1" x14ac:dyDescent="0.25">
      <c r="A130" s="16"/>
      <c r="B130" s="17"/>
      <c r="J130" s="17"/>
      <c r="K130" s="17"/>
    </row>
    <row r="131" spans="1:11" x14ac:dyDescent="0.25">
      <c r="A131" s="16"/>
      <c r="B131" s="17"/>
      <c r="J131" s="17"/>
      <c r="K131" s="17"/>
    </row>
    <row r="132" spans="1:11" x14ac:dyDescent="0.25">
      <c r="A132" s="16"/>
      <c r="B132" s="17"/>
      <c r="J132" s="17"/>
      <c r="K132" s="17"/>
    </row>
    <row r="133" spans="1:11" x14ac:dyDescent="0.25">
      <c r="A133" s="16"/>
    </row>
    <row r="134" spans="1:11" x14ac:dyDescent="0.25">
      <c r="A134" s="16"/>
    </row>
    <row r="135" spans="1:11" x14ac:dyDescent="0.25">
      <c r="A135" s="16"/>
    </row>
    <row r="136" spans="1:11" x14ac:dyDescent="0.25">
      <c r="A136" s="16"/>
    </row>
    <row r="137" spans="1:11" x14ac:dyDescent="0.25">
      <c r="A137" s="16"/>
    </row>
    <row r="138" spans="1:11" x14ac:dyDescent="0.25">
      <c r="A138" s="16"/>
    </row>
    <row r="139" spans="1:11" x14ac:dyDescent="0.25">
      <c r="A139" s="16"/>
    </row>
    <row r="140" spans="1:11" x14ac:dyDescent="0.25">
      <c r="A140" s="16"/>
    </row>
    <row r="141" spans="1:11" x14ac:dyDescent="0.25">
      <c r="A141" s="16"/>
    </row>
    <row r="142" spans="1:11" x14ac:dyDescent="0.25">
      <c r="A142" s="16"/>
    </row>
    <row r="143" spans="1:11" x14ac:dyDescent="0.25">
      <c r="A143" s="16"/>
    </row>
    <row r="144" spans="1:11"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row r="156" spans="1:1" x14ac:dyDescent="0.25">
      <c r="A156" s="16"/>
    </row>
    <row r="157" spans="1:1" x14ac:dyDescent="0.25">
      <c r="A157" s="16"/>
    </row>
    <row r="158" spans="1:1" x14ac:dyDescent="0.25">
      <c r="A158" s="16"/>
    </row>
    <row r="159" spans="1:1" x14ac:dyDescent="0.25">
      <c r="A159" s="16"/>
    </row>
  </sheetData>
  <autoFilter ref="A6:L7"/>
  <customSheetViews>
    <customSheetView guid="{4721BBB5-12E6-4B99-8BF2-C39038CD9F6A}" showAutoFilter="1">
      <pane ySplit="6" topLeftCell="A39" activePane="bottomLeft" state="frozen"/>
      <selection pane="bottomLeft" activeCell="K50" sqref="K50"/>
      <pageMargins left="0.75" right="0.75" top="1" bottom="1" header="0.5" footer="0.5"/>
      <pageSetup paperSize="9" scale="90" orientation="portrait" r:id="rId1"/>
      <headerFooter alignWithMargins="0"/>
      <autoFilter ref="B6:B142"/>
    </customSheetView>
    <customSheetView guid="{FA9FAA88-D028-49CA-97F0-6F4B4A8F7473}" showAutoFilter="1">
      <pane ySplit="6" topLeftCell="A33" activePane="bottomLeft" state="frozen"/>
      <selection pane="bottomLeft" activeCell="K57" sqref="K57"/>
      <pageMargins left="0.75" right="0.75" top="1" bottom="1" header="0.5" footer="0.5"/>
      <pageSetup paperSize="9" scale="90" orientation="portrait" r:id="rId2"/>
      <headerFooter alignWithMargins="0"/>
      <autoFilter ref="B6:B142"/>
    </customSheetView>
  </customSheetViews>
  <mergeCells count="48">
    <mergeCell ref="C47:J47"/>
    <mergeCell ref="A3:B3"/>
    <mergeCell ref="C3:F3"/>
    <mergeCell ref="C20:J20"/>
    <mergeCell ref="C17:J17"/>
    <mergeCell ref="C16:J16"/>
    <mergeCell ref="G4:H4"/>
    <mergeCell ref="C9:J9"/>
    <mergeCell ref="C10:J10"/>
    <mergeCell ref="C14:J14"/>
    <mergeCell ref="I3:J3"/>
    <mergeCell ref="I4:J4"/>
    <mergeCell ref="C22:J22"/>
    <mergeCell ref="C41:J41"/>
    <mergeCell ref="C37:J37"/>
    <mergeCell ref="C35:J35"/>
    <mergeCell ref="C42:J42"/>
    <mergeCell ref="H38:J38"/>
    <mergeCell ref="A1:L1"/>
    <mergeCell ref="A2:B2"/>
    <mergeCell ref="C2:F2"/>
    <mergeCell ref="G2:H2"/>
    <mergeCell ref="I2:J2"/>
    <mergeCell ref="C24:J24"/>
    <mergeCell ref="C25:J25"/>
    <mergeCell ref="C4:F4"/>
    <mergeCell ref="C33:J33"/>
    <mergeCell ref="H32:J32"/>
    <mergeCell ref="C28:J28"/>
    <mergeCell ref="K2:L2"/>
    <mergeCell ref="K3:L3"/>
    <mergeCell ref="K4:L4"/>
    <mergeCell ref="C51:J51"/>
    <mergeCell ref="C15:J15"/>
    <mergeCell ref="G3:H3"/>
    <mergeCell ref="A5:B5"/>
    <mergeCell ref="C13:J13"/>
    <mergeCell ref="A4:B4"/>
    <mergeCell ref="C11:J11"/>
    <mergeCell ref="C5:F5"/>
    <mergeCell ref="G5:J5"/>
    <mergeCell ref="C46:J46"/>
    <mergeCell ref="C45:J45"/>
    <mergeCell ref="C44:J44"/>
    <mergeCell ref="C23:J23"/>
    <mergeCell ref="C30:J30"/>
    <mergeCell ref="C26:J26"/>
    <mergeCell ref="C39:J39"/>
  </mergeCells>
  <phoneticPr fontId="11" type="noConversion"/>
  <pageMargins left="0.75" right="0.75" top="1" bottom="1" header="0.5" footer="0.5"/>
  <pageSetup paperSize="9" scale="90" orientation="portrait" r:id="rId3"/>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7030A0"/>
  </sheetPr>
  <dimension ref="A1:M155"/>
  <sheetViews>
    <sheetView workbookViewId="0">
      <pane ySplit="6" topLeftCell="A13" activePane="bottomLeft" state="frozen"/>
      <selection pane="bottomLeft" activeCell="G23" sqref="G23"/>
    </sheetView>
  </sheetViews>
  <sheetFormatPr defaultColWidth="8.88671875" defaultRowHeight="15.75" x14ac:dyDescent="0.25"/>
  <cols>
    <col min="1" max="1" width="8.5546875" style="48" customWidth="1"/>
    <col min="2" max="10" width="7.88671875" style="47" customWidth="1"/>
    <col min="11" max="11" width="17.21875" style="977" customWidth="1"/>
    <col min="12" max="12" width="34.109375" style="18" customWidth="1"/>
    <col min="13" max="16384" width="8.88671875" style="9"/>
  </cols>
  <sheetData>
    <row r="1" spans="1:13" s="6" customFormat="1" ht="30.75" customHeight="1" thickTop="1" x14ac:dyDescent="0.25">
      <c r="A1" s="1852" t="s">
        <v>422</v>
      </c>
      <c r="B1" s="1853"/>
      <c r="C1" s="1853"/>
      <c r="D1" s="1853"/>
      <c r="E1" s="1853"/>
      <c r="F1" s="1853"/>
      <c r="G1" s="1853"/>
      <c r="H1" s="1853"/>
      <c r="I1" s="1853"/>
      <c r="J1" s="1853"/>
      <c r="K1" s="1853"/>
      <c r="L1" s="1854"/>
      <c r="M1" s="5"/>
    </row>
    <row r="2" spans="1:13" ht="20.25" customHeight="1" x14ac:dyDescent="0.25">
      <c r="A2" s="1624" t="s">
        <v>177</v>
      </c>
      <c r="B2" s="1625"/>
      <c r="C2" s="1600">
        <f>(25+125+47)*25</f>
        <v>4925</v>
      </c>
      <c r="D2" s="1601"/>
      <c r="E2" s="1601"/>
      <c r="F2" s="1602"/>
      <c r="G2" s="1626"/>
      <c r="H2" s="1627"/>
      <c r="I2" s="1628" t="s">
        <v>178</v>
      </c>
      <c r="J2" s="1629"/>
      <c r="K2" s="1718"/>
      <c r="L2" s="1719"/>
      <c r="M2" s="8"/>
    </row>
    <row r="3" spans="1:13" ht="20.25" customHeight="1" x14ac:dyDescent="0.25">
      <c r="A3" s="1624" t="s">
        <v>179</v>
      </c>
      <c r="B3" s="1625"/>
      <c r="C3" s="1600"/>
      <c r="D3" s="1601"/>
      <c r="E3" s="1601"/>
      <c r="F3" s="1602"/>
      <c r="G3" s="1673"/>
      <c r="H3" s="1674"/>
      <c r="I3" s="1628" t="s">
        <v>180</v>
      </c>
      <c r="J3" s="1629"/>
      <c r="K3" s="1718"/>
      <c r="L3" s="1719"/>
      <c r="M3" s="8"/>
    </row>
    <row r="4" spans="1:13" ht="20.25" customHeight="1" x14ac:dyDescent="0.25">
      <c r="A4" s="1624" t="s">
        <v>181</v>
      </c>
      <c r="B4" s="1625"/>
      <c r="C4" s="1600" t="s">
        <v>201</v>
      </c>
      <c r="D4" s="1601"/>
      <c r="E4" s="1601"/>
      <c r="F4" s="1602"/>
      <c r="G4" s="1626"/>
      <c r="H4" s="1627"/>
      <c r="I4" s="1628" t="s">
        <v>182</v>
      </c>
      <c r="J4" s="1629"/>
      <c r="K4" s="1722" t="s">
        <v>1754</v>
      </c>
      <c r="L4" s="1723"/>
      <c r="M4" s="8"/>
    </row>
    <row r="5" spans="1:13" ht="91.5" customHeight="1" thickBot="1" x14ac:dyDescent="0.3">
      <c r="A5" s="1641" t="s">
        <v>183</v>
      </c>
      <c r="B5" s="1642"/>
      <c r="C5" s="1636" t="s">
        <v>1753</v>
      </c>
      <c r="D5" s="1637"/>
      <c r="E5" s="1637"/>
      <c r="F5" s="1638"/>
      <c r="G5" s="10"/>
      <c r="H5" s="11"/>
      <c r="I5" s="1628" t="s">
        <v>297</v>
      </c>
      <c r="J5" s="1629"/>
      <c r="K5" s="1861" t="s">
        <v>3127</v>
      </c>
      <c r="L5" s="1862"/>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29.25" customHeight="1" thickBot="1" x14ac:dyDescent="0.3">
      <c r="A7" s="22">
        <v>40870</v>
      </c>
      <c r="B7" s="23" t="s">
        <v>125</v>
      </c>
      <c r="C7" s="1857" t="s">
        <v>1485</v>
      </c>
      <c r="D7" s="1857"/>
      <c r="E7" s="1857"/>
      <c r="F7" s="1857"/>
      <c r="G7" s="1857"/>
      <c r="H7" s="1857"/>
      <c r="I7" s="1857"/>
      <c r="J7" s="1857"/>
      <c r="K7" s="1073"/>
      <c r="L7" s="32"/>
    </row>
    <row r="8" spans="1:13" ht="129" customHeight="1" thickTop="1" x14ac:dyDescent="0.25">
      <c r="A8" s="659">
        <v>42582</v>
      </c>
      <c r="B8" s="1280" t="s">
        <v>24</v>
      </c>
      <c r="C8" s="1858" t="s">
        <v>1621</v>
      </c>
      <c r="D8" s="1859"/>
      <c r="E8" s="1859"/>
      <c r="F8" s="1859"/>
      <c r="G8" s="1859"/>
      <c r="H8" s="1859"/>
      <c r="I8" s="1859"/>
      <c r="J8" s="1860"/>
      <c r="K8" s="625" t="s">
        <v>1545</v>
      </c>
      <c r="L8" s="625" t="s">
        <v>1545</v>
      </c>
    </row>
    <row r="9" spans="1:13" ht="20.100000000000001" customHeight="1" x14ac:dyDescent="0.25">
      <c r="A9" s="16">
        <v>42592</v>
      </c>
      <c r="B9" s="17" t="s">
        <v>1360</v>
      </c>
      <c r="H9" s="1651" t="s">
        <v>1361</v>
      </c>
      <c r="I9" s="1686"/>
      <c r="J9" s="1687"/>
      <c r="K9" s="1006"/>
      <c r="L9" s="18" t="s">
        <v>1362</v>
      </c>
    </row>
    <row r="10" spans="1:13" ht="20.100000000000001" customHeight="1" x14ac:dyDescent="0.25">
      <c r="A10" s="16">
        <v>42606</v>
      </c>
      <c r="B10" s="17" t="s">
        <v>18</v>
      </c>
      <c r="C10" s="47">
        <v>50</v>
      </c>
      <c r="D10" s="179">
        <f>+C10*(100-E10)/100</f>
        <v>49.5</v>
      </c>
      <c r="E10" s="47">
        <v>1</v>
      </c>
      <c r="G10" s="47">
        <v>135</v>
      </c>
      <c r="L10" s="18" t="s">
        <v>1372</v>
      </c>
    </row>
    <row r="11" spans="1:13" ht="20.100000000000001" customHeight="1" x14ac:dyDescent="0.25">
      <c r="A11" s="16">
        <v>42637</v>
      </c>
      <c r="B11" s="17" t="s">
        <v>1360</v>
      </c>
      <c r="H11" s="47">
        <v>5505</v>
      </c>
      <c r="I11" s="47">
        <v>78</v>
      </c>
      <c r="L11" s="18" t="s">
        <v>1389</v>
      </c>
    </row>
    <row r="12" spans="1:13" ht="66" customHeight="1" x14ac:dyDescent="0.25">
      <c r="A12" s="1855">
        <v>42703</v>
      </c>
      <c r="B12" s="463" t="s">
        <v>19</v>
      </c>
      <c r="C12" s="1729" t="s">
        <v>1478</v>
      </c>
      <c r="D12" s="1730"/>
      <c r="E12" s="1730"/>
      <c r="F12" s="1730"/>
      <c r="G12" s="1730"/>
      <c r="H12" s="1730"/>
      <c r="I12" s="1730"/>
      <c r="J12" s="1731"/>
      <c r="K12" s="1017"/>
      <c r="L12" s="626"/>
    </row>
    <row r="13" spans="1:13" ht="18.75" customHeight="1" x14ac:dyDescent="0.25">
      <c r="A13" s="1856"/>
      <c r="B13" s="17" t="s">
        <v>1360</v>
      </c>
      <c r="D13" s="179"/>
      <c r="J13" s="47">
        <v>3500</v>
      </c>
      <c r="L13" s="18" t="s">
        <v>1477</v>
      </c>
    </row>
    <row r="14" spans="1:13" ht="30" customHeight="1" thickBot="1" x14ac:dyDescent="0.3">
      <c r="A14" s="386">
        <v>42730</v>
      </c>
      <c r="B14" s="144" t="s">
        <v>18</v>
      </c>
      <c r="C14" s="145">
        <v>85</v>
      </c>
      <c r="D14" s="244">
        <f t="shared" ref="D14:D76" si="0">+C14*(100-E14)/100</f>
        <v>72.25</v>
      </c>
      <c r="E14" s="145">
        <v>15</v>
      </c>
      <c r="F14" s="145"/>
      <c r="G14" s="145">
        <v>165</v>
      </c>
      <c r="H14" s="145"/>
      <c r="I14" s="145"/>
      <c r="J14" s="145"/>
      <c r="K14" s="145"/>
      <c r="L14" s="356" t="s">
        <v>1490</v>
      </c>
    </row>
    <row r="15" spans="1:13" ht="28.5" customHeight="1" thickTop="1" x14ac:dyDescent="0.25">
      <c r="A15" s="40">
        <v>42736</v>
      </c>
      <c r="B15" s="41" t="s">
        <v>13</v>
      </c>
      <c r="C15" s="1732" t="s">
        <v>1497</v>
      </c>
      <c r="D15" s="1767"/>
      <c r="E15" s="1767"/>
      <c r="F15" s="1767"/>
      <c r="G15" s="1767"/>
      <c r="H15" s="1767"/>
      <c r="I15" s="1767"/>
      <c r="J15" s="1733"/>
      <c r="K15" s="1033"/>
      <c r="L15" s="42"/>
    </row>
    <row r="16" spans="1:13" ht="34.5" customHeight="1" x14ac:dyDescent="0.25">
      <c r="A16" s="342">
        <v>42803</v>
      </c>
      <c r="B16" s="17" t="s">
        <v>127</v>
      </c>
      <c r="C16" s="179"/>
      <c r="D16" s="179"/>
      <c r="E16" s="179"/>
      <c r="F16" s="179"/>
      <c r="G16" s="179"/>
      <c r="H16" s="179">
        <v>5535</v>
      </c>
      <c r="I16" s="179">
        <v>59</v>
      </c>
      <c r="J16" s="179"/>
      <c r="K16" s="179"/>
      <c r="L16" s="350" t="s">
        <v>1598</v>
      </c>
    </row>
    <row r="17" spans="1:12" ht="20.100000000000001" customHeight="1" x14ac:dyDescent="0.25">
      <c r="A17" s="16">
        <v>42808</v>
      </c>
      <c r="B17" s="17" t="s">
        <v>18</v>
      </c>
      <c r="C17" s="47">
        <v>50</v>
      </c>
      <c r="D17" s="179">
        <f t="shared" si="0"/>
        <v>35</v>
      </c>
      <c r="E17" s="47">
        <v>30</v>
      </c>
      <c r="G17" s="47">
        <v>153</v>
      </c>
      <c r="L17" s="18" t="s">
        <v>1602</v>
      </c>
    </row>
    <row r="18" spans="1:12" ht="20.100000000000001" customHeight="1" x14ac:dyDescent="0.25">
      <c r="A18" s="16">
        <v>42938</v>
      </c>
      <c r="B18" s="17" t="s">
        <v>18</v>
      </c>
      <c r="C18" s="47">
        <v>45</v>
      </c>
      <c r="D18" s="179">
        <f t="shared" si="0"/>
        <v>27</v>
      </c>
      <c r="E18" s="47">
        <v>40</v>
      </c>
      <c r="G18" s="47">
        <v>210</v>
      </c>
      <c r="L18" s="18" t="s">
        <v>1651</v>
      </c>
    </row>
    <row r="19" spans="1:12" ht="20.100000000000001" customHeight="1" x14ac:dyDescent="0.25">
      <c r="A19" s="16">
        <v>42961</v>
      </c>
      <c r="B19" s="17" t="s">
        <v>127</v>
      </c>
      <c r="D19" s="179"/>
      <c r="H19" s="47">
        <v>4825</v>
      </c>
      <c r="I19" s="47">
        <v>80</v>
      </c>
      <c r="L19" s="18" t="s">
        <v>1682</v>
      </c>
    </row>
    <row r="20" spans="1:12" ht="72" customHeight="1" x14ac:dyDescent="0.25">
      <c r="A20" s="16">
        <v>43025</v>
      </c>
      <c r="B20" s="17" t="s">
        <v>13</v>
      </c>
      <c r="C20" s="1655" t="s">
        <v>1755</v>
      </c>
      <c r="D20" s="1656"/>
      <c r="E20" s="1656"/>
      <c r="F20" s="1656"/>
      <c r="G20" s="1656"/>
      <c r="H20" s="1656"/>
      <c r="I20" s="1656"/>
      <c r="J20" s="1657"/>
      <c r="K20" s="991"/>
    </row>
    <row r="21" spans="1:12" ht="20.100000000000001" customHeight="1" thickBot="1" x14ac:dyDescent="0.3">
      <c r="A21" s="22">
        <v>43090</v>
      </c>
      <c r="B21" s="23" t="s">
        <v>26</v>
      </c>
      <c r="C21" s="1849" t="s">
        <v>1872</v>
      </c>
      <c r="D21" s="1850"/>
      <c r="E21" s="1850"/>
      <c r="F21" s="1850"/>
      <c r="G21" s="1850"/>
      <c r="H21" s="1850"/>
      <c r="I21" s="1850"/>
      <c r="J21" s="1851"/>
      <c r="K21" s="1075"/>
      <c r="L21" s="32"/>
    </row>
    <row r="22" spans="1:12" ht="20.100000000000001" customHeight="1" thickTop="1" x14ac:dyDescent="0.25">
      <c r="A22" s="1461">
        <v>44299</v>
      </c>
      <c r="B22" s="1462" t="s">
        <v>66</v>
      </c>
      <c r="C22" s="1846" t="s">
        <v>3367</v>
      </c>
      <c r="D22" s="1847"/>
      <c r="E22" s="1847"/>
      <c r="F22" s="1847"/>
      <c r="G22" s="1847"/>
      <c r="H22" s="1847"/>
      <c r="I22" s="1847"/>
      <c r="J22" s="1848"/>
      <c r="K22" s="1463"/>
      <c r="L22" s="1464"/>
    </row>
    <row r="23" spans="1:12" ht="20.100000000000001" customHeight="1" x14ac:dyDescent="0.25">
      <c r="A23" s="16"/>
      <c r="B23" s="17"/>
      <c r="D23" s="179">
        <f t="shared" si="0"/>
        <v>0</v>
      </c>
    </row>
    <row r="24" spans="1:12" ht="20.100000000000001" customHeight="1" x14ac:dyDescent="0.25">
      <c r="A24" s="16"/>
      <c r="B24" s="17"/>
      <c r="D24" s="179">
        <f t="shared" si="0"/>
        <v>0</v>
      </c>
    </row>
    <row r="25" spans="1:12" ht="20.100000000000001" customHeight="1" x14ac:dyDescent="0.25">
      <c r="A25" s="16"/>
      <c r="B25" s="17"/>
      <c r="D25" s="179">
        <f t="shared" si="0"/>
        <v>0</v>
      </c>
    </row>
    <row r="26" spans="1:12" ht="20.100000000000001" customHeight="1" x14ac:dyDescent="0.25">
      <c r="A26" s="16"/>
      <c r="B26" s="17"/>
      <c r="D26" s="179">
        <f t="shared" si="0"/>
        <v>0</v>
      </c>
    </row>
    <row r="27" spans="1:12" x14ac:dyDescent="0.25">
      <c r="A27" s="16"/>
      <c r="B27" s="17"/>
      <c r="D27" s="179">
        <f t="shared" si="0"/>
        <v>0</v>
      </c>
    </row>
    <row r="28" spans="1:12" ht="20.100000000000001" customHeight="1" x14ac:dyDescent="0.25">
      <c r="A28" s="16"/>
      <c r="B28" s="17"/>
      <c r="D28" s="179">
        <f t="shared" si="0"/>
        <v>0</v>
      </c>
    </row>
    <row r="29" spans="1:12" x14ac:dyDescent="0.25">
      <c r="A29" s="16"/>
      <c r="B29" s="17"/>
      <c r="D29" s="179">
        <f t="shared" si="0"/>
        <v>0</v>
      </c>
    </row>
    <row r="30" spans="1:12" x14ac:dyDescent="0.25">
      <c r="A30" s="16"/>
      <c r="B30" s="17"/>
      <c r="D30" s="179">
        <f t="shared" si="0"/>
        <v>0</v>
      </c>
    </row>
    <row r="31" spans="1:12" ht="20.100000000000001" customHeight="1" x14ac:dyDescent="0.25">
      <c r="A31" s="16"/>
      <c r="B31" s="17"/>
      <c r="D31" s="179">
        <f t="shared" si="0"/>
        <v>0</v>
      </c>
    </row>
    <row r="32" spans="1:12" x14ac:dyDescent="0.25">
      <c r="A32" s="16"/>
      <c r="B32" s="17"/>
      <c r="D32" s="179">
        <f t="shared" si="0"/>
        <v>0</v>
      </c>
    </row>
    <row r="33" spans="1:4" ht="20.100000000000001" customHeight="1" x14ac:dyDescent="0.25">
      <c r="A33" s="16"/>
      <c r="B33" s="17"/>
      <c r="D33" s="179">
        <f t="shared" si="0"/>
        <v>0</v>
      </c>
    </row>
    <row r="34" spans="1:4" ht="20.100000000000001" customHeight="1" x14ac:dyDescent="0.25">
      <c r="A34" s="16"/>
      <c r="B34" s="17"/>
      <c r="D34" s="179">
        <f t="shared" si="0"/>
        <v>0</v>
      </c>
    </row>
    <row r="35" spans="1:4" x14ac:dyDescent="0.25">
      <c r="A35" s="16"/>
      <c r="B35" s="17"/>
      <c r="D35" s="179">
        <f t="shared" si="0"/>
        <v>0</v>
      </c>
    </row>
    <row r="36" spans="1:4" ht="20.100000000000001" customHeight="1" x14ac:dyDescent="0.25">
      <c r="A36" s="16"/>
      <c r="B36" s="17"/>
      <c r="D36" s="179">
        <f t="shared" si="0"/>
        <v>0</v>
      </c>
    </row>
    <row r="37" spans="1:4" ht="20.100000000000001" customHeight="1" x14ac:dyDescent="0.25">
      <c r="A37" s="16"/>
      <c r="B37" s="17"/>
      <c r="D37" s="179">
        <f t="shared" si="0"/>
        <v>0</v>
      </c>
    </row>
    <row r="38" spans="1:4" x14ac:dyDescent="0.25">
      <c r="A38" s="16"/>
      <c r="B38" s="17"/>
      <c r="D38" s="179">
        <f t="shared" si="0"/>
        <v>0</v>
      </c>
    </row>
    <row r="39" spans="1:4" x14ac:dyDescent="0.25">
      <c r="A39" s="16"/>
      <c r="B39" s="17"/>
      <c r="D39" s="179">
        <f t="shared" si="0"/>
        <v>0</v>
      </c>
    </row>
    <row r="40" spans="1:4" ht="20.100000000000001" customHeight="1" x14ac:dyDescent="0.25">
      <c r="A40" s="16"/>
      <c r="B40" s="17"/>
      <c r="D40" s="179">
        <f t="shared" si="0"/>
        <v>0</v>
      </c>
    </row>
    <row r="41" spans="1:4" ht="20.100000000000001" customHeight="1" x14ac:dyDescent="0.25">
      <c r="A41" s="16"/>
      <c r="B41" s="17"/>
      <c r="D41" s="179">
        <f t="shared" si="0"/>
        <v>0</v>
      </c>
    </row>
    <row r="42" spans="1:4" ht="20.100000000000001" customHeight="1" x14ac:dyDescent="0.25">
      <c r="A42" s="16"/>
      <c r="B42" s="17"/>
      <c r="D42" s="179">
        <f t="shared" si="0"/>
        <v>0</v>
      </c>
    </row>
    <row r="43" spans="1:4" ht="20.100000000000001" customHeight="1" x14ac:dyDescent="0.25">
      <c r="A43" s="16"/>
      <c r="B43" s="17"/>
      <c r="D43" s="179">
        <f t="shared" si="0"/>
        <v>0</v>
      </c>
    </row>
    <row r="44" spans="1:4" ht="20.100000000000001" customHeight="1" x14ac:dyDescent="0.25">
      <c r="A44" s="16"/>
      <c r="B44" s="17"/>
      <c r="D44" s="179">
        <f t="shared" si="0"/>
        <v>0</v>
      </c>
    </row>
    <row r="45" spans="1:4" x14ac:dyDescent="0.25">
      <c r="A45" s="16"/>
      <c r="B45" s="17"/>
      <c r="D45" s="179">
        <f t="shared" si="0"/>
        <v>0</v>
      </c>
    </row>
    <row r="46" spans="1:4" ht="20.100000000000001" customHeight="1" x14ac:dyDescent="0.25">
      <c r="A46" s="16"/>
      <c r="B46" s="17"/>
      <c r="D46" s="179">
        <f t="shared" si="0"/>
        <v>0</v>
      </c>
    </row>
    <row r="47" spans="1:4" x14ac:dyDescent="0.25">
      <c r="A47" s="16"/>
      <c r="B47" s="17"/>
      <c r="D47" s="179">
        <f t="shared" si="0"/>
        <v>0</v>
      </c>
    </row>
    <row r="48" spans="1:4" x14ac:dyDescent="0.25">
      <c r="A48" s="16"/>
      <c r="B48" s="17"/>
      <c r="D48" s="179">
        <f t="shared" si="0"/>
        <v>0</v>
      </c>
    </row>
    <row r="49" spans="1:4" x14ac:dyDescent="0.25">
      <c r="A49" s="16"/>
      <c r="B49" s="17"/>
      <c r="D49" s="179">
        <f t="shared" si="0"/>
        <v>0</v>
      </c>
    </row>
    <row r="50" spans="1:4" x14ac:dyDescent="0.25">
      <c r="A50" s="16"/>
      <c r="B50" s="17"/>
      <c r="D50" s="179">
        <f t="shared" si="0"/>
        <v>0</v>
      </c>
    </row>
    <row r="51" spans="1:4" x14ac:dyDescent="0.25">
      <c r="A51" s="16"/>
      <c r="B51" s="17"/>
      <c r="D51" s="179">
        <f t="shared" si="0"/>
        <v>0</v>
      </c>
    </row>
    <row r="52" spans="1:4" ht="20.100000000000001" customHeight="1" x14ac:dyDescent="0.25">
      <c r="A52" s="16"/>
      <c r="B52" s="17"/>
      <c r="D52" s="179">
        <f t="shared" si="0"/>
        <v>0</v>
      </c>
    </row>
    <row r="53" spans="1:4" ht="20.100000000000001" customHeight="1" x14ac:dyDescent="0.25">
      <c r="A53" s="16"/>
      <c r="B53" s="17"/>
      <c r="D53" s="179">
        <f t="shared" si="0"/>
        <v>0</v>
      </c>
    </row>
    <row r="54" spans="1:4" x14ac:dyDescent="0.25">
      <c r="A54" s="16"/>
      <c r="B54" s="17"/>
      <c r="D54" s="179">
        <f t="shared" si="0"/>
        <v>0</v>
      </c>
    </row>
    <row r="55" spans="1:4" ht="20.100000000000001" customHeight="1" x14ac:dyDescent="0.25">
      <c r="A55" s="16"/>
      <c r="B55" s="17"/>
      <c r="D55" s="179">
        <f t="shared" si="0"/>
        <v>0</v>
      </c>
    </row>
    <row r="56" spans="1:4" ht="20.100000000000001" customHeight="1" x14ac:dyDescent="0.25">
      <c r="A56" s="16"/>
      <c r="B56" s="17"/>
      <c r="D56" s="179">
        <f t="shared" si="0"/>
        <v>0</v>
      </c>
    </row>
    <row r="57" spans="1:4" ht="20.100000000000001" customHeight="1" x14ac:dyDescent="0.25">
      <c r="A57" s="16"/>
      <c r="B57" s="17"/>
      <c r="D57" s="179">
        <f t="shared" si="0"/>
        <v>0</v>
      </c>
    </row>
    <row r="58" spans="1:4" ht="20.100000000000001" customHeight="1" x14ac:dyDescent="0.25">
      <c r="A58" s="16"/>
      <c r="B58" s="17"/>
      <c r="D58" s="179">
        <f t="shared" si="0"/>
        <v>0</v>
      </c>
    </row>
    <row r="59" spans="1:4" ht="20.100000000000001" customHeight="1" x14ac:dyDescent="0.25">
      <c r="A59" s="16"/>
      <c r="B59" s="17"/>
      <c r="D59" s="179">
        <f t="shared" si="0"/>
        <v>0</v>
      </c>
    </row>
    <row r="60" spans="1:4" ht="20.100000000000001" customHeight="1" x14ac:dyDescent="0.25">
      <c r="A60" s="16"/>
      <c r="B60" s="17"/>
      <c r="D60" s="179">
        <f t="shared" si="0"/>
        <v>0</v>
      </c>
    </row>
    <row r="61" spans="1:4" x14ac:dyDescent="0.25">
      <c r="A61" s="16"/>
      <c r="B61" s="17"/>
      <c r="D61" s="179">
        <f t="shared" si="0"/>
        <v>0</v>
      </c>
    </row>
    <row r="62" spans="1:4" ht="20.100000000000001" customHeight="1" x14ac:dyDescent="0.25">
      <c r="A62" s="16"/>
      <c r="B62" s="17"/>
      <c r="D62" s="179">
        <f t="shared" si="0"/>
        <v>0</v>
      </c>
    </row>
    <row r="63" spans="1:4" ht="20.100000000000001" customHeight="1" x14ac:dyDescent="0.25">
      <c r="A63" s="16"/>
      <c r="B63" s="17"/>
      <c r="D63" s="179">
        <f t="shared" si="0"/>
        <v>0</v>
      </c>
    </row>
    <row r="64" spans="1:4" x14ac:dyDescent="0.25">
      <c r="A64" s="16"/>
      <c r="B64" s="17"/>
      <c r="D64" s="179">
        <f t="shared" si="0"/>
        <v>0</v>
      </c>
    </row>
    <row r="65" spans="1:4" x14ac:dyDescent="0.25">
      <c r="A65" s="16"/>
      <c r="B65" s="17"/>
      <c r="D65" s="179">
        <f t="shared" si="0"/>
        <v>0</v>
      </c>
    </row>
    <row r="66" spans="1:4" x14ac:dyDescent="0.25">
      <c r="A66" s="16"/>
      <c r="B66" s="17"/>
      <c r="D66" s="179">
        <f t="shared" si="0"/>
        <v>0</v>
      </c>
    </row>
    <row r="67" spans="1:4" x14ac:dyDescent="0.25">
      <c r="A67" s="16"/>
      <c r="B67" s="17"/>
      <c r="D67" s="179">
        <f t="shared" si="0"/>
        <v>0</v>
      </c>
    </row>
    <row r="68" spans="1:4" x14ac:dyDescent="0.25">
      <c r="A68" s="16"/>
      <c r="B68" s="17"/>
      <c r="D68" s="179">
        <f t="shared" si="0"/>
        <v>0</v>
      </c>
    </row>
    <row r="69" spans="1:4" x14ac:dyDescent="0.25">
      <c r="A69" s="16"/>
      <c r="B69" s="17"/>
      <c r="D69" s="179">
        <f t="shared" si="0"/>
        <v>0</v>
      </c>
    </row>
    <row r="70" spans="1:4" ht="20.100000000000001" customHeight="1" x14ac:dyDescent="0.25">
      <c r="A70" s="16"/>
      <c r="B70" s="17"/>
      <c r="D70" s="179">
        <f t="shared" si="0"/>
        <v>0</v>
      </c>
    </row>
    <row r="71" spans="1:4" x14ac:dyDescent="0.25">
      <c r="A71" s="16"/>
      <c r="B71" s="17"/>
      <c r="D71" s="179">
        <f t="shared" si="0"/>
        <v>0</v>
      </c>
    </row>
    <row r="72" spans="1:4" ht="20.100000000000001" customHeight="1" x14ac:dyDescent="0.25">
      <c r="A72" s="16"/>
      <c r="B72" s="17"/>
      <c r="D72" s="179">
        <f t="shared" si="0"/>
        <v>0</v>
      </c>
    </row>
    <row r="73" spans="1:4" x14ac:dyDescent="0.25">
      <c r="A73" s="16"/>
      <c r="B73" s="17"/>
      <c r="D73" s="179">
        <f t="shared" si="0"/>
        <v>0</v>
      </c>
    </row>
    <row r="74" spans="1:4" x14ac:dyDescent="0.25">
      <c r="A74" s="16"/>
      <c r="B74" s="17"/>
      <c r="D74" s="179">
        <f t="shared" si="0"/>
        <v>0</v>
      </c>
    </row>
    <row r="75" spans="1:4" x14ac:dyDescent="0.25">
      <c r="A75" s="16"/>
      <c r="B75" s="17"/>
      <c r="D75" s="179">
        <f t="shared" si="0"/>
        <v>0</v>
      </c>
    </row>
    <row r="76" spans="1:4" x14ac:dyDescent="0.25">
      <c r="A76" s="16"/>
      <c r="B76" s="17"/>
      <c r="D76" s="179">
        <f t="shared" si="0"/>
        <v>0</v>
      </c>
    </row>
    <row r="77" spans="1:4" x14ac:dyDescent="0.25">
      <c r="A77" s="16"/>
      <c r="B77" s="17"/>
      <c r="D77" s="179">
        <f t="shared" ref="D77:D140" si="1">+C77*(100-E77)/100</f>
        <v>0</v>
      </c>
    </row>
    <row r="78" spans="1:4" ht="20.100000000000001" customHeight="1" x14ac:dyDescent="0.25">
      <c r="A78" s="16"/>
      <c r="B78" s="17"/>
      <c r="D78" s="179">
        <f t="shared" si="1"/>
        <v>0</v>
      </c>
    </row>
    <row r="79" spans="1:4" ht="20.100000000000001" customHeight="1" x14ac:dyDescent="0.25">
      <c r="A79" s="16"/>
      <c r="B79" s="17"/>
      <c r="D79" s="179">
        <f t="shared" si="1"/>
        <v>0</v>
      </c>
    </row>
    <row r="80" spans="1:4" ht="20.100000000000001" customHeight="1" x14ac:dyDescent="0.25">
      <c r="A80" s="16"/>
      <c r="B80" s="17"/>
      <c r="D80" s="179">
        <f t="shared" si="1"/>
        <v>0</v>
      </c>
    </row>
    <row r="81" spans="1:4" ht="20.100000000000001" customHeight="1" x14ac:dyDescent="0.25">
      <c r="A81" s="16"/>
      <c r="B81" s="17"/>
      <c r="D81" s="179">
        <f t="shared" si="1"/>
        <v>0</v>
      </c>
    </row>
    <row r="82" spans="1:4" ht="20.100000000000001" customHeight="1" x14ac:dyDescent="0.25">
      <c r="A82" s="16"/>
      <c r="B82" s="17"/>
      <c r="D82" s="179">
        <f t="shared" si="1"/>
        <v>0</v>
      </c>
    </row>
    <row r="83" spans="1:4" ht="20.100000000000001" customHeight="1" x14ac:dyDescent="0.25">
      <c r="A83" s="16"/>
      <c r="B83" s="17"/>
      <c r="D83" s="179">
        <f t="shared" si="1"/>
        <v>0</v>
      </c>
    </row>
    <row r="84" spans="1:4" ht="20.100000000000001" customHeight="1" x14ac:dyDescent="0.25">
      <c r="A84" s="16"/>
      <c r="B84" s="17"/>
      <c r="D84" s="179">
        <f t="shared" si="1"/>
        <v>0</v>
      </c>
    </row>
    <row r="85" spans="1:4" ht="20.100000000000001" customHeight="1" x14ac:dyDescent="0.25">
      <c r="A85" s="16"/>
      <c r="B85" s="17"/>
      <c r="D85" s="179">
        <f t="shared" si="1"/>
        <v>0</v>
      </c>
    </row>
    <row r="86" spans="1:4" x14ac:dyDescent="0.25">
      <c r="A86" s="16"/>
      <c r="B86" s="17"/>
      <c r="D86" s="179">
        <f t="shared" si="1"/>
        <v>0</v>
      </c>
    </row>
    <row r="87" spans="1:4" ht="20.100000000000001" customHeight="1" x14ac:dyDescent="0.25">
      <c r="A87" s="16"/>
      <c r="B87" s="17"/>
      <c r="D87" s="179">
        <f t="shared" si="1"/>
        <v>0</v>
      </c>
    </row>
    <row r="88" spans="1:4" x14ac:dyDescent="0.25">
      <c r="A88" s="16"/>
      <c r="B88" s="17"/>
      <c r="D88" s="179">
        <f t="shared" si="1"/>
        <v>0</v>
      </c>
    </row>
    <row r="89" spans="1:4" ht="20.100000000000001" customHeight="1" x14ac:dyDescent="0.25">
      <c r="A89" s="16"/>
      <c r="B89" s="17"/>
      <c r="D89" s="179">
        <f t="shared" si="1"/>
        <v>0</v>
      </c>
    </row>
    <row r="90" spans="1:4" x14ac:dyDescent="0.25">
      <c r="A90" s="16"/>
      <c r="B90" s="17"/>
      <c r="D90" s="179">
        <f t="shared" si="1"/>
        <v>0</v>
      </c>
    </row>
    <row r="91" spans="1:4" x14ac:dyDescent="0.25">
      <c r="A91" s="16"/>
      <c r="B91" s="17"/>
      <c r="D91" s="179">
        <f t="shared" si="1"/>
        <v>0</v>
      </c>
    </row>
    <row r="92" spans="1:4" x14ac:dyDescent="0.25">
      <c r="A92" s="16"/>
      <c r="B92" s="17"/>
      <c r="D92" s="179">
        <f t="shared" si="1"/>
        <v>0</v>
      </c>
    </row>
    <row r="93" spans="1:4" ht="20.100000000000001" customHeight="1" x14ac:dyDescent="0.25">
      <c r="A93" s="16"/>
      <c r="B93" s="17"/>
      <c r="D93" s="179">
        <f t="shared" si="1"/>
        <v>0</v>
      </c>
    </row>
    <row r="94" spans="1:4" ht="20.100000000000001" customHeight="1" x14ac:dyDescent="0.25">
      <c r="A94" s="16"/>
      <c r="B94" s="17"/>
      <c r="D94" s="179">
        <f t="shared" si="1"/>
        <v>0</v>
      </c>
    </row>
    <row r="95" spans="1:4" ht="20.100000000000001" customHeight="1" x14ac:dyDescent="0.25">
      <c r="A95" s="16"/>
      <c r="B95" s="17"/>
      <c r="D95" s="179">
        <f t="shared" si="1"/>
        <v>0</v>
      </c>
    </row>
    <row r="96" spans="1:4" ht="20.100000000000001" customHeight="1" x14ac:dyDescent="0.25">
      <c r="A96" s="16"/>
      <c r="B96" s="17"/>
      <c r="D96" s="179">
        <f t="shared" si="1"/>
        <v>0</v>
      </c>
    </row>
    <row r="97" spans="1:4" x14ac:dyDescent="0.25">
      <c r="A97" s="16"/>
      <c r="B97" s="17"/>
      <c r="D97" s="179">
        <f t="shared" si="1"/>
        <v>0</v>
      </c>
    </row>
    <row r="98" spans="1:4" x14ac:dyDescent="0.25">
      <c r="A98" s="16"/>
      <c r="B98" s="17"/>
      <c r="D98" s="179">
        <f t="shared" si="1"/>
        <v>0</v>
      </c>
    </row>
    <row r="99" spans="1:4" x14ac:dyDescent="0.25">
      <c r="A99" s="16"/>
      <c r="B99" s="17"/>
      <c r="D99" s="179">
        <f t="shared" si="1"/>
        <v>0</v>
      </c>
    </row>
    <row r="100" spans="1:4" ht="20.100000000000001" customHeight="1" x14ac:dyDescent="0.25">
      <c r="A100" s="16"/>
      <c r="B100" s="17"/>
      <c r="D100" s="179">
        <f t="shared" si="1"/>
        <v>0</v>
      </c>
    </row>
    <row r="101" spans="1:4" x14ac:dyDescent="0.25">
      <c r="A101" s="16"/>
      <c r="B101" s="17"/>
      <c r="D101" s="179">
        <f t="shared" si="1"/>
        <v>0</v>
      </c>
    </row>
    <row r="102" spans="1:4" x14ac:dyDescent="0.25">
      <c r="A102" s="16"/>
      <c r="B102" s="17"/>
      <c r="D102" s="179">
        <f t="shared" si="1"/>
        <v>0</v>
      </c>
    </row>
    <row r="103" spans="1:4" x14ac:dyDescent="0.25">
      <c r="A103" s="16"/>
      <c r="B103" s="17"/>
      <c r="D103" s="179">
        <f t="shared" si="1"/>
        <v>0</v>
      </c>
    </row>
    <row r="104" spans="1:4" ht="20.100000000000001" customHeight="1" x14ac:dyDescent="0.25">
      <c r="A104" s="16"/>
      <c r="B104" s="17"/>
      <c r="D104" s="179">
        <f t="shared" si="1"/>
        <v>0</v>
      </c>
    </row>
    <row r="105" spans="1:4" ht="20.100000000000001" customHeight="1" x14ac:dyDescent="0.25">
      <c r="A105" s="16"/>
      <c r="B105" s="17"/>
      <c r="D105" s="179">
        <f t="shared" si="1"/>
        <v>0</v>
      </c>
    </row>
    <row r="106" spans="1:4" x14ac:dyDescent="0.25">
      <c r="A106" s="16"/>
      <c r="B106" s="17"/>
      <c r="D106" s="179">
        <f t="shared" si="1"/>
        <v>0</v>
      </c>
    </row>
    <row r="107" spans="1:4" x14ac:dyDescent="0.25">
      <c r="A107" s="16"/>
      <c r="B107" s="17"/>
      <c r="D107" s="179">
        <f t="shared" si="1"/>
        <v>0</v>
      </c>
    </row>
    <row r="108" spans="1:4" x14ac:dyDescent="0.25">
      <c r="A108" s="16"/>
      <c r="B108" s="17"/>
      <c r="D108" s="179">
        <f t="shared" si="1"/>
        <v>0</v>
      </c>
    </row>
    <row r="109" spans="1:4" x14ac:dyDescent="0.25">
      <c r="A109" s="16"/>
      <c r="B109" s="17"/>
      <c r="D109" s="179">
        <f t="shared" si="1"/>
        <v>0</v>
      </c>
    </row>
    <row r="110" spans="1:4" x14ac:dyDescent="0.25">
      <c r="A110" s="16"/>
      <c r="B110" s="17"/>
      <c r="D110" s="179">
        <f t="shared" si="1"/>
        <v>0</v>
      </c>
    </row>
    <row r="111" spans="1:4" x14ac:dyDescent="0.25">
      <c r="A111" s="16"/>
      <c r="B111" s="17"/>
      <c r="D111" s="179">
        <f t="shared" si="1"/>
        <v>0</v>
      </c>
    </row>
    <row r="112" spans="1:4" ht="20.100000000000001" customHeight="1" x14ac:dyDescent="0.25">
      <c r="A112" s="16"/>
      <c r="B112" s="17"/>
      <c r="D112" s="179">
        <f t="shared" si="1"/>
        <v>0</v>
      </c>
    </row>
    <row r="113" spans="1:4" ht="20.100000000000001" customHeight="1" x14ac:dyDescent="0.25">
      <c r="A113" s="16"/>
      <c r="B113" s="17"/>
      <c r="D113" s="179">
        <f t="shared" si="1"/>
        <v>0</v>
      </c>
    </row>
    <row r="114" spans="1:4" ht="20.100000000000001" customHeight="1" x14ac:dyDescent="0.25">
      <c r="A114" s="16"/>
      <c r="B114" s="17"/>
      <c r="D114" s="179">
        <f t="shared" si="1"/>
        <v>0</v>
      </c>
    </row>
    <row r="115" spans="1:4" ht="20.100000000000001" customHeight="1" x14ac:dyDescent="0.25">
      <c r="A115" s="16"/>
      <c r="B115" s="17"/>
      <c r="D115" s="179">
        <f t="shared" si="1"/>
        <v>0</v>
      </c>
    </row>
    <row r="116" spans="1:4" x14ac:dyDescent="0.25">
      <c r="A116" s="16"/>
      <c r="B116" s="17"/>
      <c r="D116" s="179">
        <f t="shared" si="1"/>
        <v>0</v>
      </c>
    </row>
    <row r="117" spans="1:4" ht="20.100000000000001" customHeight="1" x14ac:dyDescent="0.25">
      <c r="A117" s="16"/>
      <c r="B117" s="17"/>
      <c r="D117" s="179">
        <f t="shared" si="1"/>
        <v>0</v>
      </c>
    </row>
    <row r="118" spans="1:4" ht="20.100000000000001" customHeight="1" x14ac:dyDescent="0.25">
      <c r="A118" s="16"/>
      <c r="B118" s="17"/>
      <c r="D118" s="179">
        <f t="shared" si="1"/>
        <v>0</v>
      </c>
    </row>
    <row r="119" spans="1:4" ht="20.100000000000001" customHeight="1" x14ac:dyDescent="0.25">
      <c r="A119" s="16"/>
      <c r="B119" s="17"/>
      <c r="D119" s="179">
        <f t="shared" si="1"/>
        <v>0</v>
      </c>
    </row>
    <row r="120" spans="1:4" ht="20.100000000000001" customHeight="1" x14ac:dyDescent="0.25">
      <c r="A120" s="16"/>
      <c r="B120" s="17"/>
      <c r="D120" s="179">
        <f t="shared" si="1"/>
        <v>0</v>
      </c>
    </row>
    <row r="121" spans="1:4" ht="20.100000000000001" customHeight="1" x14ac:dyDescent="0.25">
      <c r="A121" s="16"/>
      <c r="B121" s="17"/>
      <c r="D121" s="179">
        <f t="shared" si="1"/>
        <v>0</v>
      </c>
    </row>
    <row r="122" spans="1:4" ht="20.100000000000001" customHeight="1" x14ac:dyDescent="0.25">
      <c r="A122" s="16"/>
      <c r="B122" s="17"/>
      <c r="D122" s="179">
        <f t="shared" si="1"/>
        <v>0</v>
      </c>
    </row>
    <row r="123" spans="1:4" ht="20.100000000000001" customHeight="1" x14ac:dyDescent="0.25">
      <c r="A123" s="16"/>
      <c r="B123" s="17"/>
      <c r="D123" s="179">
        <f t="shared" si="1"/>
        <v>0</v>
      </c>
    </row>
    <row r="124" spans="1:4" ht="20.100000000000001" customHeight="1" x14ac:dyDescent="0.25">
      <c r="A124" s="16"/>
      <c r="B124" s="17"/>
      <c r="D124" s="179">
        <f t="shared" si="1"/>
        <v>0</v>
      </c>
    </row>
    <row r="125" spans="1:4" x14ac:dyDescent="0.25">
      <c r="A125" s="16"/>
      <c r="B125" s="17"/>
      <c r="D125" s="179">
        <f t="shared" si="1"/>
        <v>0</v>
      </c>
    </row>
    <row r="126" spans="1:4" ht="20.100000000000001" customHeight="1" x14ac:dyDescent="0.25">
      <c r="A126" s="16"/>
      <c r="B126" s="17"/>
      <c r="D126" s="179">
        <f t="shared" si="1"/>
        <v>0</v>
      </c>
    </row>
    <row r="127" spans="1:4" x14ac:dyDescent="0.25">
      <c r="A127" s="16"/>
      <c r="B127" s="17"/>
      <c r="D127" s="179">
        <f t="shared" si="1"/>
        <v>0</v>
      </c>
    </row>
    <row r="128" spans="1:4" x14ac:dyDescent="0.25">
      <c r="A128" s="16"/>
      <c r="B128" s="17"/>
      <c r="D128" s="179">
        <f t="shared" si="1"/>
        <v>0</v>
      </c>
    </row>
    <row r="129" spans="1:4" x14ac:dyDescent="0.25">
      <c r="A129" s="16"/>
      <c r="D129" s="179">
        <f t="shared" si="1"/>
        <v>0</v>
      </c>
    </row>
    <row r="130" spans="1:4" x14ac:dyDescent="0.25">
      <c r="A130" s="16"/>
      <c r="D130" s="179">
        <f t="shared" si="1"/>
        <v>0</v>
      </c>
    </row>
    <row r="131" spans="1:4" x14ac:dyDescent="0.25">
      <c r="A131" s="16"/>
      <c r="D131" s="179">
        <f t="shared" si="1"/>
        <v>0</v>
      </c>
    </row>
    <row r="132" spans="1:4" x14ac:dyDescent="0.25">
      <c r="A132" s="16"/>
      <c r="D132" s="179">
        <f t="shared" si="1"/>
        <v>0</v>
      </c>
    </row>
    <row r="133" spans="1:4" x14ac:dyDescent="0.25">
      <c r="A133" s="16"/>
      <c r="D133" s="179">
        <f t="shared" si="1"/>
        <v>0</v>
      </c>
    </row>
    <row r="134" spans="1:4" x14ac:dyDescent="0.25">
      <c r="A134" s="16"/>
      <c r="D134" s="179">
        <f t="shared" si="1"/>
        <v>0</v>
      </c>
    </row>
    <row r="135" spans="1:4" x14ac:dyDescent="0.25">
      <c r="A135" s="16"/>
      <c r="D135" s="179">
        <f t="shared" si="1"/>
        <v>0</v>
      </c>
    </row>
    <row r="136" spans="1:4" x14ac:dyDescent="0.25">
      <c r="A136" s="16"/>
      <c r="D136" s="179">
        <f t="shared" si="1"/>
        <v>0</v>
      </c>
    </row>
    <row r="137" spans="1:4" x14ac:dyDescent="0.25">
      <c r="A137" s="16"/>
      <c r="D137" s="179">
        <f t="shared" si="1"/>
        <v>0</v>
      </c>
    </row>
    <row r="138" spans="1:4" x14ac:dyDescent="0.25">
      <c r="A138" s="16"/>
      <c r="D138" s="179">
        <f t="shared" si="1"/>
        <v>0</v>
      </c>
    </row>
    <row r="139" spans="1:4" x14ac:dyDescent="0.25">
      <c r="A139" s="16"/>
      <c r="D139" s="179">
        <f t="shared" si="1"/>
        <v>0</v>
      </c>
    </row>
    <row r="140" spans="1:4" x14ac:dyDescent="0.25">
      <c r="A140" s="16"/>
      <c r="D140" s="179">
        <f t="shared" si="1"/>
        <v>0</v>
      </c>
    </row>
    <row r="141" spans="1:4" x14ac:dyDescent="0.25">
      <c r="A141" s="16"/>
      <c r="D141" s="179">
        <f t="shared" ref="D141:D153" si="2">+C141*(100-E141)/100</f>
        <v>0</v>
      </c>
    </row>
    <row r="142" spans="1:4" x14ac:dyDescent="0.25">
      <c r="A142" s="16"/>
      <c r="D142" s="179">
        <f t="shared" si="2"/>
        <v>0</v>
      </c>
    </row>
    <row r="143" spans="1:4" x14ac:dyDescent="0.25">
      <c r="A143" s="16"/>
      <c r="D143" s="179">
        <f t="shared" si="2"/>
        <v>0</v>
      </c>
    </row>
    <row r="144" spans="1:4" x14ac:dyDescent="0.25">
      <c r="A144" s="16"/>
      <c r="D144" s="179">
        <f t="shared" si="2"/>
        <v>0</v>
      </c>
    </row>
    <row r="145" spans="1:4" x14ac:dyDescent="0.25">
      <c r="A145" s="16"/>
      <c r="D145" s="179">
        <f t="shared" si="2"/>
        <v>0</v>
      </c>
    </row>
    <row r="146" spans="1:4" x14ac:dyDescent="0.25">
      <c r="A146" s="16"/>
      <c r="D146" s="179">
        <f t="shared" si="2"/>
        <v>0</v>
      </c>
    </row>
    <row r="147" spans="1:4" x14ac:dyDescent="0.25">
      <c r="A147" s="16"/>
      <c r="D147" s="179">
        <f t="shared" si="2"/>
        <v>0</v>
      </c>
    </row>
    <row r="148" spans="1:4" x14ac:dyDescent="0.25">
      <c r="A148" s="16"/>
      <c r="D148" s="179">
        <f t="shared" si="2"/>
        <v>0</v>
      </c>
    </row>
    <row r="149" spans="1:4" x14ac:dyDescent="0.25">
      <c r="A149" s="16"/>
      <c r="D149" s="179">
        <f t="shared" si="2"/>
        <v>0</v>
      </c>
    </row>
    <row r="150" spans="1:4" x14ac:dyDescent="0.25">
      <c r="A150" s="16"/>
      <c r="D150" s="179">
        <f t="shared" si="2"/>
        <v>0</v>
      </c>
    </row>
    <row r="151" spans="1:4" x14ac:dyDescent="0.25">
      <c r="A151" s="16"/>
      <c r="D151" s="179">
        <f t="shared" si="2"/>
        <v>0</v>
      </c>
    </row>
    <row r="152" spans="1:4" x14ac:dyDescent="0.25">
      <c r="A152" s="16"/>
      <c r="D152" s="179">
        <f t="shared" si="2"/>
        <v>0</v>
      </c>
    </row>
    <row r="153" spans="1:4" x14ac:dyDescent="0.25">
      <c r="A153" s="16"/>
      <c r="D153" s="179">
        <f t="shared" si="2"/>
        <v>0</v>
      </c>
    </row>
    <row r="154" spans="1:4" x14ac:dyDescent="0.25">
      <c r="A154" s="16"/>
    </row>
    <row r="155" spans="1:4" x14ac:dyDescent="0.25">
      <c r="A155" s="16"/>
    </row>
  </sheetData>
  <autoFilter ref="B6:B160"/>
  <customSheetViews>
    <customSheetView guid="{4721BBB5-12E6-4B99-8BF2-C39038CD9F6A}" showAutoFilter="1">
      <pane ySplit="6" topLeftCell="A10" activePane="bottomLeft" state="frozen"/>
      <selection pane="bottomLeft" activeCell="K17" sqref="K17"/>
      <pageMargins left="0.7" right="0.7" top="0.75" bottom="0.75" header="0.3" footer="0.3"/>
      <pageSetup orientation="portrait" r:id="rId1"/>
      <autoFilter ref="B6:B160"/>
    </customSheetView>
    <customSheetView guid="{FA9FAA88-D028-49CA-97F0-6F4B4A8F7473}" showAutoFilter="1">
      <pane ySplit="6" topLeftCell="A10" activePane="bottomLeft" state="frozen"/>
      <selection pane="bottomLeft" activeCell="K17" sqref="K17"/>
      <pageMargins left="0.7" right="0.7" top="0.75" bottom="0.75" header="0.3" footer="0.3"/>
      <pageSetup orientation="portrait" r:id="rId2"/>
      <autoFilter ref="B6:B160"/>
    </customSheetView>
  </customSheetViews>
  <mergeCells count="29">
    <mergeCell ref="K2:L2"/>
    <mergeCell ref="K3:L3"/>
    <mergeCell ref="K4:L4"/>
    <mergeCell ref="K5:L5"/>
    <mergeCell ref="A5:B5"/>
    <mergeCell ref="C15:J15"/>
    <mergeCell ref="A12:A13"/>
    <mergeCell ref="C5:F5"/>
    <mergeCell ref="C7:J7"/>
    <mergeCell ref="C12:J12"/>
    <mergeCell ref="H9:J9"/>
    <mergeCell ref="C8:J8"/>
    <mergeCell ref="I5:J5"/>
    <mergeCell ref="C22:J22"/>
    <mergeCell ref="C21:J21"/>
    <mergeCell ref="C20:J20"/>
    <mergeCell ref="A1:L1"/>
    <mergeCell ref="A2:B2"/>
    <mergeCell ref="C2:F2"/>
    <mergeCell ref="G2:H2"/>
    <mergeCell ref="I2:J2"/>
    <mergeCell ref="A3:B3"/>
    <mergeCell ref="C3:F3"/>
    <mergeCell ref="G3:H3"/>
    <mergeCell ref="I3:J3"/>
    <mergeCell ref="A4:B4"/>
    <mergeCell ref="C4:F4"/>
    <mergeCell ref="G4:H4"/>
    <mergeCell ref="I4:J4"/>
  </mergeCells>
  <hyperlinks>
    <hyperlink ref="B8" r:id="rId3"/>
  </hyperlinks>
  <pageMargins left="0.7" right="0.7" top="0.75" bottom="0.75" header="0.3" footer="0.3"/>
  <pageSetup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FF00"/>
  </sheetPr>
  <dimension ref="A1:M168"/>
  <sheetViews>
    <sheetView workbookViewId="0">
      <pane ySplit="6" topLeftCell="A58" activePane="bottomLeft" state="frozen"/>
      <selection pane="bottomLeft" activeCell="E76" sqref="E76"/>
    </sheetView>
  </sheetViews>
  <sheetFormatPr defaultColWidth="8.88671875" defaultRowHeight="15.75" x14ac:dyDescent="0.25"/>
  <cols>
    <col min="1" max="1" width="8.5546875" style="48" customWidth="1"/>
    <col min="2" max="2" width="7.88671875" style="278" customWidth="1"/>
    <col min="3" max="10" width="10.109375" style="278" customWidth="1"/>
    <col min="11" max="11" width="12.109375" style="977" customWidth="1"/>
    <col min="12" max="12" width="45.6640625" style="18" customWidth="1"/>
    <col min="13" max="16384" width="8.88671875" style="9"/>
  </cols>
  <sheetData>
    <row r="1" spans="1:13" s="6" customFormat="1" ht="30.75" customHeight="1" thickTop="1" x14ac:dyDescent="0.25">
      <c r="A1" s="1621" t="s">
        <v>1175</v>
      </c>
      <c r="B1" s="1622"/>
      <c r="C1" s="1622"/>
      <c r="D1" s="1622"/>
      <c r="E1" s="1622"/>
      <c r="F1" s="1622"/>
      <c r="G1" s="1622"/>
      <c r="H1" s="1622"/>
      <c r="I1" s="1622"/>
      <c r="J1" s="1622"/>
      <c r="K1" s="1622"/>
      <c r="L1" s="1623"/>
      <c r="M1" s="5"/>
    </row>
    <row r="2" spans="1:13" ht="20.25" customHeight="1" x14ac:dyDescent="0.25">
      <c r="A2" s="1624" t="s">
        <v>177</v>
      </c>
      <c r="B2" s="1625"/>
      <c r="C2" s="1600">
        <f>(86+120+25)*25</f>
        <v>5775</v>
      </c>
      <c r="D2" s="1601"/>
      <c r="E2" s="1601"/>
      <c r="F2" s="1602"/>
      <c r="G2" s="1832" t="s">
        <v>3240</v>
      </c>
      <c r="H2" s="1833"/>
      <c r="I2" s="1628" t="s">
        <v>178</v>
      </c>
      <c r="J2" s="1629"/>
      <c r="K2" s="1722" t="s">
        <v>185</v>
      </c>
      <c r="L2" s="1723"/>
      <c r="M2" s="8"/>
    </row>
    <row r="3" spans="1:13" ht="20.25" customHeight="1" x14ac:dyDescent="0.25">
      <c r="A3" s="1624" t="s">
        <v>179</v>
      </c>
      <c r="B3" s="1625"/>
      <c r="C3" s="1600" t="s">
        <v>193</v>
      </c>
      <c r="D3" s="1601"/>
      <c r="E3" s="1601"/>
      <c r="F3" s="1602"/>
      <c r="G3" s="1673"/>
      <c r="H3" s="1674"/>
      <c r="I3" s="1628" t="s">
        <v>180</v>
      </c>
      <c r="J3" s="1629"/>
      <c r="K3" s="1722" t="s">
        <v>2243</v>
      </c>
      <c r="L3" s="1723"/>
      <c r="M3" s="8"/>
    </row>
    <row r="4" spans="1:13" ht="20.25" customHeight="1" x14ac:dyDescent="0.25">
      <c r="A4" s="1624" t="s">
        <v>181</v>
      </c>
      <c r="B4" s="1625"/>
      <c r="C4" s="1600" t="s">
        <v>1176</v>
      </c>
      <c r="D4" s="1601"/>
      <c r="E4" s="1601"/>
      <c r="F4" s="1602"/>
      <c r="G4" s="1626"/>
      <c r="H4" s="1627"/>
      <c r="I4" s="1628" t="s">
        <v>182</v>
      </c>
      <c r="J4" s="1629"/>
      <c r="K4" s="1722" t="s">
        <v>2809</v>
      </c>
      <c r="L4" s="1723"/>
      <c r="M4" s="8"/>
    </row>
    <row r="5" spans="1:13" ht="66.75" customHeight="1" thickBot="1" x14ac:dyDescent="0.3">
      <c r="A5" s="1641" t="s">
        <v>183</v>
      </c>
      <c r="B5" s="1642"/>
      <c r="C5" s="1636" t="s">
        <v>1179</v>
      </c>
      <c r="D5" s="1637"/>
      <c r="E5" s="1637"/>
      <c r="F5" s="1638"/>
      <c r="G5" s="10"/>
      <c r="H5" s="11"/>
      <c r="I5" s="1628" t="s">
        <v>297</v>
      </c>
      <c r="J5" s="1629"/>
      <c r="K5" s="1867" t="s">
        <v>3159</v>
      </c>
      <c r="L5" s="1862"/>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141.75" customHeight="1" x14ac:dyDescent="0.25">
      <c r="A7" s="462">
        <v>42414</v>
      </c>
      <c r="B7" s="689" t="s">
        <v>78</v>
      </c>
      <c r="C7" s="1868" t="s">
        <v>1178</v>
      </c>
      <c r="D7" s="1868"/>
      <c r="E7" s="1868"/>
      <c r="F7" s="1868"/>
      <c r="G7" s="1868"/>
      <c r="H7" s="1868"/>
      <c r="I7" s="1868"/>
      <c r="J7" s="1868"/>
      <c r="K7" s="625" t="s">
        <v>1546</v>
      </c>
      <c r="L7" s="625" t="s">
        <v>1546</v>
      </c>
    </row>
    <row r="8" spans="1:13" ht="18" customHeight="1" x14ac:dyDescent="0.25">
      <c r="A8" s="1582">
        <v>42417</v>
      </c>
      <c r="B8" s="26" t="s">
        <v>18</v>
      </c>
      <c r="C8" s="282">
        <v>180</v>
      </c>
      <c r="D8" s="237">
        <f>+C8*(100-E8)/100</f>
        <v>72</v>
      </c>
      <c r="E8" s="282">
        <v>60</v>
      </c>
      <c r="F8" s="282"/>
      <c r="G8" s="282">
        <v>225</v>
      </c>
      <c r="H8" s="282"/>
      <c r="I8" s="282"/>
      <c r="J8" s="282"/>
      <c r="K8" s="282"/>
      <c r="L8" s="283" t="s">
        <v>1181</v>
      </c>
    </row>
    <row r="9" spans="1:13" ht="20.100000000000001" customHeight="1" x14ac:dyDescent="0.25">
      <c r="A9" s="1682"/>
      <c r="B9" s="17" t="s">
        <v>127</v>
      </c>
      <c r="C9" s="178"/>
      <c r="D9" s="179"/>
      <c r="E9" s="178"/>
      <c r="F9" s="178"/>
      <c r="G9" s="178"/>
      <c r="H9" s="1589" t="s">
        <v>1117</v>
      </c>
      <c r="I9" s="1590"/>
      <c r="J9" s="1591"/>
      <c r="K9" s="988"/>
      <c r="L9" s="180" t="s">
        <v>42</v>
      </c>
    </row>
    <row r="10" spans="1:13" ht="20.100000000000001" customHeight="1" x14ac:dyDescent="0.25">
      <c r="A10" s="279">
        <v>42422</v>
      </c>
      <c r="B10" s="17" t="s">
        <v>18</v>
      </c>
      <c r="C10" s="178">
        <v>325</v>
      </c>
      <c r="D10" s="179">
        <f>+C10*(100-E10)/100</f>
        <v>211.25</v>
      </c>
      <c r="E10" s="178">
        <v>35</v>
      </c>
      <c r="F10" s="178"/>
      <c r="G10" s="178">
        <v>195</v>
      </c>
      <c r="H10" s="178"/>
      <c r="I10" s="178"/>
      <c r="J10" s="178"/>
      <c r="K10" s="1003"/>
      <c r="L10" s="180" t="s">
        <v>1187</v>
      </c>
    </row>
    <row r="11" spans="1:13" ht="20.100000000000001" customHeight="1" x14ac:dyDescent="0.25">
      <c r="A11" s="284">
        <v>42425</v>
      </c>
      <c r="B11" s="17" t="s">
        <v>18</v>
      </c>
      <c r="C11" s="178">
        <v>310</v>
      </c>
      <c r="D11" s="179">
        <f>+C11*(100-E11)/100</f>
        <v>217</v>
      </c>
      <c r="E11" s="178">
        <v>30</v>
      </c>
      <c r="F11" s="178"/>
      <c r="G11" s="178">
        <v>190</v>
      </c>
      <c r="H11" s="178"/>
      <c r="I11" s="178"/>
      <c r="J11" s="178"/>
      <c r="K11" s="1003"/>
      <c r="L11" s="180" t="s">
        <v>36</v>
      </c>
    </row>
    <row r="12" spans="1:13" ht="20.100000000000001" customHeight="1" x14ac:dyDescent="0.25">
      <c r="A12" s="29">
        <v>42449</v>
      </c>
      <c r="B12" s="30" t="s">
        <v>18</v>
      </c>
      <c r="C12" s="199">
        <v>240</v>
      </c>
      <c r="D12" s="200">
        <f>+C12*(100-E12)/100</f>
        <v>156</v>
      </c>
      <c r="E12" s="199">
        <v>35</v>
      </c>
      <c r="F12" s="199"/>
      <c r="G12" s="199">
        <v>130</v>
      </c>
      <c r="H12" s="199"/>
      <c r="I12" s="199"/>
      <c r="J12" s="199"/>
      <c r="K12" s="199"/>
      <c r="L12" s="260" t="s">
        <v>1215</v>
      </c>
    </row>
    <row r="13" spans="1:13" ht="20.100000000000001" customHeight="1" x14ac:dyDescent="0.25">
      <c r="A13" s="279">
        <v>42460</v>
      </c>
      <c r="B13" s="17" t="s">
        <v>127</v>
      </c>
      <c r="C13" s="178"/>
      <c r="D13" s="179"/>
      <c r="E13" s="178"/>
      <c r="F13" s="178"/>
      <c r="G13" s="178"/>
      <c r="H13" s="178">
        <v>3360</v>
      </c>
      <c r="I13" s="178">
        <v>100</v>
      </c>
      <c r="J13" s="178"/>
      <c r="K13" s="1003"/>
      <c r="L13" s="180" t="s">
        <v>42</v>
      </c>
    </row>
    <row r="14" spans="1:13" s="296" customFormat="1" ht="18.75" customHeight="1" x14ac:dyDescent="0.25">
      <c r="A14" s="19">
        <v>42464</v>
      </c>
      <c r="B14" s="20" t="s">
        <v>18</v>
      </c>
      <c r="C14" s="236">
        <v>220</v>
      </c>
      <c r="D14" s="237">
        <f>+C14*(100-E14)/100</f>
        <v>143</v>
      </c>
      <c r="E14" s="236">
        <v>35</v>
      </c>
      <c r="F14" s="236"/>
      <c r="G14" s="236">
        <v>215</v>
      </c>
      <c r="H14" s="236"/>
      <c r="I14" s="236"/>
      <c r="J14" s="236"/>
      <c r="K14" s="236"/>
      <c r="L14" s="315" t="s">
        <v>30</v>
      </c>
    </row>
    <row r="15" spans="1:13" ht="20.100000000000001" customHeight="1" x14ac:dyDescent="0.25">
      <c r="A15" s="279">
        <v>42515</v>
      </c>
      <c r="B15" s="17" t="s">
        <v>11</v>
      </c>
      <c r="C15" s="1658" t="s">
        <v>1280</v>
      </c>
      <c r="D15" s="1659"/>
      <c r="E15" s="1659"/>
      <c r="F15" s="1659"/>
      <c r="G15" s="1659"/>
      <c r="H15" s="1659"/>
      <c r="I15" s="1659"/>
      <c r="J15" s="1660"/>
      <c r="K15" s="997"/>
      <c r="L15" s="180"/>
    </row>
    <row r="16" spans="1:13" ht="29.25" customHeight="1" x14ac:dyDescent="0.25">
      <c r="A16" s="309">
        <v>42524</v>
      </c>
      <c r="B16" s="17" t="s">
        <v>127</v>
      </c>
      <c r="C16" s="308"/>
      <c r="D16" s="57"/>
      <c r="E16" s="308"/>
      <c r="F16" s="308"/>
      <c r="G16" s="308"/>
      <c r="H16" s="178">
        <v>3820</v>
      </c>
      <c r="I16" s="178">
        <v>100</v>
      </c>
      <c r="J16" s="308"/>
      <c r="L16" s="21" t="s">
        <v>306</v>
      </c>
    </row>
    <row r="17" spans="1:12" x14ac:dyDescent="0.25">
      <c r="A17" s="279">
        <v>42537</v>
      </c>
      <c r="B17" s="17" t="s">
        <v>18</v>
      </c>
      <c r="C17" s="178">
        <v>305</v>
      </c>
      <c r="D17" s="179">
        <f>+C17*(100-E17)/100</f>
        <v>198.25</v>
      </c>
      <c r="E17" s="178">
        <v>35</v>
      </c>
      <c r="F17" s="178"/>
      <c r="G17" s="178">
        <v>165</v>
      </c>
      <c r="H17" s="178"/>
      <c r="I17" s="178"/>
      <c r="J17" s="178"/>
      <c r="K17" s="1003"/>
      <c r="L17" s="180" t="s">
        <v>36</v>
      </c>
    </row>
    <row r="18" spans="1:12" x14ac:dyDescent="0.25">
      <c r="A18" s="327">
        <v>42597</v>
      </c>
      <c r="B18" s="17" t="s">
        <v>4</v>
      </c>
      <c r="C18" s="1658" t="s">
        <v>1433</v>
      </c>
      <c r="D18" s="1659"/>
      <c r="E18" s="1659"/>
      <c r="F18" s="1659"/>
      <c r="G18" s="1659"/>
      <c r="H18" s="1659"/>
      <c r="I18" s="1659"/>
      <c r="J18" s="1660"/>
      <c r="K18" s="997"/>
      <c r="L18" s="180"/>
    </row>
    <row r="19" spans="1:12" x14ac:dyDescent="0.25">
      <c r="A19" s="327">
        <v>42634</v>
      </c>
      <c r="B19" s="17" t="s">
        <v>18</v>
      </c>
      <c r="C19" s="178">
        <v>265</v>
      </c>
      <c r="D19" s="179">
        <f>+C19*(100-E19)/100</f>
        <v>53</v>
      </c>
      <c r="E19" s="178">
        <v>80</v>
      </c>
      <c r="F19" s="178"/>
      <c r="G19" s="178">
        <v>150</v>
      </c>
      <c r="H19" s="178"/>
      <c r="I19" s="178"/>
      <c r="J19" s="178"/>
      <c r="K19" s="1003"/>
      <c r="L19" s="180" t="s">
        <v>1215</v>
      </c>
    </row>
    <row r="20" spans="1:12" x14ac:dyDescent="0.25">
      <c r="A20" s="1855">
        <v>42685</v>
      </c>
      <c r="B20" s="17" t="s">
        <v>11</v>
      </c>
      <c r="C20" s="1658" t="s">
        <v>1454</v>
      </c>
      <c r="D20" s="1659"/>
      <c r="E20" s="1659"/>
      <c r="F20" s="1659"/>
      <c r="G20" s="1659"/>
      <c r="H20" s="1659"/>
      <c r="I20" s="1659"/>
      <c r="J20" s="1660"/>
      <c r="K20" s="997"/>
      <c r="L20" s="180"/>
    </row>
    <row r="21" spans="1:12" x14ac:dyDescent="0.25">
      <c r="A21" s="1863"/>
      <c r="B21" s="17"/>
      <c r="C21" s="329"/>
      <c r="D21" s="179"/>
      <c r="E21" s="329"/>
      <c r="F21" s="329"/>
      <c r="G21" s="329"/>
      <c r="H21" s="329"/>
      <c r="I21" s="329"/>
      <c r="J21" s="329">
        <v>3050</v>
      </c>
      <c r="K21" s="1003"/>
      <c r="L21" s="180" t="s">
        <v>1464</v>
      </c>
    </row>
    <row r="22" spans="1:12" ht="31.5" x14ac:dyDescent="0.5">
      <c r="A22" s="1863"/>
      <c r="B22" s="463" t="s">
        <v>19</v>
      </c>
      <c r="C22" s="1864" t="s">
        <v>1456</v>
      </c>
      <c r="D22" s="1865"/>
      <c r="E22" s="1865"/>
      <c r="F22" s="1865"/>
      <c r="G22" s="1865"/>
      <c r="H22" s="1865"/>
      <c r="I22" s="1865"/>
      <c r="J22" s="1866"/>
      <c r="K22" s="701" t="s">
        <v>1547</v>
      </c>
      <c r="L22" s="701" t="s">
        <v>1547</v>
      </c>
    </row>
    <row r="23" spans="1:12" x14ac:dyDescent="0.25">
      <c r="A23" s="1856"/>
      <c r="B23" s="17" t="s">
        <v>66</v>
      </c>
      <c r="C23" s="1658" t="s">
        <v>1455</v>
      </c>
      <c r="D23" s="1659"/>
      <c r="E23" s="1659"/>
      <c r="F23" s="1659"/>
      <c r="G23" s="1659"/>
      <c r="H23" s="1659"/>
      <c r="I23" s="1659"/>
      <c r="J23" s="1660"/>
      <c r="K23" s="997"/>
      <c r="L23" s="180"/>
    </row>
    <row r="24" spans="1:12" x14ac:dyDescent="0.25">
      <c r="A24" s="279">
        <v>42689</v>
      </c>
      <c r="B24" s="17" t="s">
        <v>127</v>
      </c>
      <c r="C24" s="178"/>
      <c r="D24" s="179"/>
      <c r="E24" s="178"/>
      <c r="F24" s="178"/>
      <c r="G24" s="178"/>
      <c r="H24" s="1589" t="s">
        <v>1469</v>
      </c>
      <c r="I24" s="1591"/>
      <c r="J24" s="178"/>
      <c r="K24" s="1003"/>
      <c r="L24" s="180" t="s">
        <v>1465</v>
      </c>
    </row>
    <row r="25" spans="1:12" ht="16.5" thickBot="1" x14ac:dyDescent="0.3">
      <c r="A25" s="110">
        <v>42693</v>
      </c>
      <c r="B25" s="111" t="s">
        <v>18</v>
      </c>
      <c r="C25" s="401">
        <v>62</v>
      </c>
      <c r="D25" s="402">
        <f>+C25*(100-E25)/100</f>
        <v>62</v>
      </c>
      <c r="E25" s="401">
        <v>0</v>
      </c>
      <c r="F25" s="401"/>
      <c r="G25" s="401">
        <v>170</v>
      </c>
      <c r="H25" s="401"/>
      <c r="I25" s="401"/>
      <c r="J25" s="401"/>
      <c r="K25" s="401"/>
      <c r="L25" s="403" t="s">
        <v>1504</v>
      </c>
    </row>
    <row r="26" spans="1:12" ht="16.5" thickTop="1" x14ac:dyDescent="0.25">
      <c r="A26" s="40">
        <v>42777</v>
      </c>
      <c r="B26" s="41" t="s">
        <v>18</v>
      </c>
      <c r="C26" s="181">
        <v>70</v>
      </c>
      <c r="D26" s="182">
        <f>+C26*(100-E26)/100</f>
        <v>69.3</v>
      </c>
      <c r="E26" s="181">
        <v>1</v>
      </c>
      <c r="F26" s="181"/>
      <c r="G26" s="181">
        <v>170</v>
      </c>
      <c r="H26" s="181"/>
      <c r="I26" s="181"/>
      <c r="J26" s="181"/>
      <c r="K26" s="1144"/>
      <c r="L26" s="404" t="s">
        <v>1504</v>
      </c>
    </row>
    <row r="27" spans="1:12" x14ac:dyDescent="0.25">
      <c r="A27" s="279">
        <v>42824</v>
      </c>
      <c r="B27" s="17" t="s">
        <v>26</v>
      </c>
      <c r="C27" s="1658" t="s">
        <v>300</v>
      </c>
      <c r="D27" s="1659"/>
      <c r="E27" s="1659"/>
      <c r="F27" s="1659"/>
      <c r="G27" s="1659"/>
      <c r="H27" s="1659"/>
      <c r="I27" s="1659"/>
      <c r="J27" s="1660"/>
      <c r="K27" s="997"/>
      <c r="L27" s="180"/>
    </row>
    <row r="28" spans="1:12" x14ac:dyDescent="0.25">
      <c r="A28" s="279">
        <v>42826</v>
      </c>
      <c r="B28" s="17" t="s">
        <v>127</v>
      </c>
      <c r="C28" s="178"/>
      <c r="D28" s="179"/>
      <c r="E28" s="178"/>
      <c r="F28" s="178"/>
      <c r="G28" s="178"/>
      <c r="H28" s="377" t="s">
        <v>1612</v>
      </c>
      <c r="I28" s="178"/>
      <c r="J28" s="178"/>
      <c r="K28" s="1003"/>
      <c r="L28" s="180" t="s">
        <v>1613</v>
      </c>
    </row>
    <row r="29" spans="1:12" x14ac:dyDescent="0.25">
      <c r="A29" s="279">
        <v>42841</v>
      </c>
      <c r="B29" s="17" t="s">
        <v>13</v>
      </c>
      <c r="C29" s="1658" t="s">
        <v>14</v>
      </c>
      <c r="D29" s="1659"/>
      <c r="E29" s="1659"/>
      <c r="F29" s="1659"/>
      <c r="G29" s="1659"/>
      <c r="H29" s="1659"/>
      <c r="I29" s="1659"/>
      <c r="J29" s="1660"/>
      <c r="K29" s="997"/>
      <c r="L29" s="180"/>
    </row>
    <row r="30" spans="1:12" x14ac:dyDescent="0.25">
      <c r="A30" s="279">
        <v>42839</v>
      </c>
      <c r="B30" s="17" t="s">
        <v>18</v>
      </c>
      <c r="C30" s="178">
        <v>75</v>
      </c>
      <c r="D30" s="179">
        <f>+C30*(100-E30)/100</f>
        <v>74.25</v>
      </c>
      <c r="E30" s="178">
        <v>1</v>
      </c>
      <c r="F30" s="178"/>
      <c r="G30" s="178">
        <v>173</v>
      </c>
      <c r="H30" s="178"/>
      <c r="I30" s="178"/>
      <c r="J30" s="178"/>
      <c r="K30" s="1003"/>
      <c r="L30" s="180" t="s">
        <v>1588</v>
      </c>
    </row>
    <row r="31" spans="1:12" x14ac:dyDescent="0.25">
      <c r="A31" s="279">
        <v>43071</v>
      </c>
      <c r="B31" s="17" t="s">
        <v>18</v>
      </c>
      <c r="C31" s="178">
        <v>80</v>
      </c>
      <c r="D31" s="179">
        <f>+C31*(100-E31)/100</f>
        <v>79.2</v>
      </c>
      <c r="E31" s="178">
        <v>1</v>
      </c>
      <c r="F31" s="178"/>
      <c r="G31" s="178">
        <v>190</v>
      </c>
      <c r="H31" s="178"/>
      <c r="I31" s="178"/>
      <c r="J31" s="178"/>
      <c r="K31" s="1003"/>
      <c r="L31" s="180" t="s">
        <v>1588</v>
      </c>
    </row>
    <row r="32" spans="1:12" s="89" customFormat="1" x14ac:dyDescent="0.25">
      <c r="A32" s="522">
        <v>43081</v>
      </c>
      <c r="B32" s="17" t="s">
        <v>127</v>
      </c>
      <c r="C32" s="179"/>
      <c r="D32" s="179"/>
      <c r="E32" s="179"/>
      <c r="F32" s="179"/>
      <c r="G32" s="179"/>
      <c r="H32" s="1658" t="s">
        <v>1859</v>
      </c>
      <c r="I32" s="1659"/>
      <c r="J32" s="1660"/>
      <c r="K32" s="997"/>
      <c r="L32" s="180" t="s">
        <v>1860</v>
      </c>
    </row>
    <row r="33" spans="1:12" x14ac:dyDescent="0.25">
      <c r="A33" s="279">
        <v>43191</v>
      </c>
      <c r="B33" s="17" t="s">
        <v>18</v>
      </c>
      <c r="C33" s="178">
        <v>85</v>
      </c>
      <c r="D33" s="179">
        <f>+C33*(100-E33)/100</f>
        <v>84.15</v>
      </c>
      <c r="E33" s="178">
        <v>1</v>
      </c>
      <c r="F33" s="178"/>
      <c r="G33" s="178">
        <v>167</v>
      </c>
      <c r="H33" s="178"/>
      <c r="I33" s="178"/>
      <c r="J33" s="178"/>
      <c r="K33" s="1003"/>
      <c r="L33" s="180" t="s">
        <v>2004</v>
      </c>
    </row>
    <row r="34" spans="1:12" x14ac:dyDescent="0.25">
      <c r="A34" s="19">
        <v>43269</v>
      </c>
      <c r="B34" s="20" t="s">
        <v>18</v>
      </c>
      <c r="C34" s="236">
        <v>60</v>
      </c>
      <c r="D34" s="237">
        <f>+C34*(100-E34)/100</f>
        <v>59.4</v>
      </c>
      <c r="E34" s="236">
        <v>1</v>
      </c>
      <c r="F34" s="236"/>
      <c r="G34" s="236">
        <v>155</v>
      </c>
      <c r="H34" s="236"/>
      <c r="I34" s="236"/>
      <c r="J34" s="236"/>
      <c r="K34" s="236"/>
      <c r="L34" s="315" t="s">
        <v>2098</v>
      </c>
    </row>
    <row r="35" spans="1:12" x14ac:dyDescent="0.25">
      <c r="A35" s="681">
        <v>43270</v>
      </c>
      <c r="B35" s="17" t="s">
        <v>127</v>
      </c>
      <c r="C35" s="178"/>
      <c r="D35" s="179"/>
      <c r="E35" s="178"/>
      <c r="F35" s="178"/>
      <c r="G35" s="178"/>
      <c r="H35" s="178">
        <v>5575</v>
      </c>
      <c r="I35" s="178">
        <v>100</v>
      </c>
      <c r="J35" s="178"/>
      <c r="K35" s="1003"/>
      <c r="L35" s="179" t="s">
        <v>2103</v>
      </c>
    </row>
    <row r="36" spans="1:12" x14ac:dyDescent="0.25">
      <c r="A36" s="685">
        <v>43271</v>
      </c>
      <c r="B36" s="529" t="s">
        <v>127</v>
      </c>
      <c r="C36" s="178"/>
      <c r="D36" s="179"/>
      <c r="E36" s="178"/>
      <c r="F36" s="178"/>
      <c r="G36" s="178"/>
      <c r="H36" s="178">
        <v>5370</v>
      </c>
      <c r="I36" s="178">
        <v>76</v>
      </c>
      <c r="J36" s="178"/>
      <c r="K36" s="1003"/>
      <c r="L36" s="180"/>
    </row>
    <row r="37" spans="1:12" x14ac:dyDescent="0.25">
      <c r="A37" s="279">
        <v>43301</v>
      </c>
      <c r="B37" s="17" t="s">
        <v>18</v>
      </c>
      <c r="C37" s="178">
        <v>70</v>
      </c>
      <c r="D37" s="179">
        <f>+C37*(100-E37)/100</f>
        <v>69.3</v>
      </c>
      <c r="E37" s="178">
        <v>1</v>
      </c>
      <c r="F37" s="178" t="s">
        <v>95</v>
      </c>
      <c r="G37" s="178">
        <v>150</v>
      </c>
      <c r="H37" s="178"/>
      <c r="I37" s="178"/>
      <c r="J37" s="178"/>
      <c r="K37" s="1003"/>
      <c r="L37" s="180" t="s">
        <v>2074</v>
      </c>
    </row>
    <row r="38" spans="1:12" x14ac:dyDescent="0.25">
      <c r="A38" s="279">
        <v>43313</v>
      </c>
      <c r="B38" s="17" t="s">
        <v>4</v>
      </c>
      <c r="C38" s="1869" t="s">
        <v>2156</v>
      </c>
      <c r="D38" s="1590"/>
      <c r="E38" s="1590"/>
      <c r="F38" s="1590"/>
      <c r="G38" s="1590"/>
      <c r="H38" s="1590"/>
      <c r="I38" s="1590"/>
      <c r="J38" s="1591"/>
      <c r="K38" s="988"/>
      <c r="L38" s="180"/>
    </row>
    <row r="39" spans="1:12" x14ac:dyDescent="0.25">
      <c r="A39" s="279">
        <v>43318</v>
      </c>
      <c r="B39" s="17" t="s">
        <v>13</v>
      </c>
      <c r="C39" s="1658" t="s">
        <v>2198</v>
      </c>
      <c r="D39" s="1659"/>
      <c r="E39" s="1659"/>
      <c r="F39" s="1659"/>
      <c r="G39" s="1659"/>
      <c r="H39" s="1659"/>
      <c r="I39" s="1659"/>
      <c r="J39" s="1660"/>
      <c r="K39" s="997"/>
      <c r="L39" s="180"/>
    </row>
    <row r="40" spans="1:12" x14ac:dyDescent="0.25">
      <c r="A40" s="279">
        <v>43339</v>
      </c>
      <c r="B40" s="17" t="s">
        <v>18</v>
      </c>
      <c r="C40" s="178">
        <v>70</v>
      </c>
      <c r="D40" s="179">
        <f>+C40*(100-E40)/100</f>
        <v>69.3</v>
      </c>
      <c r="E40" s="178">
        <v>1</v>
      </c>
      <c r="F40" s="178"/>
      <c r="G40" s="178">
        <v>160</v>
      </c>
      <c r="H40" s="178"/>
      <c r="I40" s="178"/>
      <c r="J40" s="178"/>
      <c r="K40" s="1003"/>
      <c r="L40" s="180" t="s">
        <v>1636</v>
      </c>
    </row>
    <row r="41" spans="1:12" x14ac:dyDescent="0.25">
      <c r="A41" s="279">
        <v>43380</v>
      </c>
      <c r="B41" s="17" t="s">
        <v>13</v>
      </c>
      <c r="C41" s="1655" t="s">
        <v>14</v>
      </c>
      <c r="D41" s="1656"/>
      <c r="E41" s="1656"/>
      <c r="F41" s="1656"/>
      <c r="G41" s="1656"/>
      <c r="H41" s="1656"/>
      <c r="I41" s="1656"/>
      <c r="J41" s="1657"/>
      <c r="K41" s="991"/>
      <c r="L41" s="180"/>
    </row>
    <row r="42" spans="1:12" x14ac:dyDescent="0.25">
      <c r="A42" s="279">
        <v>43405</v>
      </c>
      <c r="B42" s="17" t="s">
        <v>18</v>
      </c>
      <c r="C42" s="178">
        <v>70</v>
      </c>
      <c r="D42" s="179">
        <f>+C42*(100-E42)/100</f>
        <v>65.8</v>
      </c>
      <c r="E42" s="178">
        <v>6</v>
      </c>
      <c r="F42" s="178"/>
      <c r="G42" s="178">
        <v>155</v>
      </c>
      <c r="H42" s="178"/>
      <c r="I42" s="178"/>
      <c r="J42" s="178"/>
      <c r="K42" s="1003"/>
      <c r="L42" s="180" t="s">
        <v>1636</v>
      </c>
    </row>
    <row r="43" spans="1:12" ht="29.25" customHeight="1" thickBot="1" x14ac:dyDescent="0.3">
      <c r="A43" s="779">
        <v>43410</v>
      </c>
      <c r="B43" s="784" t="s">
        <v>127</v>
      </c>
      <c r="C43" s="391"/>
      <c r="D43" s="205"/>
      <c r="E43" s="391"/>
      <c r="F43" s="391"/>
      <c r="G43" s="391"/>
      <c r="H43" s="1870" t="s">
        <v>173</v>
      </c>
      <c r="I43" s="1871"/>
      <c r="J43" s="391"/>
      <c r="K43" s="391"/>
      <c r="L43" s="789" t="s">
        <v>2273</v>
      </c>
    </row>
    <row r="44" spans="1:12" ht="16.5" thickTop="1" x14ac:dyDescent="0.25">
      <c r="A44" s="40">
        <v>43491</v>
      </c>
      <c r="B44" s="41" t="s">
        <v>18</v>
      </c>
      <c r="C44" s="804">
        <v>60</v>
      </c>
      <c r="D44" s="182">
        <f>+C44*(100-E44)/100</f>
        <v>58.8</v>
      </c>
      <c r="E44" s="786">
        <v>2</v>
      </c>
      <c r="F44" s="786"/>
      <c r="G44" s="786">
        <v>170</v>
      </c>
      <c r="H44" s="786"/>
      <c r="I44" s="786"/>
      <c r="J44" s="786"/>
      <c r="K44" s="1144"/>
      <c r="L44" s="404" t="s">
        <v>1636</v>
      </c>
    </row>
    <row r="45" spans="1:12" x14ac:dyDescent="0.25">
      <c r="A45" s="279">
        <v>43531</v>
      </c>
      <c r="B45" s="17" t="s">
        <v>18</v>
      </c>
      <c r="C45" s="178">
        <v>70</v>
      </c>
      <c r="D45" s="179">
        <f>+C45*(100-E45)/100</f>
        <v>68.599999999999994</v>
      </c>
      <c r="E45" s="178">
        <v>2</v>
      </c>
      <c r="F45" s="178"/>
      <c r="G45" s="178">
        <v>150</v>
      </c>
      <c r="H45" s="178"/>
      <c r="I45" s="178"/>
      <c r="J45" s="178"/>
      <c r="K45" s="1003"/>
      <c r="L45" s="180" t="s">
        <v>2420</v>
      </c>
    </row>
    <row r="46" spans="1:12" x14ac:dyDescent="0.25">
      <c r="A46" s="279">
        <v>43683</v>
      </c>
      <c r="B46" s="17" t="s">
        <v>18</v>
      </c>
      <c r="C46" s="178">
        <v>70</v>
      </c>
      <c r="D46" s="179">
        <f>+C46*(100-E46)/100</f>
        <v>66.5</v>
      </c>
      <c r="E46" s="178">
        <v>5</v>
      </c>
      <c r="F46" s="178"/>
      <c r="G46" s="178">
        <v>155</v>
      </c>
      <c r="H46" s="178"/>
      <c r="I46" s="178"/>
      <c r="J46" s="178"/>
      <c r="K46" s="1003"/>
      <c r="L46" s="180" t="s">
        <v>36</v>
      </c>
    </row>
    <row r="47" spans="1:12" x14ac:dyDescent="0.25">
      <c r="A47" s="279">
        <v>43791</v>
      </c>
      <c r="B47" s="17" t="s">
        <v>18</v>
      </c>
      <c r="C47" s="178">
        <v>95</v>
      </c>
      <c r="D47" s="179">
        <f>+C47*(100-E47)/100</f>
        <v>90.25</v>
      </c>
      <c r="E47" s="178">
        <v>5</v>
      </c>
      <c r="F47" s="178" t="s">
        <v>95</v>
      </c>
      <c r="G47" s="178">
        <v>145</v>
      </c>
      <c r="H47" s="178"/>
      <c r="I47" s="178"/>
      <c r="J47" s="178"/>
      <c r="K47" s="1003"/>
      <c r="L47" s="180" t="s">
        <v>2074</v>
      </c>
    </row>
    <row r="48" spans="1:12" x14ac:dyDescent="0.25">
      <c r="A48" s="279">
        <v>43813</v>
      </c>
      <c r="B48" s="17" t="s">
        <v>127</v>
      </c>
      <c r="C48" s="178"/>
      <c r="D48" s="179" t="s">
        <v>1941</v>
      </c>
      <c r="E48" s="178"/>
      <c r="F48" s="178"/>
      <c r="G48" s="178"/>
      <c r="H48" s="1589" t="s">
        <v>2731</v>
      </c>
      <c r="I48" s="1591"/>
      <c r="J48" s="178"/>
      <c r="K48" s="391"/>
      <c r="L48" s="789" t="s">
        <v>2273</v>
      </c>
    </row>
    <row r="49" spans="1:12" x14ac:dyDescent="0.25">
      <c r="A49" s="279">
        <v>43864</v>
      </c>
      <c r="B49" s="17" t="s">
        <v>18</v>
      </c>
      <c r="C49" s="178">
        <v>72</v>
      </c>
      <c r="D49" s="179">
        <f>+C49*(100-E49)/100</f>
        <v>68.400000000000006</v>
      </c>
      <c r="E49" s="178">
        <v>5</v>
      </c>
      <c r="F49" s="178" t="s">
        <v>95</v>
      </c>
      <c r="G49" s="178">
        <v>130</v>
      </c>
      <c r="H49" s="178"/>
      <c r="I49" s="178"/>
      <c r="J49" s="178"/>
      <c r="K49" s="1003"/>
      <c r="L49" s="180" t="s">
        <v>2074</v>
      </c>
    </row>
    <row r="50" spans="1:12" s="89" customFormat="1" ht="18" customHeight="1" x14ac:dyDescent="0.25">
      <c r="A50" s="1337">
        <v>43920</v>
      </c>
      <c r="B50" s="913" t="s">
        <v>4</v>
      </c>
      <c r="C50" s="914"/>
      <c r="D50" s="914"/>
      <c r="E50" s="914">
        <v>15</v>
      </c>
      <c r="F50" s="914"/>
      <c r="G50" s="914"/>
      <c r="H50" s="914"/>
      <c r="I50" s="914"/>
      <c r="J50" s="914"/>
      <c r="K50" s="1199"/>
      <c r="L50" s="915"/>
    </row>
    <row r="51" spans="1:12" x14ac:dyDescent="0.25">
      <c r="A51" s="1582">
        <v>43951</v>
      </c>
      <c r="B51" s="17" t="s">
        <v>18</v>
      </c>
      <c r="C51" s="178">
        <v>75</v>
      </c>
      <c r="D51" s="179">
        <f>+C51*(100-E51)/100</f>
        <v>63.75</v>
      </c>
      <c r="E51" s="178">
        <v>15</v>
      </c>
      <c r="F51" s="178" t="s">
        <v>95</v>
      </c>
      <c r="G51" s="178">
        <v>145</v>
      </c>
      <c r="H51" s="178"/>
      <c r="I51" s="178"/>
      <c r="J51" s="178"/>
      <c r="K51" s="1003"/>
      <c r="L51" s="180" t="s">
        <v>2074</v>
      </c>
    </row>
    <row r="52" spans="1:12" x14ac:dyDescent="0.25">
      <c r="A52" s="1682"/>
      <c r="B52" s="913" t="s">
        <v>4</v>
      </c>
      <c r="C52" s="914"/>
      <c r="D52" s="914"/>
      <c r="E52" s="914">
        <v>15</v>
      </c>
      <c r="F52" s="914"/>
      <c r="G52" s="914"/>
      <c r="H52" s="914"/>
      <c r="I52" s="914"/>
      <c r="J52" s="914"/>
      <c r="K52" s="1199"/>
      <c r="L52" s="915"/>
    </row>
    <row r="53" spans="1:12" s="89" customFormat="1" ht="18" customHeight="1" x14ac:dyDescent="0.25">
      <c r="A53" s="1337">
        <v>43981</v>
      </c>
      <c r="B53" s="913" t="s">
        <v>4</v>
      </c>
      <c r="C53" s="914"/>
      <c r="D53" s="914"/>
      <c r="E53" s="914">
        <v>15</v>
      </c>
      <c r="F53" s="914"/>
      <c r="G53" s="914"/>
      <c r="H53" s="914"/>
      <c r="I53" s="914"/>
      <c r="J53" s="914"/>
      <c r="K53" s="1199"/>
      <c r="L53" s="915"/>
    </row>
    <row r="54" spans="1:12" x14ac:dyDescent="0.25">
      <c r="A54" s="279">
        <v>43984</v>
      </c>
      <c r="B54" s="17" t="s">
        <v>26</v>
      </c>
      <c r="C54" s="1655" t="s">
        <v>2993</v>
      </c>
      <c r="D54" s="1656"/>
      <c r="E54" s="1656"/>
      <c r="F54" s="1656"/>
      <c r="G54" s="1656"/>
      <c r="H54" s="1656"/>
      <c r="I54" s="1656"/>
      <c r="J54" s="1657"/>
      <c r="K54" s="991"/>
      <c r="L54" s="180"/>
    </row>
    <row r="55" spans="1:12" x14ac:dyDescent="0.25">
      <c r="A55" s="946">
        <v>44012</v>
      </c>
      <c r="B55" s="17" t="s">
        <v>18</v>
      </c>
      <c r="C55" s="179">
        <v>72</v>
      </c>
      <c r="D55" s="179">
        <f>+C55*(100-E55)/100</f>
        <v>61.2</v>
      </c>
      <c r="E55" s="179">
        <v>15</v>
      </c>
      <c r="F55" s="179"/>
      <c r="G55" s="179">
        <v>130</v>
      </c>
      <c r="H55" s="179"/>
      <c r="I55" s="179"/>
      <c r="J55" s="179"/>
      <c r="K55" s="179"/>
      <c r="L55" s="179" t="s">
        <v>2074</v>
      </c>
    </row>
    <row r="56" spans="1:12" s="89" customFormat="1" ht="18" customHeight="1" x14ac:dyDescent="0.25">
      <c r="A56" s="1337">
        <v>44012</v>
      </c>
      <c r="B56" s="913" t="s">
        <v>4</v>
      </c>
      <c r="C56" s="914"/>
      <c r="D56" s="914"/>
      <c r="E56" s="914">
        <v>7</v>
      </c>
      <c r="F56" s="914"/>
      <c r="G56" s="914"/>
      <c r="H56" s="914"/>
      <c r="I56" s="914"/>
      <c r="J56" s="914"/>
      <c r="K56" s="1199"/>
      <c r="L56" s="915"/>
    </row>
    <row r="57" spans="1:12" s="89" customFormat="1" ht="18" customHeight="1" x14ac:dyDescent="0.25">
      <c r="A57" s="1337">
        <v>44042</v>
      </c>
      <c r="B57" s="913" t="s">
        <v>4</v>
      </c>
      <c r="C57" s="914"/>
      <c r="D57" s="914"/>
      <c r="E57" s="914">
        <v>7</v>
      </c>
      <c r="F57" s="914"/>
      <c r="G57" s="914"/>
      <c r="H57" s="914"/>
      <c r="I57" s="914"/>
      <c r="J57" s="914"/>
      <c r="K57" s="1199"/>
      <c r="L57" s="915"/>
    </row>
    <row r="58" spans="1:12" x14ac:dyDescent="0.25">
      <c r="A58" s="279">
        <v>44069</v>
      </c>
      <c r="B58" s="17" t="s">
        <v>127</v>
      </c>
      <c r="C58" s="178"/>
      <c r="D58" s="179" t="s">
        <v>1941</v>
      </c>
      <c r="E58" s="178"/>
      <c r="F58" s="178"/>
      <c r="G58" s="178"/>
      <c r="H58" s="178">
        <v>5608</v>
      </c>
      <c r="I58" s="178">
        <v>77</v>
      </c>
      <c r="J58" s="178"/>
      <c r="K58" s="1003"/>
      <c r="L58" s="789" t="s">
        <v>3107</v>
      </c>
    </row>
    <row r="59" spans="1:12" s="89" customFormat="1" ht="18" customHeight="1" x14ac:dyDescent="0.25">
      <c r="A59" s="1337">
        <v>44073</v>
      </c>
      <c r="B59" s="913" t="s">
        <v>4</v>
      </c>
      <c r="C59" s="914"/>
      <c r="D59" s="914"/>
      <c r="E59" s="914">
        <v>7</v>
      </c>
      <c r="F59" s="914"/>
      <c r="G59" s="914"/>
      <c r="H59" s="914"/>
      <c r="I59" s="914"/>
      <c r="J59" s="914"/>
      <c r="K59" s="1199"/>
      <c r="L59" s="915"/>
    </row>
    <row r="60" spans="1:12" x14ac:dyDescent="0.25">
      <c r="A60" s="279">
        <v>44097</v>
      </c>
      <c r="B60" s="17" t="s">
        <v>18</v>
      </c>
      <c r="C60" s="178">
        <v>90</v>
      </c>
      <c r="D60" s="179">
        <f>+C60*(100-E60)/100</f>
        <v>83.7</v>
      </c>
      <c r="E60" s="178">
        <v>7</v>
      </c>
      <c r="F60" s="178" t="s">
        <v>95</v>
      </c>
      <c r="G60" s="178">
        <v>130</v>
      </c>
      <c r="H60" s="178"/>
      <c r="I60" s="178"/>
      <c r="J60" s="178"/>
      <c r="K60" s="1003"/>
      <c r="L60" s="180" t="s">
        <v>2772</v>
      </c>
    </row>
    <row r="61" spans="1:12" x14ac:dyDescent="0.25">
      <c r="A61" s="279">
        <v>44100</v>
      </c>
      <c r="B61" s="17" t="s">
        <v>13</v>
      </c>
      <c r="C61" s="1658" t="s">
        <v>135</v>
      </c>
      <c r="D61" s="1659"/>
      <c r="E61" s="1659"/>
      <c r="F61" s="1659"/>
      <c r="G61" s="1659"/>
      <c r="H61" s="1659"/>
      <c r="I61" s="1659"/>
      <c r="J61" s="1660"/>
      <c r="K61" s="1003"/>
      <c r="L61" s="180"/>
    </row>
    <row r="62" spans="1:12" s="89" customFormat="1" ht="18" customHeight="1" x14ac:dyDescent="0.25">
      <c r="A62" s="1337">
        <v>44104</v>
      </c>
      <c r="B62" s="913" t="s">
        <v>4</v>
      </c>
      <c r="C62" s="914"/>
      <c r="D62" s="914"/>
      <c r="E62" s="914">
        <v>7</v>
      </c>
      <c r="F62" s="914"/>
      <c r="G62" s="914"/>
      <c r="H62" s="914"/>
      <c r="I62" s="914"/>
      <c r="J62" s="914"/>
      <c r="K62" s="1199"/>
      <c r="L62" s="915"/>
    </row>
    <row r="63" spans="1:12" x14ac:dyDescent="0.25">
      <c r="A63" s="279">
        <v>44106</v>
      </c>
      <c r="B63" s="17" t="s">
        <v>13</v>
      </c>
      <c r="C63" s="1658" t="s">
        <v>2375</v>
      </c>
      <c r="D63" s="1659"/>
      <c r="E63" s="1659"/>
      <c r="F63" s="1659"/>
      <c r="G63" s="1659"/>
      <c r="H63" s="1659"/>
      <c r="I63" s="1659"/>
      <c r="J63" s="1660"/>
      <c r="K63" s="1003"/>
      <c r="L63" s="180"/>
    </row>
    <row r="64" spans="1:12" x14ac:dyDescent="0.25">
      <c r="A64" s="279">
        <v>44124</v>
      </c>
      <c r="B64" s="17" t="s">
        <v>13</v>
      </c>
      <c r="C64" s="1658" t="s">
        <v>135</v>
      </c>
      <c r="D64" s="1659"/>
      <c r="E64" s="1659"/>
      <c r="F64" s="1659"/>
      <c r="G64" s="1659"/>
      <c r="H64" s="1659"/>
      <c r="I64" s="1659"/>
      <c r="J64" s="1660"/>
      <c r="K64" s="1003"/>
      <c r="L64" s="180"/>
    </row>
    <row r="65" spans="1:12" x14ac:dyDescent="0.25">
      <c r="A65" s="279">
        <v>44128</v>
      </c>
      <c r="B65" s="17" t="s">
        <v>13</v>
      </c>
      <c r="C65" s="1658" t="s">
        <v>135</v>
      </c>
      <c r="D65" s="1659"/>
      <c r="E65" s="1659"/>
      <c r="F65" s="1659"/>
      <c r="G65" s="1659"/>
      <c r="H65" s="1659"/>
      <c r="I65" s="1659"/>
      <c r="J65" s="1660"/>
      <c r="K65" s="1003"/>
      <c r="L65" s="180"/>
    </row>
    <row r="66" spans="1:12" s="89" customFormat="1" ht="18" customHeight="1" x14ac:dyDescent="0.25">
      <c r="A66" s="1337">
        <v>44134</v>
      </c>
      <c r="B66" s="913" t="s">
        <v>4</v>
      </c>
      <c r="C66" s="914"/>
      <c r="D66" s="914"/>
      <c r="E66" s="914">
        <v>7</v>
      </c>
      <c r="F66" s="914"/>
      <c r="G66" s="914"/>
      <c r="H66" s="914"/>
      <c r="I66" s="914"/>
      <c r="J66" s="914"/>
      <c r="K66" s="1199"/>
      <c r="L66" s="915"/>
    </row>
    <row r="67" spans="1:12" x14ac:dyDescent="0.25">
      <c r="A67" s="279">
        <v>44138</v>
      </c>
      <c r="B67" s="17" t="s">
        <v>18</v>
      </c>
      <c r="C67" s="178">
        <v>60</v>
      </c>
      <c r="D67" s="179">
        <f>+C67*(100-E67)/100</f>
        <v>55.8</v>
      </c>
      <c r="E67" s="178">
        <v>7</v>
      </c>
      <c r="F67" s="178" t="s">
        <v>95</v>
      </c>
      <c r="G67" s="178">
        <v>140</v>
      </c>
      <c r="H67" s="178"/>
      <c r="I67" s="178"/>
      <c r="J67" s="178"/>
      <c r="K67" s="1003"/>
      <c r="L67" s="180" t="s">
        <v>3019</v>
      </c>
    </row>
    <row r="68" spans="1:12" s="89" customFormat="1" ht="18" customHeight="1" x14ac:dyDescent="0.25">
      <c r="A68" s="1337">
        <v>44165</v>
      </c>
      <c r="B68" s="913" t="s">
        <v>4</v>
      </c>
      <c r="C68" s="914"/>
      <c r="D68" s="914"/>
      <c r="E68" s="914">
        <v>7</v>
      </c>
      <c r="F68" s="914"/>
      <c r="G68" s="914"/>
      <c r="H68" s="914"/>
      <c r="I68" s="914"/>
      <c r="J68" s="914"/>
      <c r="K68" s="1199"/>
      <c r="L68" s="915"/>
    </row>
    <row r="69" spans="1:12" s="89" customFormat="1" ht="18" customHeight="1" x14ac:dyDescent="0.25">
      <c r="A69" s="1337">
        <v>44195</v>
      </c>
      <c r="B69" s="913" t="s">
        <v>4</v>
      </c>
      <c r="C69" s="914"/>
      <c r="D69" s="914"/>
      <c r="E69" s="914">
        <v>7</v>
      </c>
      <c r="F69" s="914"/>
      <c r="G69" s="914"/>
      <c r="H69" s="914"/>
      <c r="I69" s="914"/>
      <c r="J69" s="914"/>
      <c r="K69" s="1199"/>
      <c r="L69" s="915"/>
    </row>
    <row r="70" spans="1:12" x14ac:dyDescent="0.25">
      <c r="A70" s="279">
        <v>44207</v>
      </c>
      <c r="B70" s="17" t="s">
        <v>127</v>
      </c>
      <c r="C70" s="178"/>
      <c r="D70" s="179">
        <f>+C70*(100-E70)/100</f>
        <v>0</v>
      </c>
      <c r="E70" s="178"/>
      <c r="F70" s="178"/>
      <c r="G70" s="178"/>
      <c r="H70" s="178">
        <v>5775</v>
      </c>
      <c r="I70" s="178">
        <v>100</v>
      </c>
      <c r="J70" s="178"/>
      <c r="K70" s="1003"/>
      <c r="L70" s="180" t="s">
        <v>3304</v>
      </c>
    </row>
    <row r="71" spans="1:12" s="89" customFormat="1" ht="18" customHeight="1" x14ac:dyDescent="0.25">
      <c r="A71" s="1337">
        <v>44226</v>
      </c>
      <c r="B71" s="913" t="s">
        <v>4</v>
      </c>
      <c r="C71" s="914"/>
      <c r="D71" s="914"/>
      <c r="E71" s="914">
        <v>7</v>
      </c>
      <c r="F71" s="914"/>
      <c r="G71" s="914"/>
      <c r="H71" s="914"/>
      <c r="I71" s="914"/>
      <c r="J71" s="914"/>
      <c r="K71" s="1199"/>
      <c r="L71" s="915"/>
    </row>
    <row r="72" spans="1:12" s="89" customFormat="1" ht="18" customHeight="1" x14ac:dyDescent="0.25">
      <c r="A72" s="1337">
        <v>44255</v>
      </c>
      <c r="B72" s="913" t="s">
        <v>4</v>
      </c>
      <c r="C72" s="914"/>
      <c r="D72" s="914"/>
      <c r="E72" s="914">
        <v>8</v>
      </c>
      <c r="F72" s="914"/>
      <c r="G72" s="914"/>
      <c r="H72" s="914"/>
      <c r="I72" s="914"/>
      <c r="J72" s="914"/>
      <c r="K72" s="1199"/>
      <c r="L72" s="915"/>
    </row>
    <row r="73" spans="1:12" x14ac:dyDescent="0.25">
      <c r="A73" s="279">
        <v>44296</v>
      </c>
      <c r="B73" s="17" t="s">
        <v>13</v>
      </c>
      <c r="C73" s="1658" t="s">
        <v>3370</v>
      </c>
      <c r="D73" s="1659"/>
      <c r="E73" s="1659"/>
      <c r="F73" s="1659"/>
      <c r="G73" s="1659"/>
      <c r="H73" s="1659"/>
      <c r="I73" s="1659"/>
      <c r="J73" s="1660"/>
      <c r="K73" s="1003"/>
      <c r="L73" s="180"/>
    </row>
    <row r="74" spans="1:12" x14ac:dyDescent="0.25">
      <c r="A74" s="279">
        <v>44298</v>
      </c>
      <c r="B74" s="17" t="s">
        <v>66</v>
      </c>
      <c r="C74" s="1658" t="s">
        <v>3372</v>
      </c>
      <c r="D74" s="1659"/>
      <c r="E74" s="1659"/>
      <c r="F74" s="1659"/>
      <c r="G74" s="1659"/>
      <c r="H74" s="1659"/>
      <c r="I74" s="1659"/>
      <c r="J74" s="1660"/>
      <c r="K74" s="1003"/>
      <c r="L74" s="180"/>
    </row>
    <row r="75" spans="1:12" x14ac:dyDescent="0.25">
      <c r="A75" s="279"/>
      <c r="B75" s="17"/>
      <c r="C75" s="178"/>
      <c r="D75" s="179">
        <f t="shared" ref="D75:D83" si="0">+C75*(100-E75)/100</f>
        <v>0</v>
      </c>
      <c r="E75" s="178"/>
      <c r="F75" s="178"/>
      <c r="G75" s="178"/>
      <c r="H75" s="178"/>
      <c r="I75" s="178"/>
      <c r="J75" s="178"/>
      <c r="K75" s="1003"/>
      <c r="L75" s="180"/>
    </row>
    <row r="76" spans="1:12" x14ac:dyDescent="0.25">
      <c r="A76" s="279"/>
      <c r="B76" s="17"/>
      <c r="C76" s="178"/>
      <c r="D76" s="179">
        <f t="shared" si="0"/>
        <v>0</v>
      </c>
      <c r="E76" s="178"/>
      <c r="F76" s="178"/>
      <c r="G76" s="178"/>
      <c r="H76" s="178"/>
      <c r="I76" s="178"/>
      <c r="J76" s="178"/>
      <c r="K76" s="1003"/>
      <c r="L76" s="180"/>
    </row>
    <row r="77" spans="1:12" x14ac:dyDescent="0.25">
      <c r="A77" s="279"/>
      <c r="B77" s="17"/>
      <c r="C77" s="178"/>
      <c r="D77" s="179">
        <f t="shared" si="0"/>
        <v>0</v>
      </c>
      <c r="E77" s="178"/>
      <c r="F77" s="178"/>
      <c r="G77" s="178"/>
      <c r="H77" s="178"/>
      <c r="I77" s="178"/>
      <c r="J77" s="178"/>
      <c r="K77" s="1003"/>
      <c r="L77" s="180"/>
    </row>
    <row r="78" spans="1:12" x14ac:dyDescent="0.25">
      <c r="A78" s="279"/>
      <c r="B78" s="17"/>
      <c r="C78" s="178"/>
      <c r="D78" s="179">
        <f t="shared" si="0"/>
        <v>0</v>
      </c>
      <c r="E78" s="178"/>
      <c r="F78" s="178"/>
      <c r="G78" s="178"/>
      <c r="H78" s="178"/>
      <c r="I78" s="178"/>
      <c r="J78" s="178"/>
      <c r="K78" s="1003"/>
      <c r="L78" s="180"/>
    </row>
    <row r="79" spans="1:12" x14ac:dyDescent="0.25">
      <c r="A79" s="279"/>
      <c r="B79" s="17"/>
      <c r="C79" s="178"/>
      <c r="D79" s="179">
        <f t="shared" si="0"/>
        <v>0</v>
      </c>
      <c r="E79" s="178"/>
      <c r="F79" s="178"/>
      <c r="G79" s="178"/>
      <c r="H79" s="178"/>
      <c r="I79" s="178"/>
      <c r="J79" s="178"/>
      <c r="K79" s="1003"/>
      <c r="L79" s="180"/>
    </row>
    <row r="80" spans="1:12" x14ac:dyDescent="0.25">
      <c r="A80" s="279"/>
      <c r="B80" s="17"/>
      <c r="C80" s="178"/>
      <c r="D80" s="179">
        <f t="shared" si="0"/>
        <v>0</v>
      </c>
      <c r="E80" s="178"/>
      <c r="F80" s="178"/>
      <c r="G80" s="178"/>
      <c r="H80" s="178"/>
      <c r="I80" s="178"/>
      <c r="J80" s="178"/>
      <c r="K80" s="1003"/>
      <c r="L80" s="180"/>
    </row>
    <row r="81" spans="1:12" x14ac:dyDescent="0.25">
      <c r="A81" s="279"/>
      <c r="B81" s="17"/>
      <c r="C81" s="178"/>
      <c r="D81" s="179">
        <f t="shared" si="0"/>
        <v>0</v>
      </c>
      <c r="E81" s="178"/>
      <c r="F81" s="178"/>
      <c r="G81" s="178"/>
      <c r="H81" s="178"/>
      <c r="I81" s="178"/>
      <c r="J81" s="178"/>
      <c r="K81" s="1003"/>
      <c r="L81" s="180"/>
    </row>
    <row r="82" spans="1:12" x14ac:dyDescent="0.25">
      <c r="A82" s="279"/>
      <c r="B82" s="17"/>
      <c r="C82" s="178"/>
      <c r="D82" s="179">
        <f t="shared" si="0"/>
        <v>0</v>
      </c>
      <c r="E82" s="178"/>
      <c r="F82" s="178"/>
      <c r="G82" s="178"/>
      <c r="H82" s="178"/>
      <c r="I82" s="178"/>
      <c r="J82" s="178"/>
      <c r="K82" s="1003"/>
      <c r="L82" s="180"/>
    </row>
    <row r="83" spans="1:12" x14ac:dyDescent="0.25">
      <c r="A83" s="279"/>
      <c r="B83" s="17"/>
      <c r="C83" s="178"/>
      <c r="D83" s="179">
        <f t="shared" si="0"/>
        <v>0</v>
      </c>
      <c r="E83" s="178"/>
      <c r="F83" s="178"/>
      <c r="G83" s="178"/>
      <c r="H83" s="178"/>
      <c r="I83" s="178"/>
      <c r="J83" s="178"/>
      <c r="K83" s="1003"/>
      <c r="L83" s="180"/>
    </row>
    <row r="84" spans="1:12" x14ac:dyDescent="0.25">
      <c r="A84" s="279"/>
      <c r="B84" s="17"/>
      <c r="C84" s="178"/>
      <c r="D84" s="179">
        <f t="shared" ref="D84:D147" si="1">+C84*(100-E84)/100</f>
        <v>0</v>
      </c>
      <c r="E84" s="178"/>
      <c r="F84" s="178"/>
      <c r="G84" s="178"/>
      <c r="H84" s="178"/>
      <c r="I84" s="178"/>
      <c r="J84" s="178"/>
      <c r="K84" s="1003"/>
      <c r="L84" s="180"/>
    </row>
    <row r="85" spans="1:12" x14ac:dyDescent="0.25">
      <c r="A85" s="279"/>
      <c r="B85" s="17"/>
      <c r="C85" s="178"/>
      <c r="D85" s="179">
        <f t="shared" si="1"/>
        <v>0</v>
      </c>
      <c r="E85" s="178"/>
      <c r="F85" s="178"/>
      <c r="G85" s="178"/>
      <c r="H85" s="178"/>
      <c r="I85" s="178"/>
      <c r="J85" s="178"/>
      <c r="K85" s="1003"/>
      <c r="L85" s="180"/>
    </row>
    <row r="86" spans="1:12" x14ac:dyDescent="0.25">
      <c r="A86" s="279"/>
      <c r="B86" s="17"/>
      <c r="C86" s="178"/>
      <c r="D86" s="179">
        <f t="shared" si="1"/>
        <v>0</v>
      </c>
      <c r="E86" s="178"/>
      <c r="F86" s="178"/>
      <c r="G86" s="178"/>
      <c r="H86" s="178"/>
      <c r="I86" s="178"/>
      <c r="J86" s="178"/>
      <c r="K86" s="1003"/>
      <c r="L86" s="180"/>
    </row>
    <row r="87" spans="1:12" x14ac:dyDescent="0.25">
      <c r="A87" s="279"/>
      <c r="B87" s="17"/>
      <c r="C87" s="178"/>
      <c r="D87" s="179">
        <f t="shared" si="1"/>
        <v>0</v>
      </c>
      <c r="E87" s="178"/>
      <c r="F87" s="178"/>
      <c r="G87" s="178"/>
      <c r="H87" s="178"/>
      <c r="I87" s="178"/>
      <c r="J87" s="178"/>
      <c r="K87" s="1003"/>
      <c r="L87" s="180"/>
    </row>
    <row r="88" spans="1:12" x14ac:dyDescent="0.25">
      <c r="A88" s="279"/>
      <c r="B88" s="17"/>
      <c r="C88" s="178"/>
      <c r="D88" s="179">
        <f t="shared" si="1"/>
        <v>0</v>
      </c>
      <c r="E88" s="178"/>
      <c r="F88" s="178"/>
      <c r="G88" s="178"/>
      <c r="H88" s="178"/>
      <c r="I88" s="178"/>
      <c r="J88" s="178"/>
      <c r="K88" s="1003"/>
      <c r="L88" s="180"/>
    </row>
    <row r="89" spans="1:12" x14ac:dyDescent="0.25">
      <c r="A89" s="279"/>
      <c r="B89" s="17"/>
      <c r="C89" s="178"/>
      <c r="D89" s="179">
        <f t="shared" si="1"/>
        <v>0</v>
      </c>
      <c r="E89" s="178"/>
      <c r="F89" s="178"/>
      <c r="G89" s="178"/>
      <c r="H89" s="178"/>
      <c r="I89" s="178"/>
      <c r="J89" s="178"/>
      <c r="K89" s="1003"/>
      <c r="L89" s="180"/>
    </row>
    <row r="90" spans="1:12" x14ac:dyDescent="0.25">
      <c r="A90" s="279"/>
      <c r="B90" s="17"/>
      <c r="C90" s="178"/>
      <c r="D90" s="179">
        <f t="shared" si="1"/>
        <v>0</v>
      </c>
      <c r="E90" s="178"/>
      <c r="F90" s="178"/>
      <c r="G90" s="178"/>
      <c r="H90" s="178"/>
      <c r="I90" s="178"/>
      <c r="J90" s="178"/>
      <c r="K90" s="1003"/>
      <c r="L90" s="180"/>
    </row>
    <row r="91" spans="1:12" x14ac:dyDescent="0.25">
      <c r="A91" s="279"/>
      <c r="B91" s="17"/>
      <c r="C91" s="178"/>
      <c r="D91" s="179">
        <f t="shared" si="1"/>
        <v>0</v>
      </c>
      <c r="E91" s="178"/>
      <c r="F91" s="178"/>
      <c r="G91" s="178"/>
      <c r="H91" s="178"/>
      <c r="I91" s="178"/>
      <c r="J91" s="178"/>
      <c r="K91" s="1003"/>
      <c r="L91" s="180"/>
    </row>
    <row r="92" spans="1:12" x14ac:dyDescent="0.25">
      <c r="A92" s="279"/>
      <c r="B92" s="17"/>
      <c r="C92" s="178"/>
      <c r="D92" s="179">
        <f t="shared" si="1"/>
        <v>0</v>
      </c>
      <c r="E92" s="178"/>
      <c r="F92" s="178"/>
      <c r="G92" s="178"/>
      <c r="H92" s="178"/>
      <c r="I92" s="178"/>
      <c r="J92" s="178"/>
      <c r="K92" s="1003"/>
      <c r="L92" s="180"/>
    </row>
    <row r="93" spans="1:12" x14ac:dyDescent="0.25">
      <c r="A93" s="279"/>
      <c r="B93" s="17"/>
      <c r="C93" s="178"/>
      <c r="D93" s="179">
        <f t="shared" si="1"/>
        <v>0</v>
      </c>
      <c r="E93" s="178"/>
      <c r="F93" s="178"/>
      <c r="G93" s="178"/>
      <c r="H93" s="178"/>
      <c r="I93" s="178"/>
      <c r="J93" s="178"/>
      <c r="K93" s="1003"/>
      <c r="L93" s="180"/>
    </row>
    <row r="94" spans="1:12" x14ac:dyDescent="0.25">
      <c r="A94" s="279"/>
      <c r="B94" s="17"/>
      <c r="C94" s="178"/>
      <c r="D94" s="179">
        <f t="shared" si="1"/>
        <v>0</v>
      </c>
      <c r="E94" s="178"/>
      <c r="F94" s="178"/>
      <c r="G94" s="178"/>
      <c r="H94" s="178"/>
      <c r="I94" s="178"/>
      <c r="J94" s="178"/>
      <c r="K94" s="1003"/>
      <c r="L94" s="180"/>
    </row>
    <row r="95" spans="1:12" x14ac:dyDescent="0.25">
      <c r="A95" s="279"/>
      <c r="B95" s="17"/>
      <c r="C95" s="178"/>
      <c r="D95" s="179">
        <f t="shared" si="1"/>
        <v>0</v>
      </c>
      <c r="E95" s="178"/>
      <c r="F95" s="178"/>
      <c r="G95" s="178"/>
      <c r="H95" s="178"/>
      <c r="I95" s="178"/>
      <c r="J95" s="178"/>
      <c r="K95" s="1003"/>
      <c r="L95" s="180"/>
    </row>
    <row r="96" spans="1:12" x14ac:dyDescent="0.25">
      <c r="A96" s="279"/>
      <c r="B96" s="17"/>
      <c r="C96" s="178"/>
      <c r="D96" s="179">
        <f t="shared" si="1"/>
        <v>0</v>
      </c>
      <c r="E96" s="178"/>
      <c r="F96" s="178"/>
      <c r="G96" s="178"/>
      <c r="H96" s="178"/>
      <c r="I96" s="178"/>
      <c r="J96" s="178"/>
      <c r="K96" s="1003"/>
      <c r="L96" s="180"/>
    </row>
    <row r="97" spans="1:12" x14ac:dyDescent="0.25">
      <c r="A97" s="279"/>
      <c r="B97" s="17"/>
      <c r="C97" s="178"/>
      <c r="D97" s="179">
        <f t="shared" si="1"/>
        <v>0</v>
      </c>
      <c r="E97" s="178"/>
      <c r="F97" s="178"/>
      <c r="G97" s="178"/>
      <c r="H97" s="178"/>
      <c r="I97" s="178"/>
      <c r="J97" s="178"/>
      <c r="K97" s="1003"/>
      <c r="L97" s="180"/>
    </row>
    <row r="98" spans="1:12" x14ac:dyDescent="0.25">
      <c r="A98" s="279"/>
      <c r="B98" s="17"/>
      <c r="C98" s="178"/>
      <c r="D98" s="179">
        <f t="shared" si="1"/>
        <v>0</v>
      </c>
      <c r="E98" s="178"/>
      <c r="F98" s="178"/>
      <c r="G98" s="178"/>
      <c r="H98" s="178"/>
      <c r="I98" s="178"/>
      <c r="J98" s="178"/>
      <c r="K98" s="1003"/>
      <c r="L98" s="180"/>
    </row>
    <row r="99" spans="1:12" x14ac:dyDescent="0.25">
      <c r="A99" s="279"/>
      <c r="B99" s="17"/>
      <c r="C99" s="178"/>
      <c r="D99" s="179">
        <f t="shared" si="1"/>
        <v>0</v>
      </c>
      <c r="E99" s="178"/>
      <c r="F99" s="178"/>
      <c r="G99" s="178"/>
      <c r="H99" s="178"/>
      <c r="I99" s="178"/>
      <c r="J99" s="178"/>
      <c r="K99" s="1003"/>
      <c r="L99" s="180"/>
    </row>
    <row r="100" spans="1:12" x14ac:dyDescent="0.25">
      <c r="A100" s="279"/>
      <c r="B100" s="17"/>
      <c r="C100" s="178"/>
      <c r="D100" s="179">
        <f t="shared" si="1"/>
        <v>0</v>
      </c>
      <c r="E100" s="178"/>
      <c r="F100" s="178"/>
      <c r="G100" s="178"/>
      <c r="H100" s="178"/>
      <c r="I100" s="178"/>
      <c r="J100" s="178"/>
      <c r="K100" s="1003"/>
      <c r="L100" s="180"/>
    </row>
    <row r="101" spans="1:12" x14ac:dyDescent="0.25">
      <c r="A101" s="279"/>
      <c r="B101" s="17"/>
      <c r="C101" s="178"/>
      <c r="D101" s="179">
        <f t="shared" si="1"/>
        <v>0</v>
      </c>
      <c r="E101" s="178"/>
      <c r="F101" s="178"/>
      <c r="G101" s="178"/>
      <c r="H101" s="178"/>
      <c r="I101" s="178"/>
      <c r="J101" s="178"/>
      <c r="K101" s="1003"/>
      <c r="L101" s="180"/>
    </row>
    <row r="102" spans="1:12" x14ac:dyDescent="0.25">
      <c r="A102" s="279"/>
      <c r="B102" s="17"/>
      <c r="C102" s="178"/>
      <c r="D102" s="179">
        <f t="shared" si="1"/>
        <v>0</v>
      </c>
      <c r="E102" s="178"/>
      <c r="F102" s="178"/>
      <c r="G102" s="178"/>
      <c r="H102" s="178"/>
      <c r="I102" s="178"/>
      <c r="J102" s="178"/>
      <c r="K102" s="1003"/>
      <c r="L102" s="180"/>
    </row>
    <row r="103" spans="1:12" x14ac:dyDescent="0.25">
      <c r="A103" s="279"/>
      <c r="B103" s="17"/>
      <c r="C103" s="178"/>
      <c r="D103" s="179">
        <f t="shared" si="1"/>
        <v>0</v>
      </c>
      <c r="E103" s="178"/>
      <c r="F103" s="178"/>
      <c r="G103" s="178"/>
      <c r="H103" s="178"/>
      <c r="I103" s="178"/>
      <c r="J103" s="178"/>
      <c r="K103" s="1003"/>
      <c r="L103" s="180"/>
    </row>
    <row r="104" spans="1:12" x14ac:dyDescent="0.25">
      <c r="A104" s="279"/>
      <c r="B104" s="17"/>
      <c r="C104" s="178"/>
      <c r="D104" s="179">
        <f t="shared" si="1"/>
        <v>0</v>
      </c>
      <c r="E104" s="178"/>
      <c r="F104" s="178"/>
      <c r="G104" s="178"/>
      <c r="H104" s="178"/>
      <c r="I104" s="178"/>
      <c r="J104" s="178"/>
      <c r="K104" s="1003"/>
      <c r="L104" s="180"/>
    </row>
    <row r="105" spans="1:12" x14ac:dyDescent="0.25">
      <c r="A105" s="279"/>
      <c r="B105" s="17"/>
      <c r="C105" s="178"/>
      <c r="D105" s="179">
        <f t="shared" si="1"/>
        <v>0</v>
      </c>
      <c r="E105" s="178"/>
      <c r="F105" s="178"/>
      <c r="G105" s="178"/>
      <c r="H105" s="178"/>
      <c r="I105" s="178"/>
      <c r="J105" s="178"/>
      <c r="K105" s="1003"/>
      <c r="L105" s="180"/>
    </row>
    <row r="106" spans="1:12" x14ac:dyDescent="0.25">
      <c r="A106" s="279"/>
      <c r="B106" s="17"/>
      <c r="C106" s="178"/>
      <c r="D106" s="179">
        <f t="shared" si="1"/>
        <v>0</v>
      </c>
      <c r="E106" s="178"/>
      <c r="F106" s="178"/>
      <c r="G106" s="178"/>
      <c r="H106" s="178"/>
      <c r="I106" s="178"/>
      <c r="J106" s="178"/>
      <c r="K106" s="1003"/>
      <c r="L106" s="180"/>
    </row>
    <row r="107" spans="1:12" x14ac:dyDescent="0.25">
      <c r="A107" s="279"/>
      <c r="B107" s="17"/>
      <c r="C107" s="178"/>
      <c r="D107" s="179">
        <f t="shared" si="1"/>
        <v>0</v>
      </c>
      <c r="E107" s="178"/>
      <c r="F107" s="178"/>
      <c r="G107" s="178"/>
      <c r="H107" s="178"/>
      <c r="I107" s="178"/>
      <c r="J107" s="178"/>
      <c r="K107" s="1003"/>
      <c r="L107" s="180"/>
    </row>
    <row r="108" spans="1:12" x14ac:dyDescent="0.25">
      <c r="A108" s="279"/>
      <c r="B108" s="17"/>
      <c r="C108" s="178"/>
      <c r="D108" s="179">
        <f t="shared" si="1"/>
        <v>0</v>
      </c>
      <c r="E108" s="178"/>
      <c r="F108" s="178"/>
      <c r="G108" s="178"/>
      <c r="H108" s="178"/>
      <c r="I108" s="178"/>
      <c r="J108" s="178"/>
      <c r="K108" s="1003"/>
      <c r="L108" s="180"/>
    </row>
    <row r="109" spans="1:12" x14ac:dyDescent="0.25">
      <c r="A109" s="279"/>
      <c r="B109" s="17"/>
      <c r="C109" s="178"/>
      <c r="D109" s="179">
        <f t="shared" si="1"/>
        <v>0</v>
      </c>
      <c r="E109" s="178"/>
      <c r="F109" s="178"/>
      <c r="G109" s="178"/>
      <c r="H109" s="178"/>
      <c r="I109" s="178"/>
      <c r="J109" s="178"/>
      <c r="K109" s="1003"/>
      <c r="L109" s="180"/>
    </row>
    <row r="110" spans="1:12" x14ac:dyDescent="0.25">
      <c r="A110" s="279"/>
      <c r="B110" s="17"/>
      <c r="C110" s="178"/>
      <c r="D110" s="179">
        <f t="shared" si="1"/>
        <v>0</v>
      </c>
      <c r="E110" s="178"/>
      <c r="F110" s="178"/>
      <c r="G110" s="178"/>
      <c r="H110" s="178"/>
      <c r="I110" s="178"/>
      <c r="J110" s="178"/>
      <c r="K110" s="1003"/>
      <c r="L110" s="180"/>
    </row>
    <row r="111" spans="1:12" x14ac:dyDescent="0.25">
      <c r="A111" s="279"/>
      <c r="B111" s="17"/>
      <c r="C111" s="178"/>
      <c r="D111" s="179">
        <f t="shared" si="1"/>
        <v>0</v>
      </c>
      <c r="E111" s="178"/>
      <c r="F111" s="178"/>
      <c r="G111" s="178"/>
      <c r="H111" s="178"/>
      <c r="I111" s="178"/>
      <c r="J111" s="178"/>
      <c r="K111" s="1003"/>
      <c r="L111" s="180"/>
    </row>
    <row r="112" spans="1:12" x14ac:dyDescent="0.25">
      <c r="A112" s="279"/>
      <c r="B112" s="17"/>
      <c r="C112" s="178"/>
      <c r="D112" s="179">
        <f t="shared" si="1"/>
        <v>0</v>
      </c>
      <c r="E112" s="178"/>
      <c r="F112" s="178"/>
      <c r="G112" s="178"/>
      <c r="H112" s="178"/>
      <c r="I112" s="178"/>
      <c r="J112" s="178"/>
      <c r="K112" s="1003"/>
      <c r="L112" s="180"/>
    </row>
    <row r="113" spans="1:12" x14ac:dyDescent="0.25">
      <c r="A113" s="279"/>
      <c r="B113" s="17"/>
      <c r="C113" s="178"/>
      <c r="D113" s="179">
        <f t="shared" si="1"/>
        <v>0</v>
      </c>
      <c r="E113" s="178"/>
      <c r="F113" s="178"/>
      <c r="G113" s="178"/>
      <c r="H113" s="178"/>
      <c r="I113" s="178"/>
      <c r="J113" s="178"/>
      <c r="K113" s="1003"/>
      <c r="L113" s="180"/>
    </row>
    <row r="114" spans="1:12" x14ac:dyDescent="0.25">
      <c r="A114" s="279"/>
      <c r="B114" s="17"/>
      <c r="C114" s="178"/>
      <c r="D114" s="179">
        <f t="shared" si="1"/>
        <v>0</v>
      </c>
      <c r="E114" s="178"/>
      <c r="F114" s="178"/>
      <c r="G114" s="178"/>
      <c r="H114" s="178"/>
      <c r="I114" s="178"/>
      <c r="J114" s="178"/>
      <c r="K114" s="1003"/>
      <c r="L114" s="180"/>
    </row>
    <row r="115" spans="1:12" x14ac:dyDescent="0.25">
      <c r="A115" s="279"/>
      <c r="B115" s="17"/>
      <c r="C115" s="178"/>
      <c r="D115" s="179">
        <f t="shared" si="1"/>
        <v>0</v>
      </c>
      <c r="E115" s="178"/>
      <c r="F115" s="178"/>
      <c r="G115" s="178"/>
      <c r="H115" s="178"/>
      <c r="I115" s="178"/>
      <c r="J115" s="178"/>
      <c r="K115" s="1003"/>
      <c r="L115" s="180"/>
    </row>
    <row r="116" spans="1:12" x14ac:dyDescent="0.25">
      <c r="A116" s="279"/>
      <c r="B116" s="17"/>
      <c r="C116" s="178"/>
      <c r="D116" s="179">
        <f t="shared" si="1"/>
        <v>0</v>
      </c>
      <c r="E116" s="178"/>
      <c r="F116" s="178"/>
      <c r="G116" s="178"/>
      <c r="H116" s="178"/>
      <c r="I116" s="178"/>
      <c r="J116" s="178"/>
      <c r="K116" s="1003"/>
      <c r="L116" s="180"/>
    </row>
    <row r="117" spans="1:12" x14ac:dyDescent="0.25">
      <c r="A117" s="279"/>
      <c r="B117" s="17"/>
      <c r="C117" s="178"/>
      <c r="D117" s="179">
        <f t="shared" si="1"/>
        <v>0</v>
      </c>
      <c r="E117" s="178"/>
      <c r="F117" s="178"/>
      <c r="G117" s="178"/>
      <c r="H117" s="178"/>
      <c r="I117" s="178"/>
      <c r="J117" s="178"/>
      <c r="K117" s="1003"/>
      <c r="L117" s="180"/>
    </row>
    <row r="118" spans="1:12" x14ac:dyDescent="0.25">
      <c r="A118" s="279"/>
      <c r="B118" s="17"/>
      <c r="C118" s="178"/>
      <c r="D118" s="179">
        <f t="shared" si="1"/>
        <v>0</v>
      </c>
      <c r="E118" s="178"/>
      <c r="F118" s="178"/>
      <c r="G118" s="178"/>
      <c r="H118" s="178"/>
      <c r="I118" s="178"/>
      <c r="J118" s="178"/>
      <c r="K118" s="1003"/>
      <c r="L118" s="180"/>
    </row>
    <row r="119" spans="1:12" x14ac:dyDescent="0.25">
      <c r="A119" s="279"/>
      <c r="B119" s="17"/>
      <c r="C119" s="178"/>
      <c r="D119" s="179">
        <f t="shared" si="1"/>
        <v>0</v>
      </c>
      <c r="E119" s="178"/>
      <c r="F119" s="178"/>
      <c r="G119" s="178"/>
      <c r="H119" s="178"/>
      <c r="I119" s="178"/>
      <c r="J119" s="178"/>
      <c r="K119" s="1003"/>
      <c r="L119" s="180"/>
    </row>
    <row r="120" spans="1:12" x14ac:dyDescent="0.25">
      <c r="A120" s="279"/>
      <c r="B120" s="17"/>
      <c r="C120" s="178"/>
      <c r="D120" s="179">
        <f t="shared" si="1"/>
        <v>0</v>
      </c>
      <c r="E120" s="178"/>
      <c r="F120" s="178"/>
      <c r="G120" s="178"/>
      <c r="H120" s="178"/>
      <c r="I120" s="178"/>
      <c r="J120" s="178"/>
      <c r="K120" s="1003"/>
      <c r="L120" s="180"/>
    </row>
    <row r="121" spans="1:12" x14ac:dyDescent="0.25">
      <c r="A121" s="279"/>
      <c r="B121" s="17"/>
      <c r="C121" s="178"/>
      <c r="D121" s="179">
        <f t="shared" si="1"/>
        <v>0</v>
      </c>
      <c r="E121" s="178"/>
      <c r="F121" s="178"/>
      <c r="G121" s="178"/>
      <c r="H121" s="178"/>
      <c r="I121" s="178"/>
      <c r="J121" s="178"/>
      <c r="K121" s="1003"/>
      <c r="L121" s="180"/>
    </row>
    <row r="122" spans="1:12" x14ac:dyDescent="0.25">
      <c r="A122" s="279"/>
      <c r="B122" s="17"/>
      <c r="C122" s="178"/>
      <c r="D122" s="179">
        <f t="shared" si="1"/>
        <v>0</v>
      </c>
      <c r="E122" s="178"/>
      <c r="F122" s="178"/>
      <c r="G122" s="178"/>
      <c r="H122" s="178"/>
      <c r="I122" s="178"/>
      <c r="J122" s="178"/>
      <c r="K122" s="1003"/>
      <c r="L122" s="180"/>
    </row>
    <row r="123" spans="1:12" x14ac:dyDescent="0.25">
      <c r="A123" s="279"/>
      <c r="B123" s="17"/>
      <c r="C123" s="178"/>
      <c r="D123" s="179">
        <f t="shared" si="1"/>
        <v>0</v>
      </c>
      <c r="E123" s="178"/>
      <c r="F123" s="178"/>
      <c r="G123" s="178"/>
      <c r="H123" s="178"/>
      <c r="I123" s="178"/>
      <c r="J123" s="178"/>
      <c r="K123" s="1003"/>
      <c r="L123" s="180"/>
    </row>
    <row r="124" spans="1:12" x14ac:dyDescent="0.25">
      <c r="A124" s="279"/>
      <c r="B124" s="17"/>
      <c r="C124" s="178"/>
      <c r="D124" s="179">
        <f t="shared" si="1"/>
        <v>0</v>
      </c>
      <c r="E124" s="178"/>
      <c r="F124" s="178"/>
      <c r="G124" s="178"/>
      <c r="H124" s="178"/>
      <c r="I124" s="178"/>
      <c r="J124" s="178"/>
      <c r="K124" s="1003"/>
      <c r="L124" s="180"/>
    </row>
    <row r="125" spans="1:12" x14ac:dyDescent="0.25">
      <c r="A125" s="279"/>
      <c r="B125" s="17"/>
      <c r="C125" s="178"/>
      <c r="D125" s="179">
        <f t="shared" si="1"/>
        <v>0</v>
      </c>
      <c r="E125" s="178"/>
      <c r="F125" s="178"/>
      <c r="G125" s="178"/>
      <c r="H125" s="178"/>
      <c r="I125" s="178"/>
      <c r="J125" s="178"/>
      <c r="K125" s="1003"/>
      <c r="L125" s="180"/>
    </row>
    <row r="126" spans="1:12" x14ac:dyDescent="0.25">
      <c r="A126" s="279"/>
      <c r="B126" s="17"/>
      <c r="C126" s="178"/>
      <c r="D126" s="179">
        <f t="shared" si="1"/>
        <v>0</v>
      </c>
      <c r="E126" s="178"/>
      <c r="F126" s="178"/>
      <c r="G126" s="178"/>
      <c r="H126" s="178"/>
      <c r="I126" s="178"/>
      <c r="J126" s="178"/>
      <c r="K126" s="1003"/>
      <c r="L126" s="180"/>
    </row>
    <row r="127" spans="1:12" x14ac:dyDescent="0.25">
      <c r="A127" s="279"/>
      <c r="B127" s="17"/>
      <c r="C127" s="178"/>
      <c r="D127" s="179">
        <f t="shared" si="1"/>
        <v>0</v>
      </c>
      <c r="E127" s="178"/>
      <c r="F127" s="178"/>
      <c r="G127" s="178"/>
      <c r="H127" s="178"/>
      <c r="I127" s="178"/>
      <c r="J127" s="178"/>
      <c r="K127" s="1003"/>
      <c r="L127" s="180"/>
    </row>
    <row r="128" spans="1:12" x14ac:dyDescent="0.25">
      <c r="A128" s="279"/>
      <c r="B128" s="17"/>
      <c r="C128" s="178"/>
      <c r="D128" s="179">
        <f t="shared" si="1"/>
        <v>0</v>
      </c>
      <c r="E128" s="178"/>
      <c r="F128" s="178"/>
      <c r="G128" s="178"/>
      <c r="H128" s="178"/>
      <c r="I128" s="178"/>
      <c r="J128" s="178"/>
      <c r="K128" s="1003"/>
      <c r="L128" s="180"/>
    </row>
    <row r="129" spans="1:12" x14ac:dyDescent="0.25">
      <c r="A129" s="279"/>
      <c r="B129" s="17"/>
      <c r="C129" s="178"/>
      <c r="D129" s="179">
        <f t="shared" si="1"/>
        <v>0</v>
      </c>
      <c r="E129" s="178"/>
      <c r="F129" s="178"/>
      <c r="G129" s="178"/>
      <c r="H129" s="178"/>
      <c r="I129" s="178"/>
      <c r="J129" s="178"/>
      <c r="K129" s="1003"/>
      <c r="L129" s="180"/>
    </row>
    <row r="130" spans="1:12" x14ac:dyDescent="0.25">
      <c r="A130" s="279"/>
      <c r="B130" s="17"/>
      <c r="C130" s="178"/>
      <c r="D130" s="179">
        <f t="shared" si="1"/>
        <v>0</v>
      </c>
      <c r="E130" s="178"/>
      <c r="F130" s="178"/>
      <c r="G130" s="178"/>
      <c r="H130" s="178"/>
      <c r="I130" s="178"/>
      <c r="J130" s="178"/>
      <c r="K130" s="1003"/>
      <c r="L130" s="180"/>
    </row>
    <row r="131" spans="1:12" x14ac:dyDescent="0.25">
      <c r="A131" s="279"/>
      <c r="B131" s="17"/>
      <c r="C131" s="178"/>
      <c r="D131" s="179">
        <f t="shared" si="1"/>
        <v>0</v>
      </c>
      <c r="E131" s="178"/>
      <c r="F131" s="178"/>
      <c r="G131" s="178"/>
      <c r="H131" s="178"/>
      <c r="I131" s="178"/>
      <c r="J131" s="178"/>
      <c r="K131" s="1003"/>
      <c r="L131" s="180"/>
    </row>
    <row r="132" spans="1:12" x14ac:dyDescent="0.25">
      <c r="A132" s="279"/>
      <c r="B132" s="17"/>
      <c r="C132" s="178"/>
      <c r="D132" s="179">
        <f t="shared" si="1"/>
        <v>0</v>
      </c>
      <c r="E132" s="178"/>
      <c r="F132" s="178"/>
      <c r="G132" s="178"/>
      <c r="H132" s="178"/>
      <c r="I132" s="178"/>
      <c r="J132" s="178"/>
      <c r="K132" s="1003"/>
      <c r="L132" s="180"/>
    </row>
    <row r="133" spans="1:12" x14ac:dyDescent="0.25">
      <c r="A133" s="279"/>
      <c r="B133" s="17"/>
      <c r="C133" s="178"/>
      <c r="D133" s="179">
        <f t="shared" si="1"/>
        <v>0</v>
      </c>
      <c r="E133" s="178"/>
      <c r="F133" s="178"/>
      <c r="G133" s="178"/>
      <c r="H133" s="178"/>
      <c r="I133" s="178"/>
      <c r="J133" s="178"/>
      <c r="K133" s="1003"/>
      <c r="L133" s="180"/>
    </row>
    <row r="134" spans="1:12" x14ac:dyDescent="0.25">
      <c r="A134" s="279"/>
      <c r="B134" s="17"/>
      <c r="C134" s="178"/>
      <c r="D134" s="179">
        <f t="shared" si="1"/>
        <v>0</v>
      </c>
      <c r="E134" s="178"/>
      <c r="F134" s="178"/>
      <c r="G134" s="178"/>
      <c r="H134" s="178"/>
      <c r="I134" s="178"/>
      <c r="J134" s="178"/>
      <c r="K134" s="1003"/>
      <c r="L134" s="180"/>
    </row>
    <row r="135" spans="1:12" x14ac:dyDescent="0.25">
      <c r="A135" s="279"/>
      <c r="B135" s="17"/>
      <c r="C135" s="178"/>
      <c r="D135" s="179">
        <f t="shared" si="1"/>
        <v>0</v>
      </c>
      <c r="E135" s="178"/>
      <c r="F135" s="178"/>
      <c r="G135" s="178"/>
      <c r="H135" s="178"/>
      <c r="I135" s="178"/>
      <c r="J135" s="178"/>
      <c r="K135" s="1003"/>
      <c r="L135" s="180"/>
    </row>
    <row r="136" spans="1:12" x14ac:dyDescent="0.25">
      <c r="A136" s="279"/>
      <c r="B136" s="17"/>
      <c r="C136" s="178"/>
      <c r="D136" s="179">
        <f t="shared" si="1"/>
        <v>0</v>
      </c>
      <c r="E136" s="178"/>
      <c r="F136" s="178"/>
      <c r="G136" s="178"/>
      <c r="H136" s="178"/>
      <c r="I136" s="178"/>
      <c r="J136" s="178"/>
      <c r="K136" s="1003"/>
      <c r="L136" s="180"/>
    </row>
    <row r="137" spans="1:12" x14ac:dyDescent="0.25">
      <c r="A137" s="279"/>
      <c r="B137" s="17"/>
      <c r="C137" s="178"/>
      <c r="D137" s="179">
        <f t="shared" si="1"/>
        <v>0</v>
      </c>
      <c r="E137" s="178"/>
      <c r="F137" s="178"/>
      <c r="G137" s="178"/>
      <c r="H137" s="178"/>
      <c r="I137" s="178"/>
      <c r="J137" s="178"/>
      <c r="K137" s="1003"/>
      <c r="L137" s="180"/>
    </row>
    <row r="138" spans="1:12" x14ac:dyDescent="0.25">
      <c r="A138" s="279"/>
      <c r="B138" s="17"/>
      <c r="C138" s="178"/>
      <c r="D138" s="179">
        <f t="shared" si="1"/>
        <v>0</v>
      </c>
      <c r="E138" s="178"/>
      <c r="F138" s="178"/>
      <c r="G138" s="178"/>
      <c r="H138" s="178"/>
      <c r="I138" s="178"/>
      <c r="J138" s="178"/>
      <c r="K138" s="1003"/>
      <c r="L138" s="180"/>
    </row>
    <row r="139" spans="1:12" x14ac:dyDescent="0.25">
      <c r="A139" s="279"/>
      <c r="B139" s="17"/>
      <c r="C139" s="178"/>
      <c r="D139" s="179">
        <f t="shared" si="1"/>
        <v>0</v>
      </c>
      <c r="E139" s="178"/>
      <c r="F139" s="178"/>
      <c r="G139" s="178"/>
      <c r="H139" s="178"/>
      <c r="I139" s="178"/>
      <c r="J139" s="178"/>
      <c r="K139" s="1003"/>
      <c r="L139" s="180"/>
    </row>
    <row r="140" spans="1:12" x14ac:dyDescent="0.25">
      <c r="A140" s="279"/>
      <c r="B140" s="17"/>
      <c r="C140" s="178"/>
      <c r="D140" s="179">
        <f t="shared" si="1"/>
        <v>0</v>
      </c>
      <c r="E140" s="178"/>
      <c r="F140" s="178"/>
      <c r="G140" s="178"/>
      <c r="H140" s="178"/>
      <c r="I140" s="178"/>
      <c r="J140" s="178"/>
      <c r="K140" s="1003"/>
      <c r="L140" s="180"/>
    </row>
    <row r="141" spans="1:12" x14ac:dyDescent="0.25">
      <c r="A141" s="279"/>
      <c r="B141" s="17"/>
      <c r="D141" s="179">
        <f t="shared" si="1"/>
        <v>0</v>
      </c>
    </row>
    <row r="142" spans="1:12" x14ac:dyDescent="0.25">
      <c r="A142" s="279"/>
      <c r="D142" s="179">
        <f t="shared" si="1"/>
        <v>0</v>
      </c>
    </row>
    <row r="143" spans="1:12" x14ac:dyDescent="0.25">
      <c r="A143" s="279"/>
      <c r="D143" s="179">
        <f t="shared" si="1"/>
        <v>0</v>
      </c>
    </row>
    <row r="144" spans="1:12" x14ac:dyDescent="0.25">
      <c r="A144" s="279"/>
      <c r="D144" s="179">
        <f t="shared" si="1"/>
        <v>0</v>
      </c>
    </row>
    <row r="145" spans="1:4" x14ac:dyDescent="0.25">
      <c r="A145" s="279"/>
      <c r="D145" s="179">
        <f t="shared" si="1"/>
        <v>0</v>
      </c>
    </row>
    <row r="146" spans="1:4" x14ac:dyDescent="0.25">
      <c r="A146" s="279"/>
      <c r="D146" s="179">
        <f t="shared" si="1"/>
        <v>0</v>
      </c>
    </row>
    <row r="147" spans="1:4" x14ac:dyDescent="0.25">
      <c r="A147" s="279"/>
      <c r="D147" s="179">
        <f t="shared" si="1"/>
        <v>0</v>
      </c>
    </row>
    <row r="148" spans="1:4" x14ac:dyDescent="0.25">
      <c r="A148" s="279"/>
      <c r="D148" s="179">
        <f>+C148*(100-E148)/100</f>
        <v>0</v>
      </c>
    </row>
    <row r="149" spans="1:4" x14ac:dyDescent="0.25">
      <c r="A149" s="279"/>
      <c r="D149" s="179">
        <f>+C149*(100-E149)/100</f>
        <v>0</v>
      </c>
    </row>
    <row r="150" spans="1:4" x14ac:dyDescent="0.25">
      <c r="A150" s="279"/>
      <c r="D150" s="179">
        <f>+C150*(100-E150)/100</f>
        <v>0</v>
      </c>
    </row>
    <row r="151" spans="1:4" x14ac:dyDescent="0.25">
      <c r="A151" s="279"/>
    </row>
    <row r="152" spans="1:4" x14ac:dyDescent="0.25">
      <c r="A152" s="279"/>
    </row>
    <row r="153" spans="1:4" x14ac:dyDescent="0.25">
      <c r="A153" s="279"/>
    </row>
    <row r="154" spans="1:4" x14ac:dyDescent="0.25">
      <c r="A154" s="279"/>
    </row>
    <row r="155" spans="1:4" x14ac:dyDescent="0.25">
      <c r="A155" s="279"/>
    </row>
    <row r="156" spans="1:4" x14ac:dyDescent="0.25">
      <c r="A156" s="279"/>
    </row>
    <row r="157" spans="1:4" x14ac:dyDescent="0.25">
      <c r="A157" s="279"/>
    </row>
    <row r="158" spans="1:4" x14ac:dyDescent="0.25">
      <c r="A158" s="279"/>
    </row>
    <row r="159" spans="1:4" x14ac:dyDescent="0.25">
      <c r="A159" s="279"/>
    </row>
    <row r="160" spans="1:4" x14ac:dyDescent="0.25">
      <c r="A160" s="279"/>
    </row>
    <row r="161" spans="1:1" x14ac:dyDescent="0.25">
      <c r="A161" s="279"/>
    </row>
    <row r="162" spans="1:1" x14ac:dyDescent="0.25">
      <c r="A162" s="279"/>
    </row>
    <row r="163" spans="1:1" x14ac:dyDescent="0.25">
      <c r="A163" s="279"/>
    </row>
    <row r="164" spans="1:1" x14ac:dyDescent="0.25">
      <c r="A164" s="279"/>
    </row>
    <row r="165" spans="1:1" x14ac:dyDescent="0.25">
      <c r="A165" s="279"/>
    </row>
    <row r="166" spans="1:1" x14ac:dyDescent="0.25">
      <c r="A166" s="279"/>
    </row>
    <row r="167" spans="1:1" x14ac:dyDescent="0.25">
      <c r="A167" s="279"/>
    </row>
    <row r="168" spans="1:1" x14ac:dyDescent="0.25">
      <c r="A168" s="279"/>
    </row>
  </sheetData>
  <autoFilter ref="A6:L150"/>
  <customSheetViews>
    <customSheetView guid="{4721BBB5-12E6-4B99-8BF2-C39038CD9F6A}" showAutoFilter="1">
      <pane ySplit="6" topLeftCell="A14" activePane="bottomLeft" state="frozen"/>
      <selection pane="bottomLeft" activeCell="E24" sqref="E24"/>
      <pageMargins left="0.7" right="0.7" top="0.75" bottom="0.75" header="0.3" footer="0.3"/>
      <pageSetup paperSize="9" orientation="portrait" r:id="rId1"/>
      <autoFilter ref="B6:B139"/>
    </customSheetView>
    <customSheetView guid="{FA9FAA88-D028-49CA-97F0-6F4B4A8F7473}" showAutoFilter="1">
      <pane ySplit="6" topLeftCell="A11" activePane="bottomLeft" state="frozen"/>
      <selection pane="bottomLeft" activeCell="K30" sqref="K30"/>
      <pageMargins left="0.7" right="0.7" top="0.75" bottom="0.75" header="0.3" footer="0.3"/>
      <pageSetup paperSize="9" orientation="portrait" r:id="rId2"/>
      <autoFilter ref="B6:B139"/>
    </customSheetView>
  </customSheetViews>
  <mergeCells count="46">
    <mergeCell ref="H48:I48"/>
    <mergeCell ref="H43:I43"/>
    <mergeCell ref="C41:J41"/>
    <mergeCell ref="C39:J39"/>
    <mergeCell ref="C27:J27"/>
    <mergeCell ref="H24:I24"/>
    <mergeCell ref="C38:J38"/>
    <mergeCell ref="C18:J18"/>
    <mergeCell ref="C15:J15"/>
    <mergeCell ref="H32:J32"/>
    <mergeCell ref="C20:J20"/>
    <mergeCell ref="A1:L1"/>
    <mergeCell ref="A2:B2"/>
    <mergeCell ref="C2:F2"/>
    <mergeCell ref="G2:H2"/>
    <mergeCell ref="I2:J2"/>
    <mergeCell ref="K2:L2"/>
    <mergeCell ref="A20:A23"/>
    <mergeCell ref="C23:J23"/>
    <mergeCell ref="C22:J22"/>
    <mergeCell ref="C29:J29"/>
    <mergeCell ref="K3:L3"/>
    <mergeCell ref="K4:L4"/>
    <mergeCell ref="K5:L5"/>
    <mergeCell ref="A3:B3"/>
    <mergeCell ref="C3:F3"/>
    <mergeCell ref="G3:H3"/>
    <mergeCell ref="I3:J3"/>
    <mergeCell ref="A8:A9"/>
    <mergeCell ref="H9:J9"/>
    <mergeCell ref="C7:J7"/>
    <mergeCell ref="A4:B4"/>
    <mergeCell ref="C4:F4"/>
    <mergeCell ref="G4:H4"/>
    <mergeCell ref="I4:J4"/>
    <mergeCell ref="A5:B5"/>
    <mergeCell ref="C5:F5"/>
    <mergeCell ref="I5:J5"/>
    <mergeCell ref="C73:J73"/>
    <mergeCell ref="C74:J74"/>
    <mergeCell ref="C61:J61"/>
    <mergeCell ref="C54:J54"/>
    <mergeCell ref="A51:A52"/>
    <mergeCell ref="C65:J65"/>
    <mergeCell ref="C64:J64"/>
    <mergeCell ref="C63:J63"/>
  </mergeCells>
  <hyperlinks>
    <hyperlink ref="B7" r:id="rId3"/>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0"/>
  </sheetPr>
  <dimension ref="A1:M161"/>
  <sheetViews>
    <sheetView workbookViewId="0">
      <pane ySplit="6" topLeftCell="A64" activePane="bottomLeft" state="frozen"/>
      <selection pane="bottomLeft" activeCell="D76" sqref="D76"/>
    </sheetView>
  </sheetViews>
  <sheetFormatPr defaultColWidth="8.88671875" defaultRowHeight="15.75" x14ac:dyDescent="0.25"/>
  <cols>
    <col min="1" max="1" width="8.5546875" style="48" customWidth="1"/>
    <col min="2" max="2" width="7.88671875" style="47" customWidth="1"/>
    <col min="3" max="10" width="10.109375" style="47" customWidth="1"/>
    <col min="11" max="11" width="18.109375" style="977" customWidth="1"/>
    <col min="12" max="12" width="37.88671875" style="18" customWidth="1"/>
    <col min="13" max="13" width="19.88671875" style="9" customWidth="1"/>
    <col min="14" max="16384" width="8.88671875" style="9"/>
  </cols>
  <sheetData>
    <row r="1" spans="1:13" s="6" customFormat="1" ht="30.75" customHeight="1" thickTop="1" x14ac:dyDescent="0.25">
      <c r="A1" s="1621" t="s">
        <v>421</v>
      </c>
      <c r="B1" s="1622"/>
      <c r="C1" s="1622"/>
      <c r="D1" s="1622"/>
      <c r="E1" s="1622"/>
      <c r="F1" s="1622"/>
      <c r="G1" s="1622"/>
      <c r="H1" s="1622"/>
      <c r="I1" s="1622"/>
      <c r="J1" s="1622"/>
      <c r="K1" s="1622"/>
      <c r="L1" s="1623"/>
      <c r="M1" s="5"/>
    </row>
    <row r="2" spans="1:13" ht="20.25" customHeight="1" x14ac:dyDescent="0.25">
      <c r="A2" s="1624" t="s">
        <v>177</v>
      </c>
      <c r="B2" s="1625"/>
      <c r="C2" s="1600">
        <v>5675</v>
      </c>
      <c r="D2" s="1601"/>
      <c r="E2" s="1601"/>
      <c r="F2" s="1602"/>
      <c r="G2" s="1626"/>
      <c r="H2" s="1627"/>
      <c r="I2" s="1628" t="s">
        <v>178</v>
      </c>
      <c r="J2" s="1629"/>
      <c r="K2" s="1688" t="s">
        <v>190</v>
      </c>
      <c r="L2" s="1689"/>
      <c r="M2" s="8"/>
    </row>
    <row r="3" spans="1:13" ht="20.25" customHeight="1" x14ac:dyDescent="0.25">
      <c r="A3" s="1624" t="s">
        <v>179</v>
      </c>
      <c r="B3" s="1625"/>
      <c r="C3" s="1600" t="s">
        <v>1438</v>
      </c>
      <c r="D3" s="1601"/>
      <c r="E3" s="1601"/>
      <c r="F3" s="1602"/>
      <c r="G3" s="1673"/>
      <c r="H3" s="1674"/>
      <c r="I3" s="1628" t="s">
        <v>180</v>
      </c>
      <c r="J3" s="1629"/>
      <c r="K3" s="1688" t="s">
        <v>1213</v>
      </c>
      <c r="L3" s="1689"/>
      <c r="M3" s="326" t="s">
        <v>1432</v>
      </c>
    </row>
    <row r="4" spans="1:13" ht="20.25" customHeight="1" x14ac:dyDescent="0.25">
      <c r="A4" s="1624" t="s">
        <v>181</v>
      </c>
      <c r="B4" s="1625"/>
      <c r="C4" s="1600" t="s">
        <v>197</v>
      </c>
      <c r="D4" s="1601"/>
      <c r="E4" s="1601"/>
      <c r="F4" s="1602"/>
      <c r="G4" s="1639" t="s">
        <v>1201</v>
      </c>
      <c r="H4" s="1640"/>
      <c r="I4" s="1628" t="s">
        <v>182</v>
      </c>
      <c r="J4" s="1629"/>
      <c r="K4" s="1688" t="s">
        <v>206</v>
      </c>
      <c r="L4" s="1689"/>
      <c r="M4" s="8"/>
    </row>
    <row r="5" spans="1:13" ht="20.25" customHeight="1" thickBot="1" x14ac:dyDescent="0.3">
      <c r="A5" s="1641" t="s">
        <v>183</v>
      </c>
      <c r="B5" s="1642"/>
      <c r="C5" s="1636" t="s">
        <v>198</v>
      </c>
      <c r="D5" s="1637"/>
      <c r="E5" s="1637"/>
      <c r="F5" s="1638"/>
      <c r="G5" s="1742"/>
      <c r="H5" s="1743"/>
      <c r="I5" s="1628" t="s">
        <v>297</v>
      </c>
      <c r="J5" s="1629"/>
      <c r="K5" s="1861" t="s">
        <v>1413</v>
      </c>
      <c r="L5" s="1862"/>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88.5" customHeight="1" x14ac:dyDescent="0.25">
      <c r="A7" s="462">
        <v>40640</v>
      </c>
      <c r="B7" s="463" t="s">
        <v>24</v>
      </c>
      <c r="C7" s="1595" t="s">
        <v>1412</v>
      </c>
      <c r="D7" s="1595"/>
      <c r="E7" s="1595"/>
      <c r="F7" s="1595"/>
      <c r="G7" s="1595"/>
      <c r="H7" s="1595"/>
      <c r="I7" s="1595"/>
      <c r="J7" s="1595"/>
      <c r="K7" s="625" t="s">
        <v>3051</v>
      </c>
      <c r="L7" s="626"/>
    </row>
    <row r="8" spans="1:13" ht="18" customHeight="1" x14ac:dyDescent="0.25">
      <c r="A8" s="1680">
        <v>40654</v>
      </c>
      <c r="B8" s="17" t="s">
        <v>13</v>
      </c>
      <c r="C8" s="1617" t="s">
        <v>133</v>
      </c>
      <c r="D8" s="1617"/>
      <c r="E8" s="1617"/>
      <c r="F8" s="1617"/>
      <c r="G8" s="1617"/>
      <c r="H8" s="1617"/>
      <c r="I8" s="1617"/>
      <c r="J8" s="1617"/>
      <c r="K8" s="976"/>
    </row>
    <row r="9" spans="1:13" ht="20.100000000000001" customHeight="1" x14ac:dyDescent="0.25">
      <c r="A9" s="1680"/>
      <c r="B9" s="463" t="s">
        <v>19</v>
      </c>
      <c r="C9" s="1595" t="s">
        <v>69</v>
      </c>
      <c r="D9" s="1595"/>
      <c r="E9" s="1595"/>
      <c r="F9" s="1595"/>
      <c r="G9" s="1595"/>
      <c r="H9" s="1595"/>
      <c r="I9" s="1595"/>
      <c r="J9" s="1595"/>
      <c r="K9" s="625" t="s">
        <v>1540</v>
      </c>
      <c r="L9" s="625" t="s">
        <v>1548</v>
      </c>
    </row>
    <row r="10" spans="1:13" ht="20.100000000000001" customHeight="1" x14ac:dyDescent="0.25">
      <c r="A10" s="19">
        <v>40657</v>
      </c>
      <c r="B10" s="20" t="s">
        <v>18</v>
      </c>
      <c r="C10" s="62">
        <v>47</v>
      </c>
      <c r="D10" s="62">
        <v>47</v>
      </c>
      <c r="E10" s="62">
        <v>1</v>
      </c>
      <c r="F10" s="62">
        <v>9</v>
      </c>
      <c r="G10" s="62">
        <v>160</v>
      </c>
      <c r="H10" s="62"/>
      <c r="I10" s="62"/>
      <c r="J10" s="62"/>
      <c r="K10" s="1098"/>
      <c r="L10" s="28" t="s">
        <v>21</v>
      </c>
    </row>
    <row r="11" spans="1:13" ht="20.100000000000001" customHeight="1" x14ac:dyDescent="0.25">
      <c r="A11" s="16">
        <v>40750</v>
      </c>
      <c r="B11" s="17" t="s">
        <v>127</v>
      </c>
      <c r="L11" s="18" t="s">
        <v>93</v>
      </c>
    </row>
    <row r="12" spans="1:13" ht="20.100000000000001" customHeight="1" thickBot="1" x14ac:dyDescent="0.3">
      <c r="A12" s="37">
        <v>40897</v>
      </c>
      <c r="B12" s="38" t="s">
        <v>127</v>
      </c>
      <c r="C12" s="74"/>
      <c r="D12" s="74"/>
      <c r="E12" s="74"/>
      <c r="F12" s="74"/>
      <c r="G12" s="74"/>
      <c r="H12" s="74"/>
      <c r="I12" s="74"/>
      <c r="J12" s="74"/>
      <c r="K12" s="74"/>
      <c r="L12" s="39" t="s">
        <v>128</v>
      </c>
    </row>
    <row r="13" spans="1:13" ht="20.100000000000001" customHeight="1" thickTop="1" x14ac:dyDescent="0.25">
      <c r="A13" s="40">
        <v>40941</v>
      </c>
      <c r="B13" s="41" t="s">
        <v>13</v>
      </c>
      <c r="C13" s="1611" t="s">
        <v>134</v>
      </c>
      <c r="D13" s="1612"/>
      <c r="E13" s="1612"/>
      <c r="F13" s="1612"/>
      <c r="G13" s="1612"/>
      <c r="H13" s="1612"/>
      <c r="I13" s="1612"/>
      <c r="J13" s="1613"/>
      <c r="K13" s="983"/>
      <c r="L13" s="42"/>
    </row>
    <row r="14" spans="1:13" ht="18.75" customHeight="1" x14ac:dyDescent="0.25">
      <c r="A14" s="16">
        <v>41002</v>
      </c>
      <c r="B14" s="17" t="s">
        <v>127</v>
      </c>
      <c r="H14" s="47">
        <v>4505</v>
      </c>
      <c r="I14" s="47">
        <v>40</v>
      </c>
      <c r="L14" s="18" t="s">
        <v>802</v>
      </c>
    </row>
    <row r="15" spans="1:13" ht="20.100000000000001" customHeight="1" thickBot="1" x14ac:dyDescent="0.3">
      <c r="A15" s="22">
        <v>41189</v>
      </c>
      <c r="B15" s="23" t="s">
        <v>127</v>
      </c>
      <c r="C15" s="64"/>
      <c r="D15" s="58"/>
      <c r="E15" s="64"/>
      <c r="F15" s="64"/>
      <c r="G15" s="64"/>
      <c r="H15" s="64">
        <v>4380</v>
      </c>
      <c r="I15" s="64">
        <v>60</v>
      </c>
      <c r="J15" s="64"/>
      <c r="K15" s="64"/>
      <c r="L15" s="24" t="s">
        <v>803</v>
      </c>
    </row>
    <row r="16" spans="1:13" ht="20.100000000000001" customHeight="1" thickTop="1" x14ac:dyDescent="0.25">
      <c r="A16" s="44">
        <v>41303</v>
      </c>
      <c r="B16" s="45" t="s">
        <v>127</v>
      </c>
      <c r="C16" s="81"/>
      <c r="D16" s="81"/>
      <c r="E16" s="81"/>
      <c r="F16" s="81"/>
      <c r="G16" s="81"/>
      <c r="H16" s="1611" t="s">
        <v>218</v>
      </c>
      <c r="I16" s="1612"/>
      <c r="J16" s="1613"/>
      <c r="K16" s="983"/>
      <c r="L16" s="138" t="s">
        <v>804</v>
      </c>
    </row>
    <row r="17" spans="1:12" ht="20.100000000000001" customHeight="1" x14ac:dyDescent="0.25">
      <c r="A17" s="16">
        <v>41308</v>
      </c>
      <c r="B17" s="17" t="s">
        <v>13</v>
      </c>
      <c r="C17" s="1600" t="s">
        <v>805</v>
      </c>
      <c r="D17" s="1601"/>
      <c r="E17" s="1601"/>
      <c r="F17" s="1601"/>
      <c r="G17" s="1601"/>
      <c r="H17" s="1601"/>
      <c r="I17" s="1601"/>
      <c r="J17" s="1602"/>
      <c r="K17" s="1104"/>
      <c r="L17" s="46"/>
    </row>
    <row r="18" spans="1:12" ht="20.100000000000001" customHeight="1" x14ac:dyDescent="0.25">
      <c r="A18" s="19">
        <v>41435</v>
      </c>
      <c r="B18" s="20" t="s">
        <v>127</v>
      </c>
      <c r="C18" s="62"/>
      <c r="D18" s="62"/>
      <c r="E18" s="62"/>
      <c r="F18" s="62"/>
      <c r="G18" s="62"/>
      <c r="H18" s="62"/>
      <c r="I18" s="62"/>
      <c r="J18" s="62"/>
      <c r="K18" s="1098"/>
      <c r="L18" s="28" t="s">
        <v>231</v>
      </c>
    </row>
    <row r="19" spans="1:12" ht="20.100000000000001" customHeight="1" x14ac:dyDescent="0.25">
      <c r="A19" s="16">
        <v>41549</v>
      </c>
      <c r="B19" s="17" t="s">
        <v>127</v>
      </c>
      <c r="H19" s="47">
        <v>4580</v>
      </c>
      <c r="I19" s="47">
        <v>43</v>
      </c>
      <c r="L19" s="18" t="s">
        <v>804</v>
      </c>
    </row>
    <row r="20" spans="1:12" ht="20.100000000000001" customHeight="1" thickBot="1" x14ac:dyDescent="0.3">
      <c r="A20" s="37">
        <v>41555</v>
      </c>
      <c r="B20" s="38" t="s">
        <v>18</v>
      </c>
      <c r="C20" s="74">
        <v>110</v>
      </c>
      <c r="D20" s="66">
        <f t="shared" ref="D20:D87" si="0">+C20*(100-E20)/100</f>
        <v>108.9</v>
      </c>
      <c r="E20" s="74">
        <v>1</v>
      </c>
      <c r="F20" s="74"/>
      <c r="G20" s="74">
        <v>150</v>
      </c>
      <c r="H20" s="74"/>
      <c r="I20" s="74"/>
      <c r="J20" s="74"/>
      <c r="K20" s="74"/>
      <c r="L20" s="39" t="s">
        <v>36</v>
      </c>
    </row>
    <row r="21" spans="1:12" ht="20.100000000000001" customHeight="1" thickTop="1" x14ac:dyDescent="0.25">
      <c r="A21" s="40">
        <v>41650</v>
      </c>
      <c r="B21" s="41" t="s">
        <v>127</v>
      </c>
      <c r="C21" s="119"/>
      <c r="D21" s="61"/>
      <c r="E21" s="119"/>
      <c r="F21" s="119"/>
      <c r="G21" s="119"/>
      <c r="H21" s="119">
        <v>4625</v>
      </c>
      <c r="I21" s="119">
        <v>49</v>
      </c>
      <c r="J21" s="119"/>
      <c r="K21" s="984"/>
      <c r="L21" s="138" t="s">
        <v>806</v>
      </c>
    </row>
    <row r="22" spans="1:12" ht="20.100000000000001" customHeight="1" x14ac:dyDescent="0.25">
      <c r="A22" s="16">
        <v>41736</v>
      </c>
      <c r="B22" s="17" t="s">
        <v>18</v>
      </c>
      <c r="C22" s="47">
        <v>130</v>
      </c>
      <c r="D22" s="57">
        <f t="shared" si="0"/>
        <v>128.69999999999999</v>
      </c>
      <c r="E22" s="47">
        <v>1</v>
      </c>
      <c r="G22" s="47">
        <v>140</v>
      </c>
      <c r="L22" s="18" t="s">
        <v>36</v>
      </c>
    </row>
    <row r="23" spans="1:12" ht="20.100000000000001" customHeight="1" x14ac:dyDescent="0.25">
      <c r="A23" s="16">
        <v>41806</v>
      </c>
      <c r="B23" s="17" t="s">
        <v>127</v>
      </c>
      <c r="D23" s="57"/>
      <c r="H23" s="47">
        <v>4750</v>
      </c>
      <c r="I23" s="47">
        <v>67</v>
      </c>
      <c r="L23" s="18" t="s">
        <v>807</v>
      </c>
    </row>
    <row r="24" spans="1:12" ht="20.100000000000001" customHeight="1" x14ac:dyDescent="0.25">
      <c r="A24" s="29">
        <v>41916</v>
      </c>
      <c r="B24" s="30" t="s">
        <v>18</v>
      </c>
      <c r="C24" s="63">
        <v>70</v>
      </c>
      <c r="D24" s="56">
        <f t="shared" si="0"/>
        <v>69.3</v>
      </c>
      <c r="E24" s="63">
        <v>1</v>
      </c>
      <c r="F24" s="63"/>
      <c r="G24" s="63">
        <v>100</v>
      </c>
      <c r="H24" s="63"/>
      <c r="I24" s="63"/>
      <c r="J24" s="63"/>
      <c r="K24" s="1041"/>
      <c r="L24" s="31" t="s">
        <v>214</v>
      </c>
    </row>
    <row r="25" spans="1:12" ht="20.100000000000001" customHeight="1" x14ac:dyDescent="0.25">
      <c r="A25" s="16">
        <v>41937</v>
      </c>
      <c r="B25" s="17" t="s">
        <v>13</v>
      </c>
      <c r="C25" s="1600" t="s">
        <v>808</v>
      </c>
      <c r="D25" s="1601"/>
      <c r="E25" s="1601"/>
      <c r="F25" s="1601"/>
      <c r="G25" s="1601"/>
      <c r="H25" s="1601"/>
      <c r="I25" s="1601"/>
      <c r="J25" s="1602"/>
      <c r="K25" s="972"/>
    </row>
    <row r="26" spans="1:12" ht="20.100000000000001" customHeight="1" x14ac:dyDescent="0.25">
      <c r="A26" s="16">
        <v>41956</v>
      </c>
      <c r="B26" s="17" t="s">
        <v>127</v>
      </c>
      <c r="D26" s="57"/>
      <c r="H26" s="47">
        <v>4485</v>
      </c>
      <c r="I26" s="47">
        <v>85</v>
      </c>
      <c r="L26" s="18" t="s">
        <v>764</v>
      </c>
    </row>
    <row r="27" spans="1:12" ht="20.100000000000001" customHeight="1" x14ac:dyDescent="0.25">
      <c r="A27" s="29">
        <v>41996</v>
      </c>
      <c r="B27" s="30" t="s">
        <v>18</v>
      </c>
      <c r="C27" s="63">
        <v>65</v>
      </c>
      <c r="D27" s="56">
        <f t="shared" si="0"/>
        <v>64.349999999999994</v>
      </c>
      <c r="E27" s="63">
        <v>1</v>
      </c>
      <c r="F27" s="63"/>
      <c r="G27" s="63">
        <v>125</v>
      </c>
      <c r="H27" s="63"/>
      <c r="I27" s="63"/>
      <c r="J27" s="63"/>
      <c r="K27" s="1041"/>
      <c r="L27" s="31" t="s">
        <v>217</v>
      </c>
    </row>
    <row r="28" spans="1:12" ht="16.5" thickBot="1" x14ac:dyDescent="0.3">
      <c r="A28" s="22">
        <v>42003</v>
      </c>
      <c r="B28" s="23" t="s">
        <v>18</v>
      </c>
      <c r="C28" s="64">
        <v>50</v>
      </c>
      <c r="D28" s="58">
        <f t="shared" si="0"/>
        <v>49.5</v>
      </c>
      <c r="E28" s="64">
        <v>1</v>
      </c>
      <c r="F28" s="64"/>
      <c r="G28" s="64">
        <v>65</v>
      </c>
      <c r="H28" s="64"/>
      <c r="I28" s="64"/>
      <c r="J28" s="64"/>
      <c r="K28" s="64"/>
      <c r="L28" s="161" t="s">
        <v>217</v>
      </c>
    </row>
    <row r="29" spans="1:12" ht="20.100000000000001" customHeight="1" thickTop="1" x14ac:dyDescent="0.25">
      <c r="A29" s="44">
        <v>42037</v>
      </c>
      <c r="B29" s="45" t="s">
        <v>127</v>
      </c>
      <c r="C29" s="81"/>
      <c r="D29" s="67"/>
      <c r="E29" s="81"/>
      <c r="F29" s="81"/>
      <c r="G29" s="81"/>
      <c r="H29" s="81">
        <v>4705</v>
      </c>
      <c r="I29" s="81">
        <v>80</v>
      </c>
      <c r="J29" s="81"/>
      <c r="K29" s="985"/>
      <c r="L29" s="18" t="s">
        <v>764</v>
      </c>
    </row>
    <row r="30" spans="1:12" x14ac:dyDescent="0.25">
      <c r="A30" s="29">
        <v>42115</v>
      </c>
      <c r="B30" s="30" t="s">
        <v>18</v>
      </c>
      <c r="C30" s="189">
        <v>75</v>
      </c>
      <c r="D30" s="56">
        <f>+C30*(100-E30)/100</f>
        <v>74.25</v>
      </c>
      <c r="E30" s="189">
        <v>1</v>
      </c>
      <c r="F30" s="189"/>
      <c r="G30" s="189">
        <v>95</v>
      </c>
      <c r="H30" s="189"/>
      <c r="I30" s="189"/>
      <c r="J30" s="189"/>
      <c r="K30" s="1041"/>
      <c r="L30" s="31" t="s">
        <v>213</v>
      </c>
    </row>
    <row r="31" spans="1:12" x14ac:dyDescent="0.25">
      <c r="A31" s="16">
        <v>42165</v>
      </c>
      <c r="B31" s="17" t="s">
        <v>13</v>
      </c>
      <c r="C31" s="1589" t="s">
        <v>142</v>
      </c>
      <c r="D31" s="1590"/>
      <c r="E31" s="1590"/>
      <c r="F31" s="1590"/>
      <c r="G31" s="1590"/>
      <c r="H31" s="1590"/>
      <c r="I31" s="1590"/>
      <c r="J31" s="1591"/>
      <c r="K31" s="988"/>
    </row>
    <row r="32" spans="1:12" ht="20.100000000000001" customHeight="1" x14ac:dyDescent="0.25">
      <c r="A32" s="16">
        <v>42181</v>
      </c>
      <c r="B32" s="17" t="s">
        <v>18</v>
      </c>
      <c r="C32" s="178">
        <v>60</v>
      </c>
      <c r="D32" s="179">
        <f t="shared" si="0"/>
        <v>59.4</v>
      </c>
      <c r="E32" s="178">
        <v>1</v>
      </c>
      <c r="F32" s="178"/>
      <c r="G32" s="178">
        <v>130</v>
      </c>
      <c r="H32" s="178"/>
      <c r="I32" s="178"/>
      <c r="J32" s="178"/>
      <c r="K32" s="1003"/>
      <c r="L32" s="18" t="s">
        <v>1054</v>
      </c>
    </row>
    <row r="33" spans="1:12" ht="16.5" thickBot="1" x14ac:dyDescent="0.3">
      <c r="A33" s="381">
        <v>42323</v>
      </c>
      <c r="B33" s="388" t="s">
        <v>127</v>
      </c>
      <c r="C33" s="391"/>
      <c r="D33" s="205"/>
      <c r="E33" s="391"/>
      <c r="F33" s="391"/>
      <c r="G33" s="391"/>
      <c r="H33" s="391">
        <v>4850</v>
      </c>
      <c r="I33" s="391">
        <v>72</v>
      </c>
      <c r="J33" s="391"/>
      <c r="K33" s="391"/>
      <c r="L33" s="39" t="s">
        <v>42</v>
      </c>
    </row>
    <row r="34" spans="1:12" ht="20.100000000000001" customHeight="1" thickTop="1" x14ac:dyDescent="0.25">
      <c r="A34" s="40">
        <v>42390</v>
      </c>
      <c r="B34" s="41" t="s">
        <v>18</v>
      </c>
      <c r="C34" s="181">
        <v>50</v>
      </c>
      <c r="D34" s="182">
        <f t="shared" si="0"/>
        <v>49.5</v>
      </c>
      <c r="E34" s="181">
        <v>1</v>
      </c>
      <c r="F34" s="181"/>
      <c r="G34" s="181">
        <v>220</v>
      </c>
      <c r="H34" s="181"/>
      <c r="I34" s="181"/>
      <c r="J34" s="181"/>
      <c r="K34" s="1144"/>
      <c r="L34" s="42" t="s">
        <v>30</v>
      </c>
    </row>
    <row r="35" spans="1:12" ht="20.100000000000001" customHeight="1" x14ac:dyDescent="0.25">
      <c r="A35" s="380">
        <v>42400</v>
      </c>
      <c r="B35" s="17" t="s">
        <v>18</v>
      </c>
      <c r="C35" s="383">
        <v>45</v>
      </c>
      <c r="D35" s="179">
        <f t="shared" si="0"/>
        <v>44.55</v>
      </c>
      <c r="E35" s="383">
        <v>1</v>
      </c>
      <c r="F35" s="383"/>
      <c r="G35" s="383">
        <v>180</v>
      </c>
      <c r="H35" s="383"/>
      <c r="I35" s="383"/>
      <c r="J35" s="383"/>
      <c r="K35" s="1003"/>
      <c r="L35" s="18" t="s">
        <v>1167</v>
      </c>
    </row>
    <row r="36" spans="1:12" ht="43.5" customHeight="1" x14ac:dyDescent="0.25">
      <c r="A36" s="380">
        <v>42398</v>
      </c>
      <c r="B36" s="17" t="s">
        <v>351</v>
      </c>
      <c r="C36" s="1655" t="s">
        <v>1172</v>
      </c>
      <c r="D36" s="1656"/>
      <c r="E36" s="1656"/>
      <c r="F36" s="1656"/>
      <c r="G36" s="1656"/>
      <c r="H36" s="1656"/>
      <c r="I36" s="1656"/>
      <c r="J36" s="1657"/>
      <c r="K36" s="991"/>
    </row>
    <row r="37" spans="1:12" ht="21.75" customHeight="1" x14ac:dyDescent="0.25">
      <c r="A37" s="380">
        <v>42448</v>
      </c>
      <c r="B37" s="17" t="s">
        <v>18</v>
      </c>
      <c r="C37" s="383">
        <v>75</v>
      </c>
      <c r="D37" s="179">
        <f>+C37*(100-E37)/100</f>
        <v>74.25</v>
      </c>
      <c r="E37" s="383">
        <v>1</v>
      </c>
      <c r="F37" s="383"/>
      <c r="G37" s="383">
        <v>150</v>
      </c>
      <c r="H37" s="383"/>
      <c r="I37" s="383"/>
      <c r="J37" s="383"/>
      <c r="K37" s="1003"/>
      <c r="L37" s="21" t="s">
        <v>1217</v>
      </c>
    </row>
    <row r="38" spans="1:12" ht="20.100000000000001" customHeight="1" x14ac:dyDescent="0.25">
      <c r="A38" s="380">
        <v>42450</v>
      </c>
      <c r="B38" s="17" t="s">
        <v>26</v>
      </c>
      <c r="C38" s="1872" t="s">
        <v>1214</v>
      </c>
      <c r="D38" s="1873"/>
      <c r="E38" s="1873"/>
      <c r="F38" s="1873"/>
      <c r="G38" s="1873"/>
      <c r="H38" s="1873"/>
      <c r="I38" s="1873"/>
      <c r="J38" s="1874"/>
      <c r="K38" s="1076"/>
    </row>
    <row r="39" spans="1:12" x14ac:dyDescent="0.25">
      <c r="A39" s="380">
        <v>42460</v>
      </c>
      <c r="B39" s="17" t="s">
        <v>127</v>
      </c>
      <c r="C39" s="383"/>
      <c r="D39" s="179"/>
      <c r="E39" s="383"/>
      <c r="F39" s="383"/>
      <c r="G39" s="383"/>
      <c r="H39" s="383">
        <v>4850</v>
      </c>
      <c r="I39" s="383">
        <v>64</v>
      </c>
      <c r="J39" s="383"/>
      <c r="K39" s="1003"/>
      <c r="L39" s="18" t="s">
        <v>1222</v>
      </c>
    </row>
    <row r="40" spans="1:12" ht="24" customHeight="1" x14ac:dyDescent="0.25">
      <c r="A40" s="19">
        <v>42469</v>
      </c>
      <c r="B40" s="20" t="s">
        <v>18</v>
      </c>
      <c r="C40" s="236">
        <v>25</v>
      </c>
      <c r="D40" s="237">
        <f t="shared" si="0"/>
        <v>24.75</v>
      </c>
      <c r="E40" s="236">
        <v>1</v>
      </c>
      <c r="F40" s="236"/>
      <c r="G40" s="236">
        <v>170</v>
      </c>
      <c r="H40" s="236"/>
      <c r="I40" s="236"/>
      <c r="J40" s="236"/>
      <c r="K40" s="236"/>
      <c r="L40" s="28" t="s">
        <v>30</v>
      </c>
    </row>
    <row r="41" spans="1:12" ht="24" customHeight="1" x14ac:dyDescent="0.25">
      <c r="A41" s="380">
        <v>42476</v>
      </c>
      <c r="B41" s="17" t="s">
        <v>18</v>
      </c>
      <c r="C41" s="383">
        <v>40</v>
      </c>
      <c r="D41" s="179">
        <f t="shared" si="0"/>
        <v>39.6</v>
      </c>
      <c r="E41" s="383">
        <v>1</v>
      </c>
      <c r="F41" s="383"/>
      <c r="G41" s="383">
        <v>175</v>
      </c>
      <c r="H41" s="383"/>
      <c r="I41" s="383"/>
      <c r="J41" s="383"/>
      <c r="K41" s="1003"/>
      <c r="L41" s="18" t="s">
        <v>1167</v>
      </c>
    </row>
    <row r="42" spans="1:12" ht="24" customHeight="1" x14ac:dyDescent="0.25">
      <c r="A42" s="380">
        <v>42489</v>
      </c>
      <c r="B42" s="17" t="s">
        <v>18</v>
      </c>
      <c r="C42" s="383">
        <v>35</v>
      </c>
      <c r="D42" s="179">
        <f t="shared" si="0"/>
        <v>34.65</v>
      </c>
      <c r="E42" s="383">
        <v>1</v>
      </c>
      <c r="F42" s="383"/>
      <c r="G42" s="383">
        <v>170</v>
      </c>
      <c r="H42" s="383"/>
      <c r="I42" s="383"/>
      <c r="J42" s="383"/>
      <c r="K42" s="1003"/>
      <c r="L42" s="18" t="s">
        <v>1257</v>
      </c>
    </row>
    <row r="43" spans="1:12" ht="24" customHeight="1" x14ac:dyDescent="0.25">
      <c r="A43" s="380">
        <v>42617</v>
      </c>
      <c r="B43" s="17" t="s">
        <v>18</v>
      </c>
      <c r="C43" s="383">
        <v>45</v>
      </c>
      <c r="D43" s="179">
        <f t="shared" si="0"/>
        <v>44.55</v>
      </c>
      <c r="E43" s="383">
        <v>1</v>
      </c>
      <c r="F43" s="383"/>
      <c r="G43" s="383">
        <v>180</v>
      </c>
      <c r="H43" s="383"/>
      <c r="I43" s="383"/>
      <c r="J43" s="383"/>
      <c r="K43" s="1003"/>
      <c r="L43" s="18" t="s">
        <v>1373</v>
      </c>
    </row>
    <row r="44" spans="1:12" ht="24" customHeight="1" x14ac:dyDescent="0.25">
      <c r="A44" s="380">
        <v>42624</v>
      </c>
      <c r="B44" s="17" t="s">
        <v>18</v>
      </c>
      <c r="C44" s="383">
        <v>75</v>
      </c>
      <c r="D44" s="179">
        <f t="shared" si="0"/>
        <v>74.25</v>
      </c>
      <c r="E44" s="383">
        <v>1</v>
      </c>
      <c r="F44" s="383"/>
      <c r="G44" s="383">
        <v>140</v>
      </c>
      <c r="H44" s="383"/>
      <c r="I44" s="383"/>
      <c r="J44" s="383"/>
      <c r="K44" s="1003"/>
      <c r="L44" s="18" t="s">
        <v>1373</v>
      </c>
    </row>
    <row r="45" spans="1:12" ht="24" customHeight="1" thickBot="1" x14ac:dyDescent="0.3">
      <c r="A45" s="22">
        <v>42681</v>
      </c>
      <c r="B45" s="23" t="s">
        <v>127</v>
      </c>
      <c r="C45" s="227"/>
      <c r="D45" s="367">
        <f t="shared" si="0"/>
        <v>0</v>
      </c>
      <c r="E45" s="227"/>
      <c r="F45" s="227"/>
      <c r="G45" s="227"/>
      <c r="H45" s="405">
        <v>5745</v>
      </c>
      <c r="I45" s="405">
        <v>70</v>
      </c>
      <c r="J45" s="405"/>
      <c r="K45" s="405"/>
      <c r="L45" s="141" t="s">
        <v>1450</v>
      </c>
    </row>
    <row r="46" spans="1:12" ht="20.25" customHeight="1" thickTop="1" x14ac:dyDescent="0.25">
      <c r="A46" s="382">
        <v>42746</v>
      </c>
      <c r="B46" s="389" t="s">
        <v>18</v>
      </c>
      <c r="C46" s="229">
        <v>80</v>
      </c>
      <c r="D46" s="238">
        <f t="shared" si="0"/>
        <v>79.2</v>
      </c>
      <c r="E46" s="229">
        <v>1</v>
      </c>
      <c r="F46" s="229"/>
      <c r="G46" s="229">
        <v>170</v>
      </c>
      <c r="H46" s="229"/>
      <c r="I46" s="229"/>
      <c r="J46" s="229"/>
      <c r="K46" s="229"/>
      <c r="L46" s="46" t="s">
        <v>1501</v>
      </c>
    </row>
    <row r="47" spans="1:12" ht="20.25" customHeight="1" x14ac:dyDescent="0.25">
      <c r="A47" s="16">
        <v>42760</v>
      </c>
      <c r="B47" s="17" t="s">
        <v>18</v>
      </c>
      <c r="C47" s="178">
        <v>60</v>
      </c>
      <c r="D47" s="179">
        <f t="shared" si="0"/>
        <v>59.4</v>
      </c>
      <c r="E47" s="178">
        <v>1</v>
      </c>
      <c r="F47" s="178"/>
      <c r="G47" s="178">
        <v>185</v>
      </c>
      <c r="H47" s="178"/>
      <c r="I47" s="178"/>
      <c r="J47" s="178"/>
      <c r="K47" s="1003"/>
      <c r="L47" s="18" t="s">
        <v>36</v>
      </c>
    </row>
    <row r="48" spans="1:12" ht="29.25" customHeight="1" x14ac:dyDescent="0.25">
      <c r="A48" s="342">
        <v>42803</v>
      </c>
      <c r="B48" s="17" t="s">
        <v>127</v>
      </c>
      <c r="C48" s="179"/>
      <c r="D48" s="179"/>
      <c r="E48" s="179"/>
      <c r="F48" s="179"/>
      <c r="G48" s="179"/>
      <c r="H48" s="179">
        <v>5575</v>
      </c>
      <c r="I48" s="179">
        <v>42</v>
      </c>
      <c r="J48" s="179"/>
      <c r="K48" s="179"/>
      <c r="L48" s="179" t="s">
        <v>1597</v>
      </c>
    </row>
    <row r="49" spans="1:12" x14ac:dyDescent="0.25">
      <c r="A49" s="16">
        <v>42845</v>
      </c>
      <c r="B49" s="17" t="s">
        <v>26</v>
      </c>
      <c r="C49" s="1658" t="s">
        <v>1174</v>
      </c>
      <c r="D49" s="1659"/>
      <c r="E49" s="1659"/>
      <c r="F49" s="1659"/>
      <c r="G49" s="1659"/>
      <c r="H49" s="1659"/>
      <c r="I49" s="1659"/>
      <c r="J49" s="1660"/>
      <c r="K49" s="997"/>
    </row>
    <row r="50" spans="1:12" ht="48" customHeight="1" x14ac:dyDescent="0.25">
      <c r="A50" s="16">
        <v>42907</v>
      </c>
      <c r="B50" s="17" t="s">
        <v>13</v>
      </c>
      <c r="C50" s="1655" t="s">
        <v>1633</v>
      </c>
      <c r="D50" s="1656"/>
      <c r="E50" s="1656"/>
      <c r="F50" s="1656"/>
      <c r="G50" s="1656"/>
      <c r="H50" s="1656"/>
      <c r="I50" s="1656"/>
      <c r="J50" s="1657"/>
      <c r="K50" s="991"/>
      <c r="L50" s="442" t="s">
        <v>1201</v>
      </c>
    </row>
    <row r="51" spans="1:12" x14ac:dyDescent="0.25">
      <c r="A51" s="16">
        <v>42918</v>
      </c>
      <c r="B51" s="17" t="s">
        <v>13</v>
      </c>
      <c r="C51" s="1658" t="s">
        <v>14</v>
      </c>
      <c r="D51" s="1659"/>
      <c r="E51" s="1659"/>
      <c r="F51" s="1659"/>
      <c r="G51" s="1659"/>
      <c r="H51" s="1659"/>
      <c r="I51" s="1659"/>
      <c r="J51" s="1660"/>
      <c r="K51" s="997"/>
    </row>
    <row r="52" spans="1:12" x14ac:dyDescent="0.25">
      <c r="A52" s="19">
        <v>42961</v>
      </c>
      <c r="B52" s="20" t="s">
        <v>127</v>
      </c>
      <c r="C52" s="236"/>
      <c r="D52" s="237"/>
      <c r="E52" s="236"/>
      <c r="F52" s="236"/>
      <c r="G52" s="236"/>
      <c r="H52" s="236">
        <v>4890</v>
      </c>
      <c r="I52" s="236">
        <v>100</v>
      </c>
      <c r="J52" s="236"/>
      <c r="K52" s="236"/>
      <c r="L52" s="28" t="s">
        <v>231</v>
      </c>
    </row>
    <row r="53" spans="1:12" x14ac:dyDescent="0.25">
      <c r="A53" s="16">
        <v>42983</v>
      </c>
      <c r="B53" s="17" t="s">
        <v>13</v>
      </c>
      <c r="C53" s="1658" t="s">
        <v>1255</v>
      </c>
      <c r="D53" s="1659"/>
      <c r="E53" s="1659"/>
      <c r="F53" s="1659"/>
      <c r="G53" s="1659"/>
      <c r="H53" s="1659"/>
      <c r="I53" s="1659"/>
      <c r="J53" s="1660"/>
      <c r="K53" s="997"/>
    </row>
    <row r="54" spans="1:12" ht="20.100000000000001" customHeight="1" x14ac:dyDescent="0.25">
      <c r="A54" s="16">
        <v>43076</v>
      </c>
      <c r="B54" s="17" t="s">
        <v>127</v>
      </c>
      <c r="C54" s="178"/>
      <c r="D54" s="179"/>
      <c r="E54" s="178"/>
      <c r="F54" s="178"/>
      <c r="G54" s="178"/>
      <c r="H54" s="178">
        <v>4660</v>
      </c>
      <c r="I54" s="178">
        <v>77</v>
      </c>
      <c r="J54" s="178"/>
      <c r="K54" s="1003"/>
      <c r="L54" s="18" t="s">
        <v>1850</v>
      </c>
    </row>
    <row r="55" spans="1:12" ht="20.100000000000001" customHeight="1" x14ac:dyDescent="0.25">
      <c r="A55" s="16">
        <v>43093</v>
      </c>
      <c r="B55" s="17" t="s">
        <v>18</v>
      </c>
      <c r="C55" s="178">
        <v>55</v>
      </c>
      <c r="D55" s="179">
        <f t="shared" si="0"/>
        <v>53.9</v>
      </c>
      <c r="E55" s="178">
        <v>2</v>
      </c>
      <c r="F55" s="178"/>
      <c r="G55" s="178">
        <v>180</v>
      </c>
      <c r="H55" s="178"/>
      <c r="I55" s="178"/>
      <c r="J55" s="178"/>
      <c r="K55" s="1003"/>
      <c r="L55" s="18" t="s">
        <v>36</v>
      </c>
    </row>
    <row r="56" spans="1:12" x14ac:dyDescent="0.25">
      <c r="A56" s="29">
        <v>43191</v>
      </c>
      <c r="B56" s="30" t="s">
        <v>18</v>
      </c>
      <c r="C56" s="199">
        <v>85</v>
      </c>
      <c r="D56" s="200">
        <f t="shared" si="0"/>
        <v>83.3</v>
      </c>
      <c r="E56" s="199">
        <v>2</v>
      </c>
      <c r="F56" s="199"/>
      <c r="G56" s="199">
        <v>170</v>
      </c>
      <c r="H56" s="199"/>
      <c r="I56" s="199"/>
      <c r="J56" s="199"/>
      <c r="K56" s="199"/>
      <c r="L56" s="31" t="s">
        <v>2004</v>
      </c>
    </row>
    <row r="57" spans="1:12" ht="20.100000000000001" customHeight="1" x14ac:dyDescent="0.25">
      <c r="A57" s="681">
        <v>43270</v>
      </c>
      <c r="B57" s="17" t="s">
        <v>18</v>
      </c>
      <c r="C57" s="178">
        <v>60</v>
      </c>
      <c r="D57" s="179">
        <f t="shared" si="0"/>
        <v>58.8</v>
      </c>
      <c r="E57" s="178">
        <v>2</v>
      </c>
      <c r="F57" s="178"/>
      <c r="G57" s="178">
        <v>160</v>
      </c>
      <c r="H57" s="178"/>
      <c r="I57" s="178"/>
      <c r="J57" s="178"/>
      <c r="K57" s="1003"/>
      <c r="L57" s="18" t="s">
        <v>2098</v>
      </c>
    </row>
    <row r="58" spans="1:12" ht="20.100000000000001" customHeight="1" x14ac:dyDescent="0.25">
      <c r="A58" s="16">
        <v>43339</v>
      </c>
      <c r="B58" s="17" t="s">
        <v>18</v>
      </c>
      <c r="C58" s="178">
        <v>80</v>
      </c>
      <c r="D58" s="179">
        <f t="shared" si="0"/>
        <v>78.400000000000006</v>
      </c>
      <c r="E58" s="178">
        <v>2</v>
      </c>
      <c r="F58" s="178"/>
      <c r="G58" s="178">
        <v>150</v>
      </c>
      <c r="H58" s="178"/>
      <c r="I58" s="178"/>
      <c r="J58" s="178"/>
      <c r="K58" s="1003"/>
      <c r="L58" s="18" t="s">
        <v>1636</v>
      </c>
    </row>
    <row r="59" spans="1:12" ht="20.100000000000001" customHeight="1" x14ac:dyDescent="0.25">
      <c r="A59" s="16">
        <v>43405</v>
      </c>
      <c r="B59" s="17" t="s">
        <v>18</v>
      </c>
      <c r="C59" s="178">
        <v>80</v>
      </c>
      <c r="D59" s="179">
        <f t="shared" si="0"/>
        <v>78.400000000000006</v>
      </c>
      <c r="E59" s="178">
        <v>2</v>
      </c>
      <c r="F59" s="178"/>
      <c r="G59" s="178">
        <v>150</v>
      </c>
      <c r="H59" s="178"/>
      <c r="I59" s="178"/>
      <c r="J59" s="178"/>
      <c r="K59" s="1003"/>
      <c r="L59" s="18" t="s">
        <v>1636</v>
      </c>
    </row>
    <row r="60" spans="1:12" ht="20.100000000000001" customHeight="1" x14ac:dyDescent="0.25">
      <c r="A60" s="761">
        <v>43423</v>
      </c>
      <c r="B60" s="17" t="s">
        <v>127</v>
      </c>
      <c r="C60" s="178"/>
      <c r="D60" s="179"/>
      <c r="E60" s="178"/>
      <c r="F60" s="178"/>
      <c r="G60" s="178"/>
      <c r="H60" s="1589" t="s">
        <v>2300</v>
      </c>
      <c r="I60" s="1591"/>
      <c r="J60" s="178"/>
      <c r="K60" s="1003"/>
      <c r="L60" s="18" t="s">
        <v>2301</v>
      </c>
    </row>
    <row r="61" spans="1:12" ht="20.100000000000001" customHeight="1" thickBot="1" x14ac:dyDescent="0.3">
      <c r="A61" s="779">
        <v>43459</v>
      </c>
      <c r="B61" s="784" t="s">
        <v>18</v>
      </c>
      <c r="C61" s="391">
        <v>70</v>
      </c>
      <c r="D61" s="205">
        <f t="shared" si="0"/>
        <v>68.599999999999994</v>
      </c>
      <c r="E61" s="391">
        <v>2</v>
      </c>
      <c r="F61" s="391"/>
      <c r="G61" s="391">
        <v>150</v>
      </c>
      <c r="H61" s="391"/>
      <c r="I61" s="391"/>
      <c r="J61" s="391"/>
      <c r="K61" s="391"/>
      <c r="L61" s="39" t="s">
        <v>1636</v>
      </c>
    </row>
    <row r="62" spans="1:12" ht="20.100000000000001" customHeight="1" thickTop="1" x14ac:dyDescent="0.25">
      <c r="A62" s="40">
        <v>43468</v>
      </c>
      <c r="B62" s="41" t="s">
        <v>18</v>
      </c>
      <c r="C62" s="786">
        <v>85</v>
      </c>
      <c r="D62" s="182">
        <f t="shared" si="0"/>
        <v>83.3</v>
      </c>
      <c r="E62" s="786">
        <v>2</v>
      </c>
      <c r="F62" s="786"/>
      <c r="G62" s="786">
        <v>180</v>
      </c>
      <c r="H62" s="786"/>
      <c r="I62" s="786"/>
      <c r="J62" s="786"/>
      <c r="K62" s="1144"/>
      <c r="L62" s="42" t="s">
        <v>36</v>
      </c>
    </row>
    <row r="63" spans="1:12" x14ac:dyDescent="0.25">
      <c r="A63" s="19">
        <v>43530</v>
      </c>
      <c r="B63" s="20" t="s">
        <v>18</v>
      </c>
      <c r="C63" s="236">
        <v>55</v>
      </c>
      <c r="D63" s="237">
        <f t="shared" si="0"/>
        <v>52.8</v>
      </c>
      <c r="E63" s="236">
        <v>4</v>
      </c>
      <c r="F63" s="236"/>
      <c r="G63" s="236">
        <v>160</v>
      </c>
      <c r="H63" s="236"/>
      <c r="I63" s="236"/>
      <c r="J63" s="236"/>
      <c r="K63" s="236"/>
      <c r="L63" s="28" t="s">
        <v>2237</v>
      </c>
    </row>
    <row r="64" spans="1:12" ht="20.100000000000001" customHeight="1" x14ac:dyDescent="0.25">
      <c r="A64" s="16">
        <v>43685</v>
      </c>
      <c r="B64" s="17" t="s">
        <v>18</v>
      </c>
      <c r="C64" s="178">
        <v>80</v>
      </c>
      <c r="D64" s="179">
        <f t="shared" si="0"/>
        <v>78.400000000000006</v>
      </c>
      <c r="E64" s="178">
        <v>2</v>
      </c>
      <c r="F64" s="178"/>
      <c r="G64" s="178">
        <v>155</v>
      </c>
      <c r="H64" s="178"/>
      <c r="I64" s="178"/>
      <c r="J64" s="178"/>
      <c r="K64" s="1003"/>
      <c r="L64" s="18" t="s">
        <v>36</v>
      </c>
    </row>
    <row r="65" spans="1:12" x14ac:dyDescent="0.25">
      <c r="A65" s="16">
        <v>43791</v>
      </c>
      <c r="B65" s="17" t="s">
        <v>18</v>
      </c>
      <c r="C65" s="178">
        <v>65</v>
      </c>
      <c r="D65" s="179">
        <f t="shared" si="0"/>
        <v>63.7</v>
      </c>
      <c r="E65" s="178">
        <v>2</v>
      </c>
      <c r="F65" s="178" t="s">
        <v>95</v>
      </c>
      <c r="G65" s="178">
        <v>145</v>
      </c>
      <c r="H65" s="178"/>
      <c r="I65" s="178"/>
      <c r="J65" s="178"/>
      <c r="K65" s="1003"/>
      <c r="L65" s="18" t="s">
        <v>2074</v>
      </c>
    </row>
    <row r="66" spans="1:12" x14ac:dyDescent="0.25">
      <c r="A66" s="16">
        <v>43813</v>
      </c>
      <c r="B66" s="17" t="s">
        <v>127</v>
      </c>
      <c r="C66" s="178"/>
      <c r="D66" s="179" t="s">
        <v>1941</v>
      </c>
      <c r="E66" s="178"/>
      <c r="F66" s="178"/>
      <c r="G66" s="178"/>
      <c r="H66" s="1589" t="s">
        <v>2733</v>
      </c>
      <c r="I66" s="1590"/>
      <c r="J66" s="1591"/>
      <c r="K66" s="988"/>
      <c r="L66" s="18" t="s">
        <v>2732</v>
      </c>
    </row>
    <row r="67" spans="1:12" ht="50.25" customHeight="1" x14ac:dyDescent="0.25">
      <c r="A67" s="16">
        <v>43858</v>
      </c>
      <c r="B67" s="17" t="s">
        <v>11</v>
      </c>
      <c r="C67" s="1734" t="s">
        <v>2878</v>
      </c>
      <c r="D67" s="1735"/>
      <c r="E67" s="1735"/>
      <c r="F67" s="1735"/>
      <c r="G67" s="1735"/>
      <c r="H67" s="1735"/>
      <c r="I67" s="1735"/>
      <c r="J67" s="1736"/>
      <c r="K67" s="1031"/>
    </row>
    <row r="68" spans="1:12" ht="22.5" customHeight="1" x14ac:dyDescent="0.25">
      <c r="A68" s="16">
        <v>44148</v>
      </c>
      <c r="B68" s="17" t="s">
        <v>13</v>
      </c>
      <c r="C68" s="1589" t="s">
        <v>3244</v>
      </c>
      <c r="D68" s="1590"/>
      <c r="E68" s="1590"/>
      <c r="F68" s="1590"/>
      <c r="G68" s="1590"/>
      <c r="H68" s="1590"/>
      <c r="I68" s="1590"/>
      <c r="J68" s="1591"/>
      <c r="K68" s="1003"/>
    </row>
    <row r="69" spans="1:12" x14ac:dyDescent="0.25">
      <c r="A69" s="16">
        <v>44158</v>
      </c>
      <c r="B69" s="17" t="s">
        <v>18</v>
      </c>
      <c r="C69" s="178">
        <v>45</v>
      </c>
      <c r="D69" s="179">
        <f t="shared" si="0"/>
        <v>44.1</v>
      </c>
      <c r="E69" s="178">
        <v>2</v>
      </c>
      <c r="F69" s="178"/>
      <c r="G69" s="178">
        <v>130</v>
      </c>
      <c r="H69" s="178"/>
      <c r="I69" s="178"/>
      <c r="J69" s="178"/>
      <c r="K69" s="1003"/>
      <c r="L69" s="18" t="s">
        <v>1634</v>
      </c>
    </row>
    <row r="70" spans="1:12" s="89" customFormat="1" ht="18" customHeight="1" x14ac:dyDescent="0.25">
      <c r="A70" s="1337">
        <v>44165</v>
      </c>
      <c r="B70" s="913" t="s">
        <v>4</v>
      </c>
      <c r="C70" s="914"/>
      <c r="D70" s="914"/>
      <c r="E70" s="914">
        <v>2</v>
      </c>
      <c r="F70" s="914"/>
      <c r="G70" s="914"/>
      <c r="H70" s="914"/>
      <c r="I70" s="914"/>
      <c r="J70" s="914"/>
      <c r="K70" s="1199"/>
      <c r="L70" s="915"/>
    </row>
    <row r="71" spans="1:12" s="89" customFormat="1" ht="18" customHeight="1" x14ac:dyDescent="0.25">
      <c r="A71" s="1337">
        <v>44195</v>
      </c>
      <c r="B71" s="913" t="s">
        <v>4</v>
      </c>
      <c r="C71" s="914"/>
      <c r="D71" s="914"/>
      <c r="E71" s="914">
        <v>2</v>
      </c>
      <c r="F71" s="914"/>
      <c r="G71" s="914"/>
      <c r="H71" s="914"/>
      <c r="I71" s="914"/>
      <c r="J71" s="914"/>
      <c r="K71" s="1199"/>
      <c r="L71" s="915"/>
    </row>
    <row r="72" spans="1:12" x14ac:dyDescent="0.25">
      <c r="A72" s="16">
        <v>44207</v>
      </c>
      <c r="B72" s="17" t="s">
        <v>127</v>
      </c>
      <c r="C72" s="178"/>
      <c r="D72" s="179" t="s">
        <v>1941</v>
      </c>
      <c r="E72" s="178"/>
      <c r="F72" s="178"/>
      <c r="G72" s="178"/>
      <c r="H72" s="1589" t="s">
        <v>3312</v>
      </c>
      <c r="I72" s="1591"/>
      <c r="J72" s="178"/>
      <c r="K72" s="1003"/>
      <c r="L72" s="18" t="s">
        <v>3326</v>
      </c>
    </row>
    <row r="73" spans="1:12" s="89" customFormat="1" ht="18" customHeight="1" x14ac:dyDescent="0.25">
      <c r="A73" s="1337">
        <v>44226</v>
      </c>
      <c r="B73" s="913" t="s">
        <v>4</v>
      </c>
      <c r="C73" s="914"/>
      <c r="D73" s="914"/>
      <c r="E73" s="914">
        <v>5</v>
      </c>
      <c r="F73" s="914"/>
      <c r="G73" s="914"/>
      <c r="H73" s="914"/>
      <c r="I73" s="914"/>
      <c r="J73" s="914"/>
      <c r="K73" s="1199"/>
      <c r="L73" s="915"/>
    </row>
    <row r="74" spans="1:12" s="89" customFormat="1" ht="18" customHeight="1" x14ac:dyDescent="0.25">
      <c r="A74" s="1337">
        <v>44255</v>
      </c>
      <c r="B74" s="913" t="s">
        <v>4</v>
      </c>
      <c r="C74" s="914"/>
      <c r="D74" s="914"/>
      <c r="E74" s="914">
        <v>5</v>
      </c>
      <c r="F74" s="914"/>
      <c r="G74" s="914"/>
      <c r="H74" s="914"/>
      <c r="I74" s="914"/>
      <c r="J74" s="914"/>
      <c r="K74" s="1199"/>
      <c r="L74" s="915"/>
    </row>
    <row r="75" spans="1:12" x14ac:dyDescent="0.25">
      <c r="A75" s="16">
        <v>44310</v>
      </c>
      <c r="B75" s="17" t="s">
        <v>18</v>
      </c>
      <c r="C75" s="178">
        <v>85</v>
      </c>
      <c r="D75" s="179">
        <f t="shared" si="0"/>
        <v>80.75</v>
      </c>
      <c r="E75" s="178">
        <v>5</v>
      </c>
      <c r="F75" s="178" t="s">
        <v>95</v>
      </c>
      <c r="G75" s="178">
        <v>170</v>
      </c>
      <c r="H75" s="178"/>
      <c r="I75" s="178"/>
      <c r="J75" s="178"/>
      <c r="K75" s="1003"/>
      <c r="L75" s="18" t="s">
        <v>1634</v>
      </c>
    </row>
    <row r="76" spans="1:12" ht="20.100000000000001" customHeight="1" x14ac:dyDescent="0.25">
      <c r="A76" s="16">
        <v>44315</v>
      </c>
      <c r="B76" s="17" t="s">
        <v>18</v>
      </c>
      <c r="C76" s="178">
        <v>75</v>
      </c>
      <c r="D76" s="179">
        <f t="shared" si="0"/>
        <v>71.25</v>
      </c>
      <c r="E76" s="178">
        <v>5</v>
      </c>
      <c r="F76" s="178" t="s">
        <v>95</v>
      </c>
      <c r="G76" s="178">
        <v>170</v>
      </c>
      <c r="H76" s="178"/>
      <c r="I76" s="178"/>
      <c r="J76" s="178"/>
      <c r="K76" s="1003"/>
      <c r="L76" s="18" t="s">
        <v>1634</v>
      </c>
    </row>
    <row r="77" spans="1:12" ht="31.5" x14ac:dyDescent="0.25">
      <c r="A77" s="16">
        <v>44442</v>
      </c>
      <c r="B77" s="17" t="s">
        <v>127</v>
      </c>
      <c r="C77" s="178"/>
      <c r="D77" s="179">
        <f t="shared" si="0"/>
        <v>0</v>
      </c>
      <c r="E77" s="178"/>
      <c r="F77" s="178"/>
      <c r="G77" s="178"/>
      <c r="H77" s="1589" t="s">
        <v>2300</v>
      </c>
      <c r="I77" s="1591"/>
      <c r="J77" s="178"/>
      <c r="K77" s="1003"/>
      <c r="L77" s="21" t="s">
        <v>3295</v>
      </c>
    </row>
    <row r="78" spans="1:12" ht="20.100000000000001" customHeight="1" x14ac:dyDescent="0.25">
      <c r="A78" s="16"/>
      <c r="B78" s="17"/>
      <c r="C78" s="178"/>
      <c r="D78" s="179">
        <f t="shared" si="0"/>
        <v>0</v>
      </c>
      <c r="E78" s="178"/>
      <c r="F78" s="178"/>
      <c r="G78" s="178"/>
      <c r="H78" s="178"/>
      <c r="I78" s="178"/>
      <c r="J78" s="178"/>
      <c r="K78" s="1003"/>
    </row>
    <row r="79" spans="1:12" x14ac:dyDescent="0.25">
      <c r="A79" s="16"/>
      <c r="B79" s="17"/>
      <c r="C79" s="178"/>
      <c r="D79" s="179">
        <f t="shared" si="0"/>
        <v>0</v>
      </c>
      <c r="E79" s="178"/>
      <c r="F79" s="178"/>
      <c r="G79" s="178"/>
      <c r="H79" s="178"/>
      <c r="I79" s="178"/>
      <c r="J79" s="178"/>
      <c r="K79" s="1003"/>
    </row>
    <row r="80" spans="1:12" x14ac:dyDescent="0.25">
      <c r="A80" s="16"/>
      <c r="B80" s="17"/>
      <c r="C80" s="178"/>
      <c r="D80" s="179">
        <f t="shared" si="0"/>
        <v>0</v>
      </c>
      <c r="E80" s="178"/>
      <c r="F80" s="178"/>
      <c r="G80" s="178"/>
      <c r="H80" s="178"/>
      <c r="I80" s="178"/>
      <c r="J80" s="178"/>
      <c r="K80" s="1003"/>
    </row>
    <row r="81" spans="1:11" x14ac:dyDescent="0.25">
      <c r="A81" s="16"/>
      <c r="B81" s="17"/>
      <c r="C81" s="178"/>
      <c r="D81" s="179">
        <f t="shared" si="0"/>
        <v>0</v>
      </c>
      <c r="E81" s="178"/>
      <c r="F81" s="178"/>
      <c r="G81" s="178"/>
      <c r="H81" s="178"/>
      <c r="I81" s="178"/>
      <c r="J81" s="178"/>
      <c r="K81" s="1003"/>
    </row>
    <row r="82" spans="1:11" x14ac:dyDescent="0.25">
      <c r="A82" s="16"/>
      <c r="B82" s="17"/>
      <c r="C82" s="178"/>
      <c r="D82" s="179" t="s">
        <v>3332</v>
      </c>
      <c r="E82" s="178"/>
      <c r="F82" s="178"/>
      <c r="G82" s="178"/>
      <c r="H82" s="178"/>
      <c r="I82" s="178"/>
      <c r="J82" s="178"/>
      <c r="K82" s="1003"/>
    </row>
    <row r="83" spans="1:11" x14ac:dyDescent="0.25">
      <c r="A83" s="16"/>
      <c r="B83" s="17"/>
      <c r="C83" s="178"/>
      <c r="D83" s="179">
        <f t="shared" si="0"/>
        <v>0</v>
      </c>
      <c r="E83" s="178"/>
      <c r="F83" s="178"/>
      <c r="G83" s="178"/>
      <c r="H83" s="178"/>
      <c r="I83" s="178"/>
      <c r="J83" s="178"/>
      <c r="K83" s="1003"/>
    </row>
    <row r="84" spans="1:11" ht="20.100000000000001" customHeight="1" x14ac:dyDescent="0.25">
      <c r="A84" s="16"/>
      <c r="B84" s="17"/>
      <c r="C84" s="178"/>
      <c r="D84" s="179">
        <f t="shared" si="0"/>
        <v>0</v>
      </c>
      <c r="E84" s="178"/>
      <c r="F84" s="178"/>
      <c r="G84" s="178"/>
      <c r="H84" s="178"/>
      <c r="I84" s="178"/>
      <c r="J84" s="178"/>
      <c r="K84" s="1003"/>
    </row>
    <row r="85" spans="1:11" ht="20.100000000000001" customHeight="1" x14ac:dyDescent="0.25">
      <c r="A85" s="16"/>
      <c r="B85" s="17"/>
      <c r="C85" s="178"/>
      <c r="D85" s="179">
        <f t="shared" si="0"/>
        <v>0</v>
      </c>
      <c r="E85" s="178"/>
      <c r="F85" s="178"/>
      <c r="G85" s="178"/>
      <c r="H85" s="178"/>
      <c r="I85" s="178"/>
      <c r="J85" s="178"/>
      <c r="K85" s="1003"/>
    </row>
    <row r="86" spans="1:11" ht="20.100000000000001" customHeight="1" x14ac:dyDescent="0.25">
      <c r="A86" s="16"/>
      <c r="B86" s="17"/>
      <c r="C86" s="178"/>
      <c r="D86" s="179">
        <f t="shared" si="0"/>
        <v>0</v>
      </c>
      <c r="E86" s="178"/>
      <c r="F86" s="178"/>
      <c r="G86" s="178"/>
      <c r="H86" s="178"/>
      <c r="I86" s="178"/>
      <c r="J86" s="178"/>
      <c r="K86" s="1003"/>
    </row>
    <row r="87" spans="1:11" ht="20.100000000000001" customHeight="1" x14ac:dyDescent="0.25">
      <c r="A87" s="16"/>
      <c r="B87" s="17"/>
      <c r="C87" s="178"/>
      <c r="D87" s="179">
        <f t="shared" si="0"/>
        <v>0</v>
      </c>
      <c r="E87" s="178"/>
      <c r="F87" s="178"/>
      <c r="G87" s="178"/>
      <c r="H87" s="178"/>
      <c r="I87" s="178"/>
      <c r="J87" s="178"/>
      <c r="K87" s="1003"/>
    </row>
    <row r="88" spans="1:11" ht="20.100000000000001" customHeight="1" x14ac:dyDescent="0.25">
      <c r="A88" s="16"/>
      <c r="B88" s="17"/>
      <c r="C88" s="178"/>
      <c r="D88" s="179">
        <f t="shared" ref="D88:D129" si="1">+C88*(100-E88)/100</f>
        <v>0</v>
      </c>
      <c r="E88" s="178"/>
      <c r="F88" s="178"/>
      <c r="G88" s="178"/>
      <c r="H88" s="178"/>
      <c r="I88" s="178"/>
      <c r="J88" s="178"/>
      <c r="K88" s="1003"/>
    </row>
    <row r="89" spans="1:11" ht="20.100000000000001" customHeight="1" x14ac:dyDescent="0.25">
      <c r="A89" s="16"/>
      <c r="B89" s="17"/>
      <c r="C89" s="178"/>
      <c r="D89" s="179">
        <f t="shared" si="1"/>
        <v>0</v>
      </c>
      <c r="E89" s="178"/>
      <c r="F89" s="178"/>
      <c r="G89" s="178"/>
      <c r="H89" s="178"/>
      <c r="I89" s="178"/>
      <c r="J89" s="178"/>
      <c r="K89" s="1003"/>
    </row>
    <row r="90" spans="1:11" ht="20.100000000000001" customHeight="1" x14ac:dyDescent="0.25">
      <c r="A90" s="16"/>
      <c r="B90" s="17"/>
      <c r="C90" s="178"/>
      <c r="D90" s="179">
        <f t="shared" si="1"/>
        <v>0</v>
      </c>
      <c r="E90" s="178"/>
      <c r="F90" s="178"/>
      <c r="G90" s="178"/>
      <c r="H90" s="178"/>
      <c r="I90" s="178"/>
      <c r="J90" s="178"/>
      <c r="K90" s="1003"/>
    </row>
    <row r="91" spans="1:11" ht="20.100000000000001" customHeight="1" x14ac:dyDescent="0.25">
      <c r="A91" s="16"/>
      <c r="B91" s="17"/>
      <c r="C91" s="178"/>
      <c r="D91" s="179">
        <f t="shared" si="1"/>
        <v>0</v>
      </c>
      <c r="E91" s="178"/>
      <c r="F91" s="178"/>
      <c r="G91" s="178"/>
      <c r="H91" s="178"/>
      <c r="I91" s="178"/>
      <c r="J91" s="178"/>
      <c r="K91" s="1003"/>
    </row>
    <row r="92" spans="1:11" x14ac:dyDescent="0.25">
      <c r="A92" s="16"/>
      <c r="B92" s="17"/>
      <c r="C92" s="178"/>
      <c r="D92" s="179">
        <f t="shared" si="1"/>
        <v>0</v>
      </c>
      <c r="E92" s="178"/>
      <c r="F92" s="178"/>
      <c r="G92" s="178"/>
      <c r="H92" s="178"/>
      <c r="I92" s="178"/>
      <c r="J92" s="178"/>
      <c r="K92" s="1003"/>
    </row>
    <row r="93" spans="1:11" ht="20.100000000000001" customHeight="1" x14ac:dyDescent="0.25">
      <c r="A93" s="16"/>
      <c r="B93" s="17"/>
      <c r="C93" s="178"/>
      <c r="D93" s="179">
        <f t="shared" si="1"/>
        <v>0</v>
      </c>
      <c r="E93" s="178"/>
      <c r="F93" s="178"/>
      <c r="G93" s="178"/>
      <c r="H93" s="178"/>
      <c r="I93" s="178"/>
      <c r="J93" s="178"/>
      <c r="K93" s="1003"/>
    </row>
    <row r="94" spans="1:11" x14ac:dyDescent="0.25">
      <c r="A94" s="16"/>
      <c r="B94" s="17"/>
      <c r="C94" s="178"/>
      <c r="D94" s="179">
        <f t="shared" si="1"/>
        <v>0</v>
      </c>
      <c r="E94" s="178"/>
      <c r="F94" s="178"/>
      <c r="G94" s="178"/>
      <c r="H94" s="178"/>
      <c r="I94" s="178"/>
      <c r="J94" s="178"/>
      <c r="K94" s="1003"/>
    </row>
    <row r="95" spans="1:11" ht="20.100000000000001" customHeight="1" x14ac:dyDescent="0.25">
      <c r="A95" s="16"/>
      <c r="B95" s="17"/>
      <c r="C95" s="178"/>
      <c r="D95" s="179">
        <f t="shared" si="1"/>
        <v>0</v>
      </c>
      <c r="E95" s="178"/>
      <c r="F95" s="178"/>
      <c r="G95" s="178"/>
      <c r="H95" s="178"/>
      <c r="I95" s="178"/>
      <c r="J95" s="178"/>
      <c r="K95" s="1003"/>
    </row>
    <row r="96" spans="1:11" x14ac:dyDescent="0.25">
      <c r="A96" s="16"/>
      <c r="B96" s="17"/>
      <c r="C96" s="178"/>
      <c r="D96" s="179">
        <f t="shared" si="1"/>
        <v>0</v>
      </c>
      <c r="E96" s="178"/>
      <c r="F96" s="178"/>
      <c r="G96" s="178"/>
      <c r="H96" s="178"/>
      <c r="I96" s="178"/>
      <c r="J96" s="178"/>
      <c r="K96" s="1003"/>
    </row>
    <row r="97" spans="1:11" x14ac:dyDescent="0.25">
      <c r="A97" s="16"/>
      <c r="B97" s="17"/>
      <c r="C97" s="178"/>
      <c r="D97" s="179">
        <f t="shared" si="1"/>
        <v>0</v>
      </c>
      <c r="E97" s="178"/>
      <c r="F97" s="178"/>
      <c r="G97" s="178"/>
      <c r="H97" s="178"/>
      <c r="I97" s="178"/>
      <c r="J97" s="178"/>
      <c r="K97" s="1003"/>
    </row>
    <row r="98" spans="1:11" x14ac:dyDescent="0.25">
      <c r="A98" s="16"/>
      <c r="B98" s="17"/>
      <c r="C98" s="178"/>
      <c r="D98" s="179">
        <f t="shared" si="1"/>
        <v>0</v>
      </c>
      <c r="E98" s="178"/>
      <c r="F98" s="178"/>
      <c r="G98" s="178"/>
      <c r="H98" s="178"/>
      <c r="I98" s="178"/>
      <c r="J98" s="178"/>
      <c r="K98" s="1003"/>
    </row>
    <row r="99" spans="1:11" ht="20.100000000000001" customHeight="1" x14ac:dyDescent="0.25">
      <c r="A99" s="16"/>
      <c r="B99" s="17"/>
      <c r="C99" s="178"/>
      <c r="D99" s="179">
        <f t="shared" si="1"/>
        <v>0</v>
      </c>
      <c r="E99" s="178"/>
      <c r="F99" s="178"/>
      <c r="G99" s="178"/>
      <c r="H99" s="178"/>
      <c r="I99" s="178"/>
      <c r="J99" s="178"/>
      <c r="K99" s="1003"/>
    </row>
    <row r="100" spans="1:11" ht="20.100000000000001" customHeight="1" x14ac:dyDescent="0.25">
      <c r="A100" s="16"/>
      <c r="B100" s="17"/>
      <c r="C100" s="178"/>
      <c r="D100" s="179">
        <f t="shared" si="1"/>
        <v>0</v>
      </c>
      <c r="E100" s="178"/>
      <c r="F100" s="178"/>
      <c r="G100" s="178"/>
      <c r="H100" s="178"/>
      <c r="I100" s="178"/>
      <c r="J100" s="178"/>
      <c r="K100" s="1003"/>
    </row>
    <row r="101" spans="1:11" ht="20.100000000000001" customHeight="1" x14ac:dyDescent="0.25">
      <c r="A101" s="16"/>
      <c r="B101" s="17"/>
      <c r="C101" s="178"/>
      <c r="D101" s="179">
        <f t="shared" si="1"/>
        <v>0</v>
      </c>
      <c r="E101" s="178"/>
      <c r="F101" s="178"/>
      <c r="G101" s="178"/>
      <c r="H101" s="178"/>
      <c r="I101" s="178"/>
      <c r="J101" s="178"/>
      <c r="K101" s="1003"/>
    </row>
    <row r="102" spans="1:11" ht="20.100000000000001" customHeight="1" x14ac:dyDescent="0.25">
      <c r="A102" s="16"/>
      <c r="B102" s="17"/>
      <c r="C102" s="178"/>
      <c r="D102" s="179">
        <f t="shared" si="1"/>
        <v>0</v>
      </c>
      <c r="E102" s="178"/>
      <c r="F102" s="178"/>
      <c r="G102" s="178"/>
      <c r="H102" s="178"/>
      <c r="I102" s="178"/>
      <c r="J102" s="178"/>
      <c r="K102" s="1003"/>
    </row>
    <row r="103" spans="1:11" x14ac:dyDescent="0.25">
      <c r="A103" s="16"/>
      <c r="B103" s="17"/>
      <c r="C103" s="178"/>
      <c r="D103" s="179">
        <f t="shared" si="1"/>
        <v>0</v>
      </c>
      <c r="E103" s="178"/>
      <c r="F103" s="178"/>
      <c r="G103" s="178"/>
      <c r="H103" s="178"/>
      <c r="I103" s="178"/>
      <c r="J103" s="178"/>
      <c r="K103" s="1003"/>
    </row>
    <row r="104" spans="1:11" x14ac:dyDescent="0.25">
      <c r="A104" s="16"/>
      <c r="B104" s="17"/>
      <c r="C104" s="178"/>
      <c r="D104" s="179">
        <f t="shared" si="1"/>
        <v>0</v>
      </c>
      <c r="E104" s="178"/>
      <c r="F104" s="178"/>
      <c r="G104" s="178"/>
      <c r="H104" s="178"/>
      <c r="I104" s="178"/>
      <c r="J104" s="178"/>
      <c r="K104" s="1003"/>
    </row>
    <row r="105" spans="1:11" x14ac:dyDescent="0.25">
      <c r="A105" s="16"/>
      <c r="B105" s="17"/>
      <c r="C105" s="178"/>
      <c r="D105" s="179">
        <f t="shared" si="1"/>
        <v>0</v>
      </c>
      <c r="E105" s="178"/>
      <c r="F105" s="178"/>
      <c r="G105" s="178"/>
      <c r="H105" s="178"/>
      <c r="I105" s="178"/>
      <c r="J105" s="178"/>
      <c r="K105" s="1003"/>
    </row>
    <row r="106" spans="1:11" ht="20.100000000000001" customHeight="1" x14ac:dyDescent="0.25">
      <c r="A106" s="16"/>
      <c r="B106" s="17"/>
      <c r="C106" s="178"/>
      <c r="D106" s="179">
        <f t="shared" si="1"/>
        <v>0</v>
      </c>
      <c r="E106" s="178"/>
      <c r="F106" s="178"/>
      <c r="G106" s="178"/>
      <c r="H106" s="178"/>
      <c r="I106" s="178"/>
      <c r="J106" s="178"/>
      <c r="K106" s="1003"/>
    </row>
    <row r="107" spans="1:11" x14ac:dyDescent="0.25">
      <c r="A107" s="16"/>
      <c r="B107" s="17"/>
      <c r="C107" s="178"/>
      <c r="D107" s="179">
        <f t="shared" si="1"/>
        <v>0</v>
      </c>
      <c r="E107" s="178"/>
      <c r="F107" s="178"/>
      <c r="G107" s="178"/>
      <c r="H107" s="178"/>
      <c r="I107" s="178"/>
      <c r="J107" s="178"/>
      <c r="K107" s="1003"/>
    </row>
    <row r="108" spans="1:11" x14ac:dyDescent="0.25">
      <c r="A108" s="16"/>
      <c r="B108" s="17"/>
      <c r="C108" s="178"/>
      <c r="D108" s="179">
        <f t="shared" si="1"/>
        <v>0</v>
      </c>
      <c r="E108" s="178"/>
      <c r="F108" s="178"/>
      <c r="G108" s="178"/>
      <c r="H108" s="178"/>
      <c r="I108" s="178"/>
      <c r="J108" s="178"/>
      <c r="K108" s="1003"/>
    </row>
    <row r="109" spans="1:11" x14ac:dyDescent="0.25">
      <c r="A109" s="16"/>
      <c r="B109" s="17"/>
      <c r="C109" s="178"/>
      <c r="D109" s="179">
        <f t="shared" si="1"/>
        <v>0</v>
      </c>
      <c r="E109" s="178"/>
      <c r="F109" s="178"/>
      <c r="G109" s="178"/>
      <c r="H109" s="178"/>
      <c r="I109" s="178"/>
      <c r="J109" s="178"/>
      <c r="K109" s="1003"/>
    </row>
    <row r="110" spans="1:11" ht="20.100000000000001" customHeight="1" x14ac:dyDescent="0.25">
      <c r="A110" s="16"/>
      <c r="B110" s="17"/>
      <c r="C110" s="178"/>
      <c r="D110" s="179">
        <f t="shared" si="1"/>
        <v>0</v>
      </c>
      <c r="E110" s="178"/>
      <c r="F110" s="178"/>
      <c r="G110" s="178"/>
      <c r="H110" s="178"/>
      <c r="I110" s="178"/>
      <c r="J110" s="178"/>
      <c r="K110" s="1003"/>
    </row>
    <row r="111" spans="1:11" ht="20.100000000000001" customHeight="1" x14ac:dyDescent="0.25">
      <c r="A111" s="16"/>
      <c r="B111" s="17"/>
      <c r="C111" s="178"/>
      <c r="D111" s="179">
        <f t="shared" si="1"/>
        <v>0</v>
      </c>
      <c r="E111" s="178"/>
      <c r="F111" s="178"/>
      <c r="G111" s="178"/>
      <c r="H111" s="178"/>
      <c r="I111" s="178"/>
      <c r="J111" s="178"/>
      <c r="K111" s="1003"/>
    </row>
    <row r="112" spans="1:11" x14ac:dyDescent="0.25">
      <c r="A112" s="16"/>
      <c r="B112" s="17"/>
      <c r="C112" s="178"/>
      <c r="D112" s="179">
        <f t="shared" si="1"/>
        <v>0</v>
      </c>
      <c r="E112" s="178"/>
      <c r="F112" s="178"/>
      <c r="G112" s="178"/>
      <c r="H112" s="178"/>
      <c r="I112" s="178"/>
      <c r="J112" s="178"/>
      <c r="K112" s="1003"/>
    </row>
    <row r="113" spans="1:11" x14ac:dyDescent="0.25">
      <c r="A113" s="16"/>
      <c r="B113" s="17"/>
      <c r="C113" s="178"/>
      <c r="D113" s="179">
        <f t="shared" si="1"/>
        <v>0</v>
      </c>
      <c r="E113" s="178"/>
      <c r="F113" s="178"/>
      <c r="G113" s="178"/>
      <c r="H113" s="178"/>
      <c r="I113" s="178"/>
      <c r="J113" s="178"/>
      <c r="K113" s="1003"/>
    </row>
    <row r="114" spans="1:11" x14ac:dyDescent="0.25">
      <c r="A114" s="16"/>
      <c r="B114" s="17"/>
      <c r="C114" s="178"/>
      <c r="D114" s="179">
        <f t="shared" si="1"/>
        <v>0</v>
      </c>
      <c r="E114" s="178"/>
      <c r="F114" s="178"/>
      <c r="G114" s="178"/>
      <c r="H114" s="178"/>
      <c r="I114" s="178"/>
      <c r="J114" s="178"/>
      <c r="K114" s="1003"/>
    </row>
    <row r="115" spans="1:11" x14ac:dyDescent="0.25">
      <c r="A115" s="16"/>
      <c r="B115" s="17"/>
      <c r="C115" s="178"/>
      <c r="D115" s="179">
        <f t="shared" si="1"/>
        <v>0</v>
      </c>
      <c r="E115" s="178"/>
      <c r="F115" s="178"/>
      <c r="G115" s="178"/>
      <c r="H115" s="178"/>
      <c r="I115" s="178"/>
      <c r="J115" s="178"/>
      <c r="K115" s="1003"/>
    </row>
    <row r="116" spans="1:11" x14ac:dyDescent="0.25">
      <c r="A116" s="16"/>
      <c r="B116" s="17"/>
      <c r="C116" s="178"/>
      <c r="D116" s="179">
        <f t="shared" si="1"/>
        <v>0</v>
      </c>
      <c r="E116" s="178"/>
      <c r="F116" s="178"/>
      <c r="G116" s="178"/>
      <c r="H116" s="178"/>
      <c r="I116" s="178"/>
      <c r="J116" s="178"/>
      <c r="K116" s="1003"/>
    </row>
    <row r="117" spans="1:11" x14ac:dyDescent="0.25">
      <c r="A117" s="16"/>
      <c r="B117" s="17"/>
      <c r="D117" s="179">
        <f t="shared" si="1"/>
        <v>0</v>
      </c>
    </row>
    <row r="118" spans="1:11" ht="20.100000000000001" customHeight="1" x14ac:dyDescent="0.25">
      <c r="A118" s="16"/>
      <c r="B118" s="17"/>
      <c r="D118" s="179">
        <f t="shared" si="1"/>
        <v>0</v>
      </c>
    </row>
    <row r="119" spans="1:11" ht="20.100000000000001" customHeight="1" x14ac:dyDescent="0.25">
      <c r="A119" s="16"/>
      <c r="B119" s="17"/>
      <c r="D119" s="179">
        <f t="shared" si="1"/>
        <v>0</v>
      </c>
    </row>
    <row r="120" spans="1:11" ht="20.100000000000001" customHeight="1" x14ac:dyDescent="0.25">
      <c r="A120" s="16"/>
      <c r="B120" s="17"/>
      <c r="D120" s="179">
        <f t="shared" si="1"/>
        <v>0</v>
      </c>
    </row>
    <row r="121" spans="1:11" ht="20.100000000000001" customHeight="1" x14ac:dyDescent="0.25">
      <c r="A121" s="16"/>
      <c r="B121" s="17"/>
      <c r="D121" s="179">
        <f t="shared" si="1"/>
        <v>0</v>
      </c>
    </row>
    <row r="122" spans="1:11" x14ac:dyDescent="0.25">
      <c r="A122" s="16"/>
      <c r="B122" s="17"/>
      <c r="D122" s="179">
        <f t="shared" si="1"/>
        <v>0</v>
      </c>
    </row>
    <row r="123" spans="1:11" ht="20.100000000000001" customHeight="1" x14ac:dyDescent="0.25">
      <c r="A123" s="16"/>
      <c r="B123" s="17"/>
      <c r="D123" s="179">
        <f t="shared" si="1"/>
        <v>0</v>
      </c>
    </row>
    <row r="124" spans="1:11" ht="20.100000000000001" customHeight="1" x14ac:dyDescent="0.25">
      <c r="A124" s="16"/>
      <c r="B124" s="17"/>
      <c r="D124" s="179">
        <f t="shared" si="1"/>
        <v>0</v>
      </c>
    </row>
    <row r="125" spans="1:11" ht="20.100000000000001" customHeight="1" x14ac:dyDescent="0.25">
      <c r="A125" s="16"/>
      <c r="B125" s="17"/>
      <c r="D125" s="179">
        <f t="shared" si="1"/>
        <v>0</v>
      </c>
    </row>
    <row r="126" spans="1:11" ht="20.100000000000001" customHeight="1" x14ac:dyDescent="0.25">
      <c r="A126" s="16"/>
      <c r="B126" s="17"/>
      <c r="D126" s="179">
        <f t="shared" si="1"/>
        <v>0</v>
      </c>
    </row>
    <row r="127" spans="1:11" ht="20.100000000000001" customHeight="1" x14ac:dyDescent="0.25">
      <c r="A127" s="16"/>
      <c r="B127" s="17"/>
      <c r="D127" s="179">
        <f t="shared" si="1"/>
        <v>0</v>
      </c>
    </row>
    <row r="128" spans="1:11" ht="20.100000000000001" customHeight="1" x14ac:dyDescent="0.25">
      <c r="A128" s="16"/>
      <c r="B128" s="17"/>
      <c r="D128" s="179">
        <f t="shared" si="1"/>
        <v>0</v>
      </c>
    </row>
    <row r="129" spans="1:4" ht="20.100000000000001" customHeight="1" x14ac:dyDescent="0.25">
      <c r="A129" s="16"/>
      <c r="B129" s="17"/>
      <c r="D129" s="179">
        <f t="shared" si="1"/>
        <v>0</v>
      </c>
    </row>
    <row r="130" spans="1:4" ht="20.100000000000001" customHeight="1" x14ac:dyDescent="0.25">
      <c r="A130" s="16"/>
      <c r="B130" s="17"/>
    </row>
    <row r="131" spans="1:4" x14ac:dyDescent="0.25">
      <c r="A131" s="16"/>
      <c r="B131" s="17"/>
    </row>
    <row r="132" spans="1:4" ht="20.100000000000001" customHeight="1" x14ac:dyDescent="0.25">
      <c r="A132" s="16"/>
      <c r="B132" s="17"/>
    </row>
    <row r="133" spans="1:4" x14ac:dyDescent="0.25">
      <c r="A133" s="16"/>
      <c r="B133" s="17"/>
    </row>
    <row r="134" spans="1:4" x14ac:dyDescent="0.25">
      <c r="A134" s="16"/>
      <c r="B134" s="17"/>
    </row>
    <row r="135" spans="1:4" x14ac:dyDescent="0.25">
      <c r="A135" s="16"/>
    </row>
    <row r="136" spans="1:4" x14ac:dyDescent="0.25">
      <c r="A136" s="16"/>
    </row>
    <row r="137" spans="1:4" x14ac:dyDescent="0.25">
      <c r="A137" s="16"/>
    </row>
    <row r="138" spans="1:4" x14ac:dyDescent="0.25">
      <c r="A138" s="16"/>
    </row>
    <row r="139" spans="1:4" x14ac:dyDescent="0.25">
      <c r="A139" s="16"/>
    </row>
    <row r="140" spans="1:4" x14ac:dyDescent="0.25">
      <c r="A140" s="16"/>
    </row>
    <row r="141" spans="1:4" x14ac:dyDescent="0.25">
      <c r="A141" s="16"/>
    </row>
    <row r="142" spans="1:4" x14ac:dyDescent="0.25">
      <c r="A142" s="16"/>
    </row>
    <row r="143" spans="1:4" x14ac:dyDescent="0.25">
      <c r="A143" s="16"/>
    </row>
    <row r="144" spans="1:4"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row r="156" spans="1:1" x14ac:dyDescent="0.25">
      <c r="A156" s="16"/>
    </row>
    <row r="157" spans="1:1" x14ac:dyDescent="0.25">
      <c r="A157" s="16"/>
    </row>
    <row r="158" spans="1:1" x14ac:dyDescent="0.25">
      <c r="A158" s="16"/>
    </row>
    <row r="159" spans="1:1" x14ac:dyDescent="0.25">
      <c r="A159" s="16"/>
    </row>
    <row r="160" spans="1:1" x14ac:dyDescent="0.25">
      <c r="A160" s="16"/>
    </row>
    <row r="161" spans="1:1" x14ac:dyDescent="0.25">
      <c r="A161" s="16"/>
    </row>
  </sheetData>
  <autoFilter ref="A6:L9"/>
  <customSheetViews>
    <customSheetView guid="{4721BBB5-12E6-4B99-8BF2-C39038CD9F6A}" showAutoFilter="1">
      <pane ySplit="6" topLeftCell="A36" activePane="bottomLeft" state="frozen"/>
      <selection pane="bottomLeft" activeCell="H48" sqref="H48"/>
      <pageMargins left="0.7" right="0.7" top="0.75" bottom="0.75" header="0.3" footer="0.3"/>
      <pageSetup paperSize="9" orientation="portrait" r:id="rId1"/>
      <autoFilter ref="B6:B70"/>
    </customSheetView>
    <customSheetView guid="{FA9FAA88-D028-49CA-97F0-6F4B4A8F7473}" showAutoFilter="1">
      <pane ySplit="6" topLeftCell="A36" activePane="bottomLeft" state="frozen"/>
      <selection pane="bottomLeft" activeCell="A48" sqref="A48:XFD48"/>
      <pageMargins left="0.7" right="0.7" top="0.75" bottom="0.75" header="0.3" footer="0.3"/>
      <pageSetup paperSize="9" orientation="portrait" r:id="rId2"/>
      <autoFilter ref="B6:B70"/>
    </customSheetView>
  </customSheetViews>
  <mergeCells count="41">
    <mergeCell ref="H77:I77"/>
    <mergeCell ref="C36:J36"/>
    <mergeCell ref="A1:L1"/>
    <mergeCell ref="A2:B2"/>
    <mergeCell ref="C2:F2"/>
    <mergeCell ref="G2:H2"/>
    <mergeCell ref="I2:J2"/>
    <mergeCell ref="K2:L2"/>
    <mergeCell ref="K3:L3"/>
    <mergeCell ref="K4:L4"/>
    <mergeCell ref="K5:L5"/>
    <mergeCell ref="A3:B3"/>
    <mergeCell ref="I4:J4"/>
    <mergeCell ref="G3:H3"/>
    <mergeCell ref="C3:F3"/>
    <mergeCell ref="I3:J3"/>
    <mergeCell ref="H72:I72"/>
    <mergeCell ref="C4:F4"/>
    <mergeCell ref="C68:J68"/>
    <mergeCell ref="H16:J16"/>
    <mergeCell ref="C67:J67"/>
    <mergeCell ref="H66:J66"/>
    <mergeCell ref="H60:I60"/>
    <mergeCell ref="C50:J50"/>
    <mergeCell ref="C49:J49"/>
    <mergeCell ref="C53:J53"/>
    <mergeCell ref="C51:J51"/>
    <mergeCell ref="C31:J31"/>
    <mergeCell ref="C38:J38"/>
    <mergeCell ref="C25:J25"/>
    <mergeCell ref="C13:J13"/>
    <mergeCell ref="C17:J17"/>
    <mergeCell ref="A8:A9"/>
    <mergeCell ref="C7:J7"/>
    <mergeCell ref="C5:F5"/>
    <mergeCell ref="I5:J5"/>
    <mergeCell ref="G4:H5"/>
    <mergeCell ref="C9:J9"/>
    <mergeCell ref="C8:J8"/>
    <mergeCell ref="A5:B5"/>
    <mergeCell ref="A4:B4"/>
  </mergeCell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M160"/>
  <sheetViews>
    <sheetView workbookViewId="0">
      <pane ySplit="6" topLeftCell="A89" activePane="bottomLeft" state="frozen"/>
      <selection pane="bottomLeft" activeCell="B70" sqref="B70"/>
    </sheetView>
  </sheetViews>
  <sheetFormatPr defaultColWidth="8.88671875" defaultRowHeight="15.75" x14ac:dyDescent="0.25"/>
  <cols>
    <col min="1" max="1" width="8.5546875" style="48" customWidth="1"/>
    <col min="2" max="7" width="7.88671875" style="47" customWidth="1"/>
    <col min="8" max="8" width="9.44140625" style="47" customWidth="1"/>
    <col min="9" max="10" width="7.88671875" style="47" customWidth="1"/>
    <col min="11" max="11" width="20.5546875" style="977" customWidth="1"/>
    <col min="12" max="12" width="39.33203125" style="18" customWidth="1"/>
    <col min="13" max="13" width="33.33203125" style="9" customWidth="1"/>
    <col min="14" max="16384" width="8.88671875" style="9"/>
  </cols>
  <sheetData>
    <row r="1" spans="1:13" s="6" customFormat="1" ht="30.75" customHeight="1" thickTop="1" x14ac:dyDescent="0.25">
      <c r="A1" s="1621" t="s">
        <v>420</v>
      </c>
      <c r="B1" s="1622"/>
      <c r="C1" s="1622"/>
      <c r="D1" s="1622"/>
      <c r="E1" s="1622"/>
      <c r="F1" s="1622"/>
      <c r="G1" s="1622"/>
      <c r="H1" s="1622"/>
      <c r="I1" s="1622"/>
      <c r="J1" s="1622"/>
      <c r="K1" s="1622"/>
      <c r="L1" s="1623"/>
      <c r="M1" s="5"/>
    </row>
    <row r="2" spans="1:13" ht="20.25" customHeight="1" x14ac:dyDescent="0.25">
      <c r="A2" s="1624" t="s">
        <v>177</v>
      </c>
      <c r="B2" s="1625"/>
      <c r="C2" s="1600"/>
      <c r="D2" s="1601"/>
      <c r="E2" s="1601"/>
      <c r="F2" s="1602"/>
      <c r="G2" s="1626"/>
      <c r="H2" s="1627"/>
      <c r="I2" s="1628" t="s">
        <v>178</v>
      </c>
      <c r="J2" s="1629"/>
      <c r="K2" s="1688">
        <v>8</v>
      </c>
      <c r="L2" s="1689"/>
      <c r="M2" s="8"/>
    </row>
    <row r="3" spans="1:13" ht="20.25" customHeight="1" x14ac:dyDescent="0.25">
      <c r="A3" s="1624" t="s">
        <v>179</v>
      </c>
      <c r="B3" s="1625"/>
      <c r="C3" s="1600" t="s">
        <v>189</v>
      </c>
      <c r="D3" s="1601"/>
      <c r="E3" s="1601"/>
      <c r="F3" s="1602"/>
      <c r="G3" s="1673"/>
      <c r="H3" s="1674"/>
      <c r="I3" s="1628" t="s">
        <v>180</v>
      </c>
      <c r="J3" s="1629"/>
      <c r="K3" s="1688">
        <v>112</v>
      </c>
      <c r="L3" s="1689"/>
    </row>
    <row r="4" spans="1:13" ht="20.25" customHeight="1" x14ac:dyDescent="0.25">
      <c r="A4" s="1624" t="s">
        <v>181</v>
      </c>
      <c r="B4" s="1625"/>
      <c r="C4" s="1600"/>
      <c r="D4" s="1601"/>
      <c r="E4" s="1601"/>
      <c r="F4" s="1602"/>
      <c r="G4" s="1626"/>
      <c r="H4" s="1627"/>
      <c r="I4" s="1628" t="s">
        <v>182</v>
      </c>
      <c r="J4" s="1629"/>
      <c r="K4" s="1718"/>
      <c r="L4" s="1719"/>
      <c r="M4" s="8"/>
    </row>
    <row r="5" spans="1:13" ht="78" customHeight="1" thickBot="1" x14ac:dyDescent="0.3">
      <c r="A5" s="1641" t="s">
        <v>183</v>
      </c>
      <c r="B5" s="1642"/>
      <c r="C5" s="1636"/>
      <c r="D5" s="1637"/>
      <c r="E5" s="1637"/>
      <c r="F5" s="1638"/>
      <c r="G5" s="1890" t="s">
        <v>2112</v>
      </c>
      <c r="H5" s="1891"/>
      <c r="I5" s="1628" t="s">
        <v>297</v>
      </c>
      <c r="J5" s="1629"/>
      <c r="K5" s="1875" t="s">
        <v>3126</v>
      </c>
      <c r="L5" s="1876"/>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29.25" customHeight="1" x14ac:dyDescent="0.25">
      <c r="A7" s="16">
        <v>40600</v>
      </c>
      <c r="B7" s="17" t="s">
        <v>18</v>
      </c>
      <c r="C7" s="47">
        <v>100</v>
      </c>
      <c r="D7" s="47">
        <v>92</v>
      </c>
      <c r="E7" s="47">
        <v>8</v>
      </c>
      <c r="G7" s="47">
        <v>140</v>
      </c>
      <c r="K7" s="1252" t="s">
        <v>1538</v>
      </c>
      <c r="L7" s="21" t="s">
        <v>1549</v>
      </c>
    </row>
    <row r="8" spans="1:13" ht="20.100000000000001" customHeight="1" x14ac:dyDescent="0.25">
      <c r="A8" s="16">
        <v>40629</v>
      </c>
      <c r="B8" s="17" t="s">
        <v>127</v>
      </c>
      <c r="H8" s="47">
        <v>4450</v>
      </c>
      <c r="I8" s="47">
        <v>29</v>
      </c>
      <c r="L8" s="18" t="s">
        <v>64</v>
      </c>
    </row>
    <row r="9" spans="1:13" ht="20.100000000000001" customHeight="1" x14ac:dyDescent="0.25">
      <c r="A9" s="16">
        <v>40712</v>
      </c>
      <c r="B9" s="17" t="s">
        <v>18</v>
      </c>
      <c r="C9" s="47">
        <v>110</v>
      </c>
      <c r="D9" s="47">
        <v>99</v>
      </c>
      <c r="E9" s="47">
        <v>10</v>
      </c>
      <c r="G9" s="47">
        <v>120</v>
      </c>
      <c r="L9" s="18" t="s">
        <v>36</v>
      </c>
    </row>
    <row r="10" spans="1:13" ht="45.75" customHeight="1" x14ac:dyDescent="0.25">
      <c r="A10" s="16">
        <v>40738</v>
      </c>
      <c r="B10" s="17" t="s">
        <v>11</v>
      </c>
      <c r="C10" s="1617" t="s">
        <v>787</v>
      </c>
      <c r="D10" s="1617"/>
      <c r="E10" s="1617"/>
      <c r="F10" s="1617"/>
      <c r="G10" s="1617"/>
      <c r="H10" s="1617"/>
      <c r="I10" s="1617"/>
      <c r="J10" s="1617"/>
      <c r="K10" s="976"/>
    </row>
    <row r="11" spans="1:13" ht="20.100000000000001" customHeight="1" x14ac:dyDescent="0.25">
      <c r="A11" s="16">
        <v>40755</v>
      </c>
      <c r="B11" s="17" t="s">
        <v>127</v>
      </c>
      <c r="H11" s="47">
        <v>4750</v>
      </c>
      <c r="I11" s="47">
        <v>100</v>
      </c>
      <c r="L11" s="18" t="s">
        <v>788</v>
      </c>
    </row>
    <row r="12" spans="1:13" ht="18" customHeight="1" x14ac:dyDescent="0.25">
      <c r="A12" s="16">
        <v>40794</v>
      </c>
      <c r="B12" s="17" t="s">
        <v>18</v>
      </c>
      <c r="C12" s="47">
        <v>70</v>
      </c>
      <c r="D12" s="47">
        <v>63</v>
      </c>
      <c r="E12" s="47">
        <v>10</v>
      </c>
      <c r="G12" s="47">
        <v>140</v>
      </c>
      <c r="L12" s="21" t="s">
        <v>789</v>
      </c>
    </row>
    <row r="13" spans="1:13" x14ac:dyDescent="0.25">
      <c r="A13" s="16">
        <v>40795</v>
      </c>
      <c r="B13" s="17" t="s">
        <v>127</v>
      </c>
      <c r="H13" s="47">
        <v>5115</v>
      </c>
      <c r="I13" s="47">
        <v>81</v>
      </c>
      <c r="L13" s="18" t="s">
        <v>790</v>
      </c>
    </row>
    <row r="14" spans="1:13" ht="20.100000000000001" customHeight="1" x14ac:dyDescent="0.25">
      <c r="A14" s="16">
        <v>40816</v>
      </c>
      <c r="B14" s="17" t="s">
        <v>127</v>
      </c>
      <c r="H14" s="47">
        <v>5075</v>
      </c>
      <c r="I14" s="47">
        <v>78</v>
      </c>
      <c r="L14" s="18" t="s">
        <v>790</v>
      </c>
    </row>
    <row r="15" spans="1:13" ht="20.100000000000001" customHeight="1" x14ac:dyDescent="0.25">
      <c r="A15" s="16">
        <v>40821</v>
      </c>
      <c r="B15" s="17" t="s">
        <v>26</v>
      </c>
      <c r="C15" s="1600" t="s">
        <v>119</v>
      </c>
      <c r="D15" s="1601"/>
      <c r="E15" s="1601"/>
      <c r="F15" s="1601"/>
      <c r="G15" s="1601"/>
      <c r="H15" s="1601"/>
      <c r="I15" s="1601"/>
      <c r="J15" s="1602"/>
      <c r="K15" s="972"/>
    </row>
    <row r="16" spans="1:13" ht="71.25" customHeight="1" x14ac:dyDescent="0.25">
      <c r="A16" s="485">
        <v>40849</v>
      </c>
      <c r="B16" s="486" t="s">
        <v>24</v>
      </c>
      <c r="C16" s="1887" t="s">
        <v>791</v>
      </c>
      <c r="D16" s="1888"/>
      <c r="E16" s="1888"/>
      <c r="F16" s="1888"/>
      <c r="G16" s="1888"/>
      <c r="H16" s="1888"/>
      <c r="I16" s="1888"/>
      <c r="J16" s="1889"/>
      <c r="K16" s="1080"/>
      <c r="L16" s="515" t="s">
        <v>1538</v>
      </c>
    </row>
    <row r="17" spans="1:12" ht="20.100000000000001" customHeight="1" x14ac:dyDescent="0.25">
      <c r="A17" s="29">
        <v>40886</v>
      </c>
      <c r="B17" s="30" t="s">
        <v>18</v>
      </c>
      <c r="C17" s="63">
        <v>200</v>
      </c>
      <c r="D17" s="56">
        <f>+C17*(100-E17)/100</f>
        <v>180</v>
      </c>
      <c r="E17" s="63">
        <v>10</v>
      </c>
      <c r="F17" s="63" t="s">
        <v>95</v>
      </c>
      <c r="G17" s="63">
        <v>140</v>
      </c>
      <c r="H17" s="63"/>
      <c r="I17" s="63"/>
      <c r="J17" s="63"/>
      <c r="K17" s="1041"/>
      <c r="L17" s="31" t="s">
        <v>775</v>
      </c>
    </row>
    <row r="18" spans="1:12" ht="20.100000000000001" customHeight="1" x14ac:dyDescent="0.25">
      <c r="A18" s="1582">
        <v>40889</v>
      </c>
      <c r="B18" s="17" t="s">
        <v>18</v>
      </c>
      <c r="C18" s="47">
        <v>215</v>
      </c>
      <c r="D18" s="57">
        <f>+C18*(100-E18)/100</f>
        <v>193.5</v>
      </c>
      <c r="E18" s="47">
        <v>10</v>
      </c>
      <c r="F18" s="47" t="s">
        <v>95</v>
      </c>
      <c r="G18" s="47">
        <v>140</v>
      </c>
      <c r="L18" s="18" t="s">
        <v>36</v>
      </c>
    </row>
    <row r="19" spans="1:12" ht="17.25" customHeight="1" thickBot="1" x14ac:dyDescent="0.3">
      <c r="A19" s="1883"/>
      <c r="B19" s="38" t="s">
        <v>127</v>
      </c>
      <c r="C19" s="74"/>
      <c r="D19" s="66"/>
      <c r="E19" s="74"/>
      <c r="F19" s="74"/>
      <c r="G19" s="74"/>
      <c r="H19" s="74">
        <v>4355</v>
      </c>
      <c r="I19" s="74">
        <v>82</v>
      </c>
      <c r="J19" s="74"/>
      <c r="K19" s="74"/>
      <c r="L19" s="39" t="s">
        <v>792</v>
      </c>
    </row>
    <row r="20" spans="1:12" ht="20.100000000000001" customHeight="1" thickTop="1" x14ac:dyDescent="0.25">
      <c r="A20" s="154">
        <v>40974</v>
      </c>
      <c r="B20" s="155" t="s">
        <v>130</v>
      </c>
      <c r="C20" s="1711" t="s">
        <v>131</v>
      </c>
      <c r="D20" s="1712"/>
      <c r="E20" s="1712"/>
      <c r="F20" s="1712"/>
      <c r="G20" s="1712"/>
      <c r="H20" s="1712"/>
      <c r="I20" s="1712"/>
      <c r="J20" s="1713"/>
      <c r="K20" s="1025"/>
      <c r="L20" s="156"/>
    </row>
    <row r="21" spans="1:12" ht="20.100000000000001" customHeight="1" x14ac:dyDescent="0.25">
      <c r="A21" s="16">
        <v>41011</v>
      </c>
      <c r="B21" s="17" t="s">
        <v>127</v>
      </c>
      <c r="D21" s="57"/>
      <c r="H21" s="47">
        <v>4500</v>
      </c>
      <c r="I21" s="47">
        <v>80</v>
      </c>
      <c r="L21" s="21" t="s">
        <v>583</v>
      </c>
    </row>
    <row r="22" spans="1:12" ht="20.100000000000001" customHeight="1" x14ac:dyDescent="0.25">
      <c r="A22" s="16">
        <v>41016</v>
      </c>
      <c r="B22" s="17" t="s">
        <v>18</v>
      </c>
      <c r="C22" s="47">
        <v>155</v>
      </c>
      <c r="D22" s="57">
        <f>+C22*(100-E22)/100</f>
        <v>139.5</v>
      </c>
      <c r="E22" s="47">
        <v>10</v>
      </c>
      <c r="G22" s="47">
        <v>167</v>
      </c>
      <c r="L22" s="18" t="s">
        <v>793</v>
      </c>
    </row>
    <row r="23" spans="1:12" ht="20.100000000000001" customHeight="1" thickBot="1" x14ac:dyDescent="0.3">
      <c r="A23" s="22">
        <v>41188</v>
      </c>
      <c r="B23" s="23" t="s">
        <v>127</v>
      </c>
      <c r="C23" s="64"/>
      <c r="D23" s="85"/>
      <c r="E23" s="64"/>
      <c r="F23" s="64"/>
      <c r="G23" s="64"/>
      <c r="H23" s="64">
        <v>4695</v>
      </c>
      <c r="I23" s="64">
        <v>50</v>
      </c>
      <c r="J23" s="64"/>
      <c r="K23" s="64"/>
      <c r="L23" s="24" t="s">
        <v>794</v>
      </c>
    </row>
    <row r="24" spans="1:12" ht="20.100000000000001" customHeight="1" thickTop="1" x14ac:dyDescent="0.25">
      <c r="A24" s="44">
        <v>41339</v>
      </c>
      <c r="B24" s="45" t="s">
        <v>18</v>
      </c>
      <c r="C24" s="81">
        <v>160</v>
      </c>
      <c r="D24" s="67">
        <f>+C24*(100-E24)/100</f>
        <v>144</v>
      </c>
      <c r="E24" s="81">
        <v>10</v>
      </c>
      <c r="F24" s="81"/>
      <c r="G24" s="81">
        <v>140</v>
      </c>
      <c r="H24" s="81"/>
      <c r="I24" s="81"/>
      <c r="J24" s="81"/>
      <c r="K24" s="985"/>
      <c r="L24" s="46" t="s">
        <v>214</v>
      </c>
    </row>
    <row r="25" spans="1:12" ht="20.100000000000001" customHeight="1" x14ac:dyDescent="0.25">
      <c r="A25" s="16">
        <v>41365</v>
      </c>
      <c r="B25" s="17" t="s">
        <v>18</v>
      </c>
      <c r="C25" s="47">
        <v>150</v>
      </c>
      <c r="D25" s="57">
        <f>+C25*(100-E25)/100</f>
        <v>135</v>
      </c>
      <c r="E25" s="47">
        <v>10</v>
      </c>
      <c r="G25" s="47">
        <v>140</v>
      </c>
      <c r="L25" s="18" t="s">
        <v>36</v>
      </c>
    </row>
    <row r="26" spans="1:12" ht="20.100000000000001" customHeight="1" x14ac:dyDescent="0.25">
      <c r="A26" s="16">
        <v>41546</v>
      </c>
      <c r="B26" s="17" t="s">
        <v>127</v>
      </c>
      <c r="D26" s="57"/>
      <c r="H26" s="47">
        <v>4872</v>
      </c>
      <c r="I26" s="47">
        <v>70</v>
      </c>
      <c r="L26" s="18" t="s">
        <v>795</v>
      </c>
    </row>
    <row r="27" spans="1:12" x14ac:dyDescent="0.25">
      <c r="A27" s="16">
        <v>41546</v>
      </c>
      <c r="B27" s="17" t="s">
        <v>13</v>
      </c>
      <c r="C27" s="1661" t="s">
        <v>142</v>
      </c>
      <c r="D27" s="1662"/>
      <c r="E27" s="1662"/>
      <c r="F27" s="1662"/>
      <c r="G27" s="1662"/>
      <c r="H27" s="1662"/>
      <c r="I27" s="1662"/>
      <c r="J27" s="1663"/>
      <c r="K27" s="1002"/>
    </row>
    <row r="28" spans="1:12" x14ac:dyDescent="0.25">
      <c r="A28" s="16">
        <v>41562</v>
      </c>
      <c r="B28" s="17" t="s">
        <v>268</v>
      </c>
      <c r="C28" s="1661" t="s">
        <v>274</v>
      </c>
      <c r="D28" s="1662"/>
      <c r="E28" s="1662"/>
      <c r="F28" s="1662"/>
      <c r="G28" s="1662"/>
      <c r="H28" s="1662"/>
      <c r="I28" s="1662"/>
      <c r="J28" s="1663"/>
      <c r="K28" s="1002"/>
    </row>
    <row r="29" spans="1:12" ht="20.100000000000001" customHeight="1" x14ac:dyDescent="0.25">
      <c r="A29" s="16">
        <v>41589</v>
      </c>
      <c r="B29" s="17" t="s">
        <v>18</v>
      </c>
      <c r="C29" s="47">
        <v>120</v>
      </c>
      <c r="D29" s="57">
        <f>+C29*(100-E29)/100</f>
        <v>102</v>
      </c>
      <c r="E29" s="47">
        <v>15</v>
      </c>
      <c r="G29" s="47">
        <v>142</v>
      </c>
      <c r="L29" s="18" t="s">
        <v>214</v>
      </c>
    </row>
    <row r="30" spans="1:12" ht="16.5" thickBot="1" x14ac:dyDescent="0.3">
      <c r="A30" s="37">
        <v>41590</v>
      </c>
      <c r="B30" s="38" t="s">
        <v>127</v>
      </c>
      <c r="C30" s="74"/>
      <c r="D30" s="66"/>
      <c r="E30" s="74"/>
      <c r="F30" s="74"/>
      <c r="G30" s="74"/>
      <c r="H30" s="74"/>
      <c r="I30" s="74"/>
      <c r="J30" s="74"/>
      <c r="K30" s="74"/>
      <c r="L30" s="39" t="s">
        <v>796</v>
      </c>
    </row>
    <row r="31" spans="1:12" ht="16.5" thickTop="1" x14ac:dyDescent="0.25">
      <c r="A31" s="40">
        <v>41693</v>
      </c>
      <c r="B31" s="41" t="s">
        <v>268</v>
      </c>
      <c r="C31" s="1611" t="s">
        <v>301</v>
      </c>
      <c r="D31" s="1612"/>
      <c r="E31" s="1612"/>
      <c r="F31" s="1612"/>
      <c r="G31" s="1612"/>
      <c r="H31" s="1612"/>
      <c r="I31" s="1612"/>
      <c r="J31" s="1613"/>
      <c r="K31" s="983"/>
      <c r="L31" s="42"/>
    </row>
    <row r="32" spans="1:12" ht="20.100000000000001" customHeight="1" x14ac:dyDescent="0.25">
      <c r="A32" s="16">
        <v>41722</v>
      </c>
      <c r="B32" s="17" t="s">
        <v>127</v>
      </c>
      <c r="D32" s="57"/>
      <c r="H32" s="1800" t="s">
        <v>309</v>
      </c>
      <c r="I32" s="1801"/>
      <c r="J32" s="1802"/>
      <c r="K32" s="1057"/>
      <c r="L32" s="18" t="s">
        <v>797</v>
      </c>
    </row>
    <row r="33" spans="1:12" ht="20.100000000000001" customHeight="1" x14ac:dyDescent="0.25">
      <c r="A33" s="16">
        <v>41723</v>
      </c>
      <c r="B33" s="17" t="s">
        <v>18</v>
      </c>
      <c r="C33" s="47">
        <v>130</v>
      </c>
      <c r="D33" s="57">
        <f>+C33*(100-E33)/100</f>
        <v>104</v>
      </c>
      <c r="E33" s="47">
        <v>20</v>
      </c>
      <c r="G33" s="47">
        <v>150</v>
      </c>
      <c r="L33" s="18" t="s">
        <v>36</v>
      </c>
    </row>
    <row r="34" spans="1:12" x14ac:dyDescent="0.25">
      <c r="A34" s="16">
        <v>41875</v>
      </c>
      <c r="B34" s="17" t="s">
        <v>127</v>
      </c>
      <c r="D34" s="57"/>
      <c r="H34" s="47">
        <v>5040</v>
      </c>
      <c r="I34" s="47">
        <v>81</v>
      </c>
      <c r="L34" s="18" t="s">
        <v>798</v>
      </c>
    </row>
    <row r="35" spans="1:12" ht="20.100000000000001" customHeight="1" x14ac:dyDescent="0.25">
      <c r="A35" s="29">
        <v>41893</v>
      </c>
      <c r="B35" s="30" t="s">
        <v>18</v>
      </c>
      <c r="C35" s="63">
        <v>100</v>
      </c>
      <c r="D35" s="56">
        <f>+C35*(100-E35)/100</f>
        <v>80</v>
      </c>
      <c r="E35" s="63">
        <v>20</v>
      </c>
      <c r="F35" s="63"/>
      <c r="G35" s="63">
        <v>127</v>
      </c>
      <c r="H35" s="63"/>
      <c r="I35" s="63"/>
      <c r="J35" s="63"/>
      <c r="K35" s="1041"/>
      <c r="L35" s="31" t="s">
        <v>214</v>
      </c>
    </row>
    <row r="36" spans="1:12" ht="24.75" customHeight="1" x14ac:dyDescent="0.25">
      <c r="A36" s="16">
        <v>41903</v>
      </c>
      <c r="B36" s="17" t="s">
        <v>13</v>
      </c>
      <c r="C36" s="1661" t="s">
        <v>142</v>
      </c>
      <c r="D36" s="1662"/>
      <c r="E36" s="1662"/>
      <c r="F36" s="1662"/>
      <c r="G36" s="1662"/>
      <c r="H36" s="1662"/>
      <c r="I36" s="1662"/>
      <c r="J36" s="1663"/>
      <c r="K36" s="1002"/>
    </row>
    <row r="37" spans="1:12" ht="22.5" customHeight="1" x14ac:dyDescent="0.25">
      <c r="A37" s="16">
        <v>41920</v>
      </c>
      <c r="B37" s="17" t="s">
        <v>13</v>
      </c>
      <c r="C37" s="1661" t="s">
        <v>142</v>
      </c>
      <c r="D37" s="1662"/>
      <c r="E37" s="1662"/>
      <c r="F37" s="1662"/>
      <c r="G37" s="1662"/>
      <c r="H37" s="1662"/>
      <c r="I37" s="1662"/>
      <c r="J37" s="1663"/>
      <c r="K37" s="1002"/>
    </row>
    <row r="38" spans="1:12" ht="20.100000000000001" customHeight="1" x14ac:dyDescent="0.25">
      <c r="A38" s="1582">
        <v>41961</v>
      </c>
      <c r="B38" s="17" t="s">
        <v>13</v>
      </c>
      <c r="C38" s="1661" t="s">
        <v>799</v>
      </c>
      <c r="D38" s="1662"/>
      <c r="E38" s="1662"/>
      <c r="F38" s="1662"/>
      <c r="G38" s="1662"/>
      <c r="H38" s="1662"/>
      <c r="I38" s="1662"/>
      <c r="J38" s="1663"/>
      <c r="K38" s="1002"/>
    </row>
    <row r="39" spans="1:12" ht="20.100000000000001" customHeight="1" x14ac:dyDescent="0.25">
      <c r="A39" s="1682"/>
      <c r="B39" s="17" t="s">
        <v>127</v>
      </c>
      <c r="D39" s="57"/>
      <c r="H39" s="47">
        <v>4980</v>
      </c>
      <c r="I39" s="47">
        <v>68</v>
      </c>
      <c r="L39" s="18" t="s">
        <v>800</v>
      </c>
    </row>
    <row r="40" spans="1:12" ht="16.5" thickBot="1" x14ac:dyDescent="0.3">
      <c r="A40" s="157">
        <v>41996</v>
      </c>
      <c r="B40" s="158" t="s">
        <v>18</v>
      </c>
      <c r="C40" s="159">
        <v>85</v>
      </c>
      <c r="D40" s="160">
        <f>+C40*(100-E40)/100</f>
        <v>68</v>
      </c>
      <c r="E40" s="159">
        <v>20</v>
      </c>
      <c r="F40" s="159"/>
      <c r="G40" s="159">
        <v>122</v>
      </c>
      <c r="H40" s="159"/>
      <c r="I40" s="159"/>
      <c r="J40" s="159"/>
      <c r="K40" s="159"/>
      <c r="L40" s="24" t="s">
        <v>548</v>
      </c>
    </row>
    <row r="41" spans="1:12" ht="16.5" thickTop="1" x14ac:dyDescent="0.25">
      <c r="A41" s="44">
        <v>42047</v>
      </c>
      <c r="B41" s="45" t="s">
        <v>127</v>
      </c>
      <c r="C41" s="81"/>
      <c r="D41" s="67"/>
      <c r="E41" s="81"/>
      <c r="F41" s="81"/>
      <c r="G41" s="81"/>
      <c r="H41" s="81">
        <v>4965</v>
      </c>
      <c r="I41" s="81">
        <v>99</v>
      </c>
      <c r="J41" s="81"/>
      <c r="K41" s="985"/>
      <c r="L41" s="46" t="s">
        <v>801</v>
      </c>
    </row>
    <row r="42" spans="1:12" ht="20.100000000000001" customHeight="1" x14ac:dyDescent="0.25">
      <c r="A42" s="16">
        <v>42051</v>
      </c>
      <c r="B42" s="17" t="s">
        <v>13</v>
      </c>
      <c r="C42" s="1661" t="s">
        <v>161</v>
      </c>
      <c r="D42" s="1662"/>
      <c r="E42" s="1662"/>
      <c r="F42" s="1662"/>
      <c r="G42" s="1662"/>
      <c r="H42" s="1662"/>
      <c r="I42" s="1662"/>
      <c r="J42" s="1663"/>
      <c r="K42" s="1002"/>
    </row>
    <row r="43" spans="1:12" ht="20.100000000000001" customHeight="1" x14ac:dyDescent="0.25">
      <c r="A43" s="16">
        <v>42069</v>
      </c>
      <c r="B43" s="17" t="s">
        <v>18</v>
      </c>
      <c r="C43" s="47">
        <v>90</v>
      </c>
      <c r="D43" s="57">
        <f>+C43*(100-E43)/100</f>
        <v>72</v>
      </c>
      <c r="E43" s="47">
        <v>20</v>
      </c>
      <c r="G43" s="47">
        <v>100</v>
      </c>
      <c r="L43" s="18" t="s">
        <v>214</v>
      </c>
    </row>
    <row r="44" spans="1:12" ht="20.100000000000001" customHeight="1" x14ac:dyDescent="0.25">
      <c r="A44" s="16">
        <v>42086</v>
      </c>
      <c r="B44" s="17" t="s">
        <v>13</v>
      </c>
      <c r="C44" s="1664" t="s">
        <v>161</v>
      </c>
      <c r="D44" s="1665"/>
      <c r="E44" s="1665"/>
      <c r="F44" s="1665"/>
      <c r="G44" s="1665"/>
      <c r="H44" s="1665"/>
      <c r="I44" s="1665"/>
      <c r="J44" s="1666"/>
      <c r="K44" s="999"/>
    </row>
    <row r="45" spans="1:12" ht="20.100000000000001" customHeight="1" x14ac:dyDescent="0.25">
      <c r="A45" s="188">
        <v>42117</v>
      </c>
      <c r="B45" s="17" t="s">
        <v>18</v>
      </c>
      <c r="C45" s="185">
        <v>65</v>
      </c>
      <c r="D45" s="57">
        <f>+C45*(100-E45)/100</f>
        <v>52</v>
      </c>
      <c r="E45" s="185">
        <v>20</v>
      </c>
      <c r="F45" s="185"/>
      <c r="G45" s="185">
        <v>110</v>
      </c>
      <c r="H45" s="185"/>
      <c r="I45" s="185"/>
      <c r="J45" s="185"/>
      <c r="L45" s="18" t="s">
        <v>36</v>
      </c>
    </row>
    <row r="46" spans="1:12" x14ac:dyDescent="0.25">
      <c r="A46" s="16">
        <v>42134</v>
      </c>
      <c r="B46" s="17" t="s">
        <v>127</v>
      </c>
      <c r="D46" s="57"/>
      <c r="H46" s="47">
        <v>4695</v>
      </c>
      <c r="I46" s="198">
        <v>27</v>
      </c>
      <c r="L46" s="18" t="s">
        <v>997</v>
      </c>
    </row>
    <row r="47" spans="1:12" ht="20.100000000000001" customHeight="1" x14ac:dyDescent="0.25">
      <c r="A47" s="19">
        <v>42179</v>
      </c>
      <c r="B47" s="20" t="s">
        <v>18</v>
      </c>
      <c r="C47" s="234">
        <v>20</v>
      </c>
      <c r="D47" s="60">
        <f>+C47*(100-E47)/100</f>
        <v>16</v>
      </c>
      <c r="E47" s="234">
        <v>20</v>
      </c>
      <c r="F47" s="234"/>
      <c r="G47" s="234">
        <v>125</v>
      </c>
      <c r="H47" s="234"/>
      <c r="I47" s="234"/>
      <c r="J47" s="234"/>
      <c r="K47" s="1098"/>
      <c r="L47" s="28" t="s">
        <v>132</v>
      </c>
    </row>
    <row r="48" spans="1:12" x14ac:dyDescent="0.25">
      <c r="A48" s="16">
        <v>42194</v>
      </c>
      <c r="B48" s="17" t="s">
        <v>127</v>
      </c>
      <c r="D48" s="57"/>
      <c r="H48" s="47">
        <v>4710</v>
      </c>
      <c r="I48" s="47">
        <v>25</v>
      </c>
      <c r="L48" s="18" t="s">
        <v>1059</v>
      </c>
    </row>
    <row r="49" spans="1:12" x14ac:dyDescent="0.25">
      <c r="A49" s="16">
        <v>42302</v>
      </c>
      <c r="B49" s="17" t="s">
        <v>18</v>
      </c>
      <c r="C49" s="47">
        <v>85</v>
      </c>
      <c r="D49" s="57">
        <f>+C49*(100-E49)/100</f>
        <v>51</v>
      </c>
      <c r="E49" s="47">
        <v>40</v>
      </c>
      <c r="L49" s="18" t="s">
        <v>1092</v>
      </c>
    </row>
    <row r="50" spans="1:12" ht="16.5" thickBot="1" x14ac:dyDescent="0.3">
      <c r="A50" s="381">
        <v>42319</v>
      </c>
      <c r="B50" s="388" t="s">
        <v>127</v>
      </c>
      <c r="C50" s="74"/>
      <c r="D50" s="66"/>
      <c r="E50" s="74"/>
      <c r="F50" s="74"/>
      <c r="G50" s="74"/>
      <c r="H50" s="74">
        <v>4655</v>
      </c>
      <c r="I50" s="74">
        <v>25</v>
      </c>
      <c r="J50" s="74"/>
      <c r="K50" s="74"/>
      <c r="L50" s="39" t="s">
        <v>1115</v>
      </c>
    </row>
    <row r="51" spans="1:12" ht="16.5" thickTop="1" x14ac:dyDescent="0.25">
      <c r="A51" s="40">
        <v>42411</v>
      </c>
      <c r="B51" s="41" t="s">
        <v>26</v>
      </c>
      <c r="C51" s="1884" t="s">
        <v>1429</v>
      </c>
      <c r="D51" s="1885"/>
      <c r="E51" s="1885"/>
      <c r="F51" s="1885"/>
      <c r="G51" s="1885"/>
      <c r="H51" s="1885"/>
      <c r="I51" s="1885"/>
      <c r="J51" s="1886"/>
      <c r="K51" s="1081"/>
      <c r="L51" s="42"/>
    </row>
    <row r="52" spans="1:12" x14ac:dyDescent="0.25">
      <c r="A52" s="380">
        <v>42414</v>
      </c>
      <c r="B52" s="17" t="s">
        <v>13</v>
      </c>
      <c r="C52" s="1664" t="s">
        <v>161</v>
      </c>
      <c r="D52" s="1665"/>
      <c r="E52" s="1665"/>
      <c r="F52" s="1665"/>
      <c r="G52" s="1665"/>
      <c r="H52" s="1665"/>
      <c r="I52" s="1665"/>
      <c r="J52" s="1666"/>
      <c r="K52" s="999"/>
    </row>
    <row r="53" spans="1:12" ht="53.25" customHeight="1" x14ac:dyDescent="0.25">
      <c r="A53" s="380">
        <v>42425</v>
      </c>
      <c r="B53" s="17" t="s">
        <v>13</v>
      </c>
      <c r="C53" s="1664" t="s">
        <v>1202</v>
      </c>
      <c r="D53" s="1665"/>
      <c r="E53" s="1665"/>
      <c r="F53" s="1665"/>
      <c r="G53" s="1665"/>
      <c r="H53" s="1665"/>
      <c r="I53" s="1665"/>
      <c r="J53" s="1666"/>
      <c r="K53" s="999"/>
      <c r="L53" s="21" t="s">
        <v>1198</v>
      </c>
    </row>
    <row r="54" spans="1:12" ht="71.25" customHeight="1" x14ac:dyDescent="0.25">
      <c r="A54" s="485">
        <v>42481</v>
      </c>
      <c r="B54" s="514" t="s">
        <v>24</v>
      </c>
      <c r="C54" s="1747" t="s">
        <v>1498</v>
      </c>
      <c r="D54" s="1762"/>
      <c r="E54" s="1762"/>
      <c r="F54" s="1762"/>
      <c r="G54" s="1762"/>
      <c r="H54" s="1762"/>
      <c r="I54" s="1762"/>
      <c r="J54" s="1763"/>
      <c r="K54" s="525" t="s">
        <v>1550</v>
      </c>
      <c r="L54" s="525" t="s">
        <v>1550</v>
      </c>
    </row>
    <row r="55" spans="1:12" ht="20.100000000000001" customHeight="1" x14ac:dyDescent="0.25">
      <c r="A55" s="380">
        <v>42489</v>
      </c>
      <c r="B55" s="17" t="s">
        <v>13</v>
      </c>
      <c r="C55" s="1661" t="s">
        <v>1255</v>
      </c>
      <c r="D55" s="1662"/>
      <c r="E55" s="1662"/>
      <c r="F55" s="1662"/>
      <c r="G55" s="1662"/>
      <c r="H55" s="1662"/>
      <c r="I55" s="1662"/>
      <c r="J55" s="1663"/>
      <c r="K55" s="1002"/>
    </row>
    <row r="56" spans="1:12" x14ac:dyDescent="0.25">
      <c r="A56" s="380">
        <v>42508</v>
      </c>
      <c r="B56" s="17" t="s">
        <v>18</v>
      </c>
      <c r="C56" s="379">
        <v>250</v>
      </c>
      <c r="D56" s="57">
        <f>+C56*(100-E56)/100</f>
        <v>25</v>
      </c>
      <c r="E56" s="379">
        <v>90</v>
      </c>
      <c r="F56" s="379"/>
      <c r="G56" s="379">
        <v>112</v>
      </c>
      <c r="H56" s="379"/>
      <c r="I56" s="379"/>
      <c r="J56" s="379"/>
      <c r="L56" s="18" t="s">
        <v>1499</v>
      </c>
    </row>
    <row r="57" spans="1:12" ht="20.100000000000001" customHeight="1" x14ac:dyDescent="0.25">
      <c r="A57" s="380">
        <v>42522</v>
      </c>
      <c r="B57" s="17" t="s">
        <v>127</v>
      </c>
      <c r="C57" s="379"/>
      <c r="D57" s="57"/>
      <c r="E57" s="379"/>
      <c r="F57" s="379"/>
      <c r="G57" s="379"/>
      <c r="H57" s="379">
        <v>5170</v>
      </c>
      <c r="I57" s="379">
        <v>100</v>
      </c>
      <c r="J57" s="379"/>
      <c r="L57" s="18" t="s">
        <v>42</v>
      </c>
    </row>
    <row r="58" spans="1:12" ht="55.5" customHeight="1" x14ac:dyDescent="0.25">
      <c r="A58" s="380">
        <v>42653</v>
      </c>
      <c r="B58" s="17" t="s">
        <v>13</v>
      </c>
      <c r="C58" s="1664" t="s">
        <v>1493</v>
      </c>
      <c r="D58" s="1665"/>
      <c r="E58" s="1665"/>
      <c r="F58" s="1665"/>
      <c r="G58" s="1665"/>
      <c r="H58" s="1665"/>
      <c r="I58" s="1665"/>
      <c r="J58" s="1666"/>
      <c r="K58" s="999"/>
      <c r="L58" s="21" t="s">
        <v>1421</v>
      </c>
    </row>
    <row r="59" spans="1:12" ht="94.5" customHeight="1" thickBot="1" x14ac:dyDescent="0.3">
      <c r="A59" s="560">
        <v>42727</v>
      </c>
      <c r="B59" s="561" t="s">
        <v>24</v>
      </c>
      <c r="C59" s="1880" t="s">
        <v>1761</v>
      </c>
      <c r="D59" s="1881"/>
      <c r="E59" s="1881"/>
      <c r="F59" s="1881"/>
      <c r="G59" s="1881"/>
      <c r="H59" s="1881"/>
      <c r="I59" s="1881"/>
      <c r="J59" s="1882"/>
      <c r="K59" s="562" t="s">
        <v>1551</v>
      </c>
      <c r="L59" s="562" t="s">
        <v>1551</v>
      </c>
    </row>
    <row r="60" spans="1:12" ht="20.100000000000001" customHeight="1" thickTop="1" x14ac:dyDescent="0.25">
      <c r="A60" s="33">
        <v>42746</v>
      </c>
      <c r="B60" s="34" t="s">
        <v>18</v>
      </c>
      <c r="C60" s="323">
        <v>55</v>
      </c>
      <c r="D60" s="324">
        <f>+C60*(100-E60)/100</f>
        <v>11</v>
      </c>
      <c r="E60" s="323">
        <v>80</v>
      </c>
      <c r="F60" s="323"/>
      <c r="G60" s="323">
        <v>155</v>
      </c>
      <c r="H60" s="323"/>
      <c r="I60" s="323"/>
      <c r="J60" s="323"/>
      <c r="K60" s="323"/>
      <c r="L60" s="406" t="s">
        <v>1508</v>
      </c>
    </row>
    <row r="61" spans="1:12" ht="20.100000000000001" customHeight="1" x14ac:dyDescent="0.25">
      <c r="A61" s="16">
        <v>42757</v>
      </c>
      <c r="B61" s="17" t="s">
        <v>13</v>
      </c>
      <c r="C61" s="1658" t="s">
        <v>46</v>
      </c>
      <c r="D61" s="1659"/>
      <c r="E61" s="1659"/>
      <c r="F61" s="1659"/>
      <c r="G61" s="1659"/>
      <c r="H61" s="1659"/>
      <c r="I61" s="1659"/>
      <c r="J61" s="1660"/>
      <c r="K61" s="997"/>
      <c r="L61" s="180"/>
    </row>
    <row r="62" spans="1:12" x14ac:dyDescent="0.25">
      <c r="A62" s="16">
        <v>42770</v>
      </c>
      <c r="B62" s="17" t="s">
        <v>18</v>
      </c>
      <c r="C62" s="333">
        <v>50</v>
      </c>
      <c r="D62" s="179">
        <f>+C62*(100-E62)/100</f>
        <v>7.5</v>
      </c>
      <c r="E62" s="333">
        <v>85</v>
      </c>
      <c r="F62" s="333"/>
      <c r="G62" s="333">
        <v>160</v>
      </c>
      <c r="H62" s="333"/>
      <c r="I62" s="333"/>
      <c r="J62" s="333"/>
      <c r="K62" s="1003"/>
      <c r="L62" s="180" t="s">
        <v>1504</v>
      </c>
    </row>
    <row r="63" spans="1:12" ht="33" customHeight="1" x14ac:dyDescent="0.25">
      <c r="A63" s="462">
        <v>42794</v>
      </c>
      <c r="B63" s="463" t="s">
        <v>19</v>
      </c>
      <c r="C63" s="1705" t="s">
        <v>1616</v>
      </c>
      <c r="D63" s="1765"/>
      <c r="E63" s="1765"/>
      <c r="F63" s="1765"/>
      <c r="G63" s="1765"/>
      <c r="H63" s="1765"/>
      <c r="I63" s="1765"/>
      <c r="J63" s="1766"/>
      <c r="K63" s="525" t="s">
        <v>3052</v>
      </c>
      <c r="L63" s="702" t="s">
        <v>1552</v>
      </c>
    </row>
    <row r="64" spans="1:12" ht="37.5" customHeight="1" x14ac:dyDescent="0.25">
      <c r="A64" s="16">
        <v>42800</v>
      </c>
      <c r="B64" s="17" t="s">
        <v>127</v>
      </c>
      <c r="C64" s="333"/>
      <c r="D64" s="179"/>
      <c r="E64" s="333"/>
      <c r="F64" s="333"/>
      <c r="G64" s="333"/>
      <c r="H64" s="1734" t="s">
        <v>1528</v>
      </c>
      <c r="I64" s="1736"/>
      <c r="J64" s="333"/>
      <c r="K64" s="229"/>
      <c r="L64" s="351" t="s">
        <v>1589</v>
      </c>
    </row>
    <row r="65" spans="1:12" ht="31.5" customHeight="1" x14ac:dyDescent="0.25">
      <c r="A65" s="16">
        <v>42802</v>
      </c>
      <c r="B65" s="17" t="s">
        <v>18</v>
      </c>
      <c r="C65" s="333">
        <v>35</v>
      </c>
      <c r="D65" s="179">
        <f>+C65*(100-E65)/100</f>
        <v>34.299999999999997</v>
      </c>
      <c r="E65" s="333">
        <v>2</v>
      </c>
      <c r="F65" s="333"/>
      <c r="G65" s="333">
        <v>155</v>
      </c>
      <c r="H65" s="333"/>
      <c r="I65" s="333"/>
      <c r="J65" s="333"/>
      <c r="K65" s="1003"/>
      <c r="L65" s="438" t="s">
        <v>1635</v>
      </c>
    </row>
    <row r="66" spans="1:12" x14ac:dyDescent="0.25">
      <c r="A66" s="16">
        <v>42917</v>
      </c>
      <c r="B66" s="17" t="s">
        <v>18</v>
      </c>
      <c r="C66" s="333">
        <v>40</v>
      </c>
      <c r="D66" s="179">
        <f>+C66*(100-E66)/100</f>
        <v>39.200000000000003</v>
      </c>
      <c r="E66" s="333">
        <v>2</v>
      </c>
      <c r="F66" s="333"/>
      <c r="G66" s="333">
        <v>210</v>
      </c>
      <c r="H66" s="333"/>
      <c r="I66" s="333"/>
      <c r="J66" s="333"/>
      <c r="K66" s="1003"/>
      <c r="L66" s="180" t="s">
        <v>1636</v>
      </c>
    </row>
    <row r="67" spans="1:12" ht="48" customHeight="1" x14ac:dyDescent="0.25">
      <c r="A67" s="1582">
        <v>43002</v>
      </c>
      <c r="B67" s="17" t="s">
        <v>66</v>
      </c>
      <c r="C67" s="1734" t="s">
        <v>1724</v>
      </c>
      <c r="D67" s="1735"/>
      <c r="E67" s="1735"/>
      <c r="F67" s="1735"/>
      <c r="G67" s="1735"/>
      <c r="H67" s="1735"/>
      <c r="I67" s="1735"/>
      <c r="J67" s="1736"/>
      <c r="K67" s="1031"/>
      <c r="L67" s="180"/>
    </row>
    <row r="68" spans="1:12" ht="90.75" customHeight="1" x14ac:dyDescent="0.25">
      <c r="A68" s="1682"/>
      <c r="B68" s="17" t="s">
        <v>13</v>
      </c>
      <c r="C68" s="1877" t="s">
        <v>1732</v>
      </c>
      <c r="D68" s="1878"/>
      <c r="E68" s="1878"/>
      <c r="F68" s="1878"/>
      <c r="G68" s="1878"/>
      <c r="H68" s="1878"/>
      <c r="I68" s="1878"/>
      <c r="J68" s="1879"/>
      <c r="K68" s="1082"/>
      <c r="L68" s="478" t="s">
        <v>1733</v>
      </c>
    </row>
    <row r="69" spans="1:12" ht="16.5" thickBot="1" x14ac:dyDescent="0.3">
      <c r="A69" s="558">
        <v>43066</v>
      </c>
      <c r="B69" s="559" t="s">
        <v>26</v>
      </c>
      <c r="C69" s="1737" t="s">
        <v>1838</v>
      </c>
      <c r="D69" s="1738"/>
      <c r="E69" s="1738"/>
      <c r="F69" s="1738"/>
      <c r="G69" s="1738"/>
      <c r="H69" s="1738"/>
      <c r="I69" s="1738"/>
      <c r="J69" s="1739"/>
      <c r="K69" s="1039"/>
      <c r="L69" s="403"/>
    </row>
    <row r="70" spans="1:12" ht="90.75" customHeight="1" thickTop="1" x14ac:dyDescent="0.25">
      <c r="A70" s="563">
        <v>43125</v>
      </c>
      <c r="B70" s="1382" t="s">
        <v>24</v>
      </c>
      <c r="C70" s="1786" t="s">
        <v>1911</v>
      </c>
      <c r="D70" s="1787"/>
      <c r="E70" s="1787"/>
      <c r="F70" s="1787"/>
      <c r="G70" s="1787"/>
      <c r="H70" s="1787"/>
      <c r="I70" s="1787"/>
      <c r="J70" s="1788"/>
      <c r="K70" s="1058"/>
      <c r="L70" s="564" t="s">
        <v>1414</v>
      </c>
    </row>
    <row r="71" spans="1:12" x14ac:dyDescent="0.25">
      <c r="A71" s="1582">
        <v>43132</v>
      </c>
      <c r="B71" s="17" t="s">
        <v>13</v>
      </c>
      <c r="C71" s="1658" t="s">
        <v>1914</v>
      </c>
      <c r="D71" s="1659"/>
      <c r="E71" s="1659"/>
      <c r="F71" s="1659"/>
      <c r="G71" s="1659"/>
      <c r="H71" s="1659"/>
      <c r="I71" s="1659"/>
      <c r="J71" s="1660"/>
      <c r="K71" s="997"/>
      <c r="L71" s="180"/>
    </row>
    <row r="72" spans="1:12" ht="20.100000000000001" customHeight="1" x14ac:dyDescent="0.25">
      <c r="A72" s="1682"/>
      <c r="B72" s="17" t="s">
        <v>66</v>
      </c>
      <c r="C72" s="1658" t="s">
        <v>2111</v>
      </c>
      <c r="D72" s="1659"/>
      <c r="E72" s="1659"/>
      <c r="F72" s="1659"/>
      <c r="G72" s="1659"/>
      <c r="H72" s="1659"/>
      <c r="I72" s="1659"/>
      <c r="J72" s="1660"/>
      <c r="K72" s="997"/>
      <c r="L72" s="180"/>
    </row>
    <row r="73" spans="1:12" ht="20.100000000000001" customHeight="1" x14ac:dyDescent="0.25">
      <c r="A73" s="1582">
        <v>43138</v>
      </c>
      <c r="B73" s="17" t="s">
        <v>127</v>
      </c>
      <c r="C73" s="572"/>
      <c r="D73" s="573"/>
      <c r="E73" s="573"/>
      <c r="F73" s="573"/>
      <c r="G73" s="573"/>
      <c r="H73" s="573"/>
      <c r="I73" s="573"/>
      <c r="J73" s="574">
        <v>5580</v>
      </c>
      <c r="K73" s="997"/>
      <c r="L73" s="180" t="s">
        <v>9</v>
      </c>
    </row>
    <row r="74" spans="1:12" ht="53.25" customHeight="1" x14ac:dyDescent="0.25">
      <c r="A74" s="1682"/>
      <c r="B74" s="17" t="s">
        <v>13</v>
      </c>
      <c r="C74" s="1655" t="s">
        <v>2113</v>
      </c>
      <c r="D74" s="1659"/>
      <c r="E74" s="1659"/>
      <c r="F74" s="1659"/>
      <c r="G74" s="1659"/>
      <c r="H74" s="1659"/>
      <c r="I74" s="1659"/>
      <c r="J74" s="1660"/>
      <c r="K74" s="997"/>
      <c r="L74" s="579" t="s">
        <v>1918</v>
      </c>
    </row>
    <row r="75" spans="1:12" ht="20.100000000000001" customHeight="1" x14ac:dyDescent="0.25">
      <c r="A75" s="16">
        <v>43167</v>
      </c>
      <c r="B75" s="17" t="s">
        <v>26</v>
      </c>
      <c r="C75" s="1658" t="s">
        <v>1949</v>
      </c>
      <c r="D75" s="1659"/>
      <c r="E75" s="1659"/>
      <c r="F75" s="1659"/>
      <c r="G75" s="1659"/>
      <c r="H75" s="1659"/>
      <c r="I75" s="1659"/>
      <c r="J75" s="1660"/>
      <c r="K75" s="997"/>
      <c r="L75" s="180"/>
    </row>
    <row r="76" spans="1:12" x14ac:dyDescent="0.25">
      <c r="A76" s="19">
        <v>43177</v>
      </c>
      <c r="B76" s="20" t="s">
        <v>18</v>
      </c>
      <c r="C76" s="236">
        <v>15</v>
      </c>
      <c r="D76" s="237">
        <f>+C76*(100-E76)/100</f>
        <v>10.5</v>
      </c>
      <c r="E76" s="236">
        <v>30</v>
      </c>
      <c r="F76" s="236"/>
      <c r="G76" s="236">
        <v>210</v>
      </c>
      <c r="H76" s="236"/>
      <c r="I76" s="236"/>
      <c r="J76" s="236"/>
      <c r="K76" s="236"/>
      <c r="L76" s="315" t="s">
        <v>1979</v>
      </c>
    </row>
    <row r="77" spans="1:12" x14ac:dyDescent="0.25">
      <c r="A77" s="16">
        <v>43180</v>
      </c>
      <c r="B77" s="17" t="s">
        <v>127</v>
      </c>
      <c r="C77" s="333"/>
      <c r="D77" s="179"/>
      <c r="E77" s="333"/>
      <c r="F77" s="333"/>
      <c r="G77" s="333"/>
      <c r="H77" s="719">
        <v>5775</v>
      </c>
      <c r="I77" s="719">
        <v>100</v>
      </c>
      <c r="J77" s="333"/>
      <c r="K77" s="1003"/>
      <c r="L77" s="180" t="s">
        <v>1988</v>
      </c>
    </row>
    <row r="78" spans="1:12" s="89" customFormat="1" x14ac:dyDescent="0.25">
      <c r="A78" s="654">
        <v>43216</v>
      </c>
      <c r="B78" s="529" t="s">
        <v>13</v>
      </c>
      <c r="C78" s="1655" t="s">
        <v>2043</v>
      </c>
      <c r="D78" s="1656"/>
      <c r="E78" s="1656"/>
      <c r="F78" s="1656"/>
      <c r="G78" s="1656"/>
      <c r="H78" s="1656"/>
      <c r="I78" s="1656"/>
      <c r="J78" s="1657"/>
      <c r="K78" s="990"/>
      <c r="L78" s="204"/>
    </row>
    <row r="79" spans="1:12" ht="68.25" customHeight="1" x14ac:dyDescent="0.25">
      <c r="A79" s="1582">
        <v>43353</v>
      </c>
      <c r="B79" s="17" t="s">
        <v>66</v>
      </c>
      <c r="C79" s="1734" t="s">
        <v>2195</v>
      </c>
      <c r="D79" s="1590"/>
      <c r="E79" s="1590"/>
      <c r="F79" s="1590"/>
      <c r="G79" s="1590"/>
      <c r="H79" s="1590"/>
      <c r="I79" s="1590"/>
      <c r="J79" s="1591"/>
      <c r="K79" s="988"/>
      <c r="L79" s="180"/>
    </row>
    <row r="80" spans="1:12" x14ac:dyDescent="0.25">
      <c r="A80" s="1682"/>
      <c r="B80" s="17" t="s">
        <v>127</v>
      </c>
      <c r="C80" s="333"/>
      <c r="D80" s="179"/>
      <c r="E80" s="333"/>
      <c r="F80" s="333"/>
      <c r="G80" s="333"/>
      <c r="H80" s="333">
        <v>5800</v>
      </c>
      <c r="I80" s="333">
        <v>100</v>
      </c>
      <c r="J80" s="333"/>
      <c r="K80" s="1003"/>
      <c r="L80" s="180"/>
    </row>
    <row r="81" spans="1:12" ht="20.100000000000001" customHeight="1" x14ac:dyDescent="0.25">
      <c r="A81" s="16">
        <v>43354</v>
      </c>
      <c r="B81" s="17" t="s">
        <v>73</v>
      </c>
      <c r="C81" s="1589" t="s">
        <v>2197</v>
      </c>
      <c r="D81" s="1590"/>
      <c r="E81" s="1590"/>
      <c r="F81" s="1590"/>
      <c r="G81" s="1590"/>
      <c r="H81" s="1590"/>
      <c r="I81" s="1590"/>
      <c r="J81" s="1591"/>
      <c r="K81" s="988"/>
      <c r="L81" s="180"/>
    </row>
    <row r="82" spans="1:12" ht="20.100000000000001" customHeight="1" x14ac:dyDescent="0.25">
      <c r="A82" s="16">
        <v>43720</v>
      </c>
      <c r="B82" s="17" t="s">
        <v>127</v>
      </c>
      <c r="C82" s="333"/>
      <c r="D82" s="179"/>
      <c r="E82" s="333"/>
      <c r="F82" s="333"/>
      <c r="G82" s="333"/>
      <c r="H82" s="333"/>
      <c r="I82" s="333"/>
      <c r="J82" s="333">
        <v>5830</v>
      </c>
      <c r="K82" s="1003"/>
      <c r="L82" s="180" t="s">
        <v>2199</v>
      </c>
    </row>
    <row r="83" spans="1:12" ht="20.100000000000001" customHeight="1" x14ac:dyDescent="0.25">
      <c r="A83" s="16">
        <v>43356</v>
      </c>
      <c r="B83" s="17" t="s">
        <v>127</v>
      </c>
      <c r="C83" s="333"/>
      <c r="D83" s="179"/>
      <c r="E83" s="333"/>
      <c r="F83" s="333"/>
      <c r="G83" s="333"/>
      <c r="H83" s="333"/>
      <c r="I83" s="333"/>
      <c r="J83" s="333">
        <v>5830</v>
      </c>
      <c r="K83" s="1003"/>
      <c r="L83" s="180"/>
    </row>
    <row r="84" spans="1:12" ht="20.100000000000001" customHeight="1" x14ac:dyDescent="0.25">
      <c r="A84" s="1582">
        <v>43367</v>
      </c>
      <c r="B84" s="17" t="s">
        <v>127</v>
      </c>
      <c r="C84" s="333"/>
      <c r="D84" s="179"/>
      <c r="E84" s="333"/>
      <c r="F84" s="333"/>
      <c r="G84" s="333"/>
      <c r="H84" s="333"/>
      <c r="I84" s="333"/>
      <c r="J84" s="333">
        <v>5100</v>
      </c>
      <c r="K84" s="1003"/>
      <c r="L84" s="180" t="s">
        <v>2020</v>
      </c>
    </row>
    <row r="85" spans="1:12" ht="20.100000000000001" customHeight="1" x14ac:dyDescent="0.25">
      <c r="A85" s="1682"/>
      <c r="B85" s="17" t="s">
        <v>78</v>
      </c>
      <c r="C85" s="1589" t="s">
        <v>2214</v>
      </c>
      <c r="D85" s="1590"/>
      <c r="E85" s="1590"/>
      <c r="F85" s="1590"/>
      <c r="G85" s="1590"/>
      <c r="H85" s="1590"/>
      <c r="I85" s="1590"/>
      <c r="J85" s="1591"/>
      <c r="K85" s="988"/>
      <c r="L85" s="180"/>
    </row>
    <row r="86" spans="1:12" ht="20.100000000000001" customHeight="1" x14ac:dyDescent="0.25">
      <c r="A86" s="1582">
        <v>43368</v>
      </c>
      <c r="B86" s="17" t="s">
        <v>127</v>
      </c>
      <c r="C86" s="333"/>
      <c r="D86" s="179"/>
      <c r="E86" s="333"/>
      <c r="F86" s="333"/>
      <c r="G86" s="333"/>
      <c r="H86" s="333">
        <v>5705</v>
      </c>
      <c r="I86" s="333">
        <v>100</v>
      </c>
      <c r="J86" s="333"/>
      <c r="K86" s="1003"/>
      <c r="L86" s="180" t="s">
        <v>2213</v>
      </c>
    </row>
    <row r="87" spans="1:12" ht="20.100000000000001" customHeight="1" x14ac:dyDescent="0.25">
      <c r="A87" s="1682"/>
      <c r="B87" s="17" t="s">
        <v>73</v>
      </c>
      <c r="C87" s="1869" t="s">
        <v>1725</v>
      </c>
      <c r="D87" s="1590"/>
      <c r="E87" s="1590"/>
      <c r="F87" s="1590"/>
      <c r="G87" s="1590"/>
      <c r="H87" s="1590"/>
      <c r="I87" s="1590"/>
      <c r="J87" s="1591"/>
      <c r="K87" s="988"/>
      <c r="L87" s="180"/>
    </row>
    <row r="88" spans="1:12" ht="20.100000000000001" customHeight="1" x14ac:dyDescent="0.25">
      <c r="A88" s="16">
        <v>43381</v>
      </c>
      <c r="B88" s="17" t="s">
        <v>127</v>
      </c>
      <c r="C88" s="333"/>
      <c r="D88" s="179"/>
      <c r="E88" s="333"/>
      <c r="F88" s="333"/>
      <c r="G88" s="333"/>
      <c r="H88" s="333"/>
      <c r="I88" s="333"/>
      <c r="J88" s="333">
        <v>5065</v>
      </c>
      <c r="K88" s="1003"/>
      <c r="L88" s="180" t="s">
        <v>2020</v>
      </c>
    </row>
    <row r="89" spans="1:12" ht="20.100000000000001" customHeight="1" x14ac:dyDescent="0.25">
      <c r="A89" s="1582">
        <v>43383</v>
      </c>
      <c r="B89" s="17" t="s">
        <v>127</v>
      </c>
      <c r="C89" s="333"/>
      <c r="D89" s="179"/>
      <c r="E89" s="333"/>
      <c r="F89" s="333"/>
      <c r="G89" s="333"/>
      <c r="H89" s="333">
        <v>5775</v>
      </c>
      <c r="I89" s="333">
        <v>100</v>
      </c>
      <c r="J89" s="333"/>
      <c r="K89" s="1003"/>
      <c r="L89" s="180" t="s">
        <v>2250</v>
      </c>
    </row>
    <row r="90" spans="1:12" x14ac:dyDescent="0.25">
      <c r="A90" s="1682"/>
      <c r="B90" s="17" t="s">
        <v>73</v>
      </c>
      <c r="C90" s="1869" t="s">
        <v>1725</v>
      </c>
      <c r="D90" s="1590"/>
      <c r="E90" s="1590"/>
      <c r="F90" s="1590"/>
      <c r="G90" s="1590"/>
      <c r="H90" s="1590"/>
      <c r="I90" s="1590"/>
      <c r="J90" s="1591"/>
      <c r="K90" s="988"/>
      <c r="L90" s="180"/>
    </row>
    <row r="91" spans="1:12" ht="20.100000000000001" customHeight="1" x14ac:dyDescent="0.25">
      <c r="A91" s="1582">
        <v>43399</v>
      </c>
      <c r="B91" s="17" t="s">
        <v>127</v>
      </c>
      <c r="C91" s="333"/>
      <c r="D91" s="179"/>
      <c r="E91" s="333"/>
      <c r="F91" s="333"/>
      <c r="G91" s="333"/>
      <c r="H91" s="333"/>
      <c r="I91" s="333"/>
      <c r="J91" s="333">
        <v>5000</v>
      </c>
      <c r="K91" s="1003"/>
      <c r="L91" s="180" t="s">
        <v>9</v>
      </c>
    </row>
    <row r="92" spans="1:12" x14ac:dyDescent="0.25">
      <c r="A92" s="1883"/>
      <c r="B92" s="17" t="s">
        <v>78</v>
      </c>
      <c r="C92" s="1589" t="s">
        <v>2214</v>
      </c>
      <c r="D92" s="1590"/>
      <c r="E92" s="1590"/>
      <c r="F92" s="1590"/>
      <c r="G92" s="1590"/>
      <c r="H92" s="1590"/>
      <c r="I92" s="1590"/>
      <c r="J92" s="1591"/>
      <c r="K92" s="988"/>
      <c r="L92" s="180"/>
    </row>
    <row r="93" spans="1:12" x14ac:dyDescent="0.25">
      <c r="A93" s="1883"/>
      <c r="B93" s="17" t="s">
        <v>18</v>
      </c>
      <c r="C93" s="754">
        <v>26</v>
      </c>
      <c r="D93" s="179">
        <f t="shared" ref="D93:D122" si="0">+C93*(100-E93)/100</f>
        <v>23.4</v>
      </c>
      <c r="E93" s="754">
        <v>10</v>
      </c>
      <c r="F93" s="754"/>
      <c r="G93" s="754">
        <v>135</v>
      </c>
      <c r="H93" s="754"/>
      <c r="I93" s="754"/>
      <c r="J93" s="754"/>
      <c r="K93" s="1003"/>
      <c r="L93" s="180" t="s">
        <v>2262</v>
      </c>
    </row>
    <row r="94" spans="1:12" ht="20.100000000000001" customHeight="1" x14ac:dyDescent="0.25">
      <c r="A94" s="1682"/>
      <c r="B94" s="17" t="s">
        <v>73</v>
      </c>
      <c r="C94" s="1892" t="s">
        <v>2263</v>
      </c>
      <c r="D94" s="1893"/>
      <c r="E94" s="1893"/>
      <c r="F94" s="1893"/>
      <c r="G94" s="1893"/>
      <c r="H94" s="1893"/>
      <c r="I94" s="1893"/>
      <c r="J94" s="1894"/>
      <c r="K94" s="1078"/>
      <c r="L94" s="180"/>
    </row>
    <row r="95" spans="1:12" ht="16.5" thickBot="1" x14ac:dyDescent="0.3">
      <c r="A95" s="22">
        <v>43418</v>
      </c>
      <c r="B95" s="23" t="s">
        <v>66</v>
      </c>
      <c r="C95" s="1849" t="s">
        <v>2371</v>
      </c>
      <c r="D95" s="1850"/>
      <c r="E95" s="1850"/>
      <c r="F95" s="1850"/>
      <c r="G95" s="1850"/>
      <c r="H95" s="1850"/>
      <c r="I95" s="1850"/>
      <c r="J95" s="1851"/>
      <c r="K95" s="1075"/>
      <c r="L95" s="409"/>
    </row>
    <row r="96" spans="1:12" ht="16.5" thickTop="1" x14ac:dyDescent="0.25">
      <c r="A96" s="780"/>
      <c r="B96" s="785"/>
      <c r="C96" s="229"/>
      <c r="D96" s="238">
        <f t="shared" si="0"/>
        <v>0</v>
      </c>
      <c r="E96" s="229"/>
      <c r="F96" s="229"/>
      <c r="G96" s="229"/>
      <c r="H96" s="229"/>
      <c r="I96" s="229"/>
      <c r="J96" s="229"/>
      <c r="K96" s="229"/>
      <c r="L96" s="408"/>
    </row>
    <row r="97" spans="1:12" x14ac:dyDescent="0.25">
      <c r="A97" s="16"/>
      <c r="B97" s="17"/>
      <c r="C97" s="333"/>
      <c r="D97" s="179">
        <f t="shared" si="0"/>
        <v>0</v>
      </c>
      <c r="E97" s="333"/>
      <c r="F97" s="333"/>
      <c r="G97" s="333"/>
      <c r="H97" s="333"/>
      <c r="I97" s="333"/>
      <c r="J97" s="333"/>
      <c r="K97" s="1003"/>
      <c r="L97" s="180"/>
    </row>
    <row r="98" spans="1:12" ht="20.100000000000001" customHeight="1" x14ac:dyDescent="0.25">
      <c r="A98" s="16"/>
      <c r="B98" s="17"/>
      <c r="C98" s="333"/>
      <c r="D98" s="179">
        <f t="shared" si="0"/>
        <v>0</v>
      </c>
      <c r="E98" s="333"/>
      <c r="F98" s="333"/>
      <c r="G98" s="333"/>
      <c r="H98" s="333"/>
      <c r="I98" s="333"/>
      <c r="J98" s="333"/>
      <c r="K98" s="1003"/>
      <c r="L98" s="180"/>
    </row>
    <row r="99" spans="1:12" ht="20.100000000000001" customHeight="1" x14ac:dyDescent="0.25">
      <c r="A99" s="16"/>
      <c r="B99" s="17"/>
      <c r="C99" s="333"/>
      <c r="D99" s="179">
        <f t="shared" si="0"/>
        <v>0</v>
      </c>
      <c r="E99" s="333"/>
      <c r="F99" s="333"/>
      <c r="G99" s="333"/>
      <c r="H99" s="333"/>
      <c r="I99" s="333"/>
      <c r="J99" s="333"/>
      <c r="K99" s="1003"/>
      <c r="L99" s="180"/>
    </row>
    <row r="100" spans="1:12" ht="20.100000000000001" customHeight="1" x14ac:dyDescent="0.25">
      <c r="A100" s="16"/>
      <c r="B100" s="17"/>
      <c r="C100" s="333"/>
      <c r="D100" s="179">
        <f t="shared" si="0"/>
        <v>0</v>
      </c>
      <c r="E100" s="333"/>
      <c r="F100" s="333"/>
      <c r="G100" s="333"/>
      <c r="H100" s="333"/>
      <c r="I100" s="333"/>
      <c r="J100" s="333"/>
      <c r="K100" s="1003"/>
      <c r="L100" s="180"/>
    </row>
    <row r="101" spans="1:12" ht="20.100000000000001" customHeight="1" x14ac:dyDescent="0.25">
      <c r="A101" s="16"/>
      <c r="B101" s="17"/>
      <c r="C101" s="333"/>
      <c r="D101" s="179">
        <f t="shared" si="0"/>
        <v>0</v>
      </c>
      <c r="E101" s="333"/>
      <c r="F101" s="333"/>
      <c r="G101" s="333"/>
      <c r="H101" s="333"/>
      <c r="I101" s="333"/>
      <c r="J101" s="333"/>
      <c r="K101" s="1003"/>
      <c r="L101" s="180"/>
    </row>
    <row r="102" spans="1:12" x14ac:dyDescent="0.25">
      <c r="A102" s="16"/>
      <c r="B102" s="17"/>
      <c r="C102" s="333"/>
      <c r="D102" s="179">
        <f t="shared" si="0"/>
        <v>0</v>
      </c>
      <c r="E102" s="333"/>
      <c r="F102" s="333"/>
      <c r="G102" s="333"/>
      <c r="H102" s="333"/>
      <c r="I102" s="333"/>
      <c r="J102" s="333"/>
      <c r="K102" s="1003"/>
      <c r="L102" s="180"/>
    </row>
    <row r="103" spans="1:12" x14ac:dyDescent="0.25">
      <c r="A103" s="16"/>
      <c r="B103" s="17"/>
      <c r="C103" s="333"/>
      <c r="D103" s="179">
        <f t="shared" si="0"/>
        <v>0</v>
      </c>
      <c r="E103" s="333"/>
      <c r="F103" s="333"/>
      <c r="G103" s="333"/>
      <c r="H103" s="333"/>
      <c r="I103" s="333"/>
      <c r="J103" s="333"/>
      <c r="K103" s="1003"/>
      <c r="L103" s="180"/>
    </row>
    <row r="104" spans="1:12" x14ac:dyDescent="0.25">
      <c r="A104" s="16"/>
      <c r="B104" s="17"/>
      <c r="C104" s="333"/>
      <c r="D104" s="179">
        <f t="shared" si="0"/>
        <v>0</v>
      </c>
      <c r="E104" s="333"/>
      <c r="F104" s="333"/>
      <c r="G104" s="333"/>
      <c r="H104" s="333"/>
      <c r="I104" s="333"/>
      <c r="J104" s="333"/>
      <c r="K104" s="1003"/>
      <c r="L104" s="180"/>
    </row>
    <row r="105" spans="1:12" ht="20.100000000000001" customHeight="1" x14ac:dyDescent="0.25">
      <c r="A105" s="16"/>
      <c r="B105" s="17"/>
      <c r="C105" s="333"/>
      <c r="D105" s="179">
        <f t="shared" si="0"/>
        <v>0</v>
      </c>
      <c r="E105" s="333"/>
      <c r="F105" s="333"/>
      <c r="G105" s="333"/>
      <c r="H105" s="333"/>
      <c r="I105" s="333"/>
      <c r="J105" s="333"/>
      <c r="K105" s="1003"/>
      <c r="L105" s="180"/>
    </row>
    <row r="106" spans="1:12" x14ac:dyDescent="0.25">
      <c r="A106" s="16"/>
      <c r="B106" s="17"/>
      <c r="C106" s="333"/>
      <c r="D106" s="179">
        <f t="shared" si="0"/>
        <v>0</v>
      </c>
      <c r="E106" s="333"/>
      <c r="F106" s="333"/>
      <c r="G106" s="333"/>
      <c r="H106" s="333"/>
      <c r="I106" s="333"/>
      <c r="J106" s="333"/>
      <c r="K106" s="1003"/>
      <c r="L106" s="180"/>
    </row>
    <row r="107" spans="1:12" x14ac:dyDescent="0.25">
      <c r="A107" s="16"/>
      <c r="B107" s="17"/>
      <c r="C107" s="333"/>
      <c r="D107" s="179">
        <f t="shared" si="0"/>
        <v>0</v>
      </c>
      <c r="E107" s="333"/>
      <c r="F107" s="333"/>
      <c r="G107" s="333"/>
      <c r="H107" s="333"/>
      <c r="I107" s="333"/>
      <c r="J107" s="333"/>
      <c r="K107" s="1003"/>
      <c r="L107" s="180"/>
    </row>
    <row r="108" spans="1:12" x14ac:dyDescent="0.25">
      <c r="A108" s="16"/>
      <c r="B108" s="17"/>
      <c r="C108" s="333"/>
      <c r="D108" s="179">
        <f t="shared" si="0"/>
        <v>0</v>
      </c>
      <c r="E108" s="333"/>
      <c r="F108" s="333"/>
      <c r="G108" s="333"/>
      <c r="H108" s="333"/>
      <c r="I108" s="333"/>
      <c r="J108" s="333"/>
      <c r="K108" s="1003"/>
      <c r="L108" s="180"/>
    </row>
    <row r="109" spans="1:12" ht="20.100000000000001" customHeight="1" x14ac:dyDescent="0.25">
      <c r="A109" s="16"/>
      <c r="B109" s="17"/>
      <c r="C109" s="333"/>
      <c r="D109" s="179">
        <f t="shared" si="0"/>
        <v>0</v>
      </c>
      <c r="E109" s="333"/>
      <c r="F109" s="333"/>
      <c r="G109" s="333"/>
      <c r="H109" s="333"/>
      <c r="I109" s="333"/>
      <c r="J109" s="333"/>
      <c r="K109" s="1003"/>
      <c r="L109" s="180"/>
    </row>
    <row r="110" spans="1:12" ht="20.100000000000001" customHeight="1" x14ac:dyDescent="0.25">
      <c r="A110" s="16"/>
      <c r="B110" s="17"/>
      <c r="C110" s="333"/>
      <c r="D110" s="179">
        <f t="shared" si="0"/>
        <v>0</v>
      </c>
      <c r="E110" s="333"/>
      <c r="F110" s="333"/>
      <c r="G110" s="333"/>
      <c r="H110" s="333"/>
      <c r="I110" s="333"/>
      <c r="J110" s="333"/>
      <c r="K110" s="1003"/>
      <c r="L110" s="180"/>
    </row>
    <row r="111" spans="1:12" x14ac:dyDescent="0.25">
      <c r="A111" s="16"/>
      <c r="B111" s="17"/>
      <c r="C111" s="333"/>
      <c r="D111" s="179">
        <f t="shared" si="0"/>
        <v>0</v>
      </c>
      <c r="E111" s="333"/>
      <c r="F111" s="333"/>
      <c r="G111" s="333"/>
      <c r="H111" s="333"/>
      <c r="I111" s="333"/>
      <c r="J111" s="333"/>
      <c r="K111" s="1003"/>
      <c r="L111" s="180"/>
    </row>
    <row r="112" spans="1:12" x14ac:dyDescent="0.25">
      <c r="A112" s="16"/>
      <c r="B112" s="17"/>
      <c r="C112" s="333"/>
      <c r="D112" s="179">
        <f t="shared" si="0"/>
        <v>0</v>
      </c>
      <c r="E112" s="333"/>
      <c r="F112" s="333"/>
      <c r="G112" s="333"/>
      <c r="H112" s="333"/>
      <c r="I112" s="333"/>
      <c r="J112" s="333"/>
      <c r="K112" s="1003"/>
      <c r="L112" s="180"/>
    </row>
    <row r="113" spans="1:12" x14ac:dyDescent="0.25">
      <c r="A113" s="16"/>
      <c r="B113" s="17"/>
      <c r="C113" s="333"/>
      <c r="D113" s="179">
        <f t="shared" si="0"/>
        <v>0</v>
      </c>
      <c r="E113" s="333"/>
      <c r="F113" s="333"/>
      <c r="G113" s="333"/>
      <c r="H113" s="333"/>
      <c r="I113" s="333"/>
      <c r="J113" s="333"/>
      <c r="K113" s="1003"/>
      <c r="L113" s="180"/>
    </row>
    <row r="114" spans="1:12" x14ac:dyDescent="0.25">
      <c r="A114" s="16"/>
      <c r="B114" s="17"/>
      <c r="C114" s="333"/>
      <c r="D114" s="179">
        <f t="shared" si="0"/>
        <v>0</v>
      </c>
      <c r="E114" s="333"/>
      <c r="F114" s="333"/>
      <c r="G114" s="333"/>
      <c r="H114" s="333"/>
      <c r="I114" s="333"/>
      <c r="J114" s="333"/>
      <c r="K114" s="1003"/>
      <c r="L114" s="180"/>
    </row>
    <row r="115" spans="1:12" x14ac:dyDescent="0.25">
      <c r="A115" s="16"/>
      <c r="B115" s="17"/>
      <c r="C115" s="333"/>
      <c r="D115" s="179">
        <f t="shared" si="0"/>
        <v>0</v>
      </c>
      <c r="E115" s="333"/>
      <c r="F115" s="333"/>
      <c r="G115" s="333"/>
      <c r="H115" s="333"/>
      <c r="I115" s="333"/>
      <c r="J115" s="333"/>
      <c r="K115" s="1003"/>
      <c r="L115" s="180"/>
    </row>
    <row r="116" spans="1:12" x14ac:dyDescent="0.25">
      <c r="A116" s="16"/>
      <c r="B116" s="17"/>
      <c r="C116" s="333"/>
      <c r="D116" s="179">
        <f t="shared" si="0"/>
        <v>0</v>
      </c>
      <c r="E116" s="333"/>
      <c r="F116" s="333"/>
      <c r="G116" s="333"/>
      <c r="H116" s="333"/>
      <c r="I116" s="333"/>
      <c r="J116" s="333"/>
      <c r="K116" s="1003"/>
      <c r="L116" s="180"/>
    </row>
    <row r="117" spans="1:12" ht="20.100000000000001" customHeight="1" x14ac:dyDescent="0.25">
      <c r="A117" s="16"/>
      <c r="B117" s="17"/>
      <c r="C117" s="333"/>
      <c r="D117" s="179">
        <f t="shared" si="0"/>
        <v>0</v>
      </c>
      <c r="E117" s="333"/>
      <c r="F117" s="333"/>
      <c r="G117" s="333"/>
      <c r="H117" s="333"/>
      <c r="I117" s="333"/>
      <c r="J117" s="333"/>
      <c r="K117" s="1003"/>
      <c r="L117" s="180"/>
    </row>
    <row r="118" spans="1:12" ht="20.100000000000001" customHeight="1" x14ac:dyDescent="0.25">
      <c r="A118" s="16"/>
      <c r="B118" s="17"/>
      <c r="C118" s="333"/>
      <c r="D118" s="179">
        <f t="shared" si="0"/>
        <v>0</v>
      </c>
      <c r="E118" s="333"/>
      <c r="F118" s="333"/>
      <c r="G118" s="333"/>
      <c r="H118" s="333"/>
      <c r="I118" s="333"/>
      <c r="J118" s="333"/>
      <c r="K118" s="1003"/>
      <c r="L118" s="180"/>
    </row>
    <row r="119" spans="1:12" ht="20.100000000000001" customHeight="1" x14ac:dyDescent="0.25">
      <c r="A119" s="16"/>
      <c r="B119" s="17"/>
      <c r="C119" s="333"/>
      <c r="D119" s="179">
        <f t="shared" si="0"/>
        <v>0</v>
      </c>
      <c r="E119" s="333"/>
      <c r="F119" s="333"/>
      <c r="G119" s="333"/>
      <c r="H119" s="333"/>
      <c r="I119" s="333"/>
      <c r="J119" s="333"/>
      <c r="K119" s="1003"/>
      <c r="L119" s="180"/>
    </row>
    <row r="120" spans="1:12" ht="20.100000000000001" customHeight="1" x14ac:dyDescent="0.25">
      <c r="A120" s="16"/>
      <c r="B120" s="17"/>
      <c r="C120" s="333"/>
      <c r="D120" s="179">
        <f t="shared" si="0"/>
        <v>0</v>
      </c>
      <c r="E120" s="333"/>
      <c r="F120" s="333"/>
      <c r="G120" s="333"/>
      <c r="H120" s="333"/>
      <c r="I120" s="333"/>
      <c r="J120" s="333"/>
      <c r="K120" s="1003"/>
      <c r="L120" s="180"/>
    </row>
    <row r="121" spans="1:12" x14ac:dyDescent="0.25">
      <c r="A121" s="16"/>
      <c r="B121" s="17"/>
      <c r="C121" s="333"/>
      <c r="D121" s="179">
        <f t="shared" si="0"/>
        <v>0</v>
      </c>
      <c r="E121" s="333"/>
      <c r="F121" s="333"/>
      <c r="G121" s="333"/>
      <c r="H121" s="333"/>
      <c r="I121" s="333"/>
      <c r="J121" s="333"/>
      <c r="K121" s="1003"/>
      <c r="L121" s="180"/>
    </row>
    <row r="122" spans="1:12" ht="20.100000000000001" customHeight="1" x14ac:dyDescent="0.25">
      <c r="A122" s="16"/>
      <c r="B122" s="17"/>
      <c r="C122" s="333"/>
      <c r="D122" s="179">
        <f t="shared" si="0"/>
        <v>0</v>
      </c>
      <c r="E122" s="333"/>
      <c r="F122" s="333"/>
      <c r="G122" s="333"/>
      <c r="H122" s="333"/>
      <c r="I122" s="333"/>
      <c r="J122" s="333"/>
      <c r="K122" s="1003"/>
      <c r="L122" s="180"/>
    </row>
    <row r="123" spans="1:12" ht="20.100000000000001" customHeight="1" x14ac:dyDescent="0.25">
      <c r="A123" s="16"/>
      <c r="B123" s="17"/>
      <c r="C123" s="333"/>
      <c r="D123" s="333"/>
      <c r="E123" s="333"/>
      <c r="F123" s="333"/>
      <c r="G123" s="333"/>
      <c r="H123" s="333"/>
      <c r="I123" s="333"/>
      <c r="J123" s="333"/>
      <c r="K123" s="1003"/>
      <c r="L123" s="180"/>
    </row>
    <row r="124" spans="1:12" ht="20.100000000000001" customHeight="1" x14ac:dyDescent="0.25">
      <c r="A124" s="16"/>
      <c r="B124" s="17"/>
      <c r="C124" s="333"/>
      <c r="D124" s="333"/>
      <c r="E124" s="333"/>
      <c r="F124" s="333"/>
      <c r="G124" s="333"/>
      <c r="H124" s="333"/>
      <c r="I124" s="333"/>
      <c r="J124" s="333"/>
      <c r="K124" s="1003"/>
      <c r="L124" s="180"/>
    </row>
    <row r="125" spans="1:12" ht="20.100000000000001" customHeight="1" x14ac:dyDescent="0.25">
      <c r="A125" s="16"/>
      <c r="B125" s="17"/>
      <c r="C125" s="333"/>
      <c r="D125" s="333"/>
      <c r="E125" s="333"/>
      <c r="F125" s="333"/>
      <c r="G125" s="333"/>
      <c r="H125" s="333"/>
      <c r="I125" s="333"/>
      <c r="J125" s="333"/>
      <c r="K125" s="1003"/>
      <c r="L125" s="180"/>
    </row>
    <row r="126" spans="1:12" ht="20.100000000000001" customHeight="1" x14ac:dyDescent="0.25">
      <c r="A126" s="16"/>
      <c r="B126" s="17"/>
      <c r="C126" s="333"/>
      <c r="D126" s="333"/>
      <c r="E126" s="333"/>
      <c r="F126" s="333"/>
      <c r="G126" s="333"/>
      <c r="H126" s="333"/>
      <c r="I126" s="333"/>
      <c r="J126" s="333"/>
      <c r="K126" s="1003"/>
      <c r="L126" s="180"/>
    </row>
    <row r="127" spans="1:12" ht="20.100000000000001" customHeight="1" x14ac:dyDescent="0.25">
      <c r="A127" s="16"/>
      <c r="B127" s="17"/>
      <c r="C127" s="333"/>
      <c r="D127" s="333"/>
      <c r="E127" s="333"/>
      <c r="F127" s="333"/>
      <c r="G127" s="333"/>
      <c r="H127" s="333"/>
      <c r="I127" s="333"/>
      <c r="J127" s="333"/>
      <c r="K127" s="1003"/>
      <c r="L127" s="180"/>
    </row>
    <row r="128" spans="1:12" ht="20.100000000000001" customHeight="1" x14ac:dyDescent="0.25">
      <c r="A128" s="16"/>
      <c r="B128" s="17"/>
      <c r="C128" s="333"/>
      <c r="D128" s="333"/>
      <c r="E128" s="333"/>
      <c r="F128" s="333"/>
      <c r="G128" s="333"/>
      <c r="H128" s="333"/>
      <c r="I128" s="333"/>
      <c r="J128" s="333"/>
      <c r="K128" s="1003"/>
      <c r="L128" s="180"/>
    </row>
    <row r="129" spans="1:12" ht="20.100000000000001" customHeight="1" x14ac:dyDescent="0.25">
      <c r="A129" s="16"/>
      <c r="B129" s="17"/>
      <c r="C129" s="333"/>
      <c r="D129" s="333"/>
      <c r="E129" s="333"/>
      <c r="F129" s="333"/>
      <c r="G129" s="333"/>
      <c r="H129" s="333"/>
      <c r="I129" s="333"/>
      <c r="J129" s="333"/>
      <c r="K129" s="1003"/>
      <c r="L129" s="180"/>
    </row>
    <row r="130" spans="1:12" x14ac:dyDescent="0.25">
      <c r="A130" s="16"/>
      <c r="B130" s="17"/>
      <c r="C130" s="333"/>
      <c r="D130" s="333"/>
      <c r="E130" s="333"/>
      <c r="F130" s="333"/>
      <c r="G130" s="333"/>
      <c r="H130" s="333"/>
      <c r="I130" s="333"/>
      <c r="J130" s="333"/>
      <c r="K130" s="1003"/>
      <c r="L130" s="180"/>
    </row>
    <row r="131" spans="1:12" ht="20.100000000000001" customHeight="1" x14ac:dyDescent="0.25">
      <c r="A131" s="16"/>
      <c r="B131" s="17"/>
      <c r="C131" s="333"/>
      <c r="D131" s="333"/>
      <c r="E131" s="333"/>
      <c r="F131" s="333"/>
      <c r="G131" s="333"/>
      <c r="H131" s="333"/>
      <c r="I131" s="333"/>
      <c r="J131" s="333"/>
      <c r="K131" s="1003"/>
      <c r="L131" s="180"/>
    </row>
    <row r="132" spans="1:12" x14ac:dyDescent="0.25">
      <c r="A132" s="16"/>
      <c r="B132" s="17"/>
      <c r="C132" s="333"/>
      <c r="D132" s="333"/>
      <c r="E132" s="333"/>
      <c r="F132" s="333"/>
      <c r="G132" s="333"/>
      <c r="H132" s="333"/>
      <c r="I132" s="333"/>
      <c r="J132" s="333"/>
      <c r="K132" s="1003"/>
      <c r="L132" s="180"/>
    </row>
    <row r="133" spans="1:12" x14ac:dyDescent="0.25">
      <c r="A133" s="16"/>
      <c r="B133" s="17"/>
      <c r="C133" s="333"/>
      <c r="D133" s="333"/>
      <c r="E133" s="333"/>
      <c r="F133" s="333"/>
      <c r="G133" s="333"/>
      <c r="H133" s="333"/>
      <c r="I133" s="333"/>
      <c r="J133" s="333"/>
      <c r="K133" s="1003"/>
      <c r="L133" s="180"/>
    </row>
    <row r="134" spans="1:12" x14ac:dyDescent="0.25">
      <c r="A134" s="16"/>
      <c r="C134" s="333"/>
      <c r="D134" s="333"/>
      <c r="E134" s="333"/>
      <c r="F134" s="333"/>
      <c r="G134" s="333"/>
      <c r="H134" s="333"/>
      <c r="I134" s="333"/>
      <c r="J134" s="333"/>
      <c r="K134" s="1003"/>
      <c r="L134" s="180"/>
    </row>
    <row r="135" spans="1:12" x14ac:dyDescent="0.25">
      <c r="A135" s="16"/>
      <c r="C135" s="333"/>
      <c r="D135" s="333"/>
      <c r="E135" s="333"/>
      <c r="F135" s="333"/>
      <c r="G135" s="333"/>
      <c r="H135" s="333"/>
      <c r="I135" s="333"/>
      <c r="J135" s="333"/>
      <c r="K135" s="1003"/>
      <c r="L135" s="180"/>
    </row>
    <row r="136" spans="1:12" x14ac:dyDescent="0.25">
      <c r="A136" s="16"/>
      <c r="C136" s="333"/>
      <c r="D136" s="333"/>
      <c r="E136" s="333"/>
      <c r="F136" s="333"/>
      <c r="G136" s="333"/>
      <c r="H136" s="333"/>
      <c r="I136" s="333"/>
      <c r="J136" s="333"/>
      <c r="K136" s="1003"/>
      <c r="L136" s="180"/>
    </row>
    <row r="137" spans="1:12" x14ac:dyDescent="0.25">
      <c r="A137" s="16"/>
      <c r="C137" s="333"/>
      <c r="D137" s="333"/>
      <c r="E137" s="333"/>
      <c r="F137" s="333"/>
      <c r="G137" s="333"/>
      <c r="H137" s="333"/>
      <c r="I137" s="333"/>
      <c r="J137" s="333"/>
      <c r="K137" s="1003"/>
      <c r="L137" s="180"/>
    </row>
    <row r="138" spans="1:12" x14ac:dyDescent="0.25">
      <c r="A138" s="16"/>
      <c r="C138" s="333"/>
      <c r="D138" s="333"/>
      <c r="E138" s="333"/>
      <c r="F138" s="333"/>
      <c r="G138" s="333"/>
      <c r="H138" s="333"/>
      <c r="I138" s="333"/>
      <c r="J138" s="333"/>
      <c r="K138" s="1003"/>
      <c r="L138" s="180"/>
    </row>
    <row r="139" spans="1:12" x14ac:dyDescent="0.25">
      <c r="A139" s="16"/>
      <c r="C139" s="333"/>
      <c r="D139" s="333"/>
      <c r="E139" s="333"/>
      <c r="F139" s="333"/>
      <c r="G139" s="333"/>
      <c r="H139" s="333"/>
      <c r="I139" s="333"/>
      <c r="J139" s="333"/>
      <c r="K139" s="1003"/>
      <c r="L139" s="180"/>
    </row>
    <row r="140" spans="1:12" x14ac:dyDescent="0.25">
      <c r="A140" s="16"/>
      <c r="C140" s="333"/>
      <c r="D140" s="333"/>
      <c r="E140" s="333"/>
      <c r="F140" s="333"/>
      <c r="G140" s="333"/>
      <c r="H140" s="333"/>
      <c r="I140" s="333"/>
      <c r="J140" s="333"/>
      <c r="K140" s="1003"/>
      <c r="L140" s="180"/>
    </row>
    <row r="141" spans="1:12" x14ac:dyDescent="0.25">
      <c r="A141" s="16"/>
      <c r="C141" s="333"/>
      <c r="D141" s="333"/>
      <c r="E141" s="333"/>
      <c r="F141" s="333"/>
      <c r="G141" s="333"/>
      <c r="H141" s="333"/>
      <c r="I141" s="333"/>
      <c r="J141" s="333"/>
      <c r="K141" s="1003"/>
      <c r="L141" s="180"/>
    </row>
    <row r="142" spans="1:12" x14ac:dyDescent="0.25">
      <c r="A142" s="16"/>
      <c r="C142" s="333"/>
      <c r="D142" s="333"/>
      <c r="E142" s="333"/>
      <c r="F142" s="333"/>
      <c r="G142" s="333"/>
      <c r="H142" s="333"/>
      <c r="I142" s="333"/>
      <c r="J142" s="333"/>
      <c r="K142" s="1003"/>
      <c r="L142" s="180"/>
    </row>
    <row r="143" spans="1:12" x14ac:dyDescent="0.25">
      <c r="A143" s="16"/>
      <c r="C143" s="333"/>
      <c r="D143" s="333"/>
      <c r="E143" s="333"/>
      <c r="F143" s="333"/>
      <c r="G143" s="333"/>
      <c r="H143" s="333"/>
      <c r="I143" s="333"/>
      <c r="J143" s="333"/>
      <c r="K143" s="1003"/>
      <c r="L143" s="180"/>
    </row>
    <row r="144" spans="1:12" x14ac:dyDescent="0.25">
      <c r="A144" s="16"/>
      <c r="C144" s="333"/>
      <c r="D144" s="333"/>
      <c r="E144" s="333"/>
      <c r="F144" s="333"/>
      <c r="G144" s="333"/>
      <c r="H144" s="333"/>
      <c r="I144" s="333"/>
      <c r="J144" s="333"/>
      <c r="K144" s="1003"/>
      <c r="L144" s="180"/>
    </row>
    <row r="145" spans="1:12" x14ac:dyDescent="0.25">
      <c r="A145" s="16"/>
      <c r="C145" s="333"/>
      <c r="D145" s="333"/>
      <c r="E145" s="333"/>
      <c r="F145" s="333"/>
      <c r="G145" s="333"/>
      <c r="H145" s="333"/>
      <c r="I145" s="333"/>
      <c r="J145" s="333"/>
      <c r="K145" s="1003"/>
      <c r="L145" s="180"/>
    </row>
    <row r="146" spans="1:12" x14ac:dyDescent="0.25">
      <c r="A146" s="16"/>
      <c r="C146" s="333"/>
      <c r="D146" s="333"/>
      <c r="E146" s="333"/>
      <c r="F146" s="333"/>
      <c r="G146" s="333"/>
      <c r="H146" s="333"/>
      <c r="I146" s="333"/>
      <c r="J146" s="333"/>
      <c r="K146" s="1003"/>
      <c r="L146" s="180"/>
    </row>
    <row r="147" spans="1:12" x14ac:dyDescent="0.25">
      <c r="A147" s="16"/>
      <c r="C147" s="333"/>
      <c r="D147" s="333"/>
      <c r="E147" s="333"/>
      <c r="F147" s="333"/>
      <c r="G147" s="333"/>
      <c r="H147" s="333"/>
      <c r="I147" s="333"/>
      <c r="J147" s="333"/>
      <c r="K147" s="1003"/>
      <c r="L147" s="180"/>
    </row>
    <row r="148" spans="1:12" x14ac:dyDescent="0.25">
      <c r="A148" s="16"/>
      <c r="C148" s="333"/>
      <c r="D148" s="333"/>
      <c r="E148" s="333"/>
      <c r="F148" s="333"/>
      <c r="G148" s="333"/>
      <c r="H148" s="333"/>
      <c r="I148" s="333"/>
      <c r="J148" s="333"/>
      <c r="K148" s="1003"/>
      <c r="L148" s="180"/>
    </row>
    <row r="149" spans="1:12" x14ac:dyDescent="0.25">
      <c r="A149" s="16"/>
      <c r="C149" s="333"/>
      <c r="D149" s="333"/>
      <c r="E149" s="333"/>
      <c r="F149" s="333"/>
      <c r="G149" s="333"/>
      <c r="H149" s="333"/>
      <c r="I149" s="333"/>
      <c r="J149" s="333"/>
      <c r="K149" s="1003"/>
      <c r="L149" s="180"/>
    </row>
    <row r="150" spans="1:12" x14ac:dyDescent="0.25">
      <c r="A150" s="16"/>
      <c r="C150" s="333"/>
      <c r="D150" s="333"/>
      <c r="E150" s="333"/>
      <c r="F150" s="333"/>
      <c r="G150" s="333"/>
      <c r="H150" s="333"/>
      <c r="I150" s="333"/>
      <c r="J150" s="333"/>
      <c r="K150" s="1003"/>
      <c r="L150" s="180"/>
    </row>
    <row r="151" spans="1:12" x14ac:dyDescent="0.25">
      <c r="A151" s="16"/>
      <c r="C151" s="333"/>
      <c r="D151" s="333"/>
      <c r="E151" s="333"/>
      <c r="F151" s="333"/>
      <c r="G151" s="333"/>
      <c r="H151" s="333"/>
      <c r="I151" s="333"/>
      <c r="J151" s="333"/>
      <c r="K151" s="1003"/>
      <c r="L151" s="180"/>
    </row>
    <row r="152" spans="1:12" x14ac:dyDescent="0.25">
      <c r="A152" s="16"/>
      <c r="C152" s="333"/>
      <c r="D152" s="333"/>
      <c r="E152" s="333"/>
      <c r="F152" s="333"/>
      <c r="G152" s="333"/>
      <c r="H152" s="333"/>
      <c r="I152" s="333"/>
      <c r="J152" s="333"/>
      <c r="K152" s="1003"/>
      <c r="L152" s="180"/>
    </row>
    <row r="153" spans="1:12" x14ac:dyDescent="0.25">
      <c r="A153" s="16"/>
      <c r="C153" s="333"/>
      <c r="D153" s="333"/>
      <c r="E153" s="333"/>
      <c r="F153" s="333"/>
      <c r="G153" s="333"/>
      <c r="H153" s="333"/>
      <c r="I153" s="333"/>
      <c r="J153" s="333"/>
      <c r="K153" s="1003"/>
      <c r="L153" s="180"/>
    </row>
    <row r="154" spans="1:12" x14ac:dyDescent="0.25">
      <c r="A154" s="16"/>
      <c r="C154" s="333"/>
      <c r="D154" s="333"/>
      <c r="E154" s="333"/>
      <c r="F154" s="333"/>
      <c r="G154" s="333"/>
      <c r="H154" s="333"/>
      <c r="I154" s="333"/>
      <c r="J154" s="333"/>
      <c r="K154" s="1003"/>
      <c r="L154" s="180"/>
    </row>
    <row r="155" spans="1:12" x14ac:dyDescent="0.25">
      <c r="A155" s="16"/>
      <c r="C155" s="333"/>
      <c r="D155" s="333"/>
      <c r="E155" s="333"/>
      <c r="F155" s="333"/>
      <c r="G155" s="333"/>
      <c r="H155" s="333"/>
      <c r="I155" s="333"/>
      <c r="J155" s="333"/>
      <c r="K155" s="1003"/>
      <c r="L155" s="180"/>
    </row>
    <row r="156" spans="1:12" x14ac:dyDescent="0.25">
      <c r="A156" s="16"/>
      <c r="C156" s="333"/>
      <c r="D156" s="333"/>
      <c r="E156" s="333"/>
      <c r="F156" s="333"/>
      <c r="G156" s="333"/>
      <c r="H156" s="333"/>
      <c r="I156" s="333"/>
      <c r="J156" s="333"/>
      <c r="K156" s="1003"/>
      <c r="L156" s="180"/>
    </row>
    <row r="157" spans="1:12" x14ac:dyDescent="0.25">
      <c r="A157" s="16"/>
      <c r="C157" s="333"/>
      <c r="D157" s="333"/>
      <c r="E157" s="333"/>
      <c r="F157" s="333"/>
      <c r="G157" s="333"/>
      <c r="H157" s="333"/>
      <c r="I157" s="333"/>
      <c r="J157" s="333"/>
      <c r="K157" s="1003"/>
      <c r="L157" s="180"/>
    </row>
    <row r="158" spans="1:12" x14ac:dyDescent="0.25">
      <c r="A158" s="16"/>
      <c r="C158" s="333"/>
      <c r="D158" s="333"/>
      <c r="E158" s="333"/>
      <c r="F158" s="333"/>
      <c r="G158" s="333"/>
      <c r="H158" s="333"/>
      <c r="I158" s="333"/>
      <c r="J158" s="333"/>
      <c r="K158" s="1003"/>
      <c r="L158" s="180"/>
    </row>
    <row r="159" spans="1:12" x14ac:dyDescent="0.25">
      <c r="A159" s="16"/>
    </row>
    <row r="160" spans="1:12" x14ac:dyDescent="0.25">
      <c r="A160" s="16"/>
    </row>
  </sheetData>
  <autoFilter ref="A6:L122"/>
  <customSheetViews>
    <customSheetView guid="{4721BBB5-12E6-4B99-8BF2-C39038CD9F6A}" showAutoFilter="1">
      <pane ySplit="6" topLeftCell="A57" activePane="bottomLeft" state="frozen"/>
      <selection pane="bottomLeft" activeCell="K65" sqref="K65"/>
      <pageMargins left="0.75" right="0.75" top="1" bottom="1" header="0.5" footer="0.5"/>
      <pageSetup paperSize="9" orientation="landscape" horizontalDpi="300" verticalDpi="300" r:id="rId1"/>
      <headerFooter alignWithMargins="0"/>
      <autoFilter ref="B6:B143"/>
    </customSheetView>
    <customSheetView guid="{FA9FAA88-D028-49CA-97F0-6F4B4A8F7473}" showAutoFilter="1">
      <pane ySplit="6" topLeftCell="A57" activePane="bottomLeft" state="frozen"/>
      <selection pane="bottomLeft" activeCell="C63" sqref="C63:J63"/>
      <pageMargins left="0.75" right="0.75" top="1" bottom="1" header="0.5" footer="0.5"/>
      <pageSetup paperSize="9" orientation="landscape" horizontalDpi="300" verticalDpi="300" r:id="rId2"/>
      <headerFooter alignWithMargins="0"/>
      <autoFilter ref="B6:B143"/>
    </customSheetView>
  </customSheetViews>
  <mergeCells count="71">
    <mergeCell ref="C95:J95"/>
    <mergeCell ref="A89:A90"/>
    <mergeCell ref="C90:J90"/>
    <mergeCell ref="A91:A94"/>
    <mergeCell ref="C92:J92"/>
    <mergeCell ref="C94:J94"/>
    <mergeCell ref="C16:J16"/>
    <mergeCell ref="A5:B5"/>
    <mergeCell ref="A3:B3"/>
    <mergeCell ref="C3:F3"/>
    <mergeCell ref="I3:J3"/>
    <mergeCell ref="C15:J15"/>
    <mergeCell ref="C5:F5"/>
    <mergeCell ref="C4:F4"/>
    <mergeCell ref="G4:H4"/>
    <mergeCell ref="C10:J10"/>
    <mergeCell ref="I4:J4"/>
    <mergeCell ref="G5:H5"/>
    <mergeCell ref="I5:J5"/>
    <mergeCell ref="G3:H3"/>
    <mergeCell ref="A4:B4"/>
    <mergeCell ref="A1:L1"/>
    <mergeCell ref="A2:B2"/>
    <mergeCell ref="C2:F2"/>
    <mergeCell ref="G2:H2"/>
    <mergeCell ref="I2:J2"/>
    <mergeCell ref="K2:L2"/>
    <mergeCell ref="A18:A19"/>
    <mergeCell ref="C37:J37"/>
    <mergeCell ref="C20:J20"/>
    <mergeCell ref="C53:J53"/>
    <mergeCell ref="C52:J52"/>
    <mergeCell ref="C44:J44"/>
    <mergeCell ref="C36:J36"/>
    <mergeCell ref="C28:J28"/>
    <mergeCell ref="C31:J31"/>
    <mergeCell ref="C42:J42"/>
    <mergeCell ref="H32:J32"/>
    <mergeCell ref="C27:J27"/>
    <mergeCell ref="A38:A39"/>
    <mergeCell ref="C38:J38"/>
    <mergeCell ref="C51:J51"/>
    <mergeCell ref="C54:J54"/>
    <mergeCell ref="C61:J61"/>
    <mergeCell ref="C67:J67"/>
    <mergeCell ref="C63:J63"/>
    <mergeCell ref="C59:J59"/>
    <mergeCell ref="C58:J58"/>
    <mergeCell ref="H64:I64"/>
    <mergeCell ref="C55:J55"/>
    <mergeCell ref="A86:A87"/>
    <mergeCell ref="C87:J87"/>
    <mergeCell ref="C79:J79"/>
    <mergeCell ref="A79:A80"/>
    <mergeCell ref="C81:J81"/>
    <mergeCell ref="K3:L3"/>
    <mergeCell ref="K4:L4"/>
    <mergeCell ref="K5:L5"/>
    <mergeCell ref="A84:A85"/>
    <mergeCell ref="C85:J85"/>
    <mergeCell ref="C71:J71"/>
    <mergeCell ref="C70:J70"/>
    <mergeCell ref="C78:J78"/>
    <mergeCell ref="C75:J75"/>
    <mergeCell ref="A67:A68"/>
    <mergeCell ref="C68:J68"/>
    <mergeCell ref="A73:A74"/>
    <mergeCell ref="A71:A72"/>
    <mergeCell ref="C72:J72"/>
    <mergeCell ref="C69:J69"/>
    <mergeCell ref="C74:J74"/>
  </mergeCells>
  <phoneticPr fontId="11" type="noConversion"/>
  <hyperlinks>
    <hyperlink ref="B54" r:id="rId3" location=".xls"/>
    <hyperlink ref="B70" r:id="rId4" location=".xls"/>
  </hyperlinks>
  <pageMargins left="0.75" right="0.75" top="1" bottom="1" header="0.5" footer="0.5"/>
  <pageSetup paperSize="9" orientation="landscape" horizontalDpi="300" verticalDpi="300" r:id="rId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M195"/>
  <sheetViews>
    <sheetView zoomScaleNormal="100" workbookViewId="0">
      <pane ySplit="6" topLeftCell="A158" activePane="bottomLeft" state="frozen"/>
      <selection pane="bottomLeft" activeCell="D172" sqref="D172"/>
    </sheetView>
  </sheetViews>
  <sheetFormatPr defaultColWidth="8.88671875" defaultRowHeight="15.75" x14ac:dyDescent="0.25"/>
  <cols>
    <col min="1" max="1" width="8.5546875" style="48" customWidth="1"/>
    <col min="2" max="5" width="7.88671875" style="47" customWidth="1"/>
    <col min="6" max="6" width="9.5546875" style="47" customWidth="1"/>
    <col min="7" max="7" width="7.88671875" style="47" customWidth="1"/>
    <col min="8" max="8" width="8.6640625" style="47" customWidth="1"/>
    <col min="9" max="9" width="10.5546875" style="47" customWidth="1"/>
    <col min="10" max="10" width="10.33203125" style="47" customWidth="1"/>
    <col min="11" max="11" width="19" style="977" customWidth="1"/>
    <col min="12" max="12" width="41.6640625" style="18" customWidth="1"/>
    <col min="13" max="13" width="30.5546875" style="9" customWidth="1"/>
    <col min="14" max="16384" width="8.88671875" style="9"/>
  </cols>
  <sheetData>
    <row r="1" spans="1:13" s="6" customFormat="1" ht="30.75" customHeight="1" thickTop="1" x14ac:dyDescent="0.25">
      <c r="A1" s="1621" t="s">
        <v>419</v>
      </c>
      <c r="B1" s="1622"/>
      <c r="C1" s="1622"/>
      <c r="D1" s="1622"/>
      <c r="E1" s="1622"/>
      <c r="F1" s="1622"/>
      <c r="G1" s="1622"/>
      <c r="H1" s="1622"/>
      <c r="I1" s="1622"/>
      <c r="J1" s="1622"/>
      <c r="K1" s="1622"/>
      <c r="L1" s="1623"/>
      <c r="M1" s="5"/>
    </row>
    <row r="2" spans="1:13" ht="20.25" customHeight="1" x14ac:dyDescent="0.25">
      <c r="A2" s="1624" t="s">
        <v>207</v>
      </c>
      <c r="B2" s="1625"/>
      <c r="C2" s="1600">
        <f>+(95+117+10)*25</f>
        <v>5550</v>
      </c>
      <c r="D2" s="1601"/>
      <c r="E2" s="1601"/>
      <c r="F2" s="1602"/>
      <c r="G2" s="1832" t="s">
        <v>3269</v>
      </c>
      <c r="H2" s="1833"/>
      <c r="I2" s="1628" t="s">
        <v>178</v>
      </c>
      <c r="J2" s="1629"/>
      <c r="K2" s="1756" t="s">
        <v>190</v>
      </c>
      <c r="L2" s="1757"/>
      <c r="M2" s="8"/>
    </row>
    <row r="3" spans="1:13" ht="20.25" customHeight="1" x14ac:dyDescent="0.25">
      <c r="A3" s="1624" t="s">
        <v>179</v>
      </c>
      <c r="B3" s="1625"/>
      <c r="C3" s="1600" t="s">
        <v>186</v>
      </c>
      <c r="D3" s="1601"/>
      <c r="E3" s="1601"/>
      <c r="F3" s="1602"/>
      <c r="G3" s="1639" t="s">
        <v>1111</v>
      </c>
      <c r="H3" s="1640"/>
      <c r="I3" s="1628" t="s">
        <v>180</v>
      </c>
      <c r="J3" s="1629"/>
      <c r="K3" s="1756" t="s">
        <v>194</v>
      </c>
      <c r="L3" s="1757"/>
      <c r="M3" s="326" t="s">
        <v>1431</v>
      </c>
    </row>
    <row r="4" spans="1:13" ht="20.25" customHeight="1" x14ac:dyDescent="0.25">
      <c r="A4" s="1624" t="s">
        <v>181</v>
      </c>
      <c r="B4" s="1625"/>
      <c r="C4" s="1600" t="s">
        <v>1927</v>
      </c>
      <c r="D4" s="1601"/>
      <c r="E4" s="1601"/>
      <c r="F4" s="1602"/>
      <c r="G4" s="1626"/>
      <c r="H4" s="1627"/>
      <c r="I4" s="1628" t="s">
        <v>182</v>
      </c>
      <c r="J4" s="1629"/>
      <c r="K4" s="1758" t="s">
        <v>3492</v>
      </c>
      <c r="L4" s="1759"/>
      <c r="M4" s="8"/>
    </row>
    <row r="5" spans="1:13" ht="75.75" customHeight="1" thickBot="1" x14ac:dyDescent="0.3">
      <c r="A5" s="1641" t="s">
        <v>183</v>
      </c>
      <c r="B5" s="1642"/>
      <c r="C5" s="1636" t="s">
        <v>3486</v>
      </c>
      <c r="D5" s="1637"/>
      <c r="E5" s="1637"/>
      <c r="F5" s="1638"/>
      <c r="G5" s="10"/>
      <c r="H5" s="11"/>
      <c r="I5" s="1628" t="s">
        <v>297</v>
      </c>
      <c r="J5" s="1629"/>
      <c r="K5" s="1913" t="s">
        <v>1481</v>
      </c>
      <c r="L5" s="1914"/>
      <c r="M5" s="8"/>
    </row>
    <row r="6" spans="1:13" s="6" customFormat="1" ht="33.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31.5" customHeight="1" x14ac:dyDescent="0.5">
      <c r="A7" s="16">
        <v>40569</v>
      </c>
      <c r="B7" s="17" t="s">
        <v>18</v>
      </c>
      <c r="C7" s="47">
        <v>280</v>
      </c>
      <c r="D7" s="47">
        <v>154</v>
      </c>
      <c r="E7" s="47">
        <v>45</v>
      </c>
      <c r="F7" s="47">
        <v>134</v>
      </c>
      <c r="G7" s="47">
        <v>179</v>
      </c>
      <c r="H7" s="17"/>
      <c r="I7" s="17"/>
      <c r="J7" s="17"/>
      <c r="K7" s="18" t="s">
        <v>3053</v>
      </c>
      <c r="L7" s="18" t="s">
        <v>1553</v>
      </c>
    </row>
    <row r="8" spans="1:13" ht="33.75" customHeight="1" x14ac:dyDescent="0.25">
      <c r="A8" s="16">
        <v>40611</v>
      </c>
      <c r="B8" s="17" t="s">
        <v>11</v>
      </c>
      <c r="C8" s="1617" t="s">
        <v>45</v>
      </c>
      <c r="D8" s="1617"/>
      <c r="E8" s="1617"/>
      <c r="F8" s="1617"/>
      <c r="G8" s="1617"/>
      <c r="H8" s="1617"/>
      <c r="I8" s="1617"/>
      <c r="J8" s="1617"/>
      <c r="K8" s="976"/>
    </row>
    <row r="9" spans="1:13" ht="20.100000000000001" customHeight="1" x14ac:dyDescent="0.25">
      <c r="A9" s="16">
        <v>40628</v>
      </c>
      <c r="B9" s="17" t="s">
        <v>127</v>
      </c>
      <c r="C9" s="17"/>
      <c r="D9" s="17"/>
      <c r="E9" s="17"/>
      <c r="F9" s="17"/>
      <c r="G9" s="17"/>
      <c r="H9" s="47">
        <v>4290</v>
      </c>
      <c r="I9" s="47">
        <v>87</v>
      </c>
      <c r="J9" s="17"/>
      <c r="K9" s="17"/>
      <c r="L9" s="18" t="s">
        <v>62</v>
      </c>
    </row>
    <row r="10" spans="1:13" ht="20.100000000000001" customHeight="1" x14ac:dyDescent="0.25">
      <c r="A10" s="16">
        <v>40655</v>
      </c>
      <c r="B10" s="17" t="s">
        <v>18</v>
      </c>
      <c r="C10" s="47">
        <v>294</v>
      </c>
      <c r="D10" s="47">
        <v>162</v>
      </c>
      <c r="E10" s="47">
        <v>45</v>
      </c>
      <c r="F10" s="47">
        <v>1.6</v>
      </c>
      <c r="G10" s="47">
        <v>167</v>
      </c>
      <c r="L10" s="18" t="s">
        <v>21</v>
      </c>
    </row>
    <row r="11" spans="1:13" ht="46.5" customHeight="1" x14ac:dyDescent="0.25">
      <c r="A11" s="16">
        <v>40681</v>
      </c>
      <c r="B11" s="17" t="s">
        <v>13</v>
      </c>
      <c r="C11" s="1617" t="s">
        <v>768</v>
      </c>
      <c r="D11" s="1617"/>
      <c r="E11" s="1617"/>
      <c r="F11" s="1617"/>
      <c r="G11" s="1617"/>
      <c r="H11" s="1617"/>
      <c r="I11" s="1617"/>
      <c r="J11" s="1617"/>
      <c r="K11" s="976"/>
    </row>
    <row r="12" spans="1:13" ht="20.25" customHeight="1" x14ac:dyDescent="0.25">
      <c r="A12" s="16">
        <v>40734</v>
      </c>
      <c r="B12" s="17" t="s">
        <v>127</v>
      </c>
      <c r="H12" s="47">
        <v>4570</v>
      </c>
      <c r="I12" s="47">
        <v>100</v>
      </c>
      <c r="L12" s="18" t="s">
        <v>769</v>
      </c>
    </row>
    <row r="13" spans="1:13" ht="34.5" customHeight="1" x14ac:dyDescent="0.25">
      <c r="A13" s="16">
        <v>40757</v>
      </c>
      <c r="B13" s="17" t="s">
        <v>13</v>
      </c>
      <c r="C13" s="1617" t="s">
        <v>770</v>
      </c>
      <c r="D13" s="1617"/>
      <c r="E13" s="1617"/>
      <c r="F13" s="1617"/>
      <c r="G13" s="1617"/>
      <c r="H13" s="1617"/>
      <c r="I13" s="1617"/>
      <c r="J13" s="1617"/>
      <c r="K13" s="976"/>
      <c r="L13" s="21"/>
    </row>
    <row r="14" spans="1:13" ht="48.75" customHeight="1" x14ac:dyDescent="0.25">
      <c r="A14" s="462">
        <v>40764</v>
      </c>
      <c r="B14" s="463" t="s">
        <v>97</v>
      </c>
      <c r="C14" s="1595" t="s">
        <v>771</v>
      </c>
      <c r="D14" s="1595"/>
      <c r="E14" s="1595"/>
      <c r="F14" s="1595"/>
      <c r="G14" s="1595"/>
      <c r="H14" s="1595"/>
      <c r="I14" s="1595"/>
      <c r="J14" s="1595"/>
      <c r="K14" s="978"/>
      <c r="L14" s="626"/>
    </row>
    <row r="15" spans="1:13" ht="20.100000000000001" customHeight="1" x14ac:dyDescent="0.25">
      <c r="A15" s="16">
        <v>40790</v>
      </c>
      <c r="B15" s="17" t="s">
        <v>13</v>
      </c>
      <c r="C15" s="1606" t="s">
        <v>14</v>
      </c>
      <c r="D15" s="1606"/>
      <c r="E15" s="1606"/>
      <c r="F15" s="1606"/>
      <c r="G15" s="1606"/>
      <c r="H15" s="1606"/>
      <c r="I15" s="1606"/>
      <c r="J15" s="1606"/>
    </row>
    <row r="16" spans="1:13" ht="20.100000000000001" customHeight="1" x14ac:dyDescent="0.25">
      <c r="A16" s="16">
        <v>40798</v>
      </c>
      <c r="B16" s="17" t="s">
        <v>18</v>
      </c>
      <c r="C16" s="47">
        <v>230</v>
      </c>
      <c r="D16" s="47">
        <v>127</v>
      </c>
      <c r="E16" s="47">
        <v>45</v>
      </c>
      <c r="F16" s="47" t="s">
        <v>95</v>
      </c>
      <c r="G16" s="47">
        <v>85</v>
      </c>
      <c r="L16" s="18" t="s">
        <v>492</v>
      </c>
    </row>
    <row r="17" spans="1:12" ht="20.100000000000001" customHeight="1" thickBot="1" x14ac:dyDescent="0.3">
      <c r="A17" s="37">
        <v>40814</v>
      </c>
      <c r="B17" s="38" t="s">
        <v>127</v>
      </c>
      <c r="C17" s="74"/>
      <c r="D17" s="74"/>
      <c r="E17" s="74"/>
      <c r="F17" s="74"/>
      <c r="G17" s="74"/>
      <c r="H17" s="74">
        <v>4985</v>
      </c>
      <c r="I17" s="74">
        <v>100</v>
      </c>
      <c r="J17" s="74"/>
      <c r="K17" s="74"/>
      <c r="L17" s="39" t="s">
        <v>42</v>
      </c>
    </row>
    <row r="18" spans="1:12" ht="20.100000000000001" customHeight="1" thickTop="1" x14ac:dyDescent="0.25">
      <c r="A18" s="40">
        <v>40925</v>
      </c>
      <c r="B18" s="41" t="s">
        <v>127</v>
      </c>
      <c r="C18" s="119"/>
      <c r="D18" s="119"/>
      <c r="E18" s="119"/>
      <c r="F18" s="119"/>
      <c r="G18" s="119"/>
      <c r="H18" s="119">
        <v>4970</v>
      </c>
      <c r="I18" s="119">
        <v>97</v>
      </c>
      <c r="J18" s="119"/>
      <c r="K18" s="984"/>
      <c r="L18" s="42" t="s">
        <v>30</v>
      </c>
    </row>
    <row r="19" spans="1:12" ht="20.100000000000001" customHeight="1" x14ac:dyDescent="0.25">
      <c r="A19" s="19">
        <v>40928</v>
      </c>
      <c r="B19" s="20" t="s">
        <v>130</v>
      </c>
      <c r="C19" s="1819" t="s">
        <v>131</v>
      </c>
      <c r="D19" s="1820"/>
      <c r="E19" s="1820"/>
      <c r="F19" s="1820"/>
      <c r="G19" s="1820"/>
      <c r="H19" s="1820"/>
      <c r="I19" s="1820"/>
      <c r="J19" s="1821"/>
      <c r="K19" s="1067"/>
      <c r="L19" s="28"/>
    </row>
    <row r="20" spans="1:12" ht="20.100000000000001" customHeight="1" x14ac:dyDescent="0.25">
      <c r="A20" s="16">
        <v>40932</v>
      </c>
      <c r="B20" s="17" t="s">
        <v>18</v>
      </c>
      <c r="C20" s="47">
        <v>275</v>
      </c>
      <c r="D20" s="57">
        <f>+C20*(100-E20)/100</f>
        <v>137.5</v>
      </c>
      <c r="E20" s="47">
        <v>50</v>
      </c>
      <c r="F20" s="47" t="s">
        <v>95</v>
      </c>
      <c r="G20" s="47">
        <v>160</v>
      </c>
      <c r="L20" s="18" t="s">
        <v>132</v>
      </c>
    </row>
    <row r="21" spans="1:12" ht="20.100000000000001" customHeight="1" x14ac:dyDescent="0.25">
      <c r="A21" s="19">
        <v>40953</v>
      </c>
      <c r="B21" s="20" t="s">
        <v>127</v>
      </c>
      <c r="C21" s="62"/>
      <c r="D21" s="60"/>
      <c r="E21" s="62"/>
      <c r="F21" s="62"/>
      <c r="G21" s="62"/>
      <c r="H21" s="62">
        <v>4600</v>
      </c>
      <c r="I21" s="62">
        <v>100</v>
      </c>
      <c r="J21" s="62"/>
      <c r="K21" s="1098"/>
      <c r="L21" s="107" t="s">
        <v>137</v>
      </c>
    </row>
    <row r="22" spans="1:12" ht="20.100000000000001" customHeight="1" x14ac:dyDescent="0.25">
      <c r="A22" s="16">
        <v>40957</v>
      </c>
      <c r="B22" s="17" t="s">
        <v>13</v>
      </c>
      <c r="C22" s="1606" t="s">
        <v>74</v>
      </c>
      <c r="D22" s="1606"/>
      <c r="E22" s="1606"/>
      <c r="F22" s="1606"/>
      <c r="G22" s="1606"/>
      <c r="H22" s="1606"/>
      <c r="I22" s="1606"/>
      <c r="J22" s="1606"/>
    </row>
    <row r="23" spans="1:12" ht="42" customHeight="1" x14ac:dyDescent="0.25">
      <c r="A23" s="16">
        <v>40988</v>
      </c>
      <c r="B23" s="17" t="s">
        <v>13</v>
      </c>
      <c r="C23" s="1664" t="s">
        <v>144</v>
      </c>
      <c r="D23" s="1665"/>
      <c r="E23" s="1665"/>
      <c r="F23" s="1665"/>
      <c r="G23" s="1665"/>
      <c r="H23" s="1665"/>
      <c r="I23" s="1665"/>
      <c r="J23" s="1666"/>
      <c r="K23" s="999"/>
    </row>
    <row r="24" spans="1:12" ht="58.5" customHeight="1" x14ac:dyDescent="0.25">
      <c r="A24" s="16">
        <v>40993</v>
      </c>
      <c r="B24" s="17" t="s">
        <v>13</v>
      </c>
      <c r="C24" s="1664" t="s">
        <v>772</v>
      </c>
      <c r="D24" s="1665"/>
      <c r="E24" s="1665"/>
      <c r="F24" s="1665"/>
      <c r="G24" s="1665"/>
      <c r="H24" s="1665"/>
      <c r="I24" s="1665"/>
      <c r="J24" s="1666"/>
      <c r="K24" s="999"/>
    </row>
    <row r="25" spans="1:12" ht="45" customHeight="1" x14ac:dyDescent="0.25">
      <c r="A25" s="462">
        <v>41001</v>
      </c>
      <c r="B25" s="463" t="s">
        <v>97</v>
      </c>
      <c r="C25" s="1714" t="s">
        <v>773</v>
      </c>
      <c r="D25" s="1706"/>
      <c r="E25" s="1706"/>
      <c r="F25" s="1706"/>
      <c r="G25" s="1706"/>
      <c r="H25" s="1706"/>
      <c r="I25" s="1706"/>
      <c r="J25" s="1707"/>
      <c r="K25" s="1027"/>
      <c r="L25" s="626"/>
    </row>
    <row r="26" spans="1:12" ht="31.5" customHeight="1" x14ac:dyDescent="0.25">
      <c r="A26" s="19">
        <v>41012</v>
      </c>
      <c r="B26" s="20" t="s">
        <v>127</v>
      </c>
      <c r="C26" s="62"/>
      <c r="D26" s="60"/>
      <c r="E26" s="62"/>
      <c r="F26" s="62"/>
      <c r="G26" s="62"/>
      <c r="H26" s="62">
        <v>4315</v>
      </c>
      <c r="I26" s="62">
        <v>99</v>
      </c>
      <c r="J26" s="62"/>
      <c r="K26" s="1098"/>
      <c r="L26" s="28" t="s">
        <v>774</v>
      </c>
    </row>
    <row r="27" spans="1:12" ht="18.75" customHeight="1" x14ac:dyDescent="0.25">
      <c r="A27" s="16">
        <v>41042</v>
      </c>
      <c r="B27" s="17" t="s">
        <v>18</v>
      </c>
      <c r="C27" s="47">
        <v>260</v>
      </c>
      <c r="D27" s="57">
        <f>+C27*(100-E27)/100</f>
        <v>78</v>
      </c>
      <c r="E27" s="47">
        <v>70</v>
      </c>
      <c r="G27" s="47">
        <v>155</v>
      </c>
      <c r="L27" s="18" t="s">
        <v>775</v>
      </c>
    </row>
    <row r="28" spans="1:12" ht="18.75" customHeight="1" x14ac:dyDescent="0.25">
      <c r="A28" s="16">
        <v>41062</v>
      </c>
      <c r="B28" s="17" t="s">
        <v>13</v>
      </c>
      <c r="C28" s="1664" t="s">
        <v>122</v>
      </c>
      <c r="D28" s="1665"/>
      <c r="E28" s="1665"/>
      <c r="F28" s="1665"/>
      <c r="G28" s="1665"/>
      <c r="H28" s="1665"/>
      <c r="I28" s="1665"/>
      <c r="J28" s="1666"/>
      <c r="K28" s="999"/>
    </row>
    <row r="29" spans="1:12" x14ac:dyDescent="0.25">
      <c r="A29" s="16">
        <v>41069</v>
      </c>
      <c r="B29" s="17" t="s">
        <v>18</v>
      </c>
      <c r="C29" s="47">
        <v>275</v>
      </c>
      <c r="D29" s="57">
        <f>+C29*(100-E29)/100</f>
        <v>82.5</v>
      </c>
      <c r="E29" s="47">
        <v>70</v>
      </c>
      <c r="G29" s="47">
        <v>160</v>
      </c>
      <c r="L29" s="18" t="s">
        <v>132</v>
      </c>
    </row>
    <row r="30" spans="1:12" ht="23.25" customHeight="1" x14ac:dyDescent="0.25">
      <c r="A30" s="16">
        <v>41189</v>
      </c>
      <c r="B30" s="17" t="s">
        <v>127</v>
      </c>
      <c r="D30" s="57"/>
      <c r="H30" s="47">
        <v>4380</v>
      </c>
      <c r="I30" s="47">
        <v>100</v>
      </c>
      <c r="L30" s="21"/>
    </row>
    <row r="31" spans="1:12" ht="29.25" customHeight="1" x14ac:dyDescent="0.25">
      <c r="A31" s="1582">
        <v>41195</v>
      </c>
      <c r="B31" s="17" t="s">
        <v>127</v>
      </c>
      <c r="D31" s="57"/>
      <c r="H31" s="47">
        <v>4260</v>
      </c>
      <c r="I31" s="47">
        <v>100</v>
      </c>
      <c r="L31" s="21" t="s">
        <v>176</v>
      </c>
    </row>
    <row r="32" spans="1:12" x14ac:dyDescent="0.25">
      <c r="A32" s="1682"/>
      <c r="B32" s="17" t="s">
        <v>13</v>
      </c>
      <c r="C32" s="1661" t="s">
        <v>14</v>
      </c>
      <c r="D32" s="1662"/>
      <c r="E32" s="1662"/>
      <c r="F32" s="1662"/>
      <c r="G32" s="1662"/>
      <c r="H32" s="1662"/>
      <c r="I32" s="1662"/>
      <c r="J32" s="1663"/>
      <c r="K32" s="1002"/>
    </row>
    <row r="33" spans="1:12" ht="20.100000000000001" customHeight="1" x14ac:dyDescent="0.25">
      <c r="A33" s="29">
        <v>41209</v>
      </c>
      <c r="B33" s="30" t="s">
        <v>18</v>
      </c>
      <c r="C33" s="63">
        <v>305</v>
      </c>
      <c r="D33" s="56">
        <f>+C33*(100-E33)/100</f>
        <v>91.5</v>
      </c>
      <c r="E33" s="63">
        <v>70</v>
      </c>
      <c r="F33" s="63"/>
      <c r="G33" s="63">
        <v>150</v>
      </c>
      <c r="H33" s="63"/>
      <c r="I33" s="63"/>
      <c r="J33" s="63"/>
      <c r="K33" s="1041"/>
      <c r="L33" s="31" t="s">
        <v>36</v>
      </c>
    </row>
    <row r="34" spans="1:12" ht="20.100000000000001" customHeight="1" x14ac:dyDescent="0.25">
      <c r="A34" s="36">
        <v>41217</v>
      </c>
      <c r="B34" s="131" t="s">
        <v>18</v>
      </c>
      <c r="C34" s="132">
        <v>300</v>
      </c>
      <c r="D34" s="133">
        <f>+C34*(100-E34)/100</f>
        <v>90</v>
      </c>
      <c r="E34" s="132">
        <v>70</v>
      </c>
      <c r="F34" s="132"/>
      <c r="G34" s="132">
        <v>150</v>
      </c>
      <c r="H34" s="132"/>
      <c r="I34" s="132"/>
      <c r="J34" s="132"/>
      <c r="K34" s="132"/>
      <c r="L34" s="151" t="s">
        <v>36</v>
      </c>
    </row>
    <row r="35" spans="1:12" ht="51" customHeight="1" thickBot="1" x14ac:dyDescent="0.3">
      <c r="A35" s="22">
        <v>41235</v>
      </c>
      <c r="B35" s="23" t="s">
        <v>13</v>
      </c>
      <c r="C35" s="1683" t="s">
        <v>776</v>
      </c>
      <c r="D35" s="1684"/>
      <c r="E35" s="1684"/>
      <c r="F35" s="1684"/>
      <c r="G35" s="1684"/>
      <c r="H35" s="1684"/>
      <c r="I35" s="1684"/>
      <c r="J35" s="1685"/>
      <c r="K35" s="1007"/>
      <c r="L35" s="32"/>
    </row>
    <row r="36" spans="1:12" ht="20.100000000000001" customHeight="1" thickTop="1" x14ac:dyDescent="0.25">
      <c r="A36" s="33">
        <v>41288</v>
      </c>
      <c r="B36" s="34" t="s">
        <v>18</v>
      </c>
      <c r="C36" s="134">
        <v>300</v>
      </c>
      <c r="D36" s="59">
        <f>+C36*(100-E36)/100</f>
        <v>90</v>
      </c>
      <c r="E36" s="134">
        <v>70</v>
      </c>
      <c r="F36" s="134"/>
      <c r="G36" s="134">
        <v>160</v>
      </c>
      <c r="H36" s="134"/>
      <c r="I36" s="134"/>
      <c r="J36" s="134"/>
      <c r="K36" s="134"/>
      <c r="L36" s="35" t="s">
        <v>777</v>
      </c>
    </row>
    <row r="37" spans="1:12" ht="20.100000000000001" customHeight="1" x14ac:dyDescent="0.25">
      <c r="A37" s="19">
        <v>41289</v>
      </c>
      <c r="B37" s="20" t="s">
        <v>127</v>
      </c>
      <c r="C37" s="62"/>
      <c r="D37" s="60"/>
      <c r="E37" s="62"/>
      <c r="F37" s="62"/>
      <c r="G37" s="62"/>
      <c r="H37" s="62">
        <v>4745</v>
      </c>
      <c r="I37" s="62">
        <v>76</v>
      </c>
      <c r="J37" s="62"/>
      <c r="K37" s="1098"/>
      <c r="L37" s="28" t="s">
        <v>778</v>
      </c>
    </row>
    <row r="38" spans="1:12" x14ac:dyDescent="0.25">
      <c r="A38" s="19">
        <v>41299</v>
      </c>
      <c r="B38" s="20" t="s">
        <v>18</v>
      </c>
      <c r="C38" s="62">
        <v>260</v>
      </c>
      <c r="D38" s="60">
        <f>+C38*(100-E38)/100</f>
        <v>78</v>
      </c>
      <c r="E38" s="62">
        <v>70</v>
      </c>
      <c r="F38" s="62"/>
      <c r="G38" s="62">
        <v>150</v>
      </c>
      <c r="H38" s="62"/>
      <c r="I38" s="62"/>
      <c r="J38" s="62"/>
      <c r="K38" s="1098"/>
      <c r="L38" s="28" t="s">
        <v>537</v>
      </c>
    </row>
    <row r="39" spans="1:12" ht="31.5" customHeight="1" x14ac:dyDescent="0.25">
      <c r="A39" s="16">
        <v>41321</v>
      </c>
      <c r="B39" s="17" t="s">
        <v>13</v>
      </c>
      <c r="C39" s="1664" t="s">
        <v>359</v>
      </c>
      <c r="D39" s="1665"/>
      <c r="E39" s="1665"/>
      <c r="F39" s="1665"/>
      <c r="G39" s="1665"/>
      <c r="H39" s="1665"/>
      <c r="I39" s="1665"/>
      <c r="J39" s="1666"/>
      <c r="K39" s="999"/>
    </row>
    <row r="40" spans="1:12" ht="37.5" customHeight="1" x14ac:dyDescent="0.25">
      <c r="A40" s="16">
        <v>41327</v>
      </c>
      <c r="B40" s="17" t="s">
        <v>13</v>
      </c>
      <c r="C40" s="1664" t="s">
        <v>779</v>
      </c>
      <c r="D40" s="1665"/>
      <c r="E40" s="1665"/>
      <c r="F40" s="1665"/>
      <c r="G40" s="1665"/>
      <c r="H40" s="1665"/>
      <c r="I40" s="1665"/>
      <c r="J40" s="1666"/>
      <c r="K40" s="999"/>
    </row>
    <row r="41" spans="1:12" ht="20.100000000000001" customHeight="1" x14ac:dyDescent="0.25">
      <c r="A41" s="19">
        <v>41356</v>
      </c>
      <c r="B41" s="20" t="s">
        <v>18</v>
      </c>
      <c r="C41" s="62">
        <v>260</v>
      </c>
      <c r="D41" s="60">
        <f>+C41*(100-E41)/100</f>
        <v>78</v>
      </c>
      <c r="E41" s="62">
        <v>70</v>
      </c>
      <c r="F41" s="62"/>
      <c r="G41" s="62">
        <v>150</v>
      </c>
      <c r="H41" s="62"/>
      <c r="I41" s="62"/>
      <c r="J41" s="62"/>
      <c r="K41" s="1098"/>
      <c r="L41" s="28" t="s">
        <v>537</v>
      </c>
    </row>
    <row r="42" spans="1:12" ht="20.100000000000001" customHeight="1" x14ac:dyDescent="0.25">
      <c r="A42" s="152">
        <v>41431</v>
      </c>
      <c r="B42" s="17" t="s">
        <v>66</v>
      </c>
      <c r="C42" s="1664" t="s">
        <v>258</v>
      </c>
      <c r="D42" s="1665"/>
      <c r="E42" s="1665"/>
      <c r="F42" s="1665"/>
      <c r="G42" s="1665"/>
      <c r="H42" s="1665"/>
      <c r="I42" s="1665"/>
      <c r="J42" s="1666"/>
      <c r="K42" s="999"/>
      <c r="L42" s="153"/>
    </row>
    <row r="43" spans="1:12" ht="35.25" customHeight="1" x14ac:dyDescent="0.25">
      <c r="A43" s="16">
        <v>41445</v>
      </c>
      <c r="B43" s="17" t="s">
        <v>13</v>
      </c>
      <c r="C43" s="1664" t="s">
        <v>780</v>
      </c>
      <c r="D43" s="1665"/>
      <c r="E43" s="1665"/>
      <c r="F43" s="1665"/>
      <c r="G43" s="1665"/>
      <c r="H43" s="1665"/>
      <c r="I43" s="1665"/>
      <c r="J43" s="1666"/>
      <c r="K43" s="999"/>
    </row>
    <row r="44" spans="1:12" ht="72.75" customHeight="1" x14ac:dyDescent="0.25">
      <c r="A44" s="462">
        <v>41463</v>
      </c>
      <c r="B44" s="689" t="s">
        <v>97</v>
      </c>
      <c r="C44" s="1714" t="s">
        <v>781</v>
      </c>
      <c r="D44" s="1706"/>
      <c r="E44" s="1706"/>
      <c r="F44" s="1706"/>
      <c r="G44" s="1706"/>
      <c r="H44" s="1706"/>
      <c r="I44" s="1706"/>
      <c r="J44" s="1707"/>
      <c r="K44" s="625" t="s">
        <v>1419</v>
      </c>
      <c r="L44" s="625" t="s">
        <v>1419</v>
      </c>
    </row>
    <row r="45" spans="1:12" ht="20.25" customHeight="1" x14ac:dyDescent="0.25">
      <c r="A45" s="1582">
        <v>41478</v>
      </c>
      <c r="B45" s="17" t="s">
        <v>66</v>
      </c>
      <c r="C45" s="1664" t="s">
        <v>259</v>
      </c>
      <c r="D45" s="1665"/>
      <c r="E45" s="1665"/>
      <c r="F45" s="1665"/>
      <c r="G45" s="1665"/>
      <c r="H45" s="1665"/>
      <c r="I45" s="1665"/>
      <c r="J45" s="1666"/>
      <c r="K45" s="999"/>
    </row>
    <row r="46" spans="1:12" ht="45" customHeight="1" x14ac:dyDescent="0.25">
      <c r="A46" s="1682"/>
      <c r="B46" s="17" t="s">
        <v>18</v>
      </c>
      <c r="C46" s="47">
        <v>320</v>
      </c>
      <c r="D46" s="57">
        <f>+C46*(100-E46)/100</f>
        <v>96</v>
      </c>
      <c r="E46" s="47">
        <v>70</v>
      </c>
      <c r="G46" s="47">
        <v>150</v>
      </c>
      <c r="L46" s="18" t="s">
        <v>782</v>
      </c>
    </row>
    <row r="47" spans="1:12" x14ac:dyDescent="0.25">
      <c r="A47" s="16">
        <v>41546</v>
      </c>
      <c r="B47" s="17" t="s">
        <v>127</v>
      </c>
      <c r="D47" s="57"/>
      <c r="J47" s="47">
        <v>3800</v>
      </c>
      <c r="L47" s="18" t="s">
        <v>244</v>
      </c>
    </row>
    <row r="48" spans="1:12" ht="20.100000000000001" customHeight="1" x14ac:dyDescent="0.25">
      <c r="A48" s="1582">
        <v>41567</v>
      </c>
      <c r="B48" s="17" t="s">
        <v>18</v>
      </c>
      <c r="C48" s="47">
        <v>290</v>
      </c>
      <c r="D48" s="57">
        <f>+C48*(100-E48)/100</f>
        <v>72.5</v>
      </c>
      <c r="E48" s="47">
        <v>75</v>
      </c>
      <c r="G48" s="47">
        <v>150</v>
      </c>
      <c r="L48" s="18" t="s">
        <v>132</v>
      </c>
    </row>
    <row r="49" spans="1:12" ht="16.5" thickBot="1" x14ac:dyDescent="0.3">
      <c r="A49" s="1883"/>
      <c r="B49" s="38" t="s">
        <v>268</v>
      </c>
      <c r="C49" s="1715" t="s">
        <v>260</v>
      </c>
      <c r="D49" s="1716"/>
      <c r="E49" s="1716"/>
      <c r="F49" s="1716"/>
      <c r="G49" s="1716"/>
      <c r="H49" s="1716"/>
      <c r="I49" s="1716"/>
      <c r="J49" s="1717"/>
      <c r="K49" s="1028"/>
      <c r="L49" s="39"/>
    </row>
    <row r="50" spans="1:12" ht="16.5" thickTop="1" x14ac:dyDescent="0.25">
      <c r="A50" s="40">
        <v>41640</v>
      </c>
      <c r="B50" s="41" t="s">
        <v>268</v>
      </c>
      <c r="C50" s="1910" t="s">
        <v>294</v>
      </c>
      <c r="D50" s="1911"/>
      <c r="E50" s="1911"/>
      <c r="F50" s="1911"/>
      <c r="G50" s="1911"/>
      <c r="H50" s="1911"/>
      <c r="I50" s="1911"/>
      <c r="J50" s="1912"/>
      <c r="K50" s="1088"/>
      <c r="L50" s="42"/>
    </row>
    <row r="51" spans="1:12" x14ac:dyDescent="0.25">
      <c r="A51" s="25">
        <v>41650</v>
      </c>
      <c r="B51" s="26" t="s">
        <v>127</v>
      </c>
      <c r="C51" s="140"/>
      <c r="D51" s="108"/>
      <c r="E51" s="140"/>
      <c r="F51" s="140"/>
      <c r="G51" s="140"/>
      <c r="H51" s="1904" t="s">
        <v>173</v>
      </c>
      <c r="I51" s="1905"/>
      <c r="J51" s="1906"/>
      <c r="K51" s="1085"/>
      <c r="L51" s="27" t="s">
        <v>290</v>
      </c>
    </row>
    <row r="52" spans="1:12" x14ac:dyDescent="0.25">
      <c r="A52" s="19">
        <v>41670</v>
      </c>
      <c r="B52" s="20" t="s">
        <v>18</v>
      </c>
      <c r="C52" s="62">
        <v>265</v>
      </c>
      <c r="D52" s="60">
        <f>+C52*(100-E52)/100</f>
        <v>66.25</v>
      </c>
      <c r="E52" s="62">
        <v>75</v>
      </c>
      <c r="F52" s="62"/>
      <c r="G52" s="62">
        <v>75</v>
      </c>
      <c r="H52" s="62"/>
      <c r="I52" s="62"/>
      <c r="J52" s="62"/>
      <c r="K52" s="1098"/>
      <c r="L52" s="28" t="s">
        <v>706</v>
      </c>
    </row>
    <row r="53" spans="1:12" x14ac:dyDescent="0.25">
      <c r="A53" s="16">
        <v>41673</v>
      </c>
      <c r="B53" s="17" t="s">
        <v>13</v>
      </c>
      <c r="C53" s="1661" t="s">
        <v>14</v>
      </c>
      <c r="D53" s="1662"/>
      <c r="E53" s="1662"/>
      <c r="F53" s="1662"/>
      <c r="G53" s="1662"/>
      <c r="H53" s="1662"/>
      <c r="I53" s="1662"/>
      <c r="J53" s="1663"/>
      <c r="K53" s="1002"/>
    </row>
    <row r="54" spans="1:12" ht="19.5" customHeight="1" x14ac:dyDescent="0.25">
      <c r="A54" s="16">
        <v>41679</v>
      </c>
      <c r="B54" s="17" t="s">
        <v>13</v>
      </c>
      <c r="C54" s="1661" t="s">
        <v>14</v>
      </c>
      <c r="D54" s="1662"/>
      <c r="E54" s="1662"/>
      <c r="F54" s="1662"/>
      <c r="G54" s="1662"/>
      <c r="H54" s="1662"/>
      <c r="I54" s="1662"/>
      <c r="J54" s="1663"/>
      <c r="K54" s="1002"/>
    </row>
    <row r="55" spans="1:12" ht="19.5" customHeight="1" x14ac:dyDescent="0.25">
      <c r="A55" s="16">
        <v>41685</v>
      </c>
      <c r="B55" s="17" t="s">
        <v>1034</v>
      </c>
      <c r="C55" s="1661" t="s">
        <v>2894</v>
      </c>
      <c r="D55" s="1662"/>
      <c r="E55" s="1662"/>
      <c r="F55" s="1662"/>
      <c r="G55" s="1662"/>
      <c r="H55" s="1662"/>
      <c r="I55" s="1662"/>
      <c r="J55" s="1663"/>
      <c r="K55" s="1002"/>
    </row>
    <row r="56" spans="1:12" ht="20.100000000000001" customHeight="1" x14ac:dyDescent="0.25">
      <c r="A56" s="16">
        <v>41693</v>
      </c>
      <c r="B56" s="17" t="s">
        <v>268</v>
      </c>
      <c r="C56" s="1664" t="s">
        <v>302</v>
      </c>
      <c r="D56" s="1665"/>
      <c r="E56" s="1665"/>
      <c r="F56" s="1665"/>
      <c r="G56" s="1665"/>
      <c r="H56" s="1665"/>
      <c r="I56" s="1665"/>
      <c r="J56" s="1666"/>
      <c r="K56" s="999"/>
    </row>
    <row r="57" spans="1:12" ht="20.100000000000001" customHeight="1" x14ac:dyDescent="0.25">
      <c r="A57" s="16">
        <v>41719</v>
      </c>
      <c r="B57" s="17" t="s">
        <v>127</v>
      </c>
      <c r="C57" s="17"/>
      <c r="D57" s="57"/>
      <c r="E57" s="17"/>
      <c r="F57" s="17"/>
      <c r="G57" s="17"/>
      <c r="H57" s="1915" t="s">
        <v>305</v>
      </c>
      <c r="I57" s="1916"/>
      <c r="J57" s="1917"/>
      <c r="K57" s="1083"/>
      <c r="L57" s="18" t="s">
        <v>306</v>
      </c>
    </row>
    <row r="58" spans="1:12" ht="18.75" customHeight="1" x14ac:dyDescent="0.25">
      <c r="A58" s="16">
        <v>41760</v>
      </c>
      <c r="B58" s="17" t="s">
        <v>18</v>
      </c>
      <c r="C58" s="47">
        <v>290</v>
      </c>
      <c r="D58" s="57">
        <f>+C58*(100-E58)/100</f>
        <v>58</v>
      </c>
      <c r="E58" s="47">
        <v>80</v>
      </c>
      <c r="G58" s="47">
        <v>154</v>
      </c>
      <c r="L58" s="18" t="s">
        <v>318</v>
      </c>
    </row>
    <row r="59" spans="1:12" ht="20.100000000000001" customHeight="1" x14ac:dyDescent="0.25">
      <c r="A59" s="16">
        <v>41771</v>
      </c>
      <c r="B59" s="17" t="s">
        <v>11</v>
      </c>
      <c r="C59" s="1664" t="s">
        <v>783</v>
      </c>
      <c r="D59" s="1665"/>
      <c r="E59" s="1665"/>
      <c r="F59" s="1665"/>
      <c r="G59" s="1665"/>
      <c r="H59" s="1665"/>
      <c r="I59" s="1665"/>
      <c r="J59" s="1666"/>
      <c r="K59" s="999"/>
    </row>
    <row r="60" spans="1:12" ht="20.100000000000001" customHeight="1" x14ac:dyDescent="0.25">
      <c r="A60" s="16">
        <v>41774</v>
      </c>
      <c r="B60" s="17" t="s">
        <v>268</v>
      </c>
      <c r="C60" s="1664" t="s">
        <v>325</v>
      </c>
      <c r="D60" s="1665"/>
      <c r="E60" s="1665"/>
      <c r="F60" s="1665"/>
      <c r="G60" s="1665"/>
      <c r="H60" s="1665"/>
      <c r="I60" s="1665"/>
      <c r="J60" s="1666"/>
      <c r="K60" s="999"/>
    </row>
    <row r="61" spans="1:12" ht="20.100000000000001" customHeight="1" x14ac:dyDescent="0.25">
      <c r="A61" s="16">
        <v>41807</v>
      </c>
      <c r="B61" s="17" t="s">
        <v>127</v>
      </c>
      <c r="C61" s="17"/>
      <c r="D61" s="57"/>
      <c r="L61" s="18" t="s">
        <v>42</v>
      </c>
    </row>
    <row r="62" spans="1:12" ht="20.100000000000001" customHeight="1" x14ac:dyDescent="0.25">
      <c r="A62" s="19">
        <v>41874</v>
      </c>
      <c r="B62" s="20" t="s">
        <v>18</v>
      </c>
      <c r="C62" s="62">
        <v>350</v>
      </c>
      <c r="D62" s="60">
        <f>+C62*(100-E62)/100</f>
        <v>70</v>
      </c>
      <c r="E62" s="62">
        <v>80</v>
      </c>
      <c r="F62" s="62"/>
      <c r="G62" s="62">
        <v>150</v>
      </c>
      <c r="H62" s="62"/>
      <c r="I62" s="62"/>
      <c r="J62" s="62"/>
      <c r="K62" s="1098"/>
      <c r="L62" s="28" t="s">
        <v>343</v>
      </c>
    </row>
    <row r="63" spans="1:12" ht="20.100000000000001" customHeight="1" x14ac:dyDescent="0.25">
      <c r="A63" s="16">
        <v>41880</v>
      </c>
      <c r="B63" s="17" t="s">
        <v>18</v>
      </c>
      <c r="C63" s="47">
        <v>305</v>
      </c>
      <c r="D63" s="57">
        <f>+C63*(100-E63)/100</f>
        <v>61</v>
      </c>
      <c r="E63" s="47">
        <v>80</v>
      </c>
      <c r="G63" s="47">
        <v>150</v>
      </c>
      <c r="L63" s="18" t="s">
        <v>214</v>
      </c>
    </row>
    <row r="64" spans="1:12" ht="30.75" customHeight="1" x14ac:dyDescent="0.25">
      <c r="A64" s="16">
        <v>41884</v>
      </c>
      <c r="B64" s="17" t="s">
        <v>127</v>
      </c>
      <c r="C64" s="17"/>
      <c r="D64" s="57"/>
      <c r="H64" s="1651" t="s">
        <v>349</v>
      </c>
      <c r="I64" s="1686"/>
      <c r="J64" s="1687"/>
      <c r="K64" s="1006"/>
      <c r="L64" s="21" t="s">
        <v>42</v>
      </c>
    </row>
    <row r="65" spans="1:13" ht="22.5" customHeight="1" x14ac:dyDescent="0.25">
      <c r="A65" s="16">
        <v>41926</v>
      </c>
      <c r="B65" s="17" t="s">
        <v>11</v>
      </c>
      <c r="C65" s="1664" t="s">
        <v>784</v>
      </c>
      <c r="D65" s="1665"/>
      <c r="E65" s="1665"/>
      <c r="F65" s="1665"/>
      <c r="G65" s="1665"/>
      <c r="H65" s="1665"/>
      <c r="I65" s="1665"/>
      <c r="J65" s="1666"/>
      <c r="K65" s="999"/>
    </row>
    <row r="66" spans="1:13" ht="45.75" customHeight="1" x14ac:dyDescent="0.25">
      <c r="A66" s="16">
        <v>41963</v>
      </c>
      <c r="B66" s="17" t="s">
        <v>13</v>
      </c>
      <c r="C66" s="1664" t="s">
        <v>785</v>
      </c>
      <c r="D66" s="1665"/>
      <c r="E66" s="1665"/>
      <c r="F66" s="1665"/>
      <c r="G66" s="1665"/>
      <c r="H66" s="1665"/>
      <c r="I66" s="1665"/>
      <c r="J66" s="1666"/>
      <c r="K66" s="999"/>
    </row>
    <row r="67" spans="1:13" ht="20.100000000000001" customHeight="1" thickBot="1" x14ac:dyDescent="0.3">
      <c r="A67" s="37">
        <v>41992</v>
      </c>
      <c r="B67" s="38" t="s">
        <v>18</v>
      </c>
      <c r="C67" s="74">
        <v>330</v>
      </c>
      <c r="D67" s="66">
        <f>+C67*(100-E67)/100</f>
        <v>82.5</v>
      </c>
      <c r="E67" s="74">
        <v>75</v>
      </c>
      <c r="F67" s="74"/>
      <c r="G67" s="74">
        <v>140</v>
      </c>
      <c r="H67" s="74"/>
      <c r="I67" s="74"/>
      <c r="J67" s="74"/>
      <c r="K67" s="74"/>
      <c r="L67" s="39" t="s">
        <v>36</v>
      </c>
    </row>
    <row r="68" spans="1:13" ht="16.5" thickTop="1" x14ac:dyDescent="0.25">
      <c r="A68" s="40">
        <v>42037</v>
      </c>
      <c r="B68" s="41" t="s">
        <v>127</v>
      </c>
      <c r="C68" s="119"/>
      <c r="D68" s="61"/>
      <c r="E68" s="119"/>
      <c r="F68" s="119"/>
      <c r="G68" s="119"/>
      <c r="H68" s="1611" t="s">
        <v>173</v>
      </c>
      <c r="I68" s="1613"/>
      <c r="J68" s="119"/>
      <c r="K68" s="984"/>
      <c r="L68" s="42" t="s">
        <v>42</v>
      </c>
    </row>
    <row r="69" spans="1:13" x14ac:dyDescent="0.25">
      <c r="A69" s="16">
        <v>42058</v>
      </c>
      <c r="B69" s="17" t="s">
        <v>11</v>
      </c>
      <c r="C69" s="1661" t="s">
        <v>786</v>
      </c>
      <c r="D69" s="1662"/>
      <c r="E69" s="1662"/>
      <c r="F69" s="1662"/>
      <c r="G69" s="1662"/>
      <c r="H69" s="1662"/>
      <c r="I69" s="1662"/>
      <c r="J69" s="1663"/>
      <c r="K69" s="1002"/>
    </row>
    <row r="70" spans="1:13" x14ac:dyDescent="0.25">
      <c r="A70" s="1582">
        <v>42085</v>
      </c>
      <c r="B70" s="17" t="s">
        <v>18</v>
      </c>
      <c r="C70" s="17">
        <v>355</v>
      </c>
      <c r="D70" s="57">
        <f>+C70*(100-E70)/100</f>
        <v>71</v>
      </c>
      <c r="E70" s="47">
        <v>80</v>
      </c>
      <c r="G70" s="47">
        <v>115</v>
      </c>
      <c r="L70" s="18" t="s">
        <v>213</v>
      </c>
    </row>
    <row r="71" spans="1:13" x14ac:dyDescent="0.25">
      <c r="A71" s="1682"/>
      <c r="B71" s="17" t="s">
        <v>268</v>
      </c>
      <c r="C71" s="1819" t="s">
        <v>1208</v>
      </c>
      <c r="D71" s="1820"/>
      <c r="E71" s="1820"/>
      <c r="F71" s="1820"/>
      <c r="G71" s="1820"/>
      <c r="H71" s="1820"/>
      <c r="I71" s="1820"/>
      <c r="J71" s="1821"/>
      <c r="K71" s="1067"/>
    </row>
    <row r="72" spans="1:13" ht="72.75" customHeight="1" x14ac:dyDescent="0.25">
      <c r="A72" s="16">
        <v>42093</v>
      </c>
      <c r="B72" s="17" t="s">
        <v>11</v>
      </c>
      <c r="C72" s="1664" t="s">
        <v>971</v>
      </c>
      <c r="D72" s="1665"/>
      <c r="E72" s="1665"/>
      <c r="F72" s="1665"/>
      <c r="G72" s="1665"/>
      <c r="H72" s="1665"/>
      <c r="I72" s="1665"/>
      <c r="J72" s="1666"/>
      <c r="K72" s="999"/>
    </row>
    <row r="73" spans="1:13" ht="84.75" customHeight="1" x14ac:dyDescent="0.25">
      <c r="A73" s="462">
        <v>42112</v>
      </c>
      <c r="B73" s="689" t="s">
        <v>97</v>
      </c>
      <c r="C73" s="1705" t="s">
        <v>983</v>
      </c>
      <c r="D73" s="1765"/>
      <c r="E73" s="1765"/>
      <c r="F73" s="1765"/>
      <c r="G73" s="1765"/>
      <c r="H73" s="1765"/>
      <c r="I73" s="1765"/>
      <c r="J73" s="1766"/>
      <c r="K73" s="703" t="s">
        <v>1554</v>
      </c>
      <c r="L73" s="703" t="s">
        <v>1554</v>
      </c>
      <c r="M73" s="93"/>
    </row>
    <row r="74" spans="1:13" ht="27.75" customHeight="1" x14ac:dyDescent="0.25">
      <c r="A74" s="188">
        <v>42121</v>
      </c>
      <c r="B74" s="17" t="s">
        <v>13</v>
      </c>
      <c r="C74" s="1661" t="s">
        <v>974</v>
      </c>
      <c r="D74" s="1662"/>
      <c r="E74" s="1662"/>
      <c r="F74" s="1662"/>
      <c r="G74" s="1662"/>
      <c r="H74" s="1662"/>
      <c r="I74" s="1662"/>
      <c r="J74" s="1662"/>
      <c r="K74" s="1001"/>
      <c r="L74" s="193"/>
      <c r="M74"/>
    </row>
    <row r="75" spans="1:13" ht="38.25" customHeight="1" x14ac:dyDescent="0.25">
      <c r="A75" s="188">
        <v>42126</v>
      </c>
      <c r="B75" s="17" t="s">
        <v>18</v>
      </c>
      <c r="C75" s="17">
        <v>155</v>
      </c>
      <c r="D75" s="57">
        <f>+C75*(100-E75)/100</f>
        <v>12.4</v>
      </c>
      <c r="E75" s="185">
        <v>92</v>
      </c>
      <c r="F75" s="185"/>
      <c r="G75" s="185">
        <v>113</v>
      </c>
      <c r="H75" s="185"/>
      <c r="I75" s="185"/>
      <c r="J75" s="192"/>
      <c r="K75" s="970"/>
      <c r="L75" s="193" t="s">
        <v>984</v>
      </c>
      <c r="M75"/>
    </row>
    <row r="76" spans="1:13" ht="42.75" customHeight="1" x14ac:dyDescent="0.25">
      <c r="A76" s="16">
        <v>42133</v>
      </c>
      <c r="B76" s="17" t="s">
        <v>127</v>
      </c>
      <c r="C76" s="17"/>
      <c r="D76" s="57"/>
      <c r="H76" s="47">
        <v>5565</v>
      </c>
      <c r="I76" s="47">
        <v>32</v>
      </c>
      <c r="L76" s="18" t="s">
        <v>990</v>
      </c>
    </row>
    <row r="77" spans="1:13" ht="24.75" customHeight="1" x14ac:dyDescent="0.25">
      <c r="A77" s="16">
        <v>42136</v>
      </c>
      <c r="B77" s="17" t="s">
        <v>26</v>
      </c>
      <c r="C77" s="1661" t="s">
        <v>1002</v>
      </c>
      <c r="D77" s="1662"/>
      <c r="E77" s="1662"/>
      <c r="F77" s="1662"/>
      <c r="G77" s="1662"/>
      <c r="H77" s="1662"/>
      <c r="I77" s="1662"/>
      <c r="J77" s="1663"/>
      <c r="K77" s="1002"/>
    </row>
    <row r="78" spans="1:13" ht="20.100000000000001" customHeight="1" x14ac:dyDescent="0.25">
      <c r="A78" s="1582">
        <v>42143</v>
      </c>
      <c r="B78" s="17" t="s">
        <v>18</v>
      </c>
      <c r="C78" s="178">
        <v>115</v>
      </c>
      <c r="D78" s="179">
        <f>+C78*(100-E78)/100</f>
        <v>94.3</v>
      </c>
      <c r="E78" s="178">
        <v>18</v>
      </c>
      <c r="F78" s="178"/>
      <c r="G78" s="178">
        <v>120</v>
      </c>
      <c r="H78" s="178"/>
      <c r="I78" s="178"/>
      <c r="J78" s="178"/>
      <c r="K78" s="1003"/>
      <c r="L78" s="18" t="s">
        <v>1030</v>
      </c>
    </row>
    <row r="79" spans="1:13" ht="20.100000000000001" customHeight="1" x14ac:dyDescent="0.25">
      <c r="A79" s="1682"/>
      <c r="B79" s="17" t="s">
        <v>268</v>
      </c>
      <c r="C79" s="1819" t="s">
        <v>1207</v>
      </c>
      <c r="D79" s="1820"/>
      <c r="E79" s="1820"/>
      <c r="F79" s="1820"/>
      <c r="G79" s="1820"/>
      <c r="H79" s="1820"/>
      <c r="I79" s="1820"/>
      <c r="J79" s="1821"/>
      <c r="K79" s="1067"/>
    </row>
    <row r="80" spans="1:13" ht="22.5" customHeight="1" x14ac:dyDescent="0.25">
      <c r="A80" s="16">
        <v>42152</v>
      </c>
      <c r="B80" s="17" t="s">
        <v>11</v>
      </c>
      <c r="C80" s="1658" t="s">
        <v>1036</v>
      </c>
      <c r="D80" s="1659"/>
      <c r="E80" s="1659"/>
      <c r="F80" s="1659"/>
      <c r="G80" s="1659"/>
      <c r="H80" s="1659"/>
      <c r="I80" s="1659"/>
      <c r="J80" s="1660"/>
      <c r="K80" s="997"/>
    </row>
    <row r="81" spans="1:12" ht="24.75" customHeight="1" x14ac:dyDescent="0.25">
      <c r="A81" s="16">
        <v>42171</v>
      </c>
      <c r="B81" s="17" t="s">
        <v>11</v>
      </c>
      <c r="C81" s="1655" t="s">
        <v>1052</v>
      </c>
      <c r="D81" s="1656"/>
      <c r="E81" s="1656"/>
      <c r="F81" s="1656"/>
      <c r="G81" s="1656"/>
      <c r="H81" s="1656"/>
      <c r="I81" s="1656"/>
      <c r="J81" s="1657"/>
      <c r="K81" s="991"/>
    </row>
    <row r="82" spans="1:12" x14ac:dyDescent="0.25">
      <c r="A82" s="1582">
        <v>42186</v>
      </c>
      <c r="B82" s="17" t="s">
        <v>18</v>
      </c>
      <c r="C82" s="178">
        <v>105</v>
      </c>
      <c r="D82" s="179">
        <f>+C82*(100-E82)/100</f>
        <v>102.9</v>
      </c>
      <c r="E82" s="178">
        <v>2</v>
      </c>
      <c r="F82" s="178"/>
      <c r="G82" s="178">
        <v>120</v>
      </c>
      <c r="H82" s="178"/>
      <c r="I82" s="178"/>
      <c r="J82" s="178"/>
      <c r="K82" s="1003"/>
      <c r="L82" s="18" t="s">
        <v>214</v>
      </c>
    </row>
    <row r="83" spans="1:12" x14ac:dyDescent="0.25">
      <c r="A83" s="1682"/>
      <c r="B83" s="17" t="s">
        <v>268</v>
      </c>
      <c r="C83" s="1819" t="s">
        <v>1206</v>
      </c>
      <c r="D83" s="1820"/>
      <c r="E83" s="1820"/>
      <c r="F83" s="1820"/>
      <c r="G83" s="1820"/>
      <c r="H83" s="1820"/>
      <c r="I83" s="1820"/>
      <c r="J83" s="1821"/>
      <c r="K83" s="1067"/>
    </row>
    <row r="84" spans="1:12" ht="20.25" customHeight="1" x14ac:dyDescent="0.25">
      <c r="A84" s="16">
        <v>42218</v>
      </c>
      <c r="B84" s="17" t="s">
        <v>11</v>
      </c>
      <c r="C84" s="1655" t="s">
        <v>1067</v>
      </c>
      <c r="D84" s="1656"/>
      <c r="E84" s="1656"/>
      <c r="F84" s="1656"/>
      <c r="G84" s="1656"/>
      <c r="H84" s="1656"/>
      <c r="I84" s="1656"/>
      <c r="J84" s="1657"/>
      <c r="K84" s="991"/>
    </row>
    <row r="85" spans="1:12" x14ac:dyDescent="0.25">
      <c r="A85" s="1582">
        <v>42303</v>
      </c>
      <c r="B85" s="17" t="s">
        <v>11</v>
      </c>
      <c r="C85" s="1655" t="s">
        <v>1105</v>
      </c>
      <c r="D85" s="1656"/>
      <c r="E85" s="1656"/>
      <c r="F85" s="1656"/>
      <c r="G85" s="1656"/>
      <c r="H85" s="1656"/>
      <c r="I85" s="1656"/>
      <c r="J85" s="1657"/>
      <c r="K85" s="991"/>
    </row>
    <row r="86" spans="1:12" x14ac:dyDescent="0.25">
      <c r="A86" s="1682"/>
      <c r="B86" s="270" t="s">
        <v>66</v>
      </c>
      <c r="C86" s="1907" t="s">
        <v>1311</v>
      </c>
      <c r="D86" s="1908"/>
      <c r="E86" s="1908"/>
      <c r="F86" s="1908"/>
      <c r="G86" s="1908"/>
      <c r="H86" s="1908"/>
      <c r="I86" s="1908"/>
      <c r="J86" s="1909"/>
      <c r="K86" s="1086"/>
    </row>
    <row r="87" spans="1:12" ht="20.100000000000001" customHeight="1" x14ac:dyDescent="0.25">
      <c r="A87" s="16">
        <v>42314</v>
      </c>
      <c r="B87" s="17" t="s">
        <v>127</v>
      </c>
      <c r="C87" s="178"/>
      <c r="D87" s="179"/>
      <c r="E87" s="178"/>
      <c r="F87" s="178"/>
      <c r="G87" s="178"/>
      <c r="H87" s="178">
        <v>5450</v>
      </c>
      <c r="I87" s="178">
        <v>72</v>
      </c>
      <c r="J87" s="178"/>
      <c r="K87" s="1003"/>
      <c r="L87" s="18" t="s">
        <v>1108</v>
      </c>
    </row>
    <row r="88" spans="1:12" ht="20.100000000000001" customHeight="1" x14ac:dyDescent="0.25">
      <c r="A88" s="19">
        <v>42326</v>
      </c>
      <c r="B88" s="20" t="s">
        <v>18</v>
      </c>
      <c r="C88" s="236">
        <v>165</v>
      </c>
      <c r="D88" s="237">
        <f>+C88*(100-E88)/100</f>
        <v>161.69999999999999</v>
      </c>
      <c r="E88" s="236">
        <v>2</v>
      </c>
      <c r="F88" s="236"/>
      <c r="G88" s="236">
        <v>210</v>
      </c>
      <c r="H88" s="236"/>
      <c r="I88" s="236"/>
      <c r="J88" s="236"/>
      <c r="K88" s="236"/>
      <c r="L88" s="28" t="s">
        <v>30</v>
      </c>
    </row>
    <row r="89" spans="1:12" ht="43.5" customHeight="1" x14ac:dyDescent="0.25">
      <c r="A89" s="1582">
        <v>42337</v>
      </c>
      <c r="B89" s="17" t="s">
        <v>11</v>
      </c>
      <c r="C89" s="1655" t="s">
        <v>1143</v>
      </c>
      <c r="D89" s="1656"/>
      <c r="E89" s="1656"/>
      <c r="F89" s="1656"/>
      <c r="G89" s="1656"/>
      <c r="H89" s="1656"/>
      <c r="I89" s="1656"/>
      <c r="J89" s="1657"/>
      <c r="K89" s="991"/>
    </row>
    <row r="90" spans="1:12" ht="20.100000000000001" customHeight="1" thickBot="1" x14ac:dyDescent="0.3">
      <c r="A90" s="1883"/>
      <c r="B90" s="388" t="s">
        <v>18</v>
      </c>
      <c r="C90" s="391">
        <v>130</v>
      </c>
      <c r="D90" s="205">
        <f>+C90*(100-E90)/100</f>
        <v>123.5</v>
      </c>
      <c r="E90" s="391">
        <v>5</v>
      </c>
      <c r="F90" s="391"/>
      <c r="G90" s="391">
        <v>165</v>
      </c>
      <c r="H90" s="391"/>
      <c r="I90" s="391"/>
      <c r="J90" s="391"/>
      <c r="K90" s="391"/>
      <c r="L90" s="39" t="s">
        <v>1139</v>
      </c>
    </row>
    <row r="91" spans="1:12" ht="20.100000000000001" customHeight="1" thickTop="1" x14ac:dyDescent="0.25">
      <c r="A91" s="40">
        <v>42371</v>
      </c>
      <c r="B91" s="41" t="s">
        <v>18</v>
      </c>
      <c r="C91" s="181">
        <v>125</v>
      </c>
      <c r="D91" s="182">
        <f>+C91*(100-E91)/100</f>
        <v>118.75</v>
      </c>
      <c r="E91" s="181">
        <v>5</v>
      </c>
      <c r="F91" s="181"/>
      <c r="G91" s="181">
        <v>200</v>
      </c>
      <c r="H91" s="181"/>
      <c r="I91" s="181"/>
      <c r="J91" s="181"/>
      <c r="K91" s="1144"/>
      <c r="L91" s="42" t="s">
        <v>30</v>
      </c>
    </row>
    <row r="92" spans="1:12" ht="20.100000000000001" customHeight="1" x14ac:dyDescent="0.25">
      <c r="A92" s="380">
        <v>42401</v>
      </c>
      <c r="B92" s="17" t="s">
        <v>268</v>
      </c>
      <c r="C92" s="1819" t="s">
        <v>1205</v>
      </c>
      <c r="D92" s="1820"/>
      <c r="E92" s="1820"/>
      <c r="F92" s="1820"/>
      <c r="G92" s="1820"/>
      <c r="H92" s="1820"/>
      <c r="I92" s="1820"/>
      <c r="J92" s="1821"/>
      <c r="K92" s="1067"/>
    </row>
    <row r="93" spans="1:12" ht="20.100000000000001" customHeight="1" x14ac:dyDescent="0.25">
      <c r="A93" s="380">
        <v>42430</v>
      </c>
      <c r="B93" s="17" t="s">
        <v>268</v>
      </c>
      <c r="C93" s="1819" t="s">
        <v>1204</v>
      </c>
      <c r="D93" s="1820"/>
      <c r="E93" s="1820"/>
      <c r="F93" s="1820"/>
      <c r="G93" s="1820"/>
      <c r="H93" s="1820"/>
      <c r="I93" s="1820"/>
      <c r="J93" s="1821"/>
      <c r="K93" s="1067"/>
    </row>
    <row r="94" spans="1:12" ht="20.100000000000001" customHeight="1" x14ac:dyDescent="0.25">
      <c r="A94" s="1582">
        <v>42441</v>
      </c>
      <c r="B94" s="17" t="s">
        <v>268</v>
      </c>
      <c r="C94" s="1819" t="s">
        <v>1203</v>
      </c>
      <c r="D94" s="1820"/>
      <c r="E94" s="1820"/>
      <c r="F94" s="1820"/>
      <c r="G94" s="1820"/>
      <c r="H94" s="1820"/>
      <c r="I94" s="1820"/>
      <c r="J94" s="1821"/>
      <c r="K94" s="1067"/>
    </row>
    <row r="95" spans="1:12" x14ac:dyDescent="0.25">
      <c r="A95" s="1682"/>
      <c r="B95" s="17" t="s">
        <v>1034</v>
      </c>
      <c r="C95" s="1589" t="s">
        <v>2895</v>
      </c>
      <c r="D95" s="1590"/>
      <c r="E95" s="1590"/>
      <c r="F95" s="1590"/>
      <c r="G95" s="1590"/>
      <c r="H95" s="1590"/>
      <c r="I95" s="1590"/>
      <c r="J95" s="1591"/>
      <c r="K95" s="988"/>
    </row>
    <row r="96" spans="1:12" x14ac:dyDescent="0.25">
      <c r="A96" s="382">
        <v>42442</v>
      </c>
      <c r="B96" s="17" t="s">
        <v>26</v>
      </c>
      <c r="C96" s="1768" t="s">
        <v>1429</v>
      </c>
      <c r="D96" s="1769"/>
      <c r="E96" s="1769"/>
      <c r="F96" s="1769"/>
      <c r="G96" s="1769"/>
      <c r="H96" s="1769"/>
      <c r="I96" s="1769"/>
      <c r="J96" s="1770"/>
      <c r="K96" s="1045"/>
    </row>
    <row r="97" spans="1:12" ht="20.100000000000001" customHeight="1" x14ac:dyDescent="0.25">
      <c r="A97" s="380">
        <v>42446</v>
      </c>
      <c r="B97" s="17" t="s">
        <v>1034</v>
      </c>
      <c r="C97" s="1589" t="s">
        <v>2896</v>
      </c>
      <c r="D97" s="1590"/>
      <c r="E97" s="1590"/>
      <c r="F97" s="1590"/>
      <c r="G97" s="1590"/>
      <c r="H97" s="1590"/>
      <c r="I97" s="1590"/>
      <c r="J97" s="1591"/>
      <c r="K97" s="988"/>
    </row>
    <row r="98" spans="1:12" ht="20.100000000000001" customHeight="1" x14ac:dyDescent="0.25">
      <c r="A98" s="1899">
        <v>42465</v>
      </c>
      <c r="B98" s="17" t="s">
        <v>268</v>
      </c>
      <c r="C98" s="1819" t="s">
        <v>1262</v>
      </c>
      <c r="D98" s="1820"/>
      <c r="E98" s="1820"/>
      <c r="F98" s="1820"/>
      <c r="G98" s="1820"/>
      <c r="H98" s="1820"/>
      <c r="I98" s="1820"/>
      <c r="J98" s="1821"/>
      <c r="K98" s="1067"/>
    </row>
    <row r="99" spans="1:12" x14ac:dyDescent="0.25">
      <c r="A99" s="1900"/>
      <c r="B99" s="20" t="s">
        <v>127</v>
      </c>
      <c r="C99" s="236"/>
      <c r="D99" s="237"/>
      <c r="E99" s="236"/>
      <c r="F99" s="236"/>
      <c r="G99" s="236"/>
      <c r="H99" s="1898" t="s">
        <v>1228</v>
      </c>
      <c r="I99" s="1894"/>
      <c r="J99" s="236"/>
      <c r="K99" s="236"/>
      <c r="L99" s="28" t="s">
        <v>306</v>
      </c>
    </row>
    <row r="100" spans="1:12" ht="20.100000000000001" customHeight="1" x14ac:dyDescent="0.25">
      <c r="A100" s="380">
        <v>42479</v>
      </c>
      <c r="B100" s="17" t="s">
        <v>351</v>
      </c>
      <c r="C100" s="1658" t="s">
        <v>1245</v>
      </c>
      <c r="D100" s="1659"/>
      <c r="E100" s="1659"/>
      <c r="F100" s="1659"/>
      <c r="G100" s="1659"/>
      <c r="H100" s="1659"/>
      <c r="I100" s="1659"/>
      <c r="J100" s="1660"/>
      <c r="K100" s="997"/>
    </row>
    <row r="101" spans="1:12" ht="28.5" customHeight="1" x14ac:dyDescent="0.25">
      <c r="A101" s="1582">
        <v>42504</v>
      </c>
      <c r="B101" s="17" t="s">
        <v>1268</v>
      </c>
      <c r="C101" s="1655" t="s">
        <v>1269</v>
      </c>
      <c r="D101" s="1656"/>
      <c r="E101" s="1656"/>
      <c r="F101" s="1656"/>
      <c r="G101" s="1656"/>
      <c r="H101" s="1656"/>
      <c r="I101" s="1656"/>
      <c r="J101" s="1657"/>
      <c r="K101" s="991"/>
    </row>
    <row r="102" spans="1:12" ht="60.75" customHeight="1" x14ac:dyDescent="0.25">
      <c r="A102" s="1883"/>
      <c r="B102" s="463" t="s">
        <v>19</v>
      </c>
      <c r="C102" s="1705" t="s">
        <v>1274</v>
      </c>
      <c r="D102" s="1765"/>
      <c r="E102" s="1765"/>
      <c r="F102" s="1765"/>
      <c r="G102" s="1765"/>
      <c r="H102" s="1765"/>
      <c r="I102" s="1765"/>
      <c r="J102" s="1766"/>
      <c r="K102" s="1044"/>
      <c r="L102" s="626"/>
    </row>
    <row r="103" spans="1:12" x14ac:dyDescent="0.25">
      <c r="A103" s="1682"/>
      <c r="B103" s="17" t="s">
        <v>66</v>
      </c>
      <c r="C103" s="1658" t="s">
        <v>1270</v>
      </c>
      <c r="D103" s="1659"/>
      <c r="E103" s="1659"/>
      <c r="F103" s="1659"/>
      <c r="G103" s="1659"/>
      <c r="H103" s="1659"/>
      <c r="I103" s="1659"/>
      <c r="J103" s="1660"/>
      <c r="K103" s="997"/>
    </row>
    <row r="104" spans="1:12" x14ac:dyDescent="0.25">
      <c r="A104" s="380">
        <v>42513</v>
      </c>
      <c r="B104" s="17" t="s">
        <v>19</v>
      </c>
      <c r="C104" s="1589" t="s">
        <v>1272</v>
      </c>
      <c r="D104" s="1590"/>
      <c r="E104" s="1590"/>
      <c r="F104" s="1590"/>
      <c r="G104" s="1590"/>
      <c r="H104" s="1590"/>
      <c r="I104" s="1590"/>
      <c r="J104" s="1591"/>
      <c r="K104" s="988"/>
    </row>
    <row r="105" spans="1:12" x14ac:dyDescent="0.25">
      <c r="A105" s="380">
        <v>42515</v>
      </c>
      <c r="B105" s="17" t="s">
        <v>66</v>
      </c>
      <c r="C105" s="1589" t="s">
        <v>1278</v>
      </c>
      <c r="D105" s="1590"/>
      <c r="E105" s="1590"/>
      <c r="F105" s="1590"/>
      <c r="G105" s="1590"/>
      <c r="H105" s="1590"/>
      <c r="I105" s="1590"/>
      <c r="J105" s="1591"/>
      <c r="K105" s="988"/>
    </row>
    <row r="106" spans="1:12" ht="37.5" customHeight="1" x14ac:dyDescent="0.25">
      <c r="A106" s="462">
        <v>42516</v>
      </c>
      <c r="B106" s="463" t="s">
        <v>19</v>
      </c>
      <c r="C106" s="1918" t="s">
        <v>1273</v>
      </c>
      <c r="D106" s="1919"/>
      <c r="E106" s="1919"/>
      <c r="F106" s="1919"/>
      <c r="G106" s="1919"/>
      <c r="H106" s="1919"/>
      <c r="I106" s="1919"/>
      <c r="J106" s="1920"/>
      <c r="K106" s="1084"/>
      <c r="L106" s="626"/>
    </row>
    <row r="107" spans="1:12" ht="31.5" customHeight="1" x14ac:dyDescent="0.25">
      <c r="A107" s="462">
        <v>42519</v>
      </c>
      <c r="B107" s="463" t="s">
        <v>66</v>
      </c>
      <c r="C107" s="1901" t="s">
        <v>1296</v>
      </c>
      <c r="D107" s="1902"/>
      <c r="E107" s="1902"/>
      <c r="F107" s="1902"/>
      <c r="G107" s="1902"/>
      <c r="H107" s="1902"/>
      <c r="I107" s="1902"/>
      <c r="J107" s="1903"/>
      <c r="K107" s="1090"/>
      <c r="L107" s="626"/>
    </row>
    <row r="108" spans="1:12" ht="37.5" customHeight="1" x14ac:dyDescent="0.25">
      <c r="A108" s="462">
        <v>42522</v>
      </c>
      <c r="B108" s="463" t="s">
        <v>19</v>
      </c>
      <c r="C108" s="1705" t="s">
        <v>1376</v>
      </c>
      <c r="D108" s="1765"/>
      <c r="E108" s="1765"/>
      <c r="F108" s="1765"/>
      <c r="G108" s="1765"/>
      <c r="H108" s="1765"/>
      <c r="I108" s="1765"/>
      <c r="J108" s="1766"/>
      <c r="K108" s="1044"/>
      <c r="L108" s="626"/>
    </row>
    <row r="109" spans="1:12" ht="21.75" customHeight="1" x14ac:dyDescent="0.25">
      <c r="A109" s="19">
        <v>42524</v>
      </c>
      <c r="B109" s="20" t="s">
        <v>127</v>
      </c>
      <c r="C109" s="390"/>
      <c r="D109" s="60"/>
      <c r="E109" s="390"/>
      <c r="F109" s="390"/>
      <c r="G109" s="390"/>
      <c r="H109" s="390">
        <v>4720</v>
      </c>
      <c r="I109" s="390">
        <v>100</v>
      </c>
      <c r="J109" s="390"/>
      <c r="K109" s="1098"/>
      <c r="L109" s="107" t="s">
        <v>1289</v>
      </c>
    </row>
    <row r="110" spans="1:12" x14ac:dyDescent="0.25">
      <c r="A110" s="380">
        <v>42530</v>
      </c>
      <c r="B110" s="17" t="s">
        <v>18</v>
      </c>
      <c r="C110" s="383">
        <v>170</v>
      </c>
      <c r="D110" s="179">
        <f>+C110*(100-E110)/100</f>
        <v>144.5</v>
      </c>
      <c r="E110" s="383">
        <v>15</v>
      </c>
      <c r="F110" s="383"/>
      <c r="G110" s="383">
        <v>120</v>
      </c>
      <c r="H110" s="383"/>
      <c r="I110" s="383"/>
      <c r="J110" s="383"/>
      <c r="K110" s="1003"/>
      <c r="L110" s="18" t="s">
        <v>1303</v>
      </c>
    </row>
    <row r="111" spans="1:12" ht="31.5" x14ac:dyDescent="0.25">
      <c r="A111" s="380">
        <v>42573</v>
      </c>
      <c r="B111" s="17" t="s">
        <v>127</v>
      </c>
      <c r="C111" s="383"/>
      <c r="D111" s="179"/>
      <c r="E111" s="383"/>
      <c r="F111" s="383"/>
      <c r="G111" s="383"/>
      <c r="H111" s="383">
        <v>4965</v>
      </c>
      <c r="I111" s="383">
        <v>100</v>
      </c>
      <c r="J111" s="383"/>
      <c r="K111" s="1003"/>
      <c r="L111" s="18" t="s">
        <v>1337</v>
      </c>
    </row>
    <row r="112" spans="1:12" ht="24" customHeight="1" x14ac:dyDescent="0.25">
      <c r="A112" s="380">
        <v>42607</v>
      </c>
      <c r="B112" s="17" t="s">
        <v>1034</v>
      </c>
      <c r="C112" s="1658" t="s">
        <v>2897</v>
      </c>
      <c r="D112" s="1659"/>
      <c r="E112" s="1659"/>
      <c r="F112" s="1659"/>
      <c r="G112" s="1659"/>
      <c r="H112" s="1659"/>
      <c r="I112" s="1659"/>
      <c r="J112" s="1660"/>
      <c r="K112" s="997"/>
    </row>
    <row r="113" spans="1:12" ht="36.75" customHeight="1" x14ac:dyDescent="0.25">
      <c r="A113" s="380">
        <v>42626</v>
      </c>
      <c r="B113" s="17" t="s">
        <v>19</v>
      </c>
      <c r="C113" s="1655" t="s">
        <v>1380</v>
      </c>
      <c r="D113" s="1656"/>
      <c r="E113" s="1656"/>
      <c r="F113" s="1656"/>
      <c r="G113" s="1656"/>
      <c r="H113" s="1656"/>
      <c r="I113" s="1656"/>
      <c r="J113" s="1657"/>
      <c r="K113" s="991"/>
    </row>
    <row r="114" spans="1:12" x14ac:dyDescent="0.25">
      <c r="A114" s="380">
        <v>42637</v>
      </c>
      <c r="B114" s="17" t="s">
        <v>127</v>
      </c>
      <c r="C114" s="383"/>
      <c r="D114" s="179"/>
      <c r="E114" s="383"/>
      <c r="F114" s="383"/>
      <c r="G114" s="383"/>
      <c r="H114" s="383">
        <v>5740</v>
      </c>
      <c r="I114" s="383">
        <v>67</v>
      </c>
      <c r="J114" s="383"/>
      <c r="K114" s="1003"/>
      <c r="L114" s="18" t="s">
        <v>1386</v>
      </c>
    </row>
    <row r="115" spans="1:12" ht="66.75" customHeight="1" x14ac:dyDescent="0.25">
      <c r="A115" s="462">
        <v>42714</v>
      </c>
      <c r="B115" s="689" t="s">
        <v>97</v>
      </c>
      <c r="C115" s="1705" t="s">
        <v>1762</v>
      </c>
      <c r="D115" s="1765"/>
      <c r="E115" s="1765"/>
      <c r="F115" s="1765"/>
      <c r="G115" s="1765"/>
      <c r="H115" s="1765"/>
      <c r="I115" s="1765"/>
      <c r="J115" s="1766"/>
      <c r="K115" s="1044"/>
      <c r="L115" s="625" t="s">
        <v>1555</v>
      </c>
    </row>
    <row r="116" spans="1:12" x14ac:dyDescent="0.25">
      <c r="A116" s="380">
        <v>42725</v>
      </c>
      <c r="B116" s="17" t="s">
        <v>13</v>
      </c>
      <c r="C116" s="1658" t="s">
        <v>1484</v>
      </c>
      <c r="D116" s="1659"/>
      <c r="E116" s="1659"/>
      <c r="F116" s="1659"/>
      <c r="G116" s="1659"/>
      <c r="H116" s="1659"/>
      <c r="I116" s="1659"/>
      <c r="J116" s="1660"/>
      <c r="K116" s="997"/>
    </row>
    <row r="117" spans="1:12" ht="20.100000000000001" customHeight="1" x14ac:dyDescent="0.25">
      <c r="A117" s="19">
        <v>42734</v>
      </c>
      <c r="B117" s="20" t="s">
        <v>18</v>
      </c>
      <c r="C117" s="236">
        <v>75</v>
      </c>
      <c r="D117" s="237">
        <f>+C117*(100-E117)/100</f>
        <v>74.25</v>
      </c>
      <c r="E117" s="236">
        <v>1</v>
      </c>
      <c r="F117" s="236"/>
      <c r="G117" s="236">
        <v>95</v>
      </c>
      <c r="H117" s="236"/>
      <c r="I117" s="236"/>
      <c r="J117" s="236"/>
      <c r="K117" s="236"/>
      <c r="L117" s="28" t="s">
        <v>1496</v>
      </c>
    </row>
    <row r="118" spans="1:12" ht="20.100000000000001" customHeight="1" thickBot="1" x14ac:dyDescent="0.3">
      <c r="A118" s="22">
        <v>42734</v>
      </c>
      <c r="B118" s="23" t="s">
        <v>13</v>
      </c>
      <c r="C118" s="1895" t="s">
        <v>74</v>
      </c>
      <c r="D118" s="1896"/>
      <c r="E118" s="1896"/>
      <c r="F118" s="1896"/>
      <c r="G118" s="1896"/>
      <c r="H118" s="1896"/>
      <c r="I118" s="1896"/>
      <c r="J118" s="1897"/>
      <c r="K118" s="1091"/>
      <c r="L118" s="32"/>
    </row>
    <row r="119" spans="1:12" ht="20.25" customHeight="1" thickTop="1" x14ac:dyDescent="0.25">
      <c r="A119" s="387">
        <v>42745</v>
      </c>
      <c r="B119" s="26" t="s">
        <v>18</v>
      </c>
      <c r="C119" s="282">
        <v>65</v>
      </c>
      <c r="D119" s="289">
        <f>+C119*(100-E119)/100</f>
        <v>64.349999999999994</v>
      </c>
      <c r="E119" s="282">
        <v>1</v>
      </c>
      <c r="F119" s="282"/>
      <c r="G119" s="282">
        <v>155</v>
      </c>
      <c r="H119" s="282"/>
      <c r="I119" s="282"/>
      <c r="J119" s="282"/>
      <c r="K119" s="282"/>
      <c r="L119" s="27" t="s">
        <v>1501</v>
      </c>
    </row>
    <row r="120" spans="1:12" ht="20.25" customHeight="1" x14ac:dyDescent="0.25">
      <c r="A120" s="16">
        <v>42799</v>
      </c>
      <c r="B120" s="17" t="s">
        <v>127</v>
      </c>
      <c r="C120" s="178"/>
      <c r="D120" s="179"/>
      <c r="E120" s="178"/>
      <c r="F120" s="178"/>
      <c r="G120" s="178"/>
      <c r="H120" s="178">
        <v>5550</v>
      </c>
      <c r="I120" s="178">
        <v>63</v>
      </c>
      <c r="J120" s="178"/>
      <c r="K120" s="1003"/>
      <c r="L120" s="18" t="s">
        <v>1521</v>
      </c>
    </row>
    <row r="121" spans="1:12" ht="20.25" customHeight="1" x14ac:dyDescent="0.25">
      <c r="A121" s="16">
        <v>42805</v>
      </c>
      <c r="B121" s="17" t="s">
        <v>18</v>
      </c>
      <c r="C121" s="178">
        <v>95</v>
      </c>
      <c r="D121" s="179">
        <f>+C121*(100-E121)/100</f>
        <v>94.05</v>
      </c>
      <c r="E121" s="178">
        <v>1</v>
      </c>
      <c r="F121" s="178"/>
      <c r="G121" s="178">
        <v>130</v>
      </c>
      <c r="H121" s="178"/>
      <c r="I121" s="178"/>
      <c r="J121" s="178"/>
      <c r="K121" s="1003"/>
      <c r="L121" s="18" t="s">
        <v>1590</v>
      </c>
    </row>
    <row r="122" spans="1:12" ht="21.75" customHeight="1" x14ac:dyDescent="0.25">
      <c r="A122" s="455">
        <v>42957</v>
      </c>
      <c r="B122" s="17" t="s">
        <v>127</v>
      </c>
      <c r="C122" s="454"/>
      <c r="D122" s="179"/>
      <c r="E122" s="454"/>
      <c r="F122" s="454"/>
      <c r="G122" s="454"/>
      <c r="H122" s="454">
        <v>5511</v>
      </c>
      <c r="I122" s="454">
        <v>100</v>
      </c>
      <c r="J122" s="454"/>
      <c r="K122" s="1003"/>
      <c r="L122" s="18" t="s">
        <v>1673</v>
      </c>
    </row>
    <row r="123" spans="1:12" x14ac:dyDescent="0.25">
      <c r="A123" s="16">
        <v>42989</v>
      </c>
      <c r="B123" s="17" t="s">
        <v>18</v>
      </c>
      <c r="C123" s="178">
        <v>145</v>
      </c>
      <c r="D123" s="179">
        <f>+C123*(100-E123)/100</f>
        <v>143.55000000000001</v>
      </c>
      <c r="E123" s="178">
        <v>1</v>
      </c>
      <c r="F123" s="178"/>
      <c r="G123" s="178">
        <v>210</v>
      </c>
      <c r="H123" s="178"/>
      <c r="I123" s="178"/>
      <c r="J123" s="178"/>
      <c r="K123" s="1003"/>
      <c r="L123" s="18" t="s">
        <v>36</v>
      </c>
    </row>
    <row r="124" spans="1:12" s="89" customFormat="1" ht="20.100000000000001" customHeight="1" x14ac:dyDescent="0.25">
      <c r="A124" s="513">
        <v>43065</v>
      </c>
      <c r="B124" s="17" t="s">
        <v>127</v>
      </c>
      <c r="C124" s="179"/>
      <c r="D124" s="179"/>
      <c r="E124" s="179"/>
      <c r="F124" s="179"/>
      <c r="G124" s="179"/>
      <c r="H124" s="179">
        <v>5464</v>
      </c>
      <c r="I124" s="179">
        <v>66</v>
      </c>
      <c r="J124" s="179"/>
      <c r="K124" s="179"/>
      <c r="L124" s="18" t="s">
        <v>1820</v>
      </c>
    </row>
    <row r="125" spans="1:12" ht="20.100000000000001" customHeight="1" thickBot="1" x14ac:dyDescent="0.3">
      <c r="A125" s="580">
        <v>43093</v>
      </c>
      <c r="B125" s="581" t="s">
        <v>11</v>
      </c>
      <c r="C125" s="1737" t="s">
        <v>1887</v>
      </c>
      <c r="D125" s="1738"/>
      <c r="E125" s="1738"/>
      <c r="F125" s="1738"/>
      <c r="G125" s="1738"/>
      <c r="H125" s="1738"/>
      <c r="I125" s="1738"/>
      <c r="J125" s="1739"/>
      <c r="K125" s="1039"/>
      <c r="L125" s="39"/>
    </row>
    <row r="126" spans="1:12" ht="20.100000000000001" customHeight="1" thickTop="1" x14ac:dyDescent="0.25">
      <c r="A126" s="40">
        <v>43108</v>
      </c>
      <c r="B126" s="41" t="s">
        <v>18</v>
      </c>
      <c r="C126" s="181">
        <v>155</v>
      </c>
      <c r="D126" s="182">
        <f>+C126*(100-E126)/100</f>
        <v>148.80000000000001</v>
      </c>
      <c r="E126" s="181">
        <v>4</v>
      </c>
      <c r="F126" s="181"/>
      <c r="G126" s="181">
        <v>200</v>
      </c>
      <c r="H126" s="181"/>
      <c r="I126" s="181"/>
      <c r="J126" s="181"/>
      <c r="K126" s="1144"/>
      <c r="L126" s="42" t="s">
        <v>36</v>
      </c>
    </row>
    <row r="127" spans="1:12" ht="20.100000000000001" customHeight="1" x14ac:dyDescent="0.25">
      <c r="A127" s="16">
        <v>43137</v>
      </c>
      <c r="B127" s="17" t="s">
        <v>11</v>
      </c>
      <c r="C127" s="1658" t="s">
        <v>1925</v>
      </c>
      <c r="D127" s="1659"/>
      <c r="E127" s="1659"/>
      <c r="F127" s="1659"/>
      <c r="G127" s="1659"/>
      <c r="H127" s="1659"/>
      <c r="I127" s="1659"/>
      <c r="J127" s="1660"/>
      <c r="K127" s="997"/>
    </row>
    <row r="128" spans="1:12" ht="37.5" customHeight="1" x14ac:dyDescent="0.25">
      <c r="A128" s="16">
        <v>43149</v>
      </c>
      <c r="B128" s="17" t="s">
        <v>13</v>
      </c>
      <c r="C128" s="1655" t="s">
        <v>1926</v>
      </c>
      <c r="D128" s="1656"/>
      <c r="E128" s="1656"/>
      <c r="F128" s="1656"/>
      <c r="G128" s="1656"/>
      <c r="H128" s="1656"/>
      <c r="I128" s="1656"/>
      <c r="J128" s="1657"/>
      <c r="K128" s="991"/>
    </row>
    <row r="129" spans="1:12" x14ac:dyDescent="0.25">
      <c r="A129" s="623">
        <v>43175</v>
      </c>
      <c r="B129" s="17" t="s">
        <v>127</v>
      </c>
      <c r="C129" s="17"/>
      <c r="D129" s="179"/>
      <c r="E129" s="17"/>
      <c r="F129" s="17"/>
      <c r="G129" s="17"/>
      <c r="H129" s="179">
        <v>5245</v>
      </c>
      <c r="I129" s="179">
        <v>76</v>
      </c>
      <c r="J129" s="179"/>
      <c r="K129" s="179"/>
      <c r="L129" s="179" t="s">
        <v>1970</v>
      </c>
    </row>
    <row r="130" spans="1:12" ht="20.100000000000001" customHeight="1" x14ac:dyDescent="0.25">
      <c r="A130" s="16">
        <v>43176</v>
      </c>
      <c r="B130" s="17" t="s">
        <v>18</v>
      </c>
      <c r="C130" s="17">
        <v>110</v>
      </c>
      <c r="D130" s="179">
        <f>+C130*(100-E130)/100</f>
        <v>104.5</v>
      </c>
      <c r="E130" s="17">
        <v>5</v>
      </c>
      <c r="F130" s="17"/>
      <c r="G130" s="17">
        <v>160</v>
      </c>
      <c r="H130" s="17"/>
      <c r="I130" s="17"/>
      <c r="J130" s="17"/>
      <c r="K130" s="17"/>
      <c r="L130" s="18" t="s">
        <v>1257</v>
      </c>
    </row>
    <row r="131" spans="1:12" s="89" customFormat="1" ht="20.100000000000001" customHeight="1" x14ac:dyDescent="0.25">
      <c r="A131" s="29">
        <v>43263</v>
      </c>
      <c r="B131" s="30" t="s">
        <v>18</v>
      </c>
      <c r="C131" s="686">
        <v>95</v>
      </c>
      <c r="D131" s="686">
        <f>+C131*(100-E131)/100</f>
        <v>90.25</v>
      </c>
      <c r="E131" s="199">
        <v>5</v>
      </c>
      <c r="F131" s="199"/>
      <c r="G131" s="199">
        <v>155</v>
      </c>
      <c r="H131" s="199"/>
      <c r="I131" s="199"/>
      <c r="J131" s="199"/>
      <c r="K131" s="1212"/>
      <c r="L131" s="84" t="s">
        <v>2098</v>
      </c>
    </row>
    <row r="132" spans="1:12" ht="20.100000000000001" customHeight="1" x14ac:dyDescent="0.25">
      <c r="A132" s="685">
        <v>43271</v>
      </c>
      <c r="B132" s="529" t="s">
        <v>127</v>
      </c>
      <c r="C132" s="17"/>
      <c r="D132" s="179"/>
      <c r="E132" s="17"/>
      <c r="F132" s="17"/>
      <c r="G132" s="17"/>
      <c r="H132" s="179">
        <v>5250</v>
      </c>
      <c r="I132" s="179">
        <v>70</v>
      </c>
      <c r="J132" s="17"/>
      <c r="K132" s="17"/>
    </row>
    <row r="133" spans="1:12" ht="20.100000000000001" customHeight="1" x14ac:dyDescent="0.25">
      <c r="A133" s="16">
        <v>43338</v>
      </c>
      <c r="B133" s="17" t="s">
        <v>18</v>
      </c>
      <c r="C133" s="17">
        <v>120</v>
      </c>
      <c r="D133" s="179">
        <f>+C133*(100-E133)/100</f>
        <v>114</v>
      </c>
      <c r="E133" s="17">
        <v>5</v>
      </c>
      <c r="F133" s="17"/>
      <c r="G133" s="17">
        <v>150</v>
      </c>
      <c r="H133" s="17"/>
      <c r="I133" s="17"/>
      <c r="J133" s="17"/>
      <c r="K133" s="17"/>
      <c r="L133" s="18" t="s">
        <v>2098</v>
      </c>
    </row>
    <row r="134" spans="1:12" ht="20.100000000000001" customHeight="1" x14ac:dyDescent="0.25">
      <c r="A134" s="16">
        <v>43391</v>
      </c>
      <c r="B134" s="17" t="s">
        <v>18</v>
      </c>
      <c r="C134" s="17">
        <v>105</v>
      </c>
      <c r="D134" s="179">
        <f>+C134*(100-E134)/100</f>
        <v>99.75</v>
      </c>
      <c r="E134" s="17">
        <v>5</v>
      </c>
      <c r="F134" s="17"/>
      <c r="G134" s="17">
        <v>150</v>
      </c>
      <c r="H134" s="17"/>
      <c r="I134" s="17"/>
      <c r="J134" s="17"/>
      <c r="K134" s="17"/>
      <c r="L134" s="18" t="s">
        <v>2258</v>
      </c>
    </row>
    <row r="135" spans="1:12" ht="20.100000000000001" customHeight="1" x14ac:dyDescent="0.25">
      <c r="A135" s="16">
        <v>43423</v>
      </c>
      <c r="B135" s="17" t="s">
        <v>127</v>
      </c>
      <c r="C135" s="17"/>
      <c r="D135" s="179"/>
      <c r="E135" s="17"/>
      <c r="F135" s="17"/>
      <c r="G135" s="17"/>
      <c r="H135" s="179">
        <v>5370</v>
      </c>
      <c r="I135" s="179">
        <v>70</v>
      </c>
      <c r="J135" s="17"/>
      <c r="K135" s="17"/>
      <c r="L135" s="18" t="s">
        <v>2302</v>
      </c>
    </row>
    <row r="136" spans="1:12" ht="20.100000000000001" customHeight="1" thickBot="1" x14ac:dyDescent="0.3">
      <c r="A136" s="22">
        <v>43462</v>
      </c>
      <c r="B136" s="23" t="s">
        <v>18</v>
      </c>
      <c r="C136" s="23">
        <v>100</v>
      </c>
      <c r="D136" s="367">
        <f>+C136*(100-E136)/100</f>
        <v>98</v>
      </c>
      <c r="E136" s="23">
        <v>2</v>
      </c>
      <c r="F136" s="23"/>
      <c r="G136" s="23">
        <v>150</v>
      </c>
      <c r="H136" s="23"/>
      <c r="I136" s="23"/>
      <c r="J136" s="23"/>
      <c r="K136" s="23"/>
      <c r="L136" s="32" t="s">
        <v>2237</v>
      </c>
    </row>
    <row r="137" spans="1:12" ht="20.100000000000001" customHeight="1" thickTop="1" x14ac:dyDescent="0.25">
      <c r="A137" s="780">
        <v>43488</v>
      </c>
      <c r="B137" s="785" t="s">
        <v>351</v>
      </c>
      <c r="C137" s="1702" t="s">
        <v>2382</v>
      </c>
      <c r="D137" s="1703"/>
      <c r="E137" s="1703"/>
      <c r="F137" s="1703"/>
      <c r="G137" s="1703"/>
      <c r="H137" s="1703"/>
      <c r="I137" s="1703"/>
      <c r="J137" s="1704"/>
      <c r="K137" s="1096"/>
      <c r="L137" s="46"/>
    </row>
    <row r="138" spans="1:12" x14ac:dyDescent="0.25">
      <c r="A138" s="16">
        <v>43549</v>
      </c>
      <c r="B138" s="17" t="s">
        <v>18</v>
      </c>
      <c r="C138" s="17">
        <v>115</v>
      </c>
      <c r="D138" s="179">
        <f>+C138*(100-E138)/100</f>
        <v>112.7</v>
      </c>
      <c r="E138" s="17">
        <v>2</v>
      </c>
      <c r="F138" s="17"/>
      <c r="G138" s="17">
        <v>130</v>
      </c>
      <c r="H138" s="17"/>
      <c r="I138" s="17"/>
      <c r="J138" s="17"/>
      <c r="K138" s="17"/>
      <c r="L138" s="18" t="s">
        <v>1634</v>
      </c>
    </row>
    <row r="139" spans="1:12" ht="20.100000000000001" customHeight="1" x14ac:dyDescent="0.25">
      <c r="A139" s="16">
        <v>43578</v>
      </c>
      <c r="B139" s="17" t="s">
        <v>127</v>
      </c>
      <c r="C139" s="17"/>
      <c r="D139" s="179"/>
      <c r="E139" s="17"/>
      <c r="F139" s="17"/>
      <c r="G139" s="17"/>
      <c r="H139" s="179">
        <v>5140</v>
      </c>
      <c r="I139" s="179">
        <v>90</v>
      </c>
      <c r="J139" s="17"/>
      <c r="K139" s="17"/>
      <c r="L139" s="18" t="s">
        <v>2483</v>
      </c>
    </row>
    <row r="140" spans="1:12" x14ac:dyDescent="0.25">
      <c r="A140" s="16">
        <v>43715</v>
      </c>
      <c r="B140" s="17" t="s">
        <v>127</v>
      </c>
      <c r="C140" s="17"/>
      <c r="D140" s="179"/>
      <c r="E140" s="17"/>
      <c r="F140" s="17"/>
      <c r="G140" s="17"/>
      <c r="H140" s="179">
        <v>5070</v>
      </c>
      <c r="I140" s="179">
        <v>100</v>
      </c>
      <c r="J140" s="17"/>
      <c r="K140" s="17"/>
      <c r="L140" s="18" t="s">
        <v>2639</v>
      </c>
    </row>
    <row r="141" spans="1:12" x14ac:dyDescent="0.25">
      <c r="A141" s="16">
        <v>43717</v>
      </c>
      <c r="B141" s="17" t="s">
        <v>18</v>
      </c>
      <c r="C141" s="17">
        <v>120</v>
      </c>
      <c r="D141" s="179">
        <f>+C141*(100-E141)/100</f>
        <v>96</v>
      </c>
      <c r="E141" s="17">
        <v>20</v>
      </c>
      <c r="F141" s="17" t="s">
        <v>95</v>
      </c>
      <c r="G141" s="17">
        <v>150</v>
      </c>
      <c r="H141" s="17"/>
      <c r="I141" s="17"/>
      <c r="J141" s="17"/>
      <c r="K141" s="17"/>
      <c r="L141" s="18" t="s">
        <v>2342</v>
      </c>
    </row>
    <row r="142" spans="1:12" x14ac:dyDescent="0.25">
      <c r="A142" s="16">
        <v>43741</v>
      </c>
      <c r="B142" s="17" t="s">
        <v>13</v>
      </c>
      <c r="C142" s="1655" t="s">
        <v>1919</v>
      </c>
      <c r="D142" s="1656"/>
      <c r="E142" s="1656"/>
      <c r="F142" s="1656"/>
      <c r="G142" s="1656"/>
      <c r="H142" s="1656"/>
      <c r="I142" s="1656"/>
      <c r="J142" s="1657"/>
      <c r="K142" s="991"/>
    </row>
    <row r="143" spans="1:12" x14ac:dyDescent="0.25">
      <c r="A143" s="16">
        <v>43818</v>
      </c>
      <c r="B143" s="529" t="s">
        <v>13</v>
      </c>
      <c r="C143" s="1589" t="s">
        <v>2746</v>
      </c>
      <c r="D143" s="1590"/>
      <c r="E143" s="1590"/>
      <c r="F143" s="1590"/>
      <c r="G143" s="1590"/>
      <c r="H143" s="1590"/>
      <c r="I143" s="1590"/>
      <c r="J143" s="1591"/>
      <c r="K143" s="988"/>
    </row>
    <row r="144" spans="1:12" x14ac:dyDescent="0.25">
      <c r="A144" s="16">
        <v>43827</v>
      </c>
      <c r="B144" s="529" t="s">
        <v>127</v>
      </c>
      <c r="C144" s="888"/>
      <c r="D144" s="179"/>
      <c r="E144" s="888"/>
      <c r="F144" s="888"/>
      <c r="G144" s="888"/>
      <c r="H144" s="888">
        <v>5200</v>
      </c>
      <c r="I144" s="888">
        <v>84</v>
      </c>
      <c r="L144" s="18" t="s">
        <v>2751</v>
      </c>
    </row>
    <row r="145" spans="1:12" x14ac:dyDescent="0.25">
      <c r="A145" s="16">
        <v>43839</v>
      </c>
      <c r="B145" s="529" t="s">
        <v>18</v>
      </c>
      <c r="C145" s="17">
        <v>115</v>
      </c>
      <c r="D145" s="179">
        <f>+C145*(100-E145)/100</f>
        <v>92</v>
      </c>
      <c r="E145" s="17">
        <v>20</v>
      </c>
      <c r="F145" s="17" t="s">
        <v>95</v>
      </c>
      <c r="G145" s="17">
        <v>165</v>
      </c>
      <c r="H145" s="17"/>
      <c r="I145" s="17"/>
      <c r="J145" s="17"/>
      <c r="K145" s="17"/>
      <c r="L145" s="18" t="s">
        <v>1634</v>
      </c>
    </row>
    <row r="146" spans="1:12" x14ac:dyDescent="0.25">
      <c r="A146" s="16">
        <v>43909</v>
      </c>
      <c r="B146" s="529" t="s">
        <v>127</v>
      </c>
      <c r="C146" s="17"/>
      <c r="D146" s="179"/>
      <c r="E146" s="17"/>
      <c r="F146" s="17"/>
      <c r="G146" s="17"/>
      <c r="H146" s="179">
        <v>4295</v>
      </c>
      <c r="I146" s="179">
        <v>83</v>
      </c>
      <c r="J146" s="17"/>
      <c r="K146" s="17"/>
      <c r="L146" s="18" t="s">
        <v>2843</v>
      </c>
    </row>
    <row r="147" spans="1:12" s="89" customFormat="1" ht="18" customHeight="1" x14ac:dyDescent="0.25">
      <c r="A147" s="1337">
        <v>43920</v>
      </c>
      <c r="B147" s="913" t="s">
        <v>4</v>
      </c>
      <c r="C147" s="914"/>
      <c r="D147" s="914"/>
      <c r="E147" s="914">
        <v>15</v>
      </c>
      <c r="F147" s="914"/>
      <c r="G147" s="914"/>
      <c r="H147" s="914"/>
      <c r="I147" s="914"/>
      <c r="J147" s="914"/>
      <c r="K147" s="1199"/>
      <c r="L147" s="915"/>
    </row>
    <row r="148" spans="1:12" ht="27" customHeight="1" x14ac:dyDescent="0.25">
      <c r="A148" s="16">
        <v>43930</v>
      </c>
      <c r="B148" s="529" t="s">
        <v>13</v>
      </c>
      <c r="C148" s="1734" t="s">
        <v>2877</v>
      </c>
      <c r="D148" s="1590"/>
      <c r="E148" s="1590"/>
      <c r="F148" s="1590"/>
      <c r="G148" s="1590"/>
      <c r="H148" s="1590"/>
      <c r="I148" s="1590"/>
      <c r="J148" s="17"/>
      <c r="K148" s="17"/>
    </row>
    <row r="149" spans="1:12" x14ac:dyDescent="0.25">
      <c r="A149" s="1337">
        <v>43951</v>
      </c>
      <c r="B149" s="913" t="s">
        <v>4</v>
      </c>
      <c r="C149" s="914"/>
      <c r="D149" s="914"/>
      <c r="E149" s="914">
        <v>15</v>
      </c>
      <c r="F149" s="914"/>
      <c r="G149" s="914"/>
      <c r="H149" s="914"/>
      <c r="I149" s="914"/>
      <c r="J149" s="914"/>
      <c r="K149" s="1199"/>
      <c r="L149" s="915"/>
    </row>
    <row r="150" spans="1:12" x14ac:dyDescent="0.25">
      <c r="A150" s="16">
        <v>43965</v>
      </c>
      <c r="B150" s="529" t="s">
        <v>18</v>
      </c>
      <c r="C150" s="17">
        <v>100</v>
      </c>
      <c r="D150" s="179">
        <f>+C150*(100-E150)/100</f>
        <v>85</v>
      </c>
      <c r="E150" s="17">
        <v>15</v>
      </c>
      <c r="F150" s="17" t="s">
        <v>95</v>
      </c>
      <c r="G150" s="17">
        <v>170</v>
      </c>
      <c r="H150" s="179"/>
      <c r="I150" s="179"/>
      <c r="J150" s="17"/>
      <c r="K150" s="17"/>
      <c r="L150" s="18" t="s">
        <v>1600</v>
      </c>
    </row>
    <row r="151" spans="1:12" ht="19.5" customHeight="1" x14ac:dyDescent="0.25">
      <c r="A151" s="1337">
        <v>43981</v>
      </c>
      <c r="B151" s="913" t="s">
        <v>4</v>
      </c>
      <c r="C151" s="914"/>
      <c r="D151" s="914"/>
      <c r="E151" s="914">
        <v>15</v>
      </c>
      <c r="F151" s="914"/>
      <c r="G151" s="914"/>
      <c r="H151" s="914"/>
      <c r="I151" s="914"/>
      <c r="J151" s="914"/>
      <c r="K151" s="1199"/>
      <c r="L151" s="915"/>
    </row>
    <row r="152" spans="1:12" ht="19.5" customHeight="1" x14ac:dyDescent="0.25">
      <c r="A152" s="1337">
        <v>44012</v>
      </c>
      <c r="B152" s="913" t="s">
        <v>4</v>
      </c>
      <c r="C152" s="914"/>
      <c r="D152" s="914"/>
      <c r="E152" s="914">
        <v>15</v>
      </c>
      <c r="F152" s="914"/>
      <c r="G152" s="914"/>
      <c r="H152" s="914"/>
      <c r="I152" s="914"/>
      <c r="J152" s="914"/>
      <c r="K152" s="1199"/>
      <c r="L152" s="915"/>
    </row>
    <row r="153" spans="1:12" ht="31.5" x14ac:dyDescent="0.25">
      <c r="A153" s="19">
        <v>44036</v>
      </c>
      <c r="B153" s="297" t="s">
        <v>18</v>
      </c>
      <c r="C153" s="966">
        <v>60</v>
      </c>
      <c r="D153" s="237">
        <v>51</v>
      </c>
      <c r="E153" s="966">
        <v>15</v>
      </c>
      <c r="F153" s="966" t="s">
        <v>95</v>
      </c>
      <c r="G153" s="966">
        <v>165</v>
      </c>
      <c r="H153" s="237"/>
      <c r="I153" s="237"/>
      <c r="J153" s="20"/>
      <c r="K153" s="20"/>
      <c r="L153" s="28" t="s">
        <v>3013</v>
      </c>
    </row>
    <row r="154" spans="1:12" ht="19.5" customHeight="1" x14ac:dyDescent="0.25">
      <c r="A154" s="1337">
        <v>44042</v>
      </c>
      <c r="B154" s="913" t="s">
        <v>4</v>
      </c>
      <c r="C154" s="914"/>
      <c r="D154" s="914"/>
      <c r="E154" s="914"/>
      <c r="F154" s="914"/>
      <c r="G154" s="914"/>
      <c r="H154" s="914"/>
      <c r="I154" s="914"/>
      <c r="J154" s="914"/>
      <c r="K154" s="1199"/>
      <c r="L154" s="915"/>
    </row>
    <row r="155" spans="1:12" x14ac:dyDescent="0.25">
      <c r="A155" s="16">
        <v>44054</v>
      </c>
      <c r="B155" s="529" t="s">
        <v>127</v>
      </c>
      <c r="C155" s="17"/>
      <c r="D155" s="179">
        <f>+C155*(100-E155)/100</f>
        <v>0</v>
      </c>
      <c r="E155" s="17"/>
      <c r="F155" s="17"/>
      <c r="G155" s="17"/>
      <c r="H155" s="179">
        <v>4740</v>
      </c>
      <c r="I155" s="179">
        <v>100</v>
      </c>
      <c r="J155" s="17"/>
      <c r="K155" s="17"/>
      <c r="L155" s="18" t="s">
        <v>3032</v>
      </c>
    </row>
    <row r="156" spans="1:12" ht="19.5" customHeight="1" x14ac:dyDescent="0.25">
      <c r="A156" s="1337">
        <v>44073</v>
      </c>
      <c r="B156" s="913" t="s">
        <v>4</v>
      </c>
      <c r="C156" s="914"/>
      <c r="D156" s="914"/>
      <c r="E156" s="914">
        <v>30</v>
      </c>
      <c r="F156" s="914"/>
      <c r="G156" s="914"/>
      <c r="H156" s="914"/>
      <c r="I156" s="914"/>
      <c r="J156" s="914"/>
      <c r="K156" s="1199"/>
      <c r="L156" s="915"/>
    </row>
    <row r="157" spans="1:12" ht="19.5" customHeight="1" x14ac:dyDescent="0.25">
      <c r="A157" s="1337">
        <v>44104</v>
      </c>
      <c r="B157" s="913" t="s">
        <v>4</v>
      </c>
      <c r="C157" s="914"/>
      <c r="D157" s="914"/>
      <c r="E157" s="914">
        <v>30</v>
      </c>
      <c r="F157" s="914"/>
      <c r="G157" s="914"/>
      <c r="H157" s="914"/>
      <c r="I157" s="914"/>
      <c r="J157" s="914"/>
      <c r="K157" s="1199"/>
      <c r="L157" s="915"/>
    </row>
    <row r="158" spans="1:12" ht="19.5" customHeight="1" x14ac:dyDescent="0.25">
      <c r="A158" s="1337">
        <v>44134</v>
      </c>
      <c r="B158" s="913" t="s">
        <v>4</v>
      </c>
      <c r="C158" s="914"/>
      <c r="D158" s="914"/>
      <c r="E158" s="914">
        <v>30</v>
      </c>
      <c r="F158" s="914"/>
      <c r="G158" s="914"/>
      <c r="H158" s="914"/>
      <c r="I158" s="914"/>
      <c r="J158" s="914"/>
      <c r="K158" s="1199"/>
      <c r="L158" s="915"/>
    </row>
    <row r="159" spans="1:12" ht="19.5" customHeight="1" x14ac:dyDescent="0.25">
      <c r="A159" s="1337">
        <v>44165</v>
      </c>
      <c r="B159" s="913" t="s">
        <v>4</v>
      </c>
      <c r="C159" s="914"/>
      <c r="D159" s="914"/>
      <c r="E159" s="914">
        <v>30</v>
      </c>
      <c r="F159" s="914"/>
      <c r="G159" s="914"/>
      <c r="H159" s="914"/>
      <c r="I159" s="914"/>
      <c r="J159" s="914"/>
      <c r="K159" s="1199"/>
      <c r="L159" s="915"/>
    </row>
    <row r="160" spans="1:12" x14ac:dyDescent="0.25">
      <c r="A160" s="16">
        <v>44189</v>
      </c>
      <c r="B160" s="529" t="s">
        <v>18</v>
      </c>
      <c r="C160" s="17">
        <v>70</v>
      </c>
      <c r="D160" s="179">
        <f t="shared" ref="D160:D176" si="0">+C160*(100-E160)/100</f>
        <v>49</v>
      </c>
      <c r="E160" s="17">
        <v>30</v>
      </c>
      <c r="F160" s="17" t="s">
        <v>95</v>
      </c>
      <c r="G160" s="17">
        <v>160</v>
      </c>
      <c r="H160" s="179"/>
      <c r="I160" s="179"/>
      <c r="J160" s="17"/>
      <c r="K160" s="17"/>
      <c r="L160" s="18" t="s">
        <v>36</v>
      </c>
    </row>
    <row r="161" spans="1:12" ht="19.5" customHeight="1" x14ac:dyDescent="0.25">
      <c r="A161" s="1337">
        <v>44195</v>
      </c>
      <c r="B161" s="913" t="s">
        <v>4</v>
      </c>
      <c r="C161" s="914"/>
      <c r="D161" s="914"/>
      <c r="E161" s="914">
        <v>30</v>
      </c>
      <c r="F161" s="914"/>
      <c r="G161" s="914"/>
      <c r="H161" s="914"/>
      <c r="I161" s="914"/>
      <c r="J161" s="914"/>
      <c r="K161" s="1199"/>
      <c r="L161" s="915"/>
    </row>
    <row r="162" spans="1:12" x14ac:dyDescent="0.25">
      <c r="A162" s="1452">
        <v>44207</v>
      </c>
      <c r="B162" s="529" t="s">
        <v>127</v>
      </c>
      <c r="C162" s="17"/>
      <c r="D162" s="179">
        <f t="shared" si="0"/>
        <v>0</v>
      </c>
      <c r="E162" s="17"/>
      <c r="F162" s="17"/>
      <c r="G162" s="17"/>
      <c r="H162" s="179">
        <v>4425</v>
      </c>
      <c r="I162" s="179">
        <v>96</v>
      </c>
      <c r="J162" s="17"/>
      <c r="K162" s="17"/>
      <c r="L162" s="18" t="s">
        <v>3305</v>
      </c>
    </row>
    <row r="163" spans="1:12" ht="19.5" customHeight="1" x14ac:dyDescent="0.25">
      <c r="A163" s="1337">
        <v>44226</v>
      </c>
      <c r="B163" s="913" t="s">
        <v>4</v>
      </c>
      <c r="C163" s="914"/>
      <c r="D163" s="914"/>
      <c r="E163" s="914">
        <v>30</v>
      </c>
      <c r="F163" s="914"/>
      <c r="G163" s="914"/>
      <c r="H163" s="914"/>
      <c r="I163" s="914"/>
      <c r="J163" s="914"/>
      <c r="K163" s="1199"/>
      <c r="L163" s="915"/>
    </row>
    <row r="164" spans="1:12" ht="19.5" customHeight="1" x14ac:dyDescent="0.25">
      <c r="A164" s="1337">
        <v>44255</v>
      </c>
      <c r="B164" s="913" t="s">
        <v>4</v>
      </c>
      <c r="C164" s="914"/>
      <c r="D164" s="914"/>
      <c r="E164" s="914">
        <v>30</v>
      </c>
      <c r="F164" s="914"/>
      <c r="G164" s="914"/>
      <c r="H164" s="914"/>
      <c r="I164" s="914"/>
      <c r="J164" s="914"/>
      <c r="K164" s="1199"/>
      <c r="L164" s="915"/>
    </row>
    <row r="165" spans="1:12" ht="30.75" customHeight="1" x14ac:dyDescent="0.25">
      <c r="A165" s="1452">
        <v>44267</v>
      </c>
      <c r="B165" s="529" t="s">
        <v>13</v>
      </c>
      <c r="C165" s="1734" t="s">
        <v>3357</v>
      </c>
      <c r="D165" s="1735"/>
      <c r="E165" s="1735"/>
      <c r="F165" s="1735"/>
      <c r="G165" s="1735"/>
      <c r="H165" s="1735"/>
      <c r="I165" s="1735"/>
      <c r="J165" s="1736"/>
      <c r="K165" s="17"/>
    </row>
    <row r="166" spans="1:12" x14ac:dyDescent="0.25">
      <c r="A166" s="1452">
        <v>44278</v>
      </c>
      <c r="B166" s="529" t="s">
        <v>18</v>
      </c>
      <c r="C166" s="17">
        <v>80</v>
      </c>
      <c r="D166" s="179">
        <f>C166*(100-E166)/100</f>
        <v>56</v>
      </c>
      <c r="E166" s="17">
        <v>30</v>
      </c>
      <c r="F166" s="17" t="s">
        <v>95</v>
      </c>
      <c r="G166" s="17">
        <v>150</v>
      </c>
      <c r="H166" s="179"/>
      <c r="I166" s="179"/>
      <c r="J166" s="17"/>
      <c r="K166" s="17"/>
      <c r="L166" s="18" t="s">
        <v>1636</v>
      </c>
    </row>
    <row r="167" spans="1:12" ht="36" customHeight="1" x14ac:dyDescent="0.25">
      <c r="A167" s="1452">
        <v>44306</v>
      </c>
      <c r="B167" s="529" t="s">
        <v>13</v>
      </c>
      <c r="C167" s="1655" t="s">
        <v>3376</v>
      </c>
      <c r="D167" s="1659"/>
      <c r="E167" s="1659"/>
      <c r="F167" s="1659"/>
      <c r="G167" s="1659"/>
      <c r="H167" s="1659"/>
      <c r="I167" s="1659"/>
      <c r="J167" s="1660"/>
      <c r="K167" s="17"/>
    </row>
    <row r="168" spans="1:12" x14ac:dyDescent="0.25">
      <c r="A168" s="1452">
        <v>44344</v>
      </c>
      <c r="B168" s="529" t="s">
        <v>18</v>
      </c>
      <c r="C168" s="17">
        <v>120</v>
      </c>
      <c r="D168" s="179">
        <f t="shared" si="0"/>
        <v>48</v>
      </c>
      <c r="E168" s="17">
        <v>60</v>
      </c>
      <c r="F168" s="17" t="s">
        <v>95</v>
      </c>
      <c r="G168" s="17">
        <v>150</v>
      </c>
      <c r="H168" s="179"/>
      <c r="I168" s="179"/>
      <c r="J168" s="17"/>
      <c r="K168" s="17"/>
      <c r="L168" s="18" t="s">
        <v>2772</v>
      </c>
    </row>
    <row r="169" spans="1:12" x14ac:dyDescent="0.25">
      <c r="A169" s="19">
        <v>44354</v>
      </c>
      <c r="B169" s="297" t="s">
        <v>127</v>
      </c>
      <c r="C169" s="20"/>
      <c r="D169" s="237">
        <f t="shared" si="0"/>
        <v>0</v>
      </c>
      <c r="E169" s="20"/>
      <c r="F169" s="20"/>
      <c r="G169" s="20"/>
      <c r="H169" s="20">
        <v>3800</v>
      </c>
      <c r="I169" s="20">
        <v>100</v>
      </c>
      <c r="J169" s="20"/>
      <c r="K169" s="20"/>
      <c r="L169" s="28" t="s">
        <v>330</v>
      </c>
    </row>
    <row r="170" spans="1:12" x14ac:dyDescent="0.25">
      <c r="A170" s="1452">
        <v>44361</v>
      </c>
      <c r="B170" s="529" t="s">
        <v>13</v>
      </c>
      <c r="C170" s="1658" t="s">
        <v>74</v>
      </c>
      <c r="D170" s="1659"/>
      <c r="E170" s="1659"/>
      <c r="F170" s="1659"/>
      <c r="G170" s="1659"/>
      <c r="H170" s="1659"/>
      <c r="I170" s="1659"/>
      <c r="J170" s="1660"/>
    </row>
    <row r="171" spans="1:12" ht="31.5" x14ac:dyDescent="0.25">
      <c r="A171" s="1452">
        <v>44366</v>
      </c>
      <c r="B171" s="529" t="s">
        <v>127</v>
      </c>
      <c r="D171" s="179"/>
      <c r="H171" s="179">
        <v>3775</v>
      </c>
      <c r="I171" s="179">
        <v>100</v>
      </c>
      <c r="L171" s="18" t="s">
        <v>3438</v>
      </c>
    </row>
    <row r="172" spans="1:12" x14ac:dyDescent="0.25">
      <c r="A172" s="1452">
        <v>44435</v>
      </c>
      <c r="B172" s="529" t="s">
        <v>18</v>
      </c>
      <c r="C172" s="47">
        <v>115</v>
      </c>
      <c r="D172" s="179">
        <f t="shared" si="0"/>
        <v>46</v>
      </c>
      <c r="E172" s="47">
        <v>60</v>
      </c>
      <c r="G172" s="47">
        <v>120</v>
      </c>
      <c r="H172" s="179"/>
      <c r="I172" s="179"/>
      <c r="L172" s="18" t="s">
        <v>1636</v>
      </c>
    </row>
    <row r="173" spans="1:12" x14ac:dyDescent="0.25">
      <c r="A173" s="1452">
        <v>44442</v>
      </c>
      <c r="B173" s="529" t="s">
        <v>127</v>
      </c>
      <c r="D173" s="179">
        <f t="shared" si="0"/>
        <v>0</v>
      </c>
      <c r="H173" s="1541">
        <v>3455</v>
      </c>
      <c r="I173" s="1541">
        <v>100</v>
      </c>
      <c r="L173" s="18" t="s">
        <v>1062</v>
      </c>
    </row>
    <row r="174" spans="1:12" ht="30" customHeight="1" x14ac:dyDescent="0.25">
      <c r="A174" s="1452">
        <v>44450</v>
      </c>
      <c r="B174" s="529" t="s">
        <v>13</v>
      </c>
      <c r="C174" s="1734" t="s">
        <v>3491</v>
      </c>
      <c r="D174" s="1735"/>
      <c r="E174" s="1735"/>
      <c r="F174" s="1735"/>
      <c r="G174" s="1735"/>
      <c r="H174" s="1735"/>
      <c r="I174" s="1735"/>
      <c r="J174" s="1736"/>
      <c r="L174" s="1546" t="s">
        <v>3487</v>
      </c>
    </row>
    <row r="175" spans="1:12" x14ac:dyDescent="0.25">
      <c r="A175" s="1452"/>
      <c r="B175" s="529"/>
      <c r="D175" s="179">
        <f t="shared" si="0"/>
        <v>0</v>
      </c>
      <c r="H175" s="179"/>
      <c r="I175" s="179"/>
    </row>
    <row r="176" spans="1:12" x14ac:dyDescent="0.25">
      <c r="A176" s="1452"/>
      <c r="B176" s="529"/>
      <c r="D176" s="179">
        <f t="shared" si="0"/>
        <v>0</v>
      </c>
      <c r="H176" s="179"/>
      <c r="I176" s="179"/>
    </row>
    <row r="177" spans="1:9" x14ac:dyDescent="0.25">
      <c r="A177" s="1452"/>
      <c r="B177" s="529"/>
      <c r="H177" s="179"/>
      <c r="I177" s="179"/>
    </row>
    <row r="178" spans="1:9" x14ac:dyDescent="0.25">
      <c r="A178" s="1452"/>
      <c r="B178" s="529"/>
      <c r="H178" s="179"/>
      <c r="I178" s="179"/>
    </row>
    <row r="179" spans="1:9" x14ac:dyDescent="0.25">
      <c r="A179" s="1452"/>
      <c r="B179" s="529"/>
      <c r="H179" s="179"/>
      <c r="I179" s="179"/>
    </row>
    <row r="180" spans="1:9" x14ac:dyDescent="0.25">
      <c r="A180" s="1452"/>
      <c r="B180" s="529"/>
      <c r="H180" s="179"/>
      <c r="I180" s="179"/>
    </row>
    <row r="181" spans="1:9" x14ac:dyDescent="0.25">
      <c r="H181" s="179"/>
      <c r="I181" s="179"/>
    </row>
    <row r="182" spans="1:9" x14ac:dyDescent="0.25">
      <c r="H182" s="179"/>
      <c r="I182" s="179"/>
    </row>
    <row r="183" spans="1:9" x14ac:dyDescent="0.25">
      <c r="H183" s="179"/>
      <c r="I183" s="179"/>
    </row>
    <row r="184" spans="1:9" x14ac:dyDescent="0.25">
      <c r="H184" s="179"/>
      <c r="I184" s="179"/>
    </row>
    <row r="185" spans="1:9" x14ac:dyDescent="0.25">
      <c r="H185" s="179"/>
      <c r="I185" s="179"/>
    </row>
    <row r="186" spans="1:9" x14ac:dyDescent="0.25">
      <c r="H186" s="179"/>
      <c r="I186" s="179"/>
    </row>
    <row r="187" spans="1:9" x14ac:dyDescent="0.25">
      <c r="H187" s="179"/>
      <c r="I187" s="179"/>
    </row>
    <row r="188" spans="1:9" x14ac:dyDescent="0.25">
      <c r="H188" s="179"/>
      <c r="I188" s="179"/>
    </row>
    <row r="189" spans="1:9" x14ac:dyDescent="0.25">
      <c r="H189" s="179"/>
      <c r="I189" s="179"/>
    </row>
    <row r="190" spans="1:9" x14ac:dyDescent="0.25">
      <c r="H190" s="179"/>
      <c r="I190" s="179"/>
    </row>
    <row r="191" spans="1:9" x14ac:dyDescent="0.25">
      <c r="H191" s="179"/>
      <c r="I191" s="179"/>
    </row>
    <row r="192" spans="1:9" x14ac:dyDescent="0.25">
      <c r="H192" s="179"/>
      <c r="I192" s="179"/>
    </row>
    <row r="193" spans="8:9" x14ac:dyDescent="0.25">
      <c r="H193" s="179"/>
      <c r="I193" s="179"/>
    </row>
    <row r="194" spans="8:9" x14ac:dyDescent="0.25">
      <c r="H194" s="179"/>
      <c r="I194" s="179"/>
    </row>
    <row r="195" spans="8:9" x14ac:dyDescent="0.25">
      <c r="H195" s="179"/>
      <c r="I195" s="179"/>
    </row>
  </sheetData>
  <autoFilter ref="A6:L176"/>
  <customSheetViews>
    <customSheetView guid="{4721BBB5-12E6-4B99-8BF2-C39038CD9F6A}" showAutoFilter="1">
      <pane ySplit="6" topLeftCell="A109" activePane="bottomLeft" state="frozen"/>
      <selection pane="bottomLeft" activeCell="C121" sqref="C121"/>
      <pageMargins left="0.75" right="0.75" top="1" bottom="1" header="0.5" footer="0.5"/>
      <pageSetup paperSize="9" orientation="portrait" r:id="rId1"/>
      <headerFooter alignWithMargins="0"/>
      <autoFilter ref="B6:B183"/>
    </customSheetView>
    <customSheetView guid="{FA9FAA88-D028-49CA-97F0-6F4B4A8F7473}" showAutoFilter="1">
      <pane ySplit="6" topLeftCell="A88" activePane="bottomLeft" state="frozen"/>
      <selection pane="bottomLeft" activeCell="C90" sqref="C90"/>
      <pageMargins left="0.75" right="0.75" top="1" bottom="1" header="0.5" footer="0.5"/>
      <pageSetup paperSize="9" orientation="portrait" r:id="rId2"/>
      <headerFooter alignWithMargins="0"/>
      <autoFilter ref="B6:B183"/>
    </customSheetView>
  </customSheetViews>
  <mergeCells count="111">
    <mergeCell ref="K2:L2"/>
    <mergeCell ref="K3:L3"/>
    <mergeCell ref="K4:L4"/>
    <mergeCell ref="K5:L5"/>
    <mergeCell ref="C59:J59"/>
    <mergeCell ref="C56:J56"/>
    <mergeCell ref="C53:J53"/>
    <mergeCell ref="H57:J57"/>
    <mergeCell ref="C106:J106"/>
    <mergeCell ref="C105:J105"/>
    <mergeCell ref="C77:J77"/>
    <mergeCell ref="C54:J54"/>
    <mergeCell ref="C66:J66"/>
    <mergeCell ref="C85:J85"/>
    <mergeCell ref="C80:J80"/>
    <mergeCell ref="C94:J94"/>
    <mergeCell ref="C95:J95"/>
    <mergeCell ref="C104:J104"/>
    <mergeCell ref="H64:J64"/>
    <mergeCell ref="C69:J69"/>
    <mergeCell ref="C55:J55"/>
    <mergeCell ref="C72:J72"/>
    <mergeCell ref="C73:J73"/>
    <mergeCell ref="C44:J44"/>
    <mergeCell ref="A31:A32"/>
    <mergeCell ref="C32:J32"/>
    <mergeCell ref="A1:L1"/>
    <mergeCell ref="A2:B2"/>
    <mergeCell ref="C2:F2"/>
    <mergeCell ref="G2:H2"/>
    <mergeCell ref="I2:J2"/>
    <mergeCell ref="I3:J3"/>
    <mergeCell ref="A4:B4"/>
    <mergeCell ref="I4:J4"/>
    <mergeCell ref="C4:F4"/>
    <mergeCell ref="A5:B5"/>
    <mergeCell ref="A3:B3"/>
    <mergeCell ref="C3:F3"/>
    <mergeCell ref="G3:H3"/>
    <mergeCell ref="C8:J8"/>
    <mergeCell ref="C11:J11"/>
    <mergeCell ref="C13:J13"/>
    <mergeCell ref="C15:J15"/>
    <mergeCell ref="C22:J22"/>
    <mergeCell ref="C14:J14"/>
    <mergeCell ref="C19:J19"/>
    <mergeCell ref="C5:F5"/>
    <mergeCell ref="G4:H4"/>
    <mergeCell ref="C35:J35"/>
    <mergeCell ref="C39:J39"/>
    <mergeCell ref="C42:J42"/>
    <mergeCell ref="C43:J43"/>
    <mergeCell ref="C40:J40"/>
    <mergeCell ref="C25:J25"/>
    <mergeCell ref="C24:J24"/>
    <mergeCell ref="C23:J23"/>
    <mergeCell ref="I5:J5"/>
    <mergeCell ref="H51:J51"/>
    <mergeCell ref="C28:J28"/>
    <mergeCell ref="A89:A90"/>
    <mergeCell ref="C84:J84"/>
    <mergeCell ref="C81:J81"/>
    <mergeCell ref="C92:J92"/>
    <mergeCell ref="C93:J93"/>
    <mergeCell ref="C89:J89"/>
    <mergeCell ref="C86:J86"/>
    <mergeCell ref="A85:A86"/>
    <mergeCell ref="A45:A46"/>
    <mergeCell ref="C45:J45"/>
    <mergeCell ref="C49:J49"/>
    <mergeCell ref="A48:A49"/>
    <mergeCell ref="C50:J50"/>
    <mergeCell ref="H68:I68"/>
    <mergeCell ref="C65:J65"/>
    <mergeCell ref="A70:A71"/>
    <mergeCell ref="C71:J71"/>
    <mergeCell ref="A78:A79"/>
    <mergeCell ref="C79:J79"/>
    <mergeCell ref="A82:A83"/>
    <mergeCell ref="C83:J83"/>
    <mergeCell ref="C60:J60"/>
    <mergeCell ref="C113:J113"/>
    <mergeCell ref="C74:J74"/>
    <mergeCell ref="A94:A95"/>
    <mergeCell ref="C97:J97"/>
    <mergeCell ref="C100:J100"/>
    <mergeCell ref="H99:I99"/>
    <mergeCell ref="C101:J101"/>
    <mergeCell ref="C96:J96"/>
    <mergeCell ref="A101:A103"/>
    <mergeCell ref="C103:J103"/>
    <mergeCell ref="A98:A99"/>
    <mergeCell ref="C98:J98"/>
    <mergeCell ref="C102:J102"/>
    <mergeCell ref="C112:J112"/>
    <mergeCell ref="C108:J108"/>
    <mergeCell ref="C107:J107"/>
    <mergeCell ref="C174:J174"/>
    <mergeCell ref="C148:I148"/>
    <mergeCell ref="C142:J142"/>
    <mergeCell ref="C137:J137"/>
    <mergeCell ref="C128:J128"/>
    <mergeCell ref="C125:J125"/>
    <mergeCell ref="C118:J118"/>
    <mergeCell ref="C116:J116"/>
    <mergeCell ref="C115:J115"/>
    <mergeCell ref="C127:J127"/>
    <mergeCell ref="C143:J143"/>
    <mergeCell ref="C170:J170"/>
    <mergeCell ref="C167:J167"/>
    <mergeCell ref="C165:J165"/>
  </mergeCells>
  <phoneticPr fontId="11" type="noConversion"/>
  <hyperlinks>
    <hyperlink ref="B73" r:id="rId3"/>
    <hyperlink ref="B44" r:id="rId4"/>
    <hyperlink ref="B115" r:id="rId5"/>
  </hyperlinks>
  <pageMargins left="0.75" right="0.75" top="1" bottom="1" header="0.5" footer="0.5"/>
  <pageSetup paperSize="9" orientation="portrait" r:id="rId6"/>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FF00"/>
  </sheetPr>
  <dimension ref="A1:O162"/>
  <sheetViews>
    <sheetView tabSelected="1" workbookViewId="0">
      <pane ySplit="6" topLeftCell="A138" activePane="bottomLeft" state="frozen"/>
      <selection pane="bottomLeft" activeCell="B146" sqref="B146"/>
    </sheetView>
  </sheetViews>
  <sheetFormatPr defaultColWidth="8.88671875" defaultRowHeight="15.75" x14ac:dyDescent="0.25"/>
  <cols>
    <col min="1" max="1" width="8.5546875" style="48" customWidth="1"/>
    <col min="2" max="2" width="7.88671875" style="47" customWidth="1"/>
    <col min="3" max="10" width="10.21875" style="47" customWidth="1"/>
    <col min="11" max="11" width="20.5546875" style="977" customWidth="1"/>
    <col min="12" max="12" width="34.109375" style="18" customWidth="1"/>
    <col min="13" max="16384" width="8.88671875" style="9"/>
  </cols>
  <sheetData>
    <row r="1" spans="1:13" s="6" customFormat="1" ht="30.75" customHeight="1" thickTop="1" x14ac:dyDescent="0.25">
      <c r="A1" s="1621" t="s">
        <v>418</v>
      </c>
      <c r="B1" s="1622"/>
      <c r="C1" s="1622"/>
      <c r="D1" s="1622"/>
      <c r="E1" s="1622"/>
      <c r="F1" s="1622"/>
      <c r="G1" s="1622"/>
      <c r="H1" s="1622"/>
      <c r="I1" s="1622"/>
      <c r="J1" s="1622"/>
      <c r="K1" s="1622"/>
      <c r="L1" s="1623"/>
      <c r="M1" s="5"/>
    </row>
    <row r="2" spans="1:13" ht="20.25" customHeight="1" x14ac:dyDescent="0.25">
      <c r="A2" s="1624" t="s">
        <v>177</v>
      </c>
      <c r="B2" s="1625"/>
      <c r="C2" s="1600">
        <f>(25+116+47)*25</f>
        <v>4700</v>
      </c>
      <c r="D2" s="1601"/>
      <c r="E2" s="1601"/>
      <c r="F2" s="1602"/>
      <c r="G2" s="1754" t="s">
        <v>3240</v>
      </c>
      <c r="H2" s="1755"/>
      <c r="I2" s="1628" t="s">
        <v>178</v>
      </c>
      <c r="J2" s="1629"/>
      <c r="K2" s="1632" t="s">
        <v>190</v>
      </c>
      <c r="L2" s="1633"/>
      <c r="M2" s="8"/>
    </row>
    <row r="3" spans="1:13" ht="20.25" customHeight="1" x14ac:dyDescent="0.25">
      <c r="A3" s="1624" t="s">
        <v>179</v>
      </c>
      <c r="B3" s="1625"/>
      <c r="C3" s="1600" t="s">
        <v>199</v>
      </c>
      <c r="D3" s="1601"/>
      <c r="E3" s="1601"/>
      <c r="F3" s="1602"/>
      <c r="G3" s="1924"/>
      <c r="H3" s="1925"/>
      <c r="I3" s="1628" t="s">
        <v>180</v>
      </c>
      <c r="J3" s="1629"/>
      <c r="K3" s="1632" t="s">
        <v>192</v>
      </c>
      <c r="L3" s="1633"/>
      <c r="M3" s="8"/>
    </row>
    <row r="4" spans="1:13" ht="20.25" customHeight="1" x14ac:dyDescent="0.25">
      <c r="A4" s="1624" t="s">
        <v>181</v>
      </c>
      <c r="B4" s="1625"/>
      <c r="C4" s="1600" t="s">
        <v>1950</v>
      </c>
      <c r="D4" s="1601"/>
      <c r="E4" s="1601"/>
      <c r="F4" s="1602"/>
      <c r="G4" s="1924"/>
      <c r="H4" s="1925"/>
      <c r="I4" s="1628" t="s">
        <v>182</v>
      </c>
      <c r="J4" s="1629"/>
      <c r="K4" s="1632" t="s">
        <v>2442</v>
      </c>
      <c r="L4" s="1633"/>
      <c r="M4" s="8"/>
    </row>
    <row r="5" spans="1:13" ht="89.25" customHeight="1" thickBot="1" x14ac:dyDescent="0.3">
      <c r="A5" s="1641" t="s">
        <v>183</v>
      </c>
      <c r="B5" s="1642"/>
      <c r="C5" s="1636" t="s">
        <v>3206</v>
      </c>
      <c r="D5" s="1637"/>
      <c r="E5" s="1637"/>
      <c r="F5" s="1638"/>
      <c r="G5" s="1924"/>
      <c r="H5" s="1925"/>
      <c r="I5" s="1628" t="s">
        <v>297</v>
      </c>
      <c r="J5" s="1629"/>
      <c r="K5" s="1913" t="s">
        <v>3125</v>
      </c>
      <c r="L5" s="1914"/>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32.25" customHeight="1" x14ac:dyDescent="0.25">
      <c r="A7" s="16">
        <v>40563</v>
      </c>
      <c r="B7" s="17" t="s">
        <v>11</v>
      </c>
      <c r="C7" s="1606" t="s">
        <v>741</v>
      </c>
      <c r="D7" s="1606"/>
      <c r="E7" s="1606"/>
      <c r="F7" s="1606"/>
      <c r="G7" s="1606"/>
      <c r="H7" s="1606"/>
      <c r="I7" s="1606"/>
      <c r="J7" s="1606"/>
      <c r="K7" s="1254" t="s">
        <v>1538</v>
      </c>
    </row>
    <row r="8" spans="1:13" ht="20.100000000000001" customHeight="1" x14ac:dyDescent="0.25">
      <c r="A8" s="16">
        <v>40575</v>
      </c>
      <c r="B8" s="17" t="s">
        <v>18</v>
      </c>
      <c r="C8" s="47">
        <v>365</v>
      </c>
      <c r="D8" s="47">
        <v>347</v>
      </c>
      <c r="E8" s="47">
        <v>5</v>
      </c>
      <c r="G8" s="47">
        <v>165</v>
      </c>
      <c r="H8" s="17"/>
      <c r="I8" s="17"/>
      <c r="J8" s="17"/>
      <c r="K8" s="17"/>
      <c r="L8" s="21" t="s">
        <v>1556</v>
      </c>
    </row>
    <row r="9" spans="1:13" ht="20.100000000000001" customHeight="1" x14ac:dyDescent="0.25">
      <c r="A9" s="1680">
        <v>40627</v>
      </c>
      <c r="B9" s="17" t="s">
        <v>127</v>
      </c>
      <c r="C9" s="17"/>
      <c r="D9" s="17"/>
      <c r="E9" s="17"/>
      <c r="F9" s="17"/>
      <c r="G9" s="17"/>
      <c r="H9" s="17"/>
      <c r="I9" s="17"/>
      <c r="J9" s="17"/>
      <c r="K9" s="17"/>
      <c r="L9" s="18" t="s">
        <v>54</v>
      </c>
    </row>
    <row r="10" spans="1:13" ht="20.100000000000001" customHeight="1" x14ac:dyDescent="0.25">
      <c r="A10" s="1680"/>
      <c r="B10" s="17" t="s">
        <v>11</v>
      </c>
      <c r="C10" s="1606" t="s">
        <v>742</v>
      </c>
      <c r="D10" s="1606"/>
      <c r="E10" s="1606"/>
      <c r="F10" s="1606"/>
      <c r="G10" s="1606"/>
      <c r="H10" s="1606"/>
      <c r="I10" s="1606"/>
      <c r="J10" s="1606"/>
    </row>
    <row r="11" spans="1:13" ht="20.100000000000001" customHeight="1" x14ac:dyDescent="0.25">
      <c r="A11" s="16">
        <v>40637</v>
      </c>
      <c r="B11" s="17" t="s">
        <v>11</v>
      </c>
      <c r="C11" s="1606" t="s">
        <v>743</v>
      </c>
      <c r="D11" s="1606"/>
      <c r="E11" s="1606"/>
      <c r="F11" s="1606"/>
      <c r="G11" s="1606"/>
      <c r="H11" s="1606"/>
      <c r="I11" s="1606"/>
      <c r="J11" s="1606"/>
    </row>
    <row r="12" spans="1:13" ht="20.100000000000001" customHeight="1" x14ac:dyDescent="0.25">
      <c r="A12" s="16">
        <v>40664</v>
      </c>
      <c r="B12" s="17" t="s">
        <v>13</v>
      </c>
      <c r="C12" s="1606" t="s">
        <v>37</v>
      </c>
      <c r="D12" s="1606"/>
      <c r="E12" s="1606"/>
      <c r="F12" s="1606"/>
      <c r="G12" s="1606"/>
      <c r="H12" s="1606"/>
      <c r="I12" s="1606"/>
      <c r="J12" s="1606"/>
    </row>
    <row r="13" spans="1:13" ht="18" customHeight="1" x14ac:dyDescent="0.25">
      <c r="A13" s="16">
        <v>40715</v>
      </c>
      <c r="B13" s="17" t="s">
        <v>11</v>
      </c>
      <c r="C13" s="1606" t="s">
        <v>742</v>
      </c>
      <c r="D13" s="1606"/>
      <c r="E13" s="1606"/>
      <c r="F13" s="1606"/>
      <c r="G13" s="1606"/>
      <c r="H13" s="1606"/>
      <c r="I13" s="1606"/>
      <c r="J13" s="1606"/>
    </row>
    <row r="14" spans="1:13" ht="20.100000000000001" customHeight="1" x14ac:dyDescent="0.25">
      <c r="A14" s="16">
        <v>40732</v>
      </c>
      <c r="B14" s="17" t="s">
        <v>11</v>
      </c>
      <c r="C14" s="1606" t="s">
        <v>744</v>
      </c>
      <c r="D14" s="1606"/>
      <c r="E14" s="1606"/>
      <c r="F14" s="1606"/>
      <c r="G14" s="1606"/>
      <c r="H14" s="1606"/>
      <c r="I14" s="1606"/>
      <c r="J14" s="1606"/>
    </row>
    <row r="15" spans="1:13" ht="20.100000000000001" customHeight="1" x14ac:dyDescent="0.25">
      <c r="A15" s="16">
        <v>40750</v>
      </c>
      <c r="B15" s="17" t="s">
        <v>127</v>
      </c>
      <c r="L15" s="18" t="s">
        <v>745</v>
      </c>
    </row>
    <row r="16" spans="1:13" ht="20.100000000000001" customHeight="1" x14ac:dyDescent="0.25">
      <c r="A16" s="19">
        <v>40740</v>
      </c>
      <c r="B16" s="20" t="s">
        <v>18</v>
      </c>
      <c r="C16" s="62">
        <v>257</v>
      </c>
      <c r="D16" s="62">
        <v>244</v>
      </c>
      <c r="E16" s="62">
        <v>5</v>
      </c>
      <c r="F16" s="62" t="s">
        <v>95</v>
      </c>
      <c r="G16" s="62">
        <v>140</v>
      </c>
      <c r="H16" s="62"/>
      <c r="I16" s="62"/>
      <c r="J16" s="62"/>
      <c r="K16" s="1098"/>
      <c r="L16" s="28" t="s">
        <v>706</v>
      </c>
    </row>
    <row r="17" spans="1:12" ht="20.100000000000001" customHeight="1" x14ac:dyDescent="0.25">
      <c r="A17" s="16">
        <v>40771</v>
      </c>
      <c r="B17" s="17" t="s">
        <v>13</v>
      </c>
      <c r="C17" s="1606" t="s">
        <v>74</v>
      </c>
      <c r="D17" s="1606"/>
      <c r="E17" s="1606"/>
      <c r="F17" s="1606"/>
      <c r="G17" s="1606"/>
      <c r="H17" s="1606"/>
      <c r="I17" s="1606"/>
      <c r="J17" s="1606"/>
    </row>
    <row r="18" spans="1:12" ht="20.100000000000001" customHeight="1" x14ac:dyDescent="0.25">
      <c r="A18" s="16">
        <v>40819</v>
      </c>
      <c r="B18" s="17" t="s">
        <v>11</v>
      </c>
      <c r="C18" s="1606" t="s">
        <v>746</v>
      </c>
      <c r="D18" s="1606"/>
      <c r="E18" s="1606"/>
      <c r="F18" s="1606"/>
      <c r="G18" s="1606"/>
      <c r="H18" s="1606"/>
      <c r="I18" s="1606"/>
      <c r="J18" s="1606"/>
    </row>
    <row r="19" spans="1:12" ht="20.100000000000001" customHeight="1" x14ac:dyDescent="0.25">
      <c r="A19" s="16">
        <v>40832</v>
      </c>
      <c r="B19" s="17" t="s">
        <v>11</v>
      </c>
      <c r="C19" s="1606" t="s">
        <v>747</v>
      </c>
      <c r="D19" s="1606"/>
      <c r="E19" s="1606"/>
      <c r="F19" s="1606"/>
      <c r="G19" s="1606"/>
      <c r="H19" s="1606"/>
      <c r="I19" s="1606"/>
      <c r="J19" s="1606"/>
    </row>
    <row r="20" spans="1:12" ht="45" customHeight="1" x14ac:dyDescent="0.25">
      <c r="A20" s="16">
        <v>40882</v>
      </c>
      <c r="B20" s="17" t="s">
        <v>13</v>
      </c>
      <c r="C20" s="1651" t="s">
        <v>748</v>
      </c>
      <c r="D20" s="1686"/>
      <c r="E20" s="1686"/>
      <c r="F20" s="1686"/>
      <c r="G20" s="1686"/>
      <c r="H20" s="1686"/>
      <c r="I20" s="1686"/>
      <c r="J20" s="1687"/>
      <c r="K20" s="1006"/>
    </row>
    <row r="21" spans="1:12" ht="20.100000000000001" customHeight="1" thickBot="1" x14ac:dyDescent="0.3">
      <c r="A21" s="143">
        <v>40893</v>
      </c>
      <c r="B21" s="144" t="s">
        <v>18</v>
      </c>
      <c r="C21" s="145">
        <v>200</v>
      </c>
      <c r="D21" s="146">
        <f>+C21*(100-E21)/100</f>
        <v>170</v>
      </c>
      <c r="E21" s="145">
        <v>15</v>
      </c>
      <c r="F21" s="145"/>
      <c r="G21" s="145">
        <v>160</v>
      </c>
      <c r="H21" s="145"/>
      <c r="I21" s="145"/>
      <c r="J21" s="145"/>
      <c r="K21" s="145"/>
      <c r="L21" s="150" t="s">
        <v>545</v>
      </c>
    </row>
    <row r="22" spans="1:12" ht="36" customHeight="1" thickTop="1" x14ac:dyDescent="0.25">
      <c r="A22" s="647">
        <v>40935</v>
      </c>
      <c r="B22" s="648" t="s">
        <v>24</v>
      </c>
      <c r="C22" s="1926" t="s">
        <v>749</v>
      </c>
      <c r="D22" s="1927"/>
      <c r="E22" s="1927"/>
      <c r="F22" s="1927"/>
      <c r="G22" s="1927"/>
      <c r="H22" s="1927"/>
      <c r="I22" s="1927"/>
      <c r="J22" s="1928"/>
      <c r="K22" s="1093"/>
      <c r="L22" s="704"/>
    </row>
    <row r="23" spans="1:12" ht="20.100000000000001" customHeight="1" x14ac:dyDescent="0.25">
      <c r="A23" s="16">
        <v>40944</v>
      </c>
      <c r="B23" s="17" t="s">
        <v>18</v>
      </c>
      <c r="C23" s="47">
        <v>360</v>
      </c>
      <c r="D23" s="57">
        <f>+C23*(100-E23)/100</f>
        <v>306</v>
      </c>
      <c r="E23" s="47">
        <v>15</v>
      </c>
      <c r="F23" s="47" t="s">
        <v>95</v>
      </c>
      <c r="G23" s="47">
        <v>150</v>
      </c>
      <c r="L23" s="18" t="s">
        <v>158</v>
      </c>
    </row>
    <row r="24" spans="1:12" ht="20.100000000000001" customHeight="1" x14ac:dyDescent="0.25">
      <c r="A24" s="16">
        <v>41002</v>
      </c>
      <c r="B24" s="17" t="s">
        <v>127</v>
      </c>
      <c r="D24" s="57"/>
      <c r="L24" s="18" t="s">
        <v>750</v>
      </c>
    </row>
    <row r="25" spans="1:12" ht="20.100000000000001" customHeight="1" x14ac:dyDescent="0.25">
      <c r="A25" s="19">
        <v>41015</v>
      </c>
      <c r="B25" s="20" t="s">
        <v>18</v>
      </c>
      <c r="C25" s="62">
        <v>280</v>
      </c>
      <c r="D25" s="60">
        <f>+C25*(100-E25)/100</f>
        <v>238</v>
      </c>
      <c r="E25" s="62">
        <v>15</v>
      </c>
      <c r="F25" s="62"/>
      <c r="G25" s="62">
        <v>175</v>
      </c>
      <c r="H25" s="62"/>
      <c r="I25" s="62"/>
      <c r="J25" s="62"/>
      <c r="K25" s="1098"/>
      <c r="L25" s="28" t="s">
        <v>21</v>
      </c>
    </row>
    <row r="26" spans="1:12" ht="20.100000000000001" customHeight="1" x14ac:dyDescent="0.25">
      <c r="A26" s="19">
        <v>41029</v>
      </c>
      <c r="B26" s="20" t="s">
        <v>130</v>
      </c>
      <c r="C26" s="1819" t="s">
        <v>131</v>
      </c>
      <c r="D26" s="1820"/>
      <c r="E26" s="1820"/>
      <c r="F26" s="1820"/>
      <c r="G26" s="1820"/>
      <c r="H26" s="1820"/>
      <c r="I26" s="1820"/>
      <c r="J26" s="1821"/>
      <c r="K26" s="1067"/>
      <c r="L26" s="28"/>
    </row>
    <row r="27" spans="1:12" ht="20.100000000000001" customHeight="1" x14ac:dyDescent="0.25">
      <c r="A27" s="16">
        <v>41045</v>
      </c>
      <c r="B27" s="17" t="s">
        <v>18</v>
      </c>
      <c r="C27" s="47">
        <v>295</v>
      </c>
      <c r="D27" s="57">
        <f>+C27*(100-E27)/100</f>
        <v>250.75</v>
      </c>
      <c r="E27" s="47">
        <v>15</v>
      </c>
      <c r="G27" s="47">
        <v>160</v>
      </c>
      <c r="L27" s="21" t="s">
        <v>751</v>
      </c>
    </row>
    <row r="28" spans="1:12" ht="21.75" customHeight="1" x14ac:dyDescent="0.25">
      <c r="A28" s="16">
        <v>41046</v>
      </c>
      <c r="B28" s="17" t="s">
        <v>127</v>
      </c>
      <c r="D28" s="57"/>
      <c r="L28" s="18" t="s">
        <v>752</v>
      </c>
    </row>
    <row r="29" spans="1:12" ht="20.100000000000001" customHeight="1" x14ac:dyDescent="0.25">
      <c r="A29" s="16">
        <v>41088</v>
      </c>
      <c r="B29" s="17" t="s">
        <v>11</v>
      </c>
      <c r="C29" s="1606" t="s">
        <v>753</v>
      </c>
      <c r="D29" s="1606"/>
      <c r="E29" s="1606"/>
      <c r="F29" s="1606"/>
      <c r="G29" s="1606"/>
      <c r="H29" s="1606"/>
      <c r="I29" s="1606"/>
      <c r="J29" s="1606"/>
    </row>
    <row r="30" spans="1:12" x14ac:dyDescent="0.25">
      <c r="A30" s="16">
        <v>41092</v>
      </c>
      <c r="B30" s="17" t="s">
        <v>11</v>
      </c>
      <c r="C30" s="1606" t="s">
        <v>754</v>
      </c>
      <c r="D30" s="1606"/>
      <c r="E30" s="1606"/>
      <c r="F30" s="1606"/>
      <c r="G30" s="1606"/>
      <c r="H30" s="1606"/>
      <c r="I30" s="1606"/>
      <c r="J30" s="1606"/>
    </row>
    <row r="31" spans="1:12" x14ac:dyDescent="0.25">
      <c r="A31" s="1582">
        <v>41098</v>
      </c>
      <c r="B31" s="17" t="s">
        <v>11</v>
      </c>
      <c r="C31" s="1606" t="s">
        <v>755</v>
      </c>
      <c r="D31" s="1606"/>
      <c r="E31" s="1606"/>
      <c r="F31" s="1606"/>
      <c r="G31" s="1606"/>
      <c r="H31" s="1606"/>
      <c r="I31" s="1606"/>
      <c r="J31" s="1606"/>
    </row>
    <row r="32" spans="1:12" ht="20.100000000000001" customHeight="1" x14ac:dyDescent="0.25">
      <c r="A32" s="1682"/>
      <c r="B32" s="17" t="s">
        <v>26</v>
      </c>
      <c r="C32" s="1661" t="s">
        <v>162</v>
      </c>
      <c r="D32" s="1662"/>
      <c r="E32" s="1662"/>
      <c r="F32" s="1662"/>
      <c r="G32" s="1662"/>
      <c r="H32" s="1662"/>
      <c r="I32" s="1662"/>
      <c r="J32" s="1663"/>
      <c r="K32" s="1002"/>
    </row>
    <row r="33" spans="1:12" x14ac:dyDescent="0.25">
      <c r="A33" s="16">
        <v>41185</v>
      </c>
      <c r="B33" s="17" t="s">
        <v>127</v>
      </c>
      <c r="D33" s="57"/>
      <c r="L33" s="18" t="s">
        <v>756</v>
      </c>
    </row>
    <row r="34" spans="1:12" ht="20.100000000000001" customHeight="1" thickBot="1" x14ac:dyDescent="0.3">
      <c r="A34" s="22">
        <v>41236</v>
      </c>
      <c r="B34" s="23" t="s">
        <v>18</v>
      </c>
      <c r="C34" s="64">
        <v>290</v>
      </c>
      <c r="D34" s="58">
        <f>+C34*(100-E34)/100</f>
        <v>246.5</v>
      </c>
      <c r="E34" s="64">
        <v>15</v>
      </c>
      <c r="F34" s="64"/>
      <c r="G34" s="64">
        <v>105</v>
      </c>
      <c r="H34" s="64"/>
      <c r="I34" s="64"/>
      <c r="J34" s="64"/>
      <c r="K34" s="64"/>
      <c r="L34" s="32" t="s">
        <v>757</v>
      </c>
    </row>
    <row r="35" spans="1:12" ht="20.100000000000001" customHeight="1" thickTop="1" x14ac:dyDescent="0.25">
      <c r="A35" s="44">
        <v>41279</v>
      </c>
      <c r="B35" s="45" t="s">
        <v>11</v>
      </c>
      <c r="C35" s="1588" t="s">
        <v>758</v>
      </c>
      <c r="D35" s="1588"/>
      <c r="E35" s="1588"/>
      <c r="F35" s="1588"/>
      <c r="G35" s="1588"/>
      <c r="H35" s="1588"/>
      <c r="I35" s="1588"/>
      <c r="J35" s="1588"/>
      <c r="K35" s="985"/>
      <c r="L35" s="46"/>
    </row>
    <row r="36" spans="1:12" x14ac:dyDescent="0.25">
      <c r="A36" s="16">
        <v>41289</v>
      </c>
      <c r="B36" s="17" t="s">
        <v>127</v>
      </c>
      <c r="D36" s="57"/>
      <c r="H36" s="47">
        <v>3460</v>
      </c>
      <c r="I36" s="47">
        <v>28</v>
      </c>
      <c r="L36" s="18" t="s">
        <v>759</v>
      </c>
    </row>
    <row r="37" spans="1:12" ht="20.100000000000001" customHeight="1" x14ac:dyDescent="0.25">
      <c r="A37" s="16">
        <v>41299</v>
      </c>
      <c r="B37" s="17" t="s">
        <v>11</v>
      </c>
      <c r="C37" s="1661" t="s">
        <v>215</v>
      </c>
      <c r="D37" s="1662"/>
      <c r="E37" s="1662"/>
      <c r="F37" s="1662"/>
      <c r="G37" s="1662"/>
      <c r="H37" s="1662"/>
      <c r="I37" s="1662"/>
      <c r="J37" s="1663"/>
      <c r="K37" s="1002"/>
    </row>
    <row r="38" spans="1:12" ht="40.5" customHeight="1" x14ac:dyDescent="0.25">
      <c r="A38" s="16">
        <v>41345</v>
      </c>
      <c r="B38" s="17" t="s">
        <v>11</v>
      </c>
      <c r="C38" s="1664" t="s">
        <v>760</v>
      </c>
      <c r="D38" s="1665"/>
      <c r="E38" s="1665"/>
      <c r="F38" s="1665"/>
      <c r="G38" s="1665"/>
      <c r="H38" s="1665"/>
      <c r="I38" s="1665"/>
      <c r="J38" s="1666"/>
      <c r="K38" s="999"/>
    </row>
    <row r="39" spans="1:12" x14ac:dyDescent="0.25">
      <c r="A39" s="16">
        <v>41352</v>
      </c>
      <c r="B39" s="17" t="s">
        <v>18</v>
      </c>
      <c r="C39" s="47">
        <v>260</v>
      </c>
      <c r="D39" s="57">
        <f>+C39*(100-E39)/100</f>
        <v>221</v>
      </c>
      <c r="E39" s="47">
        <v>15</v>
      </c>
      <c r="G39" s="47">
        <v>109</v>
      </c>
      <c r="L39" s="18" t="s">
        <v>217</v>
      </c>
    </row>
    <row r="40" spans="1:12" x14ac:dyDescent="0.25">
      <c r="A40" s="16">
        <v>41453</v>
      </c>
      <c r="B40" s="17" t="s">
        <v>11</v>
      </c>
      <c r="C40" s="1606" t="s">
        <v>761</v>
      </c>
      <c r="D40" s="1606"/>
      <c r="E40" s="1606"/>
      <c r="F40" s="1606"/>
      <c r="G40" s="1606"/>
      <c r="H40" s="1606"/>
      <c r="I40" s="1606"/>
      <c r="J40" s="1606"/>
    </row>
    <row r="41" spans="1:12" x14ac:dyDescent="0.25">
      <c r="A41" s="16">
        <v>41501</v>
      </c>
      <c r="B41" s="17" t="s">
        <v>268</v>
      </c>
      <c r="C41" s="1600" t="s">
        <v>275</v>
      </c>
      <c r="D41" s="1601"/>
      <c r="E41" s="1601"/>
      <c r="F41" s="1601"/>
      <c r="G41" s="1601"/>
      <c r="H41" s="1601"/>
      <c r="I41" s="1601"/>
      <c r="J41" s="1602"/>
      <c r="K41" s="972"/>
    </row>
    <row r="42" spans="1:12" ht="20.100000000000001" customHeight="1" x14ac:dyDescent="0.25">
      <c r="A42" s="16">
        <v>41529</v>
      </c>
      <c r="B42" s="17" t="s">
        <v>13</v>
      </c>
      <c r="C42" s="1661" t="s">
        <v>122</v>
      </c>
      <c r="D42" s="1662"/>
      <c r="E42" s="1662"/>
      <c r="F42" s="1662"/>
      <c r="G42" s="1662"/>
      <c r="H42" s="1662"/>
      <c r="I42" s="1662"/>
      <c r="J42" s="1663"/>
      <c r="K42" s="1002"/>
    </row>
    <row r="43" spans="1:12" ht="20.100000000000001" customHeight="1" x14ac:dyDescent="0.25">
      <c r="A43" s="16">
        <v>41549</v>
      </c>
      <c r="B43" s="17" t="s">
        <v>127</v>
      </c>
      <c r="D43" s="57"/>
      <c r="H43" s="47">
        <v>4205</v>
      </c>
      <c r="I43" s="47">
        <v>66</v>
      </c>
      <c r="L43" s="18" t="s">
        <v>762</v>
      </c>
    </row>
    <row r="44" spans="1:12" ht="20.100000000000001" customHeight="1" x14ac:dyDescent="0.25">
      <c r="A44" s="1582">
        <v>41573</v>
      </c>
      <c r="B44" s="17" t="s">
        <v>18</v>
      </c>
      <c r="C44" s="47">
        <v>265</v>
      </c>
      <c r="D44" s="57">
        <f>+C44*(100-E44)/100</f>
        <v>225.25</v>
      </c>
      <c r="E44" s="47">
        <v>15</v>
      </c>
      <c r="G44" s="47">
        <v>160</v>
      </c>
      <c r="L44" s="18" t="s">
        <v>36</v>
      </c>
    </row>
    <row r="45" spans="1:12" ht="20.100000000000001" customHeight="1" thickBot="1" x14ac:dyDescent="0.3">
      <c r="A45" s="1583"/>
      <c r="B45" s="23" t="s">
        <v>268</v>
      </c>
      <c r="C45" s="1636" t="s">
        <v>276</v>
      </c>
      <c r="D45" s="1637"/>
      <c r="E45" s="1637"/>
      <c r="F45" s="1637"/>
      <c r="G45" s="1637"/>
      <c r="H45" s="1637"/>
      <c r="I45" s="1637"/>
      <c r="J45" s="1638"/>
      <c r="K45" s="975"/>
      <c r="L45" s="32"/>
    </row>
    <row r="46" spans="1:12" ht="20.100000000000001" customHeight="1" thickTop="1" x14ac:dyDescent="0.25">
      <c r="A46" s="25">
        <v>41735</v>
      </c>
      <c r="B46" s="26" t="s">
        <v>18</v>
      </c>
      <c r="C46" s="140">
        <v>175</v>
      </c>
      <c r="D46" s="108">
        <f>+C46*(100-E46)/100</f>
        <v>148.75</v>
      </c>
      <c r="E46" s="140">
        <v>15</v>
      </c>
      <c r="F46" s="140"/>
      <c r="G46" s="140">
        <v>150</v>
      </c>
      <c r="H46" s="140"/>
      <c r="I46" s="140"/>
      <c r="J46" s="140"/>
      <c r="K46" s="979"/>
      <c r="L46" s="27" t="s">
        <v>310</v>
      </c>
    </row>
    <row r="47" spans="1:12" x14ac:dyDescent="0.25">
      <c r="A47" s="16">
        <v>41738</v>
      </c>
      <c r="B47" s="17" t="s">
        <v>18</v>
      </c>
      <c r="C47" s="47">
        <v>275</v>
      </c>
      <c r="D47" s="57">
        <f>+C47*(100-E47)/100</f>
        <v>233.75</v>
      </c>
      <c r="E47" s="47">
        <v>15</v>
      </c>
      <c r="G47" s="47">
        <v>160</v>
      </c>
      <c r="L47" s="18" t="s">
        <v>36</v>
      </c>
    </row>
    <row r="48" spans="1:12" ht="20.100000000000001" customHeight="1" x14ac:dyDescent="0.25">
      <c r="A48" s="16">
        <v>41806</v>
      </c>
      <c r="B48" s="17" t="s">
        <v>127</v>
      </c>
      <c r="D48" s="57"/>
      <c r="H48" s="1600" t="s">
        <v>218</v>
      </c>
      <c r="I48" s="1601"/>
      <c r="J48" s="1602"/>
      <c r="K48" s="972"/>
      <c r="L48" s="18" t="s">
        <v>763</v>
      </c>
    </row>
    <row r="49" spans="1:15" x14ac:dyDescent="0.25">
      <c r="A49" s="16">
        <v>41879</v>
      </c>
      <c r="B49" s="17" t="s">
        <v>18</v>
      </c>
      <c r="C49" s="47">
        <v>250</v>
      </c>
      <c r="D49" s="57">
        <f>+C49*(100-E49)/100</f>
        <v>212.5</v>
      </c>
      <c r="E49" s="47">
        <v>15</v>
      </c>
      <c r="G49" s="47">
        <v>130</v>
      </c>
      <c r="L49" s="18" t="s">
        <v>214</v>
      </c>
    </row>
    <row r="50" spans="1:15" x14ac:dyDescent="0.25">
      <c r="A50" s="16">
        <v>41956</v>
      </c>
      <c r="B50" s="17" t="s">
        <v>127</v>
      </c>
      <c r="D50" s="57"/>
      <c r="H50" s="1600" t="s">
        <v>218</v>
      </c>
      <c r="I50" s="1601"/>
      <c r="J50" s="1602"/>
      <c r="K50" s="972"/>
      <c r="L50" s="18" t="s">
        <v>764</v>
      </c>
    </row>
    <row r="51" spans="1:15" ht="20.25" customHeight="1" x14ac:dyDescent="0.25">
      <c r="A51" s="16">
        <v>41960</v>
      </c>
      <c r="B51" s="17" t="s">
        <v>11</v>
      </c>
      <c r="C51" s="1661" t="s">
        <v>765</v>
      </c>
      <c r="D51" s="1662"/>
      <c r="E51" s="1662"/>
      <c r="F51" s="1662"/>
      <c r="G51" s="1662"/>
      <c r="H51" s="1662"/>
      <c r="I51" s="1662"/>
      <c r="J51" s="1663"/>
      <c r="K51" s="1002"/>
    </row>
    <row r="52" spans="1:15" ht="18.75" customHeight="1" x14ac:dyDescent="0.25">
      <c r="A52" s="16">
        <v>41963</v>
      </c>
      <c r="B52" s="17" t="s">
        <v>13</v>
      </c>
      <c r="C52" s="1661" t="s">
        <v>122</v>
      </c>
      <c r="D52" s="1662"/>
      <c r="E52" s="1662"/>
      <c r="F52" s="1662"/>
      <c r="G52" s="1662"/>
      <c r="H52" s="1662"/>
      <c r="I52" s="1662"/>
      <c r="J52" s="1663"/>
      <c r="K52" s="1002"/>
    </row>
    <row r="53" spans="1:15" ht="23.25" customHeight="1" x14ac:dyDescent="0.25">
      <c r="A53" s="16">
        <v>41990</v>
      </c>
      <c r="B53" s="17" t="s">
        <v>11</v>
      </c>
      <c r="C53" s="1661" t="s">
        <v>766</v>
      </c>
      <c r="D53" s="1662"/>
      <c r="E53" s="1662"/>
      <c r="F53" s="1662"/>
      <c r="G53" s="1662"/>
      <c r="H53" s="1662"/>
      <c r="I53" s="1662"/>
      <c r="J53" s="1663"/>
      <c r="K53" s="1002"/>
    </row>
    <row r="54" spans="1:15" ht="20.100000000000001" customHeight="1" thickBot="1" x14ac:dyDescent="0.3">
      <c r="A54" s="37">
        <v>42001</v>
      </c>
      <c r="B54" s="38" t="s">
        <v>18</v>
      </c>
      <c r="C54" s="74">
        <v>290</v>
      </c>
      <c r="D54" s="66">
        <v>261</v>
      </c>
      <c r="E54" s="74">
        <v>10</v>
      </c>
      <c r="F54" s="74"/>
      <c r="G54" s="74">
        <v>125</v>
      </c>
      <c r="H54" s="74"/>
      <c r="I54" s="74"/>
      <c r="J54" s="74"/>
      <c r="K54" s="74"/>
      <c r="L54" s="39" t="s">
        <v>214</v>
      </c>
    </row>
    <row r="55" spans="1:15" ht="20.100000000000001" customHeight="1" thickTop="1" x14ac:dyDescent="0.25">
      <c r="A55" s="40">
        <v>42037</v>
      </c>
      <c r="B55" s="41" t="s">
        <v>127</v>
      </c>
      <c r="C55" s="119"/>
      <c r="D55" s="61"/>
      <c r="E55" s="119"/>
      <c r="F55" s="119"/>
      <c r="G55" s="119"/>
      <c r="H55" s="1611" t="s">
        <v>218</v>
      </c>
      <c r="I55" s="1612"/>
      <c r="J55" s="1613"/>
      <c r="K55" s="983"/>
      <c r="L55" s="42" t="s">
        <v>767</v>
      </c>
    </row>
    <row r="56" spans="1:15" ht="20.100000000000001" customHeight="1" x14ac:dyDescent="0.25">
      <c r="A56" s="188">
        <v>42113</v>
      </c>
      <c r="B56" s="17" t="s">
        <v>18</v>
      </c>
      <c r="C56" s="185">
        <v>225</v>
      </c>
      <c r="D56" s="57">
        <f>+C56*(100-E56)/100</f>
        <v>202.5</v>
      </c>
      <c r="E56" s="185">
        <v>10</v>
      </c>
      <c r="F56" s="185"/>
      <c r="G56" s="185">
        <v>115</v>
      </c>
      <c r="H56" s="185"/>
      <c r="I56" s="185"/>
      <c r="J56" s="185"/>
      <c r="L56" s="18" t="s">
        <v>214</v>
      </c>
      <c r="M56"/>
      <c r="N56"/>
      <c r="O56"/>
    </row>
    <row r="57" spans="1:15" ht="20.100000000000001" customHeight="1" x14ac:dyDescent="0.25">
      <c r="A57" s="16">
        <v>42133</v>
      </c>
      <c r="B57" s="17" t="s">
        <v>127</v>
      </c>
      <c r="D57" s="57"/>
    </row>
    <row r="58" spans="1:15" ht="37.5" customHeight="1" x14ac:dyDescent="0.25">
      <c r="A58" s="16">
        <v>42156</v>
      </c>
      <c r="B58" s="17" t="s">
        <v>11</v>
      </c>
      <c r="C58" s="1664" t="s">
        <v>1040</v>
      </c>
      <c r="D58" s="1665"/>
      <c r="E58" s="1665"/>
      <c r="F58" s="1665"/>
      <c r="G58" s="1665"/>
      <c r="H58" s="1665"/>
      <c r="I58" s="1665"/>
      <c r="J58" s="1666"/>
      <c r="K58" s="999"/>
    </row>
    <row r="59" spans="1:15" ht="20.100000000000001" customHeight="1" x14ac:dyDescent="0.25">
      <c r="A59" s="16">
        <v>42171</v>
      </c>
      <c r="B59" s="17" t="s">
        <v>18</v>
      </c>
      <c r="C59" s="47">
        <v>235</v>
      </c>
      <c r="D59" s="57">
        <f>+C59*(100-E59)/100</f>
        <v>211.5</v>
      </c>
      <c r="E59" s="47">
        <v>10</v>
      </c>
      <c r="G59" s="47">
        <v>145</v>
      </c>
      <c r="L59" s="18" t="s">
        <v>36</v>
      </c>
    </row>
    <row r="60" spans="1:15" ht="20.100000000000001" customHeight="1" x14ac:dyDescent="0.25">
      <c r="A60" s="16">
        <v>42245</v>
      </c>
      <c r="B60" s="17" t="s">
        <v>18</v>
      </c>
      <c r="C60" s="47">
        <v>260</v>
      </c>
      <c r="D60" s="57">
        <f>+C60*(100-E60)/100</f>
        <v>234</v>
      </c>
      <c r="E60" s="47">
        <v>10</v>
      </c>
      <c r="G60" s="47">
        <v>200</v>
      </c>
      <c r="L60" s="18" t="s">
        <v>1070</v>
      </c>
      <c r="M60" s="8"/>
    </row>
    <row r="61" spans="1:15" ht="20.100000000000001" customHeight="1" x14ac:dyDescent="0.25">
      <c r="A61" s="16">
        <v>42253</v>
      </c>
      <c r="B61" s="17" t="s">
        <v>18</v>
      </c>
      <c r="C61" s="47">
        <v>265</v>
      </c>
      <c r="D61" s="57">
        <f>+C61*(100-E61)/100</f>
        <v>238.5</v>
      </c>
      <c r="E61" s="47">
        <v>10</v>
      </c>
      <c r="G61" s="47">
        <v>120</v>
      </c>
      <c r="L61" s="18" t="s">
        <v>1070</v>
      </c>
      <c r="M61" s="8"/>
    </row>
    <row r="62" spans="1:15" x14ac:dyDescent="0.25">
      <c r="A62" s="16">
        <v>42256</v>
      </c>
      <c r="B62" s="17" t="s">
        <v>18</v>
      </c>
      <c r="C62" s="47">
        <v>255</v>
      </c>
      <c r="D62" s="57">
        <f>+C62*(100-E62)/100</f>
        <v>229.5</v>
      </c>
      <c r="E62" s="47">
        <v>10</v>
      </c>
      <c r="G62" s="47">
        <v>180</v>
      </c>
      <c r="L62" s="18" t="s">
        <v>30</v>
      </c>
    </row>
    <row r="63" spans="1:15" ht="49.5" customHeight="1" x14ac:dyDescent="0.25">
      <c r="A63" s="16">
        <v>42279</v>
      </c>
      <c r="B63" s="17" t="s">
        <v>13</v>
      </c>
      <c r="C63" s="1664" t="s">
        <v>1087</v>
      </c>
      <c r="D63" s="1665"/>
      <c r="E63" s="1665"/>
      <c r="F63" s="1665"/>
      <c r="G63" s="1665"/>
      <c r="H63" s="1665"/>
      <c r="I63" s="1665"/>
      <c r="J63" s="1666"/>
      <c r="K63" s="999"/>
    </row>
    <row r="64" spans="1:15" ht="20.100000000000001" customHeight="1" x14ac:dyDescent="0.25">
      <c r="A64" s="16">
        <v>42323</v>
      </c>
      <c r="B64" s="17" t="s">
        <v>127</v>
      </c>
      <c r="D64" s="57"/>
      <c r="H64" s="1600" t="s">
        <v>218</v>
      </c>
      <c r="I64" s="1601"/>
      <c r="J64" s="1602"/>
      <c r="K64" s="972"/>
      <c r="L64" s="18" t="s">
        <v>1121</v>
      </c>
    </row>
    <row r="65" spans="1:12" x14ac:dyDescent="0.25">
      <c r="A65" s="19">
        <v>42324</v>
      </c>
      <c r="B65" s="20" t="s">
        <v>18</v>
      </c>
      <c r="C65" s="269">
        <v>205</v>
      </c>
      <c r="D65" s="60">
        <f>+C65*(100-E65)/100</f>
        <v>184.5</v>
      </c>
      <c r="E65" s="269">
        <v>10</v>
      </c>
      <c r="F65" s="269"/>
      <c r="G65" s="269">
        <v>160</v>
      </c>
      <c r="H65" s="269"/>
      <c r="I65" s="269"/>
      <c r="J65" s="269"/>
      <c r="K65" s="1098"/>
      <c r="L65" s="28" t="s">
        <v>1133</v>
      </c>
    </row>
    <row r="66" spans="1:12" x14ac:dyDescent="0.25">
      <c r="A66" s="19">
        <v>42328</v>
      </c>
      <c r="B66" s="20" t="s">
        <v>18</v>
      </c>
      <c r="C66" s="269">
        <v>145</v>
      </c>
      <c r="D66" s="60">
        <f>+C66*(100-E66)/100</f>
        <v>130.5</v>
      </c>
      <c r="E66" s="269">
        <v>10</v>
      </c>
      <c r="F66" s="269"/>
      <c r="G66" s="269">
        <v>210</v>
      </c>
      <c r="H66" s="269"/>
      <c r="I66" s="269"/>
      <c r="J66" s="269"/>
      <c r="K66" s="1098"/>
      <c r="L66" s="28" t="s">
        <v>30</v>
      </c>
    </row>
    <row r="67" spans="1:12" x14ac:dyDescent="0.25">
      <c r="A67" s="19">
        <v>42339</v>
      </c>
      <c r="B67" s="20" t="s">
        <v>18</v>
      </c>
      <c r="C67" s="272">
        <v>155</v>
      </c>
      <c r="D67" s="60">
        <f>+C67*(100-E67)/100</f>
        <v>139.5</v>
      </c>
      <c r="E67" s="272">
        <v>10</v>
      </c>
      <c r="F67" s="272"/>
      <c r="G67" s="272">
        <v>165</v>
      </c>
      <c r="H67" s="272"/>
      <c r="I67" s="272"/>
      <c r="J67" s="272"/>
      <c r="K67" s="1098"/>
      <c r="L67" s="28" t="s">
        <v>1140</v>
      </c>
    </row>
    <row r="68" spans="1:12" ht="16.5" thickBot="1" x14ac:dyDescent="0.3">
      <c r="A68" s="386">
        <v>42354</v>
      </c>
      <c r="B68" s="144" t="s">
        <v>18</v>
      </c>
      <c r="C68" s="145">
        <v>150</v>
      </c>
      <c r="D68" s="146">
        <f>+C68*(100-E68)/100</f>
        <v>135</v>
      </c>
      <c r="E68" s="145">
        <v>10</v>
      </c>
      <c r="F68" s="145"/>
      <c r="G68" s="145">
        <v>210</v>
      </c>
      <c r="H68" s="145"/>
      <c r="I68" s="145"/>
      <c r="J68" s="145"/>
      <c r="K68" s="145"/>
      <c r="L68" s="150" t="s">
        <v>30</v>
      </c>
    </row>
    <row r="69" spans="1:12" ht="16.5" thickTop="1" x14ac:dyDescent="0.25">
      <c r="A69" s="40">
        <v>42383</v>
      </c>
      <c r="B69" s="41" t="s">
        <v>127</v>
      </c>
      <c r="C69" s="378"/>
      <c r="D69" s="61"/>
      <c r="E69" s="378"/>
      <c r="F69" s="378"/>
      <c r="G69" s="378"/>
      <c r="H69" s="1611" t="s">
        <v>218</v>
      </c>
      <c r="I69" s="1612"/>
      <c r="J69" s="1613"/>
      <c r="K69" s="983"/>
      <c r="L69" s="42" t="s">
        <v>1157</v>
      </c>
    </row>
    <row r="70" spans="1:12" x14ac:dyDescent="0.25">
      <c r="A70" s="19">
        <v>42395</v>
      </c>
      <c r="B70" s="20" t="s">
        <v>18</v>
      </c>
      <c r="C70" s="390">
        <v>140</v>
      </c>
      <c r="D70" s="60">
        <f>+C70*(100-E70)/100</f>
        <v>126</v>
      </c>
      <c r="E70" s="390">
        <v>10</v>
      </c>
      <c r="F70" s="390"/>
      <c r="G70" s="297">
        <v>230</v>
      </c>
      <c r="H70" s="390"/>
      <c r="I70" s="390"/>
      <c r="J70" s="390"/>
      <c r="K70" s="1098"/>
      <c r="L70" s="28" t="s">
        <v>1164</v>
      </c>
    </row>
    <row r="71" spans="1:12" ht="20.100000000000001" customHeight="1" x14ac:dyDescent="0.25">
      <c r="A71" s="19">
        <v>42402</v>
      </c>
      <c r="B71" s="20" t="s">
        <v>18</v>
      </c>
      <c r="C71" s="390">
        <v>165</v>
      </c>
      <c r="D71" s="60">
        <f>+C71*(100-E71)/100</f>
        <v>148.5</v>
      </c>
      <c r="E71" s="390">
        <v>10</v>
      </c>
      <c r="F71" s="390"/>
      <c r="G71" s="390">
        <v>220</v>
      </c>
      <c r="H71" s="390"/>
      <c r="I71" s="390"/>
      <c r="J71" s="390"/>
      <c r="K71" s="1098"/>
      <c r="L71" s="28" t="s">
        <v>1170</v>
      </c>
    </row>
    <row r="72" spans="1:12" x14ac:dyDescent="0.25">
      <c r="A72" s="19">
        <v>42424</v>
      </c>
      <c r="B72" s="20" t="s">
        <v>18</v>
      </c>
      <c r="C72" s="390">
        <v>160</v>
      </c>
      <c r="D72" s="60">
        <f>+C72*(100-E72)/100</f>
        <v>144</v>
      </c>
      <c r="E72" s="390">
        <v>10</v>
      </c>
      <c r="F72" s="390"/>
      <c r="G72" s="390">
        <v>220</v>
      </c>
      <c r="H72" s="390"/>
      <c r="I72" s="390"/>
      <c r="J72" s="390"/>
      <c r="K72" s="1098"/>
      <c r="L72" s="28" t="s">
        <v>1164</v>
      </c>
    </row>
    <row r="73" spans="1:12" ht="33" customHeight="1" x14ac:dyDescent="0.25">
      <c r="A73" s="380">
        <v>42444</v>
      </c>
      <c r="B73" s="17" t="s">
        <v>13</v>
      </c>
      <c r="C73" s="1664" t="s">
        <v>1210</v>
      </c>
      <c r="D73" s="1665"/>
      <c r="E73" s="1665"/>
      <c r="F73" s="1665"/>
      <c r="G73" s="1665"/>
      <c r="H73" s="1665"/>
      <c r="I73" s="1665"/>
      <c r="J73" s="1666"/>
      <c r="K73" s="999"/>
    </row>
    <row r="74" spans="1:12" ht="30.75" customHeight="1" x14ac:dyDescent="0.25">
      <c r="A74" s="380">
        <v>42446</v>
      </c>
      <c r="B74" s="17" t="s">
        <v>13</v>
      </c>
      <c r="C74" s="1664" t="s">
        <v>1211</v>
      </c>
      <c r="D74" s="1665"/>
      <c r="E74" s="1665"/>
      <c r="F74" s="1665"/>
      <c r="G74" s="1665"/>
      <c r="H74" s="1665"/>
      <c r="I74" s="1665"/>
      <c r="J74" s="1666"/>
      <c r="K74" s="999"/>
    </row>
    <row r="75" spans="1:12" ht="75" customHeight="1" x14ac:dyDescent="0.25">
      <c r="A75" s="380">
        <v>42448</v>
      </c>
      <c r="B75" s="17" t="s">
        <v>13</v>
      </c>
      <c r="C75" s="1664" t="s">
        <v>1212</v>
      </c>
      <c r="D75" s="1665"/>
      <c r="E75" s="1665"/>
      <c r="F75" s="1665"/>
      <c r="G75" s="1665"/>
      <c r="H75" s="1665"/>
      <c r="I75" s="1665"/>
      <c r="J75" s="1666"/>
      <c r="K75" s="999"/>
    </row>
    <row r="76" spans="1:12" ht="118.5" customHeight="1" x14ac:dyDescent="0.25">
      <c r="A76" s="462">
        <v>42468</v>
      </c>
      <c r="B76" s="689" t="s">
        <v>24</v>
      </c>
      <c r="C76" s="1714" t="s">
        <v>1320</v>
      </c>
      <c r="D76" s="1706"/>
      <c r="E76" s="1706"/>
      <c r="F76" s="1706"/>
      <c r="G76" s="1706"/>
      <c r="H76" s="1706"/>
      <c r="I76" s="1706"/>
      <c r="J76" s="1707"/>
      <c r="K76" s="625"/>
      <c r="L76" s="705" t="s">
        <v>1557</v>
      </c>
    </row>
    <row r="77" spans="1:12" x14ac:dyDescent="0.25">
      <c r="A77" s="380">
        <v>42484</v>
      </c>
      <c r="B77" s="17" t="s">
        <v>13</v>
      </c>
      <c r="C77" s="1661" t="s">
        <v>46</v>
      </c>
      <c r="D77" s="1662"/>
      <c r="E77" s="1662"/>
      <c r="F77" s="1662"/>
      <c r="G77" s="1662"/>
      <c r="H77" s="1662"/>
      <c r="I77" s="1662"/>
      <c r="J77" s="1663"/>
      <c r="K77" s="1002"/>
    </row>
    <row r="78" spans="1:12" ht="35.25" customHeight="1" x14ac:dyDescent="0.25">
      <c r="A78" s="380">
        <v>42486</v>
      </c>
      <c r="B78" s="17" t="s">
        <v>13</v>
      </c>
      <c r="C78" s="1664" t="s">
        <v>1247</v>
      </c>
      <c r="D78" s="1665"/>
      <c r="E78" s="1665"/>
      <c r="F78" s="1665"/>
      <c r="G78" s="1665"/>
      <c r="H78" s="1665"/>
      <c r="I78" s="1665"/>
      <c r="J78" s="1666"/>
      <c r="K78" s="999"/>
      <c r="L78" s="21" t="s">
        <v>1248</v>
      </c>
    </row>
    <row r="79" spans="1:12" x14ac:dyDescent="0.25">
      <c r="A79" s="19">
        <v>42490</v>
      </c>
      <c r="B79" s="20" t="s">
        <v>18</v>
      </c>
      <c r="C79" s="390">
        <v>145</v>
      </c>
      <c r="D79" s="60">
        <f>+C79*(100-E79)/100</f>
        <v>72.5</v>
      </c>
      <c r="E79" s="390">
        <v>50</v>
      </c>
      <c r="F79" s="390"/>
      <c r="G79" s="390">
        <v>165</v>
      </c>
      <c r="H79" s="390"/>
      <c r="I79" s="390"/>
      <c r="J79" s="390"/>
      <c r="K79" s="1098"/>
      <c r="L79" s="385" t="s">
        <v>1324</v>
      </c>
    </row>
    <row r="80" spans="1:12" ht="20.100000000000001" customHeight="1" x14ac:dyDescent="0.25">
      <c r="A80" s="380">
        <v>42522</v>
      </c>
      <c r="B80" s="17" t="s">
        <v>127</v>
      </c>
      <c r="C80" s="379"/>
      <c r="D80" s="57"/>
      <c r="E80" s="379"/>
      <c r="F80" s="379"/>
      <c r="G80" s="379"/>
      <c r="H80" s="379">
        <v>1660</v>
      </c>
      <c r="I80" s="379">
        <v>100</v>
      </c>
      <c r="J80" s="379"/>
    </row>
    <row r="81" spans="1:12" ht="45" customHeight="1" x14ac:dyDescent="0.25">
      <c r="A81" s="673">
        <v>42530</v>
      </c>
      <c r="B81" s="463" t="s">
        <v>19</v>
      </c>
      <c r="C81" s="1729" t="s">
        <v>1330</v>
      </c>
      <c r="D81" s="1730"/>
      <c r="E81" s="1730"/>
      <c r="F81" s="1730"/>
      <c r="G81" s="1730"/>
      <c r="H81" s="1730"/>
      <c r="I81" s="1730"/>
      <c r="J81" s="1731"/>
      <c r="K81" s="625" t="s">
        <v>3054</v>
      </c>
      <c r="L81" s="625" t="s">
        <v>1558</v>
      </c>
    </row>
    <row r="82" spans="1:12" ht="20.100000000000001" customHeight="1" x14ac:dyDescent="0.25">
      <c r="A82" s="19">
        <v>42557</v>
      </c>
      <c r="B82" s="20" t="s">
        <v>18</v>
      </c>
      <c r="C82" s="390">
        <v>165</v>
      </c>
      <c r="D82" s="60">
        <f>+C82*(100-E82)/100</f>
        <v>82.5</v>
      </c>
      <c r="E82" s="390">
        <v>50</v>
      </c>
      <c r="F82" s="390"/>
      <c r="G82" s="390">
        <v>160</v>
      </c>
      <c r="H82" s="390"/>
      <c r="I82" s="390"/>
      <c r="J82" s="390"/>
      <c r="K82" s="1098"/>
      <c r="L82" s="28" t="s">
        <v>1325</v>
      </c>
    </row>
    <row r="83" spans="1:12" ht="20.100000000000001" customHeight="1" x14ac:dyDescent="0.25">
      <c r="A83" s="380">
        <v>42563</v>
      </c>
      <c r="B83" s="17" t="s">
        <v>18</v>
      </c>
      <c r="C83" s="379">
        <v>200</v>
      </c>
      <c r="D83" s="57">
        <f>+C83*(100-E83)/100</f>
        <v>168</v>
      </c>
      <c r="E83" s="379">
        <v>16</v>
      </c>
      <c r="F83" s="379"/>
      <c r="G83" s="379">
        <v>160</v>
      </c>
      <c r="H83" s="379"/>
      <c r="I83" s="379"/>
      <c r="J83" s="379"/>
      <c r="L83" s="18" t="s">
        <v>1326</v>
      </c>
    </row>
    <row r="84" spans="1:12" ht="29.25" customHeight="1" x14ac:dyDescent="0.25">
      <c r="A84" s="380">
        <v>42573</v>
      </c>
      <c r="B84" s="17" t="s">
        <v>127</v>
      </c>
      <c r="C84" s="379"/>
      <c r="D84" s="57"/>
      <c r="E84" s="379"/>
      <c r="F84" s="379"/>
      <c r="G84" s="379"/>
      <c r="H84" s="1600" t="s">
        <v>1286</v>
      </c>
      <c r="I84" s="1601"/>
      <c r="J84" s="1602"/>
      <c r="K84" s="972"/>
      <c r="L84" s="18" t="s">
        <v>1338</v>
      </c>
    </row>
    <row r="85" spans="1:12" ht="20.100000000000001" customHeight="1" x14ac:dyDescent="0.25">
      <c r="A85" s="380">
        <v>42579</v>
      </c>
      <c r="B85" s="17" t="s">
        <v>18</v>
      </c>
      <c r="C85" s="379">
        <v>190</v>
      </c>
      <c r="D85" s="57">
        <f>+C85*(100-E85)/100</f>
        <v>152</v>
      </c>
      <c r="E85" s="379">
        <v>20</v>
      </c>
      <c r="F85" s="379"/>
      <c r="G85" s="379">
        <v>190</v>
      </c>
      <c r="H85" s="379"/>
      <c r="I85" s="379"/>
      <c r="J85" s="379"/>
      <c r="L85" s="18" t="s">
        <v>30</v>
      </c>
    </row>
    <row r="86" spans="1:12" ht="20.100000000000001" customHeight="1" x14ac:dyDescent="0.25">
      <c r="A86" s="380">
        <v>42642</v>
      </c>
      <c r="B86" s="17" t="s">
        <v>18</v>
      </c>
      <c r="C86" s="379">
        <v>180</v>
      </c>
      <c r="D86" s="57">
        <f>+C86*(100-E86)/100</f>
        <v>144</v>
      </c>
      <c r="E86" s="379">
        <v>20</v>
      </c>
      <c r="F86" s="379"/>
      <c r="G86" s="379">
        <v>157</v>
      </c>
      <c r="H86" s="379"/>
      <c r="I86" s="379"/>
      <c r="J86" s="379"/>
      <c r="L86" s="18" t="s">
        <v>1257</v>
      </c>
    </row>
    <row r="87" spans="1:12" x14ac:dyDescent="0.25">
      <c r="A87" s="380">
        <v>42675</v>
      </c>
      <c r="B87" s="17" t="s">
        <v>18</v>
      </c>
      <c r="C87" s="379">
        <v>170</v>
      </c>
      <c r="D87" s="57">
        <f>+C87*(100-E87)/100</f>
        <v>136</v>
      </c>
      <c r="E87" s="379">
        <v>20</v>
      </c>
      <c r="F87" s="379"/>
      <c r="G87" s="379">
        <v>160</v>
      </c>
      <c r="H87" s="379"/>
      <c r="I87" s="379"/>
      <c r="J87" s="379"/>
      <c r="L87" s="18" t="s">
        <v>1257</v>
      </c>
    </row>
    <row r="88" spans="1:12" ht="66" customHeight="1" thickBot="1" x14ac:dyDescent="0.3">
      <c r="A88" s="22">
        <v>42733</v>
      </c>
      <c r="B88" s="23" t="s">
        <v>11</v>
      </c>
      <c r="C88" s="1750" t="s">
        <v>1494</v>
      </c>
      <c r="D88" s="1929"/>
      <c r="E88" s="1929"/>
      <c r="F88" s="1929"/>
      <c r="G88" s="1929"/>
      <c r="H88" s="1929"/>
      <c r="I88" s="1929"/>
      <c r="J88" s="1930"/>
      <c r="K88" s="1092"/>
      <c r="L88" s="32"/>
    </row>
    <row r="89" spans="1:12" ht="68.25" customHeight="1" thickTop="1" x14ac:dyDescent="0.25">
      <c r="A89" s="659">
        <v>42739</v>
      </c>
      <c r="B89" s="466" t="s">
        <v>24</v>
      </c>
      <c r="C89" s="1921" t="s">
        <v>1500</v>
      </c>
      <c r="D89" s="1922"/>
      <c r="E89" s="1922"/>
      <c r="F89" s="1922"/>
      <c r="G89" s="1922"/>
      <c r="H89" s="1922"/>
      <c r="I89" s="1922"/>
      <c r="J89" s="1923"/>
      <c r="K89" s="1094"/>
      <c r="L89" s="706"/>
    </row>
    <row r="90" spans="1:12" ht="20.100000000000001" customHeight="1" x14ac:dyDescent="0.25">
      <c r="A90" s="16">
        <v>42758</v>
      </c>
      <c r="B90" s="17" t="s">
        <v>18</v>
      </c>
      <c r="C90" s="425">
        <v>193</v>
      </c>
      <c r="D90" s="179">
        <f>+C90*(100-E90)/100</f>
        <v>154.4</v>
      </c>
      <c r="E90" s="425">
        <v>20</v>
      </c>
      <c r="F90" s="425"/>
      <c r="G90" s="425">
        <v>173</v>
      </c>
      <c r="H90" s="425"/>
      <c r="I90" s="425"/>
      <c r="J90" s="425"/>
      <c r="K90" s="1003"/>
      <c r="L90" s="18" t="s">
        <v>1504</v>
      </c>
    </row>
    <row r="91" spans="1:12" x14ac:dyDescent="0.25">
      <c r="A91" s="16">
        <v>42799</v>
      </c>
      <c r="B91" s="17" t="s">
        <v>127</v>
      </c>
      <c r="C91" s="425"/>
      <c r="D91" s="179"/>
      <c r="E91" s="425"/>
      <c r="F91" s="425"/>
      <c r="G91" s="425"/>
      <c r="H91" s="425">
        <v>4570</v>
      </c>
      <c r="I91" s="425">
        <v>40</v>
      </c>
      <c r="J91" s="425"/>
      <c r="K91" s="1003"/>
      <c r="L91" s="18" t="s">
        <v>1522</v>
      </c>
    </row>
    <row r="92" spans="1:12" x14ac:dyDescent="0.25">
      <c r="A92" s="16">
        <v>42837</v>
      </c>
      <c r="B92" s="17" t="s">
        <v>18</v>
      </c>
      <c r="C92" s="425">
        <v>200</v>
      </c>
      <c r="D92" s="179">
        <f>+C92*(100-E92)/100</f>
        <v>160</v>
      </c>
      <c r="E92" s="425">
        <v>20</v>
      </c>
      <c r="F92" s="425"/>
      <c r="G92" s="425">
        <v>173</v>
      </c>
      <c r="H92" s="425"/>
      <c r="I92" s="425"/>
      <c r="J92" s="425"/>
      <c r="K92" s="1003"/>
      <c r="L92" s="18" t="s">
        <v>1588</v>
      </c>
    </row>
    <row r="93" spans="1:12" x14ac:dyDescent="0.25">
      <c r="A93" s="16">
        <v>42865</v>
      </c>
      <c r="B93" s="17" t="s">
        <v>351</v>
      </c>
      <c r="C93" s="1658" t="s">
        <v>215</v>
      </c>
      <c r="D93" s="1659"/>
      <c r="E93" s="1659"/>
      <c r="F93" s="1659"/>
      <c r="G93" s="1659"/>
      <c r="H93" s="1659"/>
      <c r="I93" s="1659"/>
      <c r="J93" s="1660"/>
      <c r="K93" s="997"/>
    </row>
    <row r="94" spans="1:12" ht="20.100000000000001" customHeight="1" x14ac:dyDescent="0.25">
      <c r="A94" s="16">
        <v>42901</v>
      </c>
      <c r="B94" s="17" t="s">
        <v>11</v>
      </c>
      <c r="C94" s="1658" t="s">
        <v>1630</v>
      </c>
      <c r="D94" s="1659"/>
      <c r="E94" s="1659"/>
      <c r="F94" s="1659"/>
      <c r="G94" s="1659"/>
      <c r="H94" s="1659"/>
      <c r="I94" s="1659"/>
      <c r="J94" s="1660"/>
      <c r="K94" s="997"/>
    </row>
    <row r="95" spans="1:12" ht="20.100000000000001" customHeight="1" x14ac:dyDescent="0.25">
      <c r="A95" s="16">
        <v>42960</v>
      </c>
      <c r="B95" s="17" t="s">
        <v>18</v>
      </c>
      <c r="C95" s="425">
        <v>225</v>
      </c>
      <c r="D95" s="179">
        <f>+C95*(100-E95)/100</f>
        <v>180</v>
      </c>
      <c r="E95" s="425">
        <v>20</v>
      </c>
      <c r="F95" s="425"/>
      <c r="G95" s="425">
        <v>240</v>
      </c>
      <c r="H95" s="425"/>
      <c r="I95" s="425"/>
      <c r="J95" s="425"/>
      <c r="K95" s="1003"/>
      <c r="L95" s="18" t="s">
        <v>36</v>
      </c>
    </row>
    <row r="96" spans="1:12" ht="20.100000000000001" customHeight="1" x14ac:dyDescent="0.25">
      <c r="A96" s="16">
        <v>42961</v>
      </c>
      <c r="B96" s="17" t="s">
        <v>127</v>
      </c>
      <c r="C96" s="425"/>
      <c r="D96" s="179"/>
      <c r="E96" s="425"/>
      <c r="F96" s="425"/>
      <c r="G96" s="425"/>
      <c r="H96" s="425">
        <v>4525</v>
      </c>
      <c r="I96" s="425">
        <v>100</v>
      </c>
      <c r="J96" s="425"/>
      <c r="K96" s="1003"/>
      <c r="L96" s="18" t="s">
        <v>1689</v>
      </c>
    </row>
    <row r="97" spans="1:13" ht="22.5" customHeight="1" x14ac:dyDescent="0.25">
      <c r="A97" s="16">
        <v>42970</v>
      </c>
      <c r="B97" s="17" t="s">
        <v>13</v>
      </c>
      <c r="C97" s="1658" t="s">
        <v>1694</v>
      </c>
      <c r="D97" s="1659"/>
      <c r="E97" s="1659"/>
      <c r="F97" s="1659"/>
      <c r="G97" s="1659"/>
      <c r="H97" s="1659"/>
      <c r="I97" s="1659"/>
      <c r="J97" s="1660"/>
      <c r="K97" s="997"/>
    </row>
    <row r="98" spans="1:13" ht="36.75" customHeight="1" thickBot="1" x14ac:dyDescent="0.3">
      <c r="A98" s="582">
        <v>42989</v>
      </c>
      <c r="B98" s="583" t="s">
        <v>11</v>
      </c>
      <c r="C98" s="1842" t="s">
        <v>1723</v>
      </c>
      <c r="D98" s="1843"/>
      <c r="E98" s="1843"/>
      <c r="F98" s="1843"/>
      <c r="G98" s="1843"/>
      <c r="H98" s="1843"/>
      <c r="I98" s="1843"/>
      <c r="J98" s="1844"/>
      <c r="K98" s="1070"/>
      <c r="L98" s="39"/>
    </row>
    <row r="99" spans="1:13" ht="16.5" thickTop="1" x14ac:dyDescent="0.25">
      <c r="A99" s="154">
        <v>43139</v>
      </c>
      <c r="B99" s="155" t="s">
        <v>127</v>
      </c>
      <c r="C99" s="371"/>
      <c r="D99" s="372"/>
      <c r="E99" s="371"/>
      <c r="F99" s="371"/>
      <c r="G99" s="371"/>
      <c r="H99" s="371">
        <v>3650</v>
      </c>
      <c r="I99" s="371">
        <v>100</v>
      </c>
      <c r="J99" s="371"/>
      <c r="K99" s="371"/>
      <c r="L99" s="156"/>
    </row>
    <row r="100" spans="1:13" x14ac:dyDescent="0.25">
      <c r="A100" s="16">
        <v>43153</v>
      </c>
      <c r="B100" s="17" t="s">
        <v>351</v>
      </c>
      <c r="C100" s="1658" t="s">
        <v>215</v>
      </c>
      <c r="D100" s="1659"/>
      <c r="E100" s="1659"/>
      <c r="F100" s="1659"/>
      <c r="G100" s="1659"/>
      <c r="H100" s="1659"/>
      <c r="I100" s="1659"/>
      <c r="J100" s="1660"/>
      <c r="K100" s="997"/>
    </row>
    <row r="101" spans="1:13" ht="20.100000000000001" customHeight="1" x14ac:dyDescent="0.25">
      <c r="A101" s="16">
        <v>43155</v>
      </c>
      <c r="B101" s="17" t="s">
        <v>11</v>
      </c>
      <c r="C101" s="1658" t="s">
        <v>1928</v>
      </c>
      <c r="D101" s="1659"/>
      <c r="E101" s="1659"/>
      <c r="F101" s="1659"/>
      <c r="G101" s="1659"/>
      <c r="H101" s="1659"/>
      <c r="I101" s="1659"/>
      <c r="J101" s="1660"/>
      <c r="K101" s="997"/>
    </row>
    <row r="102" spans="1:13" x14ac:dyDescent="0.25">
      <c r="A102" s="594">
        <v>43156</v>
      </c>
      <c r="B102" s="17" t="s">
        <v>18</v>
      </c>
      <c r="C102" s="425">
        <v>255</v>
      </c>
      <c r="D102" s="179">
        <f>+C102*(100-E102)/100</f>
        <v>165.75</v>
      </c>
      <c r="E102" s="425">
        <v>35</v>
      </c>
      <c r="F102" s="425"/>
      <c r="G102" s="425">
        <v>150</v>
      </c>
      <c r="H102" s="425"/>
      <c r="I102" s="425"/>
      <c r="J102" s="425"/>
      <c r="K102" s="1003"/>
      <c r="L102" s="18" t="s">
        <v>1588</v>
      </c>
    </row>
    <row r="103" spans="1:13" ht="38.25" customHeight="1" x14ac:dyDescent="0.25">
      <c r="A103" s="16">
        <v>43168</v>
      </c>
      <c r="B103" s="17" t="s">
        <v>11</v>
      </c>
      <c r="C103" s="1655" t="s">
        <v>1951</v>
      </c>
      <c r="D103" s="1656"/>
      <c r="E103" s="1656"/>
      <c r="F103" s="1656"/>
      <c r="G103" s="1656"/>
      <c r="H103" s="1656"/>
      <c r="I103" s="1656"/>
      <c r="J103" s="1657"/>
      <c r="K103" s="991"/>
    </row>
    <row r="104" spans="1:13" x14ac:dyDescent="0.25">
      <c r="A104" s="16">
        <v>43192</v>
      </c>
      <c r="B104" s="17" t="s">
        <v>351</v>
      </c>
      <c r="C104" s="1658" t="s">
        <v>215</v>
      </c>
      <c r="D104" s="1659"/>
      <c r="E104" s="1659"/>
      <c r="F104" s="1659"/>
      <c r="G104" s="1659"/>
      <c r="H104" s="1659"/>
      <c r="I104" s="1659"/>
      <c r="J104" s="1660"/>
      <c r="K104" s="997"/>
    </row>
    <row r="105" spans="1:13" s="89" customFormat="1" x14ac:dyDescent="0.25">
      <c r="A105" s="682">
        <v>43265</v>
      </c>
      <c r="B105" s="683" t="s">
        <v>18</v>
      </c>
      <c r="C105" s="199">
        <v>180</v>
      </c>
      <c r="D105" s="200">
        <f>+C105*(100-E105)/100</f>
        <v>126</v>
      </c>
      <c r="E105" s="199">
        <v>30</v>
      </c>
      <c r="F105" s="199"/>
      <c r="G105" s="199">
        <v>165</v>
      </c>
      <c r="H105" s="199"/>
      <c r="I105" s="199"/>
      <c r="J105" s="199"/>
      <c r="K105" s="199"/>
      <c r="L105" s="31" t="s">
        <v>2098</v>
      </c>
      <c r="M105" s="9"/>
    </row>
    <row r="106" spans="1:13" ht="20.100000000000001" customHeight="1" x14ac:dyDescent="0.25">
      <c r="A106" s="16">
        <v>43267</v>
      </c>
      <c r="B106" s="17" t="s">
        <v>127</v>
      </c>
      <c r="C106" s="425"/>
      <c r="D106" s="179"/>
      <c r="E106" s="425"/>
      <c r="F106" s="425"/>
      <c r="G106" s="425"/>
      <c r="H106" s="425">
        <v>5180</v>
      </c>
      <c r="I106" s="425">
        <v>100</v>
      </c>
      <c r="J106" s="425"/>
      <c r="K106" s="1003"/>
    </row>
    <row r="107" spans="1:13" ht="47.25" customHeight="1" x14ac:dyDescent="0.25">
      <c r="A107" s="16">
        <v>43310</v>
      </c>
      <c r="B107" s="17" t="s">
        <v>13</v>
      </c>
      <c r="C107" s="1734" t="s">
        <v>2167</v>
      </c>
      <c r="D107" s="1735"/>
      <c r="E107" s="1735"/>
      <c r="F107" s="1735"/>
      <c r="G107" s="1735"/>
      <c r="H107" s="1735"/>
      <c r="I107" s="1735"/>
      <c r="J107" s="1736"/>
      <c r="K107" s="1031"/>
    </row>
    <row r="108" spans="1:13" x14ac:dyDescent="0.25">
      <c r="A108" s="16">
        <v>43320</v>
      </c>
      <c r="B108" s="17" t="s">
        <v>18</v>
      </c>
      <c r="C108" s="425">
        <v>170</v>
      </c>
      <c r="D108" s="179">
        <f>+C108*(100-E108)/100</f>
        <v>127.5</v>
      </c>
      <c r="E108" s="425">
        <v>25</v>
      </c>
      <c r="F108" s="425"/>
      <c r="G108" s="425">
        <v>155</v>
      </c>
      <c r="H108" s="425"/>
      <c r="I108" s="425"/>
      <c r="J108" s="425"/>
      <c r="K108" s="1003"/>
      <c r="L108" s="18" t="s">
        <v>2098</v>
      </c>
    </row>
    <row r="109" spans="1:13" ht="45.75" customHeight="1" x14ac:dyDescent="0.25">
      <c r="A109" s="16">
        <v>43360</v>
      </c>
      <c r="B109" s="17" t="s">
        <v>13</v>
      </c>
      <c r="C109" s="1655" t="s">
        <v>2209</v>
      </c>
      <c r="D109" s="1656"/>
      <c r="E109" s="1656"/>
      <c r="F109" s="1656"/>
      <c r="G109" s="1656"/>
      <c r="H109" s="1656"/>
      <c r="I109" s="1656"/>
      <c r="J109" s="1657"/>
      <c r="K109" s="991"/>
    </row>
    <row r="110" spans="1:13" x14ac:dyDescent="0.25">
      <c r="A110" s="16">
        <v>43372</v>
      </c>
      <c r="B110" s="17" t="s">
        <v>127</v>
      </c>
      <c r="C110" s="425"/>
      <c r="D110" s="179"/>
      <c r="E110" s="425"/>
      <c r="F110" s="425"/>
      <c r="G110" s="425"/>
      <c r="H110" s="425">
        <v>4435</v>
      </c>
      <c r="I110" s="425">
        <v>100</v>
      </c>
      <c r="J110" s="425"/>
      <c r="K110" s="1003"/>
      <c r="L110" s="18" t="s">
        <v>2218</v>
      </c>
    </row>
    <row r="111" spans="1:13" x14ac:dyDescent="0.25">
      <c r="A111" s="1582">
        <v>43373</v>
      </c>
      <c r="B111" s="17" t="s">
        <v>127</v>
      </c>
      <c r="C111" s="742"/>
      <c r="D111" s="745"/>
      <c r="E111" s="743"/>
      <c r="F111" s="743"/>
      <c r="G111" s="743"/>
      <c r="H111" s="743"/>
      <c r="I111" s="743"/>
      <c r="J111" s="744">
        <v>1245</v>
      </c>
      <c r="K111" s="988"/>
      <c r="L111" s="18" t="s">
        <v>2225</v>
      </c>
    </row>
    <row r="112" spans="1:13" x14ac:dyDescent="0.25">
      <c r="A112" s="1682"/>
      <c r="B112" s="17" t="s">
        <v>11</v>
      </c>
      <c r="C112" s="1589" t="s">
        <v>2227</v>
      </c>
      <c r="D112" s="1590"/>
      <c r="E112" s="1590"/>
      <c r="F112" s="1590"/>
      <c r="G112" s="1590"/>
      <c r="H112" s="1590"/>
      <c r="I112" s="1590"/>
      <c r="J112" s="1591"/>
      <c r="K112" s="988"/>
    </row>
    <row r="113" spans="1:12" x14ac:dyDescent="0.25">
      <c r="A113" s="16">
        <v>43380</v>
      </c>
      <c r="B113" s="17" t="s">
        <v>18</v>
      </c>
      <c r="C113" s="425">
        <v>180</v>
      </c>
      <c r="D113" s="179">
        <f>+C113*(100-E113)/100</f>
        <v>135</v>
      </c>
      <c r="E113" s="425">
        <v>25</v>
      </c>
      <c r="F113" s="425" t="s">
        <v>95</v>
      </c>
      <c r="G113" s="425">
        <v>140</v>
      </c>
      <c r="H113" s="425"/>
      <c r="I113" s="425"/>
      <c r="J113" s="425"/>
      <c r="K113" s="1003"/>
      <c r="L113" s="18" t="s">
        <v>2237</v>
      </c>
    </row>
    <row r="114" spans="1:12" ht="20.100000000000001" customHeight="1" x14ac:dyDescent="0.25">
      <c r="A114" s="760">
        <v>43421</v>
      </c>
      <c r="B114" s="17" t="s">
        <v>127</v>
      </c>
      <c r="C114" s="425"/>
      <c r="D114" s="179"/>
      <c r="E114" s="425"/>
      <c r="F114" s="425"/>
      <c r="G114" s="425"/>
      <c r="H114" s="425">
        <v>4695</v>
      </c>
      <c r="I114" s="425">
        <v>98</v>
      </c>
      <c r="J114" s="425"/>
      <c r="K114" s="1003"/>
      <c r="L114" s="18" t="s">
        <v>2295</v>
      </c>
    </row>
    <row r="115" spans="1:12" ht="20.100000000000001" customHeight="1" thickBot="1" x14ac:dyDescent="0.3">
      <c r="A115" s="22">
        <v>43451</v>
      </c>
      <c r="B115" s="23" t="s">
        <v>18</v>
      </c>
      <c r="C115" s="227">
        <v>190</v>
      </c>
      <c r="D115" s="367">
        <f>+C115*(100-E115)/100</f>
        <v>142.5</v>
      </c>
      <c r="E115" s="227">
        <v>25</v>
      </c>
      <c r="F115" s="227"/>
      <c r="G115" s="227">
        <v>185</v>
      </c>
      <c r="H115" s="227"/>
      <c r="I115" s="227"/>
      <c r="J115" s="227"/>
      <c r="K115" s="227"/>
      <c r="L115" s="32" t="s">
        <v>2341</v>
      </c>
    </row>
    <row r="116" spans="1:12" ht="20.100000000000001" customHeight="1" thickTop="1" x14ac:dyDescent="0.25">
      <c r="A116" s="780">
        <v>43485</v>
      </c>
      <c r="B116" s="785" t="s">
        <v>11</v>
      </c>
      <c r="C116" s="1732" t="s">
        <v>2395</v>
      </c>
      <c r="D116" s="1767"/>
      <c r="E116" s="1767"/>
      <c r="F116" s="1767"/>
      <c r="G116" s="1767"/>
      <c r="H116" s="1767"/>
      <c r="I116" s="1767"/>
      <c r="J116" s="1733"/>
      <c r="K116" s="1253"/>
      <c r="L116" s="46"/>
    </row>
    <row r="117" spans="1:12" ht="20.100000000000001" customHeight="1" x14ac:dyDescent="0.25">
      <c r="A117" s="807">
        <v>43500</v>
      </c>
      <c r="B117" s="17" t="s">
        <v>11</v>
      </c>
      <c r="C117" s="1655" t="s">
        <v>2396</v>
      </c>
      <c r="D117" s="1656"/>
      <c r="E117" s="1656"/>
      <c r="F117" s="1656"/>
      <c r="G117" s="1656"/>
      <c r="H117" s="1656"/>
      <c r="I117" s="1656"/>
      <c r="J117" s="1657"/>
      <c r="K117" s="991"/>
    </row>
    <row r="118" spans="1:12" ht="89.25" customHeight="1" x14ac:dyDescent="0.25">
      <c r="A118" s="835">
        <v>43561</v>
      </c>
      <c r="B118" s="17" t="s">
        <v>13</v>
      </c>
      <c r="C118" s="1655" t="s">
        <v>2472</v>
      </c>
      <c r="D118" s="1656"/>
      <c r="E118" s="1656"/>
      <c r="F118" s="1656"/>
      <c r="G118" s="1656"/>
      <c r="H118" s="1656"/>
      <c r="I118" s="1656"/>
      <c r="J118" s="1657"/>
      <c r="K118" s="991"/>
      <c r="L118" s="843" t="s">
        <v>2473</v>
      </c>
    </row>
    <row r="119" spans="1:12" ht="20.25" customHeight="1" x14ac:dyDescent="0.25">
      <c r="A119" s="16">
        <v>43581</v>
      </c>
      <c r="B119" s="17" t="s">
        <v>127</v>
      </c>
      <c r="C119" s="841"/>
      <c r="D119" s="179"/>
      <c r="E119" s="841"/>
      <c r="F119" s="841"/>
      <c r="G119" s="841"/>
      <c r="H119" s="841">
        <v>5050</v>
      </c>
      <c r="I119" s="841">
        <v>90</v>
      </c>
      <c r="J119" s="841"/>
      <c r="K119" s="1003"/>
      <c r="L119" s="18" t="s">
        <v>2488</v>
      </c>
    </row>
    <row r="120" spans="1:12" ht="36.75" customHeight="1" x14ac:dyDescent="0.25">
      <c r="A120" s="16">
        <v>43587</v>
      </c>
      <c r="B120" s="17" t="s">
        <v>13</v>
      </c>
      <c r="C120" s="1655" t="s">
        <v>2508</v>
      </c>
      <c r="D120" s="1656"/>
      <c r="E120" s="1656"/>
      <c r="F120" s="1656"/>
      <c r="G120" s="1656"/>
      <c r="H120" s="1656"/>
      <c r="I120" s="1656"/>
      <c r="J120" s="1657"/>
      <c r="K120" s="991"/>
    </row>
    <row r="121" spans="1:12" ht="102.75" customHeight="1" x14ac:dyDescent="0.25">
      <c r="A121" s="485">
        <v>43591</v>
      </c>
      <c r="B121" s="514" t="s">
        <v>24</v>
      </c>
      <c r="C121" s="1695" t="s">
        <v>2517</v>
      </c>
      <c r="D121" s="1696"/>
      <c r="E121" s="1696"/>
      <c r="F121" s="1696"/>
      <c r="G121" s="1696"/>
      <c r="H121" s="1696"/>
      <c r="I121" s="1696"/>
      <c r="J121" s="1697"/>
      <c r="K121" s="992"/>
      <c r="L121" s="854" t="s">
        <v>1558</v>
      </c>
    </row>
    <row r="122" spans="1:12" ht="20.100000000000001" customHeight="1" x14ac:dyDescent="0.25">
      <c r="A122" s="16">
        <v>43618</v>
      </c>
      <c r="B122" s="17" t="s">
        <v>18</v>
      </c>
      <c r="C122" s="425">
        <v>160</v>
      </c>
      <c r="D122" s="179">
        <f>+C122*(100-E122)/100</f>
        <v>120</v>
      </c>
      <c r="E122" s="425">
        <v>25</v>
      </c>
      <c r="F122" s="425"/>
      <c r="G122" s="425">
        <v>75</v>
      </c>
      <c r="H122" s="425"/>
      <c r="I122" s="425"/>
      <c r="J122" s="425"/>
      <c r="K122" s="1003"/>
      <c r="L122" s="18" t="s">
        <v>2523</v>
      </c>
    </row>
    <row r="123" spans="1:12" ht="20.100000000000001" customHeight="1" x14ac:dyDescent="0.25">
      <c r="A123" s="16">
        <v>43706</v>
      </c>
      <c r="B123" s="17" t="s">
        <v>127</v>
      </c>
      <c r="C123" s="425"/>
      <c r="D123" s="179"/>
      <c r="E123" s="425"/>
      <c r="F123" s="425"/>
      <c r="G123" s="425"/>
      <c r="H123" s="866">
        <v>5000</v>
      </c>
      <c r="I123" s="866">
        <v>24</v>
      </c>
      <c r="J123" s="425"/>
      <c r="K123" s="1003"/>
      <c r="L123" s="18" t="s">
        <v>2620</v>
      </c>
    </row>
    <row r="124" spans="1:12" ht="20.100000000000001" customHeight="1" x14ac:dyDescent="0.25">
      <c r="A124" s="16">
        <v>43712</v>
      </c>
      <c r="B124" s="17" t="s">
        <v>18</v>
      </c>
      <c r="C124" s="425">
        <v>110</v>
      </c>
      <c r="D124" s="179">
        <f>+C124*(100-E124)/100</f>
        <v>77</v>
      </c>
      <c r="E124" s="425">
        <v>30</v>
      </c>
      <c r="F124" s="425"/>
      <c r="G124" s="425">
        <v>150</v>
      </c>
      <c r="H124" s="425"/>
      <c r="I124" s="425"/>
      <c r="J124" s="425"/>
      <c r="K124" s="1003"/>
      <c r="L124" s="18" t="s">
        <v>2632</v>
      </c>
    </row>
    <row r="125" spans="1:12" ht="20.100000000000001" customHeight="1" x14ac:dyDescent="0.25">
      <c r="A125" s="16">
        <v>43813</v>
      </c>
      <c r="B125" s="17" t="s">
        <v>18</v>
      </c>
      <c r="C125" s="425">
        <v>145</v>
      </c>
      <c r="D125" s="179">
        <f>+C125*(100-E125)/100</f>
        <v>101.5</v>
      </c>
      <c r="E125" s="425">
        <v>30</v>
      </c>
      <c r="F125" s="425" t="s">
        <v>95</v>
      </c>
      <c r="G125" s="425">
        <v>150</v>
      </c>
      <c r="H125" s="425"/>
      <c r="I125" s="425"/>
      <c r="J125" s="425"/>
      <c r="K125" s="1003"/>
      <c r="L125" s="18" t="s">
        <v>2341</v>
      </c>
    </row>
    <row r="126" spans="1:12" ht="20.100000000000001" customHeight="1" x14ac:dyDescent="0.25">
      <c r="A126" s="16">
        <v>43821</v>
      </c>
      <c r="B126" s="17" t="s">
        <v>127</v>
      </c>
      <c r="C126" s="425"/>
      <c r="D126" s="179" t="s">
        <v>1941</v>
      </c>
      <c r="E126" s="425"/>
      <c r="F126" s="425"/>
      <c r="G126" s="425"/>
      <c r="H126" s="425">
        <v>5070</v>
      </c>
      <c r="I126" s="425">
        <v>69</v>
      </c>
      <c r="J126" s="425"/>
      <c r="K126" s="1003"/>
      <c r="L126" s="18" t="s">
        <v>2492</v>
      </c>
    </row>
    <row r="127" spans="1:12" ht="34.5" customHeight="1" x14ac:dyDescent="0.25">
      <c r="A127" s="16">
        <v>43858</v>
      </c>
      <c r="B127" s="17" t="s">
        <v>11</v>
      </c>
      <c r="C127" s="1734" t="s">
        <v>2794</v>
      </c>
      <c r="D127" s="1735"/>
      <c r="E127" s="1735"/>
      <c r="F127" s="1735"/>
      <c r="G127" s="1735"/>
      <c r="H127" s="1735"/>
      <c r="I127" s="1735"/>
      <c r="J127" s="1736"/>
      <c r="K127" s="1031"/>
    </row>
    <row r="128" spans="1:12" ht="20.100000000000001" customHeight="1" x14ac:dyDescent="0.25">
      <c r="A128" s="16">
        <v>43860</v>
      </c>
      <c r="B128" s="17" t="s">
        <v>13</v>
      </c>
      <c r="C128" s="1589" t="s">
        <v>2796</v>
      </c>
      <c r="D128" s="1590"/>
      <c r="E128" s="1590"/>
      <c r="F128" s="1590"/>
      <c r="G128" s="1590"/>
      <c r="H128" s="1590"/>
      <c r="I128" s="1590"/>
      <c r="J128" s="1591"/>
      <c r="K128" s="988"/>
    </row>
    <row r="129" spans="1:12" ht="30.75" customHeight="1" x14ac:dyDescent="0.25">
      <c r="A129" s="16">
        <v>43877</v>
      </c>
      <c r="B129" s="17" t="s">
        <v>11</v>
      </c>
      <c r="C129" s="1734" t="s">
        <v>2813</v>
      </c>
      <c r="D129" s="1735"/>
      <c r="E129" s="1735"/>
      <c r="F129" s="1735"/>
      <c r="G129" s="1735"/>
      <c r="H129" s="1735"/>
      <c r="I129" s="1735"/>
      <c r="J129" s="1736"/>
      <c r="K129" s="1031"/>
    </row>
    <row r="130" spans="1:12" x14ac:dyDescent="0.25">
      <c r="A130" s="16">
        <v>43882</v>
      </c>
      <c r="B130" s="17" t="s">
        <v>18</v>
      </c>
      <c r="C130" s="425">
        <v>170</v>
      </c>
      <c r="D130" s="179">
        <f>+C130*(100-E130)/100</f>
        <v>110.5</v>
      </c>
      <c r="E130" s="425">
        <v>35</v>
      </c>
      <c r="F130" s="425" t="s">
        <v>95</v>
      </c>
      <c r="G130" s="425">
        <v>190</v>
      </c>
      <c r="H130" s="425"/>
      <c r="I130" s="425"/>
      <c r="J130" s="425"/>
      <c r="K130" s="1003"/>
      <c r="L130" s="18" t="s">
        <v>2818</v>
      </c>
    </row>
    <row r="131" spans="1:12" s="89" customFormat="1" ht="18" customHeight="1" x14ac:dyDescent="0.25">
      <c r="A131" s="1337">
        <v>43920</v>
      </c>
      <c r="B131" s="913" t="s">
        <v>4</v>
      </c>
      <c r="C131" s="914"/>
      <c r="D131" s="914"/>
      <c r="E131" s="914">
        <v>35</v>
      </c>
      <c r="F131" s="914"/>
      <c r="G131" s="914"/>
      <c r="H131" s="914"/>
      <c r="I131" s="914"/>
      <c r="J131" s="914"/>
      <c r="K131" s="1199"/>
      <c r="L131" s="915"/>
    </row>
    <row r="132" spans="1:12" x14ac:dyDescent="0.25">
      <c r="A132" s="1337">
        <v>43951</v>
      </c>
      <c r="B132" s="913" t="s">
        <v>4</v>
      </c>
      <c r="C132" s="914"/>
      <c r="D132" s="914"/>
      <c r="E132" s="914">
        <v>38</v>
      </c>
      <c r="F132" s="914"/>
      <c r="G132" s="914"/>
      <c r="H132" s="914"/>
      <c r="I132" s="914"/>
      <c r="J132" s="914"/>
      <c r="K132" s="1199"/>
      <c r="L132" s="915"/>
    </row>
    <row r="133" spans="1:12" ht="17.25" customHeight="1" x14ac:dyDescent="0.25">
      <c r="A133" s="1337">
        <v>43981</v>
      </c>
      <c r="B133" s="913" t="s">
        <v>4</v>
      </c>
      <c r="C133" s="914"/>
      <c r="D133" s="914"/>
      <c r="E133" s="914">
        <v>40</v>
      </c>
      <c r="F133" s="914"/>
      <c r="G133" s="914"/>
      <c r="H133" s="914"/>
      <c r="I133" s="914"/>
      <c r="J133" s="914"/>
      <c r="K133" s="1199"/>
      <c r="L133" s="915"/>
    </row>
    <row r="134" spans="1:12" x14ac:dyDescent="0.25">
      <c r="A134" s="16">
        <v>43988</v>
      </c>
      <c r="B134" s="529" t="s">
        <v>26</v>
      </c>
      <c r="C134" s="1655" t="s">
        <v>2968</v>
      </c>
      <c r="D134" s="1656"/>
      <c r="E134" s="1656"/>
      <c r="F134" s="1656"/>
      <c r="G134" s="1656"/>
      <c r="H134" s="1656"/>
      <c r="I134" s="1656"/>
      <c r="J134" s="1657"/>
      <c r="K134" s="991"/>
    </row>
    <row r="135" spans="1:12" x14ac:dyDescent="0.25">
      <c r="A135" s="16">
        <v>43998</v>
      </c>
      <c r="B135" s="17" t="s">
        <v>18</v>
      </c>
      <c r="C135" s="179">
        <v>95</v>
      </c>
      <c r="D135" s="179">
        <v>57</v>
      </c>
      <c r="E135" s="179">
        <v>40</v>
      </c>
      <c r="F135" s="179" t="s">
        <v>95</v>
      </c>
      <c r="G135" s="179">
        <v>140</v>
      </c>
      <c r="H135" s="425"/>
      <c r="I135" s="425"/>
      <c r="J135" s="425"/>
      <c r="K135" s="1003"/>
      <c r="L135" s="18" t="s">
        <v>2146</v>
      </c>
    </row>
    <row r="136" spans="1:12" x14ac:dyDescent="0.25">
      <c r="A136" s="16">
        <v>44005</v>
      </c>
      <c r="B136" s="529" t="s">
        <v>351</v>
      </c>
      <c r="C136" s="1589" t="s">
        <v>2988</v>
      </c>
      <c r="D136" s="1590"/>
      <c r="E136" s="1590"/>
      <c r="F136" s="1590"/>
      <c r="G136" s="1590"/>
      <c r="H136" s="1590"/>
      <c r="I136" s="1590"/>
      <c r="J136" s="1591"/>
      <c r="K136" s="988"/>
    </row>
    <row r="137" spans="1:12" ht="17.25" customHeight="1" x14ac:dyDescent="0.25">
      <c r="A137" s="1337">
        <v>44012</v>
      </c>
      <c r="B137" s="913" t="s">
        <v>4</v>
      </c>
      <c r="C137" s="914"/>
      <c r="D137" s="914"/>
      <c r="E137" s="914">
        <v>40</v>
      </c>
      <c r="F137" s="914"/>
      <c r="G137" s="914"/>
      <c r="H137" s="914"/>
      <c r="I137" s="914"/>
      <c r="J137" s="914"/>
      <c r="K137" s="1199"/>
      <c r="L137" s="915"/>
    </row>
    <row r="138" spans="1:12" ht="17.25" customHeight="1" x14ac:dyDescent="0.25">
      <c r="A138" s="1337">
        <v>44042</v>
      </c>
      <c r="B138" s="913" t="s">
        <v>4</v>
      </c>
      <c r="C138" s="914"/>
      <c r="D138" s="914"/>
      <c r="E138" s="914"/>
      <c r="F138" s="914"/>
      <c r="G138" s="914"/>
      <c r="H138" s="914"/>
      <c r="I138" s="914"/>
      <c r="J138" s="914"/>
      <c r="K138" s="1199"/>
      <c r="L138" s="915"/>
    </row>
    <row r="139" spans="1:12" x14ac:dyDescent="0.25">
      <c r="A139" s="16">
        <v>44049</v>
      </c>
      <c r="B139" s="529" t="s">
        <v>127</v>
      </c>
      <c r="C139" s="425"/>
      <c r="D139" s="179" t="s">
        <v>1941</v>
      </c>
      <c r="E139" s="425"/>
      <c r="F139" s="425"/>
      <c r="G139" s="425"/>
      <c r="H139" s="425">
        <v>4900</v>
      </c>
      <c r="I139" s="425">
        <v>58</v>
      </c>
      <c r="J139" s="425"/>
      <c r="K139" s="1003"/>
      <c r="L139" s="18" t="s">
        <v>3020</v>
      </c>
    </row>
    <row r="140" spans="1:12" ht="20.25" customHeight="1" x14ac:dyDescent="0.25">
      <c r="A140" s="16">
        <v>44050</v>
      </c>
      <c r="B140" s="529" t="s">
        <v>11</v>
      </c>
      <c r="C140" s="1655" t="s">
        <v>3028</v>
      </c>
      <c r="D140" s="1656"/>
      <c r="E140" s="1656"/>
      <c r="F140" s="1656"/>
      <c r="G140" s="1656"/>
      <c r="H140" s="1656"/>
      <c r="I140" s="1656"/>
      <c r="J140" s="1657"/>
      <c r="K140" s="991"/>
    </row>
    <row r="141" spans="1:12" ht="39" customHeight="1" x14ac:dyDescent="0.25">
      <c r="A141" s="16">
        <v>44065</v>
      </c>
      <c r="B141" s="529" t="s">
        <v>13</v>
      </c>
      <c r="C141" s="1655" t="s">
        <v>3102</v>
      </c>
      <c r="D141" s="1656"/>
      <c r="E141" s="1656"/>
      <c r="F141" s="1656"/>
      <c r="G141" s="1656"/>
      <c r="H141" s="1656"/>
      <c r="I141" s="1656"/>
      <c r="J141" s="1657"/>
      <c r="K141" s="1003"/>
      <c r="L141" s="21" t="s">
        <v>3190</v>
      </c>
    </row>
    <row r="142" spans="1:12" ht="17.25" customHeight="1" x14ac:dyDescent="0.25">
      <c r="A142" s="1337">
        <v>44073</v>
      </c>
      <c r="B142" s="913" t="s">
        <v>4</v>
      </c>
      <c r="C142" s="914"/>
      <c r="D142" s="914"/>
      <c r="E142" s="914"/>
      <c r="F142" s="914"/>
      <c r="G142" s="914"/>
      <c r="H142" s="914"/>
      <c r="I142" s="914"/>
      <c r="J142" s="914"/>
      <c r="K142" s="1199"/>
      <c r="L142" s="915"/>
    </row>
    <row r="143" spans="1:12" x14ac:dyDescent="0.25">
      <c r="A143" s="16">
        <v>44077</v>
      </c>
      <c r="B143" s="529" t="s">
        <v>127</v>
      </c>
      <c r="C143" s="425"/>
      <c r="D143" s="179" t="s">
        <v>1941</v>
      </c>
      <c r="E143" s="425"/>
      <c r="F143" s="425"/>
      <c r="G143" s="425"/>
      <c r="H143" s="425">
        <v>4630</v>
      </c>
      <c r="I143" s="425">
        <v>100</v>
      </c>
      <c r="J143" s="425"/>
      <c r="K143" s="1003"/>
      <c r="L143" s="18" t="s">
        <v>3111</v>
      </c>
    </row>
    <row r="144" spans="1:12" ht="32.25" customHeight="1" x14ac:dyDescent="0.25">
      <c r="A144" s="16">
        <v>44111</v>
      </c>
      <c r="B144" s="529" t="s">
        <v>13</v>
      </c>
      <c r="C144" s="1655" t="s">
        <v>3173</v>
      </c>
      <c r="D144" s="1656"/>
      <c r="E144" s="1656"/>
      <c r="F144" s="1656"/>
      <c r="G144" s="1656"/>
      <c r="H144" s="1656"/>
      <c r="I144" s="1656"/>
      <c r="J144" s="1657"/>
      <c r="K144" s="1003"/>
      <c r="L144" s="1379" t="s">
        <v>3174</v>
      </c>
    </row>
    <row r="145" spans="1:12" ht="40.5" customHeight="1" x14ac:dyDescent="0.25">
      <c r="A145" s="16">
        <v>44119</v>
      </c>
      <c r="B145" s="529" t="s">
        <v>13</v>
      </c>
      <c r="C145" s="1655" t="s">
        <v>3199</v>
      </c>
      <c r="D145" s="1656"/>
      <c r="E145" s="1656"/>
      <c r="F145" s="1656"/>
      <c r="G145" s="1656"/>
      <c r="H145" s="1656"/>
      <c r="I145" s="1656"/>
      <c r="J145" s="1657"/>
      <c r="K145" s="1003"/>
      <c r="L145" s="1379" t="s">
        <v>3189</v>
      </c>
    </row>
    <row r="146" spans="1:12" ht="48.75" customHeight="1" x14ac:dyDescent="0.25">
      <c r="A146" s="16">
        <v>44128</v>
      </c>
      <c r="B146" s="529"/>
      <c r="C146" s="1655" t="s">
        <v>3218</v>
      </c>
      <c r="D146" s="1656"/>
      <c r="E146" s="1656"/>
      <c r="F146" s="1656"/>
      <c r="G146" s="1656"/>
      <c r="H146" s="1656"/>
      <c r="I146" s="1656"/>
      <c r="J146" s="1657"/>
      <c r="K146" s="1003"/>
      <c r="L146" s="1379" t="s">
        <v>3205</v>
      </c>
    </row>
    <row r="147" spans="1:12" x14ac:dyDescent="0.25">
      <c r="A147" s="16">
        <v>44133</v>
      </c>
      <c r="B147" s="529" t="s">
        <v>13</v>
      </c>
      <c r="C147" s="1589" t="s">
        <v>3234</v>
      </c>
      <c r="D147" s="1590"/>
      <c r="E147" s="1590"/>
      <c r="F147" s="1590"/>
      <c r="G147" s="1590"/>
      <c r="H147" s="1590"/>
      <c r="I147" s="1590"/>
      <c r="J147" s="1591"/>
      <c r="K147" s="1003"/>
    </row>
    <row r="148" spans="1:12" x14ac:dyDescent="0.25">
      <c r="A148" s="16"/>
      <c r="C148" s="425"/>
      <c r="D148" s="179">
        <f t="shared" ref="D148:D156" si="0">+C148*(100-E148)/100</f>
        <v>0</v>
      </c>
      <c r="E148" s="425"/>
      <c r="F148" s="425"/>
      <c r="G148" s="425"/>
      <c r="H148" s="425"/>
      <c r="I148" s="425"/>
      <c r="J148" s="425"/>
      <c r="K148" s="1003"/>
    </row>
    <row r="149" spans="1:12" x14ac:dyDescent="0.25">
      <c r="A149" s="16"/>
      <c r="C149" s="425"/>
      <c r="D149" s="179">
        <f t="shared" si="0"/>
        <v>0</v>
      </c>
      <c r="E149" s="425"/>
      <c r="F149" s="425"/>
      <c r="G149" s="425"/>
      <c r="H149" s="425"/>
      <c r="I149" s="425"/>
      <c r="J149" s="425"/>
      <c r="K149" s="1003"/>
    </row>
    <row r="150" spans="1:12" x14ac:dyDescent="0.25">
      <c r="A150" s="16"/>
      <c r="C150" s="425"/>
      <c r="D150" s="179">
        <f t="shared" si="0"/>
        <v>0</v>
      </c>
      <c r="E150" s="425"/>
      <c r="F150" s="425"/>
      <c r="G150" s="425"/>
      <c r="H150" s="425"/>
      <c r="I150" s="425"/>
      <c r="J150" s="425"/>
      <c r="K150" s="1003"/>
    </row>
    <row r="151" spans="1:12" x14ac:dyDescent="0.25">
      <c r="A151" s="16"/>
      <c r="C151" s="425"/>
      <c r="D151" s="179">
        <f t="shared" si="0"/>
        <v>0</v>
      </c>
      <c r="E151" s="425"/>
      <c r="F151" s="425"/>
      <c r="G151" s="425"/>
      <c r="H151" s="425"/>
      <c r="I151" s="425"/>
      <c r="J151" s="425"/>
      <c r="K151" s="1003"/>
    </row>
    <row r="152" spans="1:12" x14ac:dyDescent="0.25">
      <c r="A152" s="16"/>
      <c r="C152" s="425"/>
      <c r="D152" s="179">
        <f t="shared" si="0"/>
        <v>0</v>
      </c>
      <c r="E152" s="425"/>
      <c r="F152" s="425"/>
      <c r="G152" s="425"/>
      <c r="H152" s="425"/>
      <c r="I152" s="425"/>
      <c r="J152" s="425"/>
      <c r="K152" s="1003"/>
    </row>
    <row r="153" spans="1:12" x14ac:dyDescent="0.25">
      <c r="A153" s="16"/>
      <c r="C153" s="425"/>
      <c r="D153" s="179">
        <f t="shared" si="0"/>
        <v>0</v>
      </c>
      <c r="E153" s="425"/>
      <c r="F153" s="425"/>
      <c r="G153" s="425"/>
      <c r="H153" s="425"/>
      <c r="I153" s="425"/>
      <c r="J153" s="425"/>
      <c r="K153" s="1003"/>
    </row>
    <row r="154" spans="1:12" x14ac:dyDescent="0.25">
      <c r="A154" s="16"/>
      <c r="C154" s="425"/>
      <c r="D154" s="179">
        <f t="shared" si="0"/>
        <v>0</v>
      </c>
      <c r="E154" s="425"/>
      <c r="F154" s="425"/>
      <c r="G154" s="425"/>
      <c r="H154" s="425"/>
      <c r="I154" s="425"/>
      <c r="J154" s="425"/>
      <c r="K154" s="1003"/>
    </row>
    <row r="155" spans="1:12" x14ac:dyDescent="0.25">
      <c r="A155" s="16"/>
      <c r="C155" s="425"/>
      <c r="D155" s="179">
        <f t="shared" si="0"/>
        <v>0</v>
      </c>
      <c r="E155" s="425"/>
      <c r="F155" s="425"/>
      <c r="G155" s="425"/>
      <c r="H155" s="425"/>
      <c r="I155" s="425"/>
      <c r="J155" s="425"/>
      <c r="K155" s="1003"/>
    </row>
    <row r="156" spans="1:12" x14ac:dyDescent="0.25">
      <c r="A156" s="16"/>
      <c r="C156" s="425"/>
      <c r="D156" s="179">
        <f t="shared" si="0"/>
        <v>0</v>
      </c>
      <c r="E156" s="425"/>
      <c r="F156" s="425"/>
      <c r="G156" s="425"/>
      <c r="H156" s="425"/>
      <c r="I156" s="425"/>
      <c r="J156" s="425"/>
      <c r="K156" s="1003"/>
    </row>
    <row r="157" spans="1:12" x14ac:dyDescent="0.25">
      <c r="A157" s="16"/>
      <c r="C157" s="425"/>
      <c r="D157" s="425"/>
      <c r="E157" s="425"/>
      <c r="F157" s="425"/>
      <c r="G157" s="425"/>
      <c r="H157" s="425"/>
      <c r="I157" s="425"/>
      <c r="J157" s="425"/>
      <c r="K157" s="1003"/>
    </row>
    <row r="158" spans="1:12" x14ac:dyDescent="0.25">
      <c r="A158" s="16"/>
    </row>
    <row r="159" spans="1:12" x14ac:dyDescent="0.25">
      <c r="A159" s="16"/>
    </row>
    <row r="160" spans="1:12" x14ac:dyDescent="0.25">
      <c r="A160" s="16"/>
    </row>
    <row r="161" spans="1:1" x14ac:dyDescent="0.25">
      <c r="A161" s="16"/>
    </row>
    <row r="162" spans="1:1" x14ac:dyDescent="0.25">
      <c r="A162" s="16"/>
    </row>
  </sheetData>
  <autoFilter ref="A6:L156"/>
  <customSheetViews>
    <customSheetView guid="{4721BBB5-12E6-4B99-8BF2-C39038CD9F6A}" showAutoFilter="1">
      <pane ySplit="6" topLeftCell="A85" activePane="bottomLeft" state="frozen"/>
      <selection pane="bottomLeft" activeCell="K91" sqref="K91"/>
      <pageMargins left="0.75" right="0.75" top="1" bottom="1" header="0.5" footer="0.5"/>
      <pageSetup paperSize="9" orientation="portrait" r:id="rId1"/>
      <headerFooter alignWithMargins="0"/>
      <autoFilter ref="B6:B156"/>
    </customSheetView>
    <customSheetView guid="{FA9FAA88-D028-49CA-97F0-6F4B4A8F7473}" showAutoFilter="1">
      <pane ySplit="6" topLeftCell="A85" activePane="bottomLeft" state="frozen"/>
      <selection pane="bottomLeft" activeCell="G84" sqref="G84"/>
      <pageMargins left="0.75" right="0.75" top="1" bottom="1" header="0.5" footer="0.5"/>
      <pageSetup paperSize="9" orientation="portrait" r:id="rId2"/>
      <headerFooter alignWithMargins="0"/>
      <autoFilter ref="B6:B156"/>
    </customSheetView>
  </customSheetViews>
  <mergeCells count="95">
    <mergeCell ref="A111:A112"/>
    <mergeCell ref="C147:J147"/>
    <mergeCell ref="C146:J146"/>
    <mergeCell ref="C140:J140"/>
    <mergeCell ref="C11:J11"/>
    <mergeCell ref="C19:J19"/>
    <mergeCell ref="C35:J35"/>
    <mergeCell ref="C38:J38"/>
    <mergeCell ref="C42:J42"/>
    <mergeCell ref="C40:J40"/>
    <mergeCell ref="C41:J41"/>
    <mergeCell ref="C29:J29"/>
    <mergeCell ref="C13:J13"/>
    <mergeCell ref="C129:J129"/>
    <mergeCell ref="C127:J127"/>
    <mergeCell ref="C128:J128"/>
    <mergeCell ref="C94:J94"/>
    <mergeCell ref="C112:J112"/>
    <mergeCell ref="C109:J109"/>
    <mergeCell ref="C104:J104"/>
    <mergeCell ref="C121:J121"/>
    <mergeCell ref="C117:J117"/>
    <mergeCell ref="C120:J120"/>
    <mergeCell ref="C118:J118"/>
    <mergeCell ref="C100:J100"/>
    <mergeCell ref="C101:J101"/>
    <mergeCell ref="C116:J116"/>
    <mergeCell ref="C107:J107"/>
    <mergeCell ref="C103:J103"/>
    <mergeCell ref="C81:J81"/>
    <mergeCell ref="C88:J88"/>
    <mergeCell ref="C63:J63"/>
    <mergeCell ref="C30:J30"/>
    <mergeCell ref="C52:J52"/>
    <mergeCell ref="H55:J55"/>
    <mergeCell ref="H64:J64"/>
    <mergeCell ref="H69:J69"/>
    <mergeCell ref="C77:J77"/>
    <mergeCell ref="C73:J73"/>
    <mergeCell ref="C74:J74"/>
    <mergeCell ref="C76:J76"/>
    <mergeCell ref="C75:J75"/>
    <mergeCell ref="C51:J51"/>
    <mergeCell ref="H84:J84"/>
    <mergeCell ref="C53:J53"/>
    <mergeCell ref="C10:J10"/>
    <mergeCell ref="C12:J12"/>
    <mergeCell ref="C14:J14"/>
    <mergeCell ref="C22:J22"/>
    <mergeCell ref="H50:J50"/>
    <mergeCell ref="H48:J48"/>
    <mergeCell ref="C31:J31"/>
    <mergeCell ref="C45:J45"/>
    <mergeCell ref="C37:J37"/>
    <mergeCell ref="C17:J17"/>
    <mergeCell ref="C18:J18"/>
    <mergeCell ref="C20:J20"/>
    <mergeCell ref="C26:J26"/>
    <mergeCell ref="A1:L1"/>
    <mergeCell ref="A2:B2"/>
    <mergeCell ref="C2:F2"/>
    <mergeCell ref="I2:J2"/>
    <mergeCell ref="A3:B3"/>
    <mergeCell ref="G2:H2"/>
    <mergeCell ref="G3:H3"/>
    <mergeCell ref="A5:B5"/>
    <mergeCell ref="C5:F5"/>
    <mergeCell ref="I5:J5"/>
    <mergeCell ref="K2:L2"/>
    <mergeCell ref="K3:L3"/>
    <mergeCell ref="A4:B4"/>
    <mergeCell ref="C4:F4"/>
    <mergeCell ref="I4:J4"/>
    <mergeCell ref="C3:F3"/>
    <mergeCell ref="I3:J3"/>
    <mergeCell ref="K4:L4"/>
    <mergeCell ref="K5:L5"/>
    <mergeCell ref="G4:H4"/>
    <mergeCell ref="G5:H5"/>
    <mergeCell ref="C145:J145"/>
    <mergeCell ref="C144:J144"/>
    <mergeCell ref="C7:J7"/>
    <mergeCell ref="C141:J141"/>
    <mergeCell ref="A9:A10"/>
    <mergeCell ref="C136:J136"/>
    <mergeCell ref="C134:J134"/>
    <mergeCell ref="A31:A32"/>
    <mergeCell ref="C32:J32"/>
    <mergeCell ref="A44:A45"/>
    <mergeCell ref="C89:J89"/>
    <mergeCell ref="C98:J98"/>
    <mergeCell ref="C97:J97"/>
    <mergeCell ref="C78:J78"/>
    <mergeCell ref="C58:J58"/>
    <mergeCell ref="C93:J93"/>
  </mergeCells>
  <phoneticPr fontId="11" type="noConversion"/>
  <hyperlinks>
    <hyperlink ref="B76" r:id="rId3"/>
    <hyperlink ref="B121" r:id="rId4"/>
  </hyperlinks>
  <pageMargins left="0.75" right="0.75" top="1" bottom="1" header="0.5" footer="0.5"/>
  <pageSetup paperSize="9" orientation="portrait" r:id="rId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AA160"/>
  <sheetViews>
    <sheetView zoomScaleNormal="100" workbookViewId="0">
      <pane ySplit="6" topLeftCell="A85" activePane="bottomLeft" state="frozen"/>
      <selection pane="bottomLeft" activeCell="K2" sqref="K2:L5"/>
    </sheetView>
  </sheetViews>
  <sheetFormatPr defaultColWidth="8.88671875" defaultRowHeight="15.75" x14ac:dyDescent="0.25"/>
  <cols>
    <col min="1" max="1" width="8.5546875" style="48" customWidth="1"/>
    <col min="2" max="2" width="7.88671875" style="47" customWidth="1"/>
    <col min="3" max="3" width="10.6640625" style="47" customWidth="1"/>
    <col min="4" max="8" width="7.88671875" style="47" customWidth="1"/>
    <col min="9" max="9" width="9.88671875" style="47" customWidth="1"/>
    <col min="10" max="10" width="10.6640625" style="47" customWidth="1"/>
    <col min="11" max="11" width="17.6640625" style="977" customWidth="1"/>
    <col min="12" max="12" width="34.109375" style="18" customWidth="1"/>
    <col min="13" max="16384" width="8.88671875" style="9"/>
  </cols>
  <sheetData>
    <row r="1" spans="1:13" s="6" customFormat="1" ht="30.75" customHeight="1" thickTop="1" x14ac:dyDescent="0.25">
      <c r="A1" s="1621" t="s">
        <v>417</v>
      </c>
      <c r="B1" s="1622"/>
      <c r="C1" s="1622"/>
      <c r="D1" s="1622"/>
      <c r="E1" s="1622"/>
      <c r="F1" s="1622"/>
      <c r="G1" s="1622"/>
      <c r="H1" s="1622"/>
      <c r="I1" s="1622"/>
      <c r="J1" s="1622"/>
      <c r="K1" s="1622"/>
      <c r="L1" s="1623"/>
      <c r="M1" s="5"/>
    </row>
    <row r="2" spans="1:13" ht="20.25" customHeight="1" x14ac:dyDescent="0.25">
      <c r="A2" s="1624" t="s">
        <v>177</v>
      </c>
      <c r="B2" s="1625"/>
      <c r="C2" s="1600"/>
      <c r="D2" s="1601"/>
      <c r="E2" s="1601"/>
      <c r="F2" s="1602"/>
      <c r="G2" s="1626"/>
      <c r="H2" s="1627"/>
      <c r="I2" s="1628" t="s">
        <v>178</v>
      </c>
      <c r="J2" s="1629"/>
      <c r="K2" s="1718"/>
      <c r="L2" s="1719"/>
      <c r="M2" s="8"/>
    </row>
    <row r="3" spans="1:13" ht="20.25" customHeight="1" x14ac:dyDescent="0.25">
      <c r="A3" s="1624" t="s">
        <v>179</v>
      </c>
      <c r="B3" s="1625"/>
      <c r="C3" s="1600"/>
      <c r="D3" s="1601"/>
      <c r="E3" s="1601"/>
      <c r="F3" s="1602"/>
      <c r="G3" s="1673"/>
      <c r="H3" s="1674"/>
      <c r="I3" s="1628" t="s">
        <v>180</v>
      </c>
      <c r="J3" s="1629"/>
      <c r="K3" s="1718"/>
      <c r="L3" s="1719"/>
      <c r="M3" s="8"/>
    </row>
    <row r="4" spans="1:13" ht="20.25" customHeight="1" x14ac:dyDescent="0.25">
      <c r="A4" s="1624" t="s">
        <v>181</v>
      </c>
      <c r="B4" s="1625"/>
      <c r="C4" s="1600"/>
      <c r="D4" s="1601"/>
      <c r="E4" s="1601"/>
      <c r="F4" s="1602"/>
      <c r="G4" s="1626"/>
      <c r="H4" s="1627"/>
      <c r="I4" s="1628" t="s">
        <v>182</v>
      </c>
      <c r="J4" s="1629"/>
      <c r="K4" s="1718"/>
      <c r="L4" s="1719"/>
      <c r="M4" s="8"/>
    </row>
    <row r="5" spans="1:13" ht="20.25" customHeight="1" thickBot="1" x14ac:dyDescent="0.3">
      <c r="A5" s="1641" t="s">
        <v>183</v>
      </c>
      <c r="B5" s="1642"/>
      <c r="C5" s="1636"/>
      <c r="D5" s="1637"/>
      <c r="E5" s="1637"/>
      <c r="F5" s="1638"/>
      <c r="G5" s="10"/>
      <c r="H5" s="11"/>
      <c r="I5" s="1628" t="s">
        <v>297</v>
      </c>
      <c r="J5" s="1629"/>
      <c r="K5" s="1861" t="s">
        <v>1024</v>
      </c>
      <c r="L5" s="1862"/>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20.100000000000001" customHeight="1" x14ac:dyDescent="0.25">
      <c r="A7" s="19">
        <v>40547</v>
      </c>
      <c r="B7" s="20" t="s">
        <v>13</v>
      </c>
      <c r="C7" s="1953" t="s">
        <v>28</v>
      </c>
      <c r="D7" s="1953"/>
      <c r="E7" s="1953"/>
      <c r="F7" s="1953"/>
      <c r="G7" s="1953"/>
      <c r="H7" s="1953"/>
      <c r="I7" s="1953"/>
      <c r="J7" s="1953"/>
      <c r="K7" s="1098"/>
    </row>
    <row r="8" spans="1:13" ht="20.100000000000001" customHeight="1" x14ac:dyDescent="0.25">
      <c r="A8" s="16">
        <v>40568</v>
      </c>
      <c r="B8" s="17" t="s">
        <v>19</v>
      </c>
      <c r="C8" s="1606" t="s">
        <v>29</v>
      </c>
      <c r="D8" s="1606"/>
      <c r="E8" s="1606"/>
      <c r="F8" s="1606"/>
      <c r="G8" s="1606"/>
      <c r="H8" s="1606"/>
      <c r="I8" s="1606"/>
      <c r="J8" s="1606"/>
    </row>
    <row r="9" spans="1:13" ht="64.5" customHeight="1" x14ac:dyDescent="0.25">
      <c r="A9" s="462">
        <v>40597</v>
      </c>
      <c r="B9" s="463" t="s">
        <v>24</v>
      </c>
      <c r="C9" s="1595" t="s">
        <v>1424</v>
      </c>
      <c r="D9" s="1595"/>
      <c r="E9" s="1595"/>
      <c r="F9" s="1595"/>
      <c r="G9" s="1595"/>
      <c r="H9" s="1595"/>
      <c r="I9" s="1595"/>
      <c r="J9" s="1595"/>
      <c r="K9" s="707" t="s">
        <v>1540</v>
      </c>
      <c r="L9" s="707" t="s">
        <v>1540</v>
      </c>
    </row>
    <row r="10" spans="1:13" ht="20.100000000000001" customHeight="1" x14ac:dyDescent="0.25">
      <c r="A10" s="16">
        <v>40601</v>
      </c>
      <c r="B10" s="17" t="s">
        <v>127</v>
      </c>
      <c r="H10" s="47">
        <v>5580</v>
      </c>
      <c r="I10" s="47">
        <v>100</v>
      </c>
      <c r="L10" s="18" t="s">
        <v>41</v>
      </c>
    </row>
    <row r="11" spans="1:13" ht="20.100000000000001" customHeight="1" x14ac:dyDescent="0.25">
      <c r="A11" s="16">
        <v>40611</v>
      </c>
      <c r="B11" s="17" t="s">
        <v>127</v>
      </c>
      <c r="H11" s="47">
        <v>5665</v>
      </c>
      <c r="I11" s="47">
        <v>95</v>
      </c>
      <c r="L11" s="18" t="s">
        <v>41</v>
      </c>
    </row>
    <row r="12" spans="1:13" ht="20.100000000000001" customHeight="1" x14ac:dyDescent="0.25">
      <c r="A12" s="16">
        <v>40628</v>
      </c>
      <c r="B12" s="17" t="s">
        <v>127</v>
      </c>
      <c r="H12" s="47">
        <v>5490</v>
      </c>
      <c r="I12" s="47">
        <v>87</v>
      </c>
      <c r="L12" s="18" t="s">
        <v>63</v>
      </c>
    </row>
    <row r="13" spans="1:13" ht="20.100000000000001" customHeight="1" x14ac:dyDescent="0.25">
      <c r="A13" s="16">
        <v>40634</v>
      </c>
      <c r="B13" s="17" t="s">
        <v>4</v>
      </c>
      <c r="C13" s="1606" t="s">
        <v>2898</v>
      </c>
      <c r="D13" s="1606"/>
      <c r="E13" s="1606"/>
      <c r="F13" s="1606"/>
      <c r="G13" s="1606"/>
      <c r="H13" s="1606"/>
      <c r="I13" s="1606"/>
      <c r="J13" s="1606"/>
    </row>
    <row r="14" spans="1:13" ht="21" customHeight="1" x14ac:dyDescent="0.25">
      <c r="A14" s="16">
        <v>40651</v>
      </c>
      <c r="B14" s="17" t="s">
        <v>13</v>
      </c>
      <c r="C14" s="1606" t="s">
        <v>72</v>
      </c>
      <c r="D14" s="1606"/>
      <c r="E14" s="1606"/>
      <c r="F14" s="1606"/>
      <c r="G14" s="1606"/>
      <c r="H14" s="1606"/>
      <c r="I14" s="1606"/>
      <c r="J14" s="1606"/>
    </row>
    <row r="15" spans="1:13" ht="20.100000000000001" customHeight="1" x14ac:dyDescent="0.25">
      <c r="A15" s="16">
        <v>40668</v>
      </c>
      <c r="B15" s="17" t="s">
        <v>13</v>
      </c>
      <c r="C15" s="1606" t="s">
        <v>37</v>
      </c>
      <c r="D15" s="1606"/>
      <c r="E15" s="1606"/>
      <c r="F15" s="1606"/>
      <c r="G15" s="1606"/>
      <c r="H15" s="1606"/>
      <c r="I15" s="1606"/>
      <c r="J15" s="1606"/>
    </row>
    <row r="16" spans="1:13" ht="20.100000000000001" customHeight="1" x14ac:dyDescent="0.25">
      <c r="A16" s="16">
        <v>40670</v>
      </c>
      <c r="B16" s="17" t="s">
        <v>127</v>
      </c>
      <c r="L16" s="18" t="s">
        <v>718</v>
      </c>
    </row>
    <row r="17" spans="1:12" ht="20.100000000000001" customHeight="1" x14ac:dyDescent="0.25">
      <c r="A17" s="16">
        <v>40683</v>
      </c>
      <c r="B17" s="17" t="s">
        <v>4</v>
      </c>
      <c r="C17" s="1606" t="s">
        <v>2899</v>
      </c>
      <c r="D17" s="1606"/>
      <c r="E17" s="1606"/>
      <c r="F17" s="1606"/>
      <c r="G17" s="1606"/>
      <c r="H17" s="1606"/>
      <c r="I17" s="1606"/>
      <c r="J17" s="1606"/>
    </row>
    <row r="18" spans="1:12" ht="20.100000000000001" customHeight="1" x14ac:dyDescent="0.25">
      <c r="A18" s="16">
        <v>40688</v>
      </c>
      <c r="B18" s="17" t="s">
        <v>13</v>
      </c>
      <c r="C18" s="1606" t="s">
        <v>72</v>
      </c>
      <c r="D18" s="1606"/>
      <c r="E18" s="1606"/>
      <c r="F18" s="1606"/>
      <c r="G18" s="1606"/>
      <c r="H18" s="1606"/>
      <c r="I18" s="1606"/>
      <c r="J18" s="1606"/>
    </row>
    <row r="19" spans="1:12" ht="20.100000000000001" customHeight="1" x14ac:dyDescent="0.25">
      <c r="A19" s="16">
        <v>40705</v>
      </c>
      <c r="B19" s="17" t="s">
        <v>4</v>
      </c>
      <c r="C19" s="1606" t="s">
        <v>2900</v>
      </c>
      <c r="D19" s="1606"/>
      <c r="E19" s="1606"/>
      <c r="F19" s="1606"/>
      <c r="G19" s="1606"/>
      <c r="H19" s="1606"/>
      <c r="I19" s="1606"/>
      <c r="J19" s="1606"/>
    </row>
    <row r="20" spans="1:12" ht="20.100000000000001" customHeight="1" x14ac:dyDescent="0.25">
      <c r="A20" s="19">
        <v>40706</v>
      </c>
      <c r="B20" s="20" t="s">
        <v>4</v>
      </c>
      <c r="C20" s="1953" t="s">
        <v>2901</v>
      </c>
      <c r="D20" s="1953"/>
      <c r="E20" s="1953"/>
      <c r="F20" s="1953"/>
      <c r="G20" s="1953"/>
      <c r="H20" s="1953"/>
      <c r="I20" s="1953"/>
      <c r="J20" s="1953"/>
      <c r="K20" s="1098"/>
    </row>
    <row r="21" spans="1:12" ht="63.75" customHeight="1" x14ac:dyDescent="0.25">
      <c r="A21" s="462">
        <v>40718</v>
      </c>
      <c r="B21" s="463" t="s">
        <v>24</v>
      </c>
      <c r="C21" s="1595" t="s">
        <v>719</v>
      </c>
      <c r="D21" s="1595"/>
      <c r="E21" s="1595"/>
      <c r="F21" s="1595"/>
      <c r="G21" s="1595"/>
      <c r="H21" s="1595"/>
      <c r="I21" s="1595"/>
      <c r="J21" s="1595"/>
      <c r="K21" s="978"/>
      <c r="L21" s="626"/>
    </row>
    <row r="22" spans="1:12" ht="20.100000000000001" customHeight="1" x14ac:dyDescent="0.25">
      <c r="A22" s="16">
        <v>40726</v>
      </c>
      <c r="B22" s="17" t="s">
        <v>66</v>
      </c>
      <c r="C22" s="1606" t="s">
        <v>2899</v>
      </c>
      <c r="D22" s="1606"/>
      <c r="E22" s="1606"/>
      <c r="F22" s="1606"/>
      <c r="G22" s="1606"/>
      <c r="H22" s="1606"/>
      <c r="I22" s="1606"/>
      <c r="J22" s="1606"/>
    </row>
    <row r="23" spans="1:12" ht="18" customHeight="1" x14ac:dyDescent="0.25">
      <c r="A23" s="16">
        <v>40734</v>
      </c>
      <c r="B23" s="17" t="s">
        <v>127</v>
      </c>
      <c r="H23" s="47" t="s">
        <v>50</v>
      </c>
      <c r="L23" s="18" t="s">
        <v>720</v>
      </c>
    </row>
    <row r="24" spans="1:12" ht="20.100000000000001" customHeight="1" x14ac:dyDescent="0.25">
      <c r="A24" s="16">
        <v>40771</v>
      </c>
      <c r="B24" s="17" t="s">
        <v>13</v>
      </c>
      <c r="C24" s="1606" t="s">
        <v>37</v>
      </c>
      <c r="D24" s="1606"/>
      <c r="E24" s="1606"/>
      <c r="F24" s="1606"/>
      <c r="G24" s="1606"/>
      <c r="H24" s="1606"/>
      <c r="I24" s="1606"/>
      <c r="J24" s="1606"/>
    </row>
    <row r="25" spans="1:12" ht="20.100000000000001" customHeight="1" x14ac:dyDescent="0.25">
      <c r="A25" s="16">
        <v>40878</v>
      </c>
      <c r="B25" s="17" t="s">
        <v>13</v>
      </c>
      <c r="C25" s="1600" t="s">
        <v>37</v>
      </c>
      <c r="D25" s="1601"/>
      <c r="E25" s="1601"/>
      <c r="F25" s="1601"/>
      <c r="G25" s="1601"/>
      <c r="H25" s="1601"/>
      <c r="I25" s="1601"/>
      <c r="J25" s="1602"/>
      <c r="K25" s="972"/>
    </row>
    <row r="26" spans="1:12" ht="20.100000000000001" customHeight="1" x14ac:dyDescent="0.25">
      <c r="A26" s="1582">
        <v>40892</v>
      </c>
      <c r="B26" s="17" t="s">
        <v>18</v>
      </c>
      <c r="C26" s="47">
        <v>55</v>
      </c>
      <c r="D26" s="57">
        <f>+C26*(100-E26)/100</f>
        <v>38.5</v>
      </c>
      <c r="E26" s="47">
        <v>30</v>
      </c>
      <c r="F26" s="47" t="s">
        <v>95</v>
      </c>
      <c r="G26" s="47">
        <v>150</v>
      </c>
      <c r="L26" s="18" t="s">
        <v>721</v>
      </c>
    </row>
    <row r="27" spans="1:12" ht="20.100000000000001" customHeight="1" thickBot="1" x14ac:dyDescent="0.3">
      <c r="A27" s="1583"/>
      <c r="B27" s="23" t="s">
        <v>127</v>
      </c>
      <c r="C27" s="64"/>
      <c r="D27" s="58"/>
      <c r="E27" s="64"/>
      <c r="F27" s="64"/>
      <c r="G27" s="64"/>
      <c r="H27" s="64"/>
      <c r="I27" s="64"/>
      <c r="J27" s="64"/>
      <c r="K27" s="64"/>
      <c r="L27" s="32" t="s">
        <v>722</v>
      </c>
    </row>
    <row r="28" spans="1:12" ht="20.100000000000001" customHeight="1" thickTop="1" x14ac:dyDescent="0.25">
      <c r="A28" s="25">
        <v>41005</v>
      </c>
      <c r="B28" s="26" t="s">
        <v>18</v>
      </c>
      <c r="C28" s="140">
        <v>35</v>
      </c>
      <c r="D28" s="108">
        <f>+C28*(100-E28)/100</f>
        <v>19.25</v>
      </c>
      <c r="E28" s="140">
        <v>45</v>
      </c>
      <c r="F28" s="140" t="s">
        <v>95</v>
      </c>
      <c r="G28" s="140">
        <v>162</v>
      </c>
      <c r="H28" s="140"/>
      <c r="I28" s="140"/>
      <c r="J28" s="140"/>
      <c r="K28" s="979"/>
      <c r="L28" s="27" t="s">
        <v>723</v>
      </c>
    </row>
    <row r="29" spans="1:12" x14ac:dyDescent="0.25">
      <c r="A29" s="16">
        <v>41012</v>
      </c>
      <c r="B29" s="17" t="s">
        <v>127</v>
      </c>
      <c r="D29" s="57"/>
      <c r="L29" s="18" t="s">
        <v>724</v>
      </c>
    </row>
    <row r="30" spans="1:12" ht="20.100000000000001" customHeight="1" x14ac:dyDescent="0.25">
      <c r="A30" s="16">
        <v>41028</v>
      </c>
      <c r="B30" s="17" t="s">
        <v>11</v>
      </c>
      <c r="C30" s="1773" t="s">
        <v>725</v>
      </c>
      <c r="D30" s="1774"/>
      <c r="E30" s="1774"/>
      <c r="F30" s="1774"/>
      <c r="G30" s="1774"/>
      <c r="H30" s="1774"/>
      <c r="I30" s="1774"/>
      <c r="J30" s="1775"/>
      <c r="K30" s="1040"/>
    </row>
    <row r="31" spans="1:12" ht="18" customHeight="1" x14ac:dyDescent="0.25">
      <c r="A31" s="16">
        <v>41061</v>
      </c>
      <c r="B31" s="17" t="s">
        <v>11</v>
      </c>
      <c r="C31" s="1773" t="s">
        <v>726</v>
      </c>
      <c r="D31" s="1774"/>
      <c r="E31" s="1774"/>
      <c r="F31" s="1774"/>
      <c r="G31" s="1774"/>
      <c r="H31" s="1774"/>
      <c r="I31" s="1774"/>
      <c r="J31" s="1775"/>
      <c r="K31" s="1040"/>
    </row>
    <row r="32" spans="1:12" ht="18" customHeight="1" x14ac:dyDescent="0.25">
      <c r="A32" s="16">
        <v>41063</v>
      </c>
      <c r="B32" s="17" t="s">
        <v>13</v>
      </c>
      <c r="C32" s="1661" t="s">
        <v>161</v>
      </c>
      <c r="D32" s="1662"/>
      <c r="E32" s="1662"/>
      <c r="F32" s="1662"/>
      <c r="G32" s="1662"/>
      <c r="H32" s="1662"/>
      <c r="I32" s="1662"/>
      <c r="J32" s="1663"/>
      <c r="K32" s="1002"/>
    </row>
    <row r="33" spans="1:12" ht="38.25" customHeight="1" x14ac:dyDescent="0.25">
      <c r="A33" s="16">
        <v>41088</v>
      </c>
      <c r="B33" s="17" t="s">
        <v>13</v>
      </c>
      <c r="C33" s="1664" t="s">
        <v>727</v>
      </c>
      <c r="D33" s="1947"/>
      <c r="E33" s="1947"/>
      <c r="F33" s="1947"/>
      <c r="G33" s="1947"/>
      <c r="H33" s="1947"/>
      <c r="I33" s="1947"/>
      <c r="J33" s="1948"/>
      <c r="K33" s="1097"/>
    </row>
    <row r="34" spans="1:12" ht="21" customHeight="1" x14ac:dyDescent="0.25">
      <c r="A34" s="16">
        <v>41115</v>
      </c>
      <c r="B34" s="17" t="s">
        <v>11</v>
      </c>
      <c r="C34" s="1661" t="s">
        <v>728</v>
      </c>
      <c r="D34" s="1662"/>
      <c r="E34" s="1662"/>
      <c r="F34" s="1662"/>
      <c r="G34" s="1662"/>
      <c r="H34" s="1662"/>
      <c r="I34" s="1662"/>
      <c r="J34" s="1663"/>
      <c r="K34" s="1002"/>
    </row>
    <row r="35" spans="1:12" ht="20.100000000000001" customHeight="1" x14ac:dyDescent="0.25">
      <c r="A35" s="16">
        <v>41147</v>
      </c>
      <c r="B35" s="17" t="s">
        <v>13</v>
      </c>
      <c r="C35" s="1661" t="s">
        <v>161</v>
      </c>
      <c r="D35" s="1662"/>
      <c r="E35" s="1662"/>
      <c r="F35" s="1662"/>
      <c r="G35" s="1662"/>
      <c r="H35" s="1662"/>
      <c r="I35" s="1662"/>
      <c r="J35" s="1663"/>
      <c r="K35" s="1002"/>
    </row>
    <row r="36" spans="1:12" ht="20.100000000000001" customHeight="1" x14ac:dyDescent="0.25">
      <c r="A36" s="16">
        <v>41174</v>
      </c>
      <c r="B36" s="17" t="s">
        <v>11</v>
      </c>
      <c r="C36" s="1661" t="s">
        <v>729</v>
      </c>
      <c r="D36" s="1662"/>
      <c r="E36" s="1662"/>
      <c r="F36" s="1662"/>
      <c r="G36" s="1662"/>
      <c r="H36" s="1662"/>
      <c r="I36" s="1662"/>
      <c r="J36" s="1663"/>
      <c r="K36" s="1002"/>
    </row>
    <row r="37" spans="1:12" ht="18" customHeight="1" x14ac:dyDescent="0.25">
      <c r="A37" s="16">
        <v>41187</v>
      </c>
      <c r="B37" s="17" t="s">
        <v>11</v>
      </c>
      <c r="C37" s="1664" t="s">
        <v>730</v>
      </c>
      <c r="D37" s="1662"/>
      <c r="E37" s="1662"/>
      <c r="F37" s="1662"/>
      <c r="G37" s="1662"/>
      <c r="H37" s="1662"/>
      <c r="I37" s="1662"/>
      <c r="J37" s="1663"/>
      <c r="K37" s="1002"/>
    </row>
    <row r="38" spans="1:12" ht="20.100000000000001" customHeight="1" thickBot="1" x14ac:dyDescent="0.3">
      <c r="A38" s="22">
        <v>41190</v>
      </c>
      <c r="B38" s="23" t="s">
        <v>127</v>
      </c>
      <c r="C38" s="64"/>
      <c r="D38" s="58"/>
      <c r="E38" s="64"/>
      <c r="F38" s="64"/>
      <c r="G38" s="64"/>
      <c r="H38" s="1636" t="s">
        <v>50</v>
      </c>
      <c r="I38" s="1638"/>
      <c r="J38" s="23"/>
      <c r="K38" s="23"/>
      <c r="L38" s="24" t="s">
        <v>731</v>
      </c>
    </row>
    <row r="39" spans="1:12" ht="20.100000000000001" customHeight="1" thickTop="1" x14ac:dyDescent="0.25">
      <c r="A39" s="44">
        <v>41304</v>
      </c>
      <c r="B39" s="45" t="s">
        <v>127</v>
      </c>
      <c r="C39" s="81"/>
      <c r="D39" s="67"/>
      <c r="E39" s="81"/>
      <c r="F39" s="81"/>
      <c r="G39" s="81"/>
      <c r="H39" s="1611" t="s">
        <v>50</v>
      </c>
      <c r="I39" s="1613"/>
      <c r="J39" s="81"/>
      <c r="K39" s="985"/>
      <c r="L39" s="46" t="s">
        <v>732</v>
      </c>
    </row>
    <row r="40" spans="1:12" ht="21" customHeight="1" x14ac:dyDescent="0.25">
      <c r="A40" s="16">
        <v>41352</v>
      </c>
      <c r="B40" s="17" t="s">
        <v>18</v>
      </c>
      <c r="C40" s="47">
        <v>75</v>
      </c>
      <c r="D40" s="57">
        <f>+C40*(100-E40)/100</f>
        <v>41.25</v>
      </c>
      <c r="E40" s="47">
        <v>45</v>
      </c>
      <c r="G40" s="47">
        <v>100</v>
      </c>
      <c r="L40" s="18" t="s">
        <v>214</v>
      </c>
    </row>
    <row r="41" spans="1:12" ht="33.75" customHeight="1" x14ac:dyDescent="0.25">
      <c r="A41" s="16">
        <v>41457</v>
      </c>
      <c r="B41" s="17" t="s">
        <v>13</v>
      </c>
      <c r="C41" s="1664" t="s">
        <v>733</v>
      </c>
      <c r="D41" s="1662"/>
      <c r="E41" s="1662"/>
      <c r="F41" s="1662"/>
      <c r="G41" s="1662"/>
      <c r="H41" s="1662"/>
      <c r="I41" s="1662"/>
      <c r="J41" s="1663"/>
      <c r="K41" s="1002"/>
    </row>
    <row r="42" spans="1:12" ht="20.100000000000001" customHeight="1" x14ac:dyDescent="0.25">
      <c r="A42" s="16">
        <v>41548</v>
      </c>
      <c r="B42" s="17" t="s">
        <v>127</v>
      </c>
      <c r="D42" s="57"/>
      <c r="H42" s="1600" t="s">
        <v>50</v>
      </c>
      <c r="I42" s="1602"/>
      <c r="L42" s="18" t="s">
        <v>712</v>
      </c>
    </row>
    <row r="43" spans="1:12" ht="20.100000000000001" customHeight="1" x14ac:dyDescent="0.25">
      <c r="A43" s="16">
        <v>41590</v>
      </c>
      <c r="B43" s="17" t="s">
        <v>18</v>
      </c>
      <c r="C43" s="47">
        <v>85</v>
      </c>
      <c r="D43" s="57">
        <f>+C43*(100-E43)/100</f>
        <v>42.5</v>
      </c>
      <c r="E43" s="47">
        <v>50</v>
      </c>
      <c r="G43" s="47">
        <v>145</v>
      </c>
      <c r="L43" s="18" t="s">
        <v>734</v>
      </c>
    </row>
    <row r="44" spans="1:12" ht="20.100000000000001" customHeight="1" thickBot="1" x14ac:dyDescent="0.3">
      <c r="A44" s="37">
        <v>41629</v>
      </c>
      <c r="B44" s="38" t="s">
        <v>13</v>
      </c>
      <c r="C44" s="1667" t="s">
        <v>161</v>
      </c>
      <c r="D44" s="1668"/>
      <c r="E44" s="1668"/>
      <c r="F44" s="1668"/>
      <c r="G44" s="1668"/>
      <c r="H44" s="1668"/>
      <c r="I44" s="1668"/>
      <c r="J44" s="1669"/>
      <c r="K44" s="1014"/>
      <c r="L44" s="39"/>
    </row>
    <row r="45" spans="1:12" ht="20.100000000000001" customHeight="1" thickTop="1" x14ac:dyDescent="0.25">
      <c r="A45" s="40">
        <v>41642</v>
      </c>
      <c r="B45" s="41" t="s">
        <v>127</v>
      </c>
      <c r="C45" s="119"/>
      <c r="D45" s="61"/>
      <c r="E45" s="119"/>
      <c r="F45" s="119"/>
      <c r="G45" s="119"/>
      <c r="H45" s="119"/>
      <c r="I45" s="119"/>
      <c r="J45" s="119"/>
      <c r="K45" s="984"/>
      <c r="L45" s="42" t="s">
        <v>735</v>
      </c>
    </row>
    <row r="46" spans="1:12" ht="20.100000000000001" customHeight="1" x14ac:dyDescent="0.25">
      <c r="A46" s="19">
        <v>41744</v>
      </c>
      <c r="B46" s="20" t="s">
        <v>18</v>
      </c>
      <c r="C46" s="62">
        <v>40</v>
      </c>
      <c r="D46" s="60">
        <f>+C46*(100-E46)/100</f>
        <v>20</v>
      </c>
      <c r="E46" s="62">
        <v>50</v>
      </c>
      <c r="F46" s="62"/>
      <c r="G46" s="62">
        <v>100</v>
      </c>
      <c r="H46" s="62"/>
      <c r="I46" s="62"/>
      <c r="J46" s="62"/>
      <c r="K46" s="1098"/>
      <c r="L46" s="28" t="s">
        <v>132</v>
      </c>
    </row>
    <row r="47" spans="1:12" ht="19.5" customHeight="1" x14ac:dyDescent="0.25">
      <c r="A47" s="16">
        <v>41745</v>
      </c>
      <c r="B47" s="17" t="s">
        <v>13</v>
      </c>
      <c r="C47" s="1664" t="s">
        <v>37</v>
      </c>
      <c r="D47" s="1665"/>
      <c r="E47" s="1665"/>
      <c r="F47" s="1665"/>
      <c r="G47" s="1665"/>
      <c r="H47" s="1665"/>
      <c r="I47" s="1665"/>
      <c r="J47" s="1666"/>
      <c r="K47" s="999"/>
    </row>
    <row r="48" spans="1:12" ht="79.5" customHeight="1" x14ac:dyDescent="0.25">
      <c r="A48" s="37">
        <v>41749</v>
      </c>
      <c r="B48" s="17" t="s">
        <v>13</v>
      </c>
      <c r="C48" s="1664" t="s">
        <v>736</v>
      </c>
      <c r="D48" s="1665"/>
      <c r="E48" s="1665"/>
      <c r="F48" s="1665"/>
      <c r="G48" s="1665"/>
      <c r="H48" s="1665"/>
      <c r="I48" s="1665"/>
      <c r="J48" s="1666"/>
      <c r="K48" s="999"/>
    </row>
    <row r="49" spans="1:12" ht="49.5" customHeight="1" x14ac:dyDescent="0.25">
      <c r="A49" s="462">
        <v>41785</v>
      </c>
      <c r="B49" s="689" t="s">
        <v>24</v>
      </c>
      <c r="C49" s="1714" t="s">
        <v>737</v>
      </c>
      <c r="D49" s="1706"/>
      <c r="E49" s="1706"/>
      <c r="F49" s="1706"/>
      <c r="G49" s="1706"/>
      <c r="H49" s="1706"/>
      <c r="I49" s="1706"/>
      <c r="J49" s="1707"/>
      <c r="K49" s="1027"/>
      <c r="L49" s="625" t="s">
        <v>1548</v>
      </c>
    </row>
    <row r="50" spans="1:12" x14ac:dyDescent="0.25">
      <c r="A50" s="16">
        <v>41806</v>
      </c>
      <c r="B50" s="17" t="s">
        <v>127</v>
      </c>
      <c r="D50" s="57"/>
      <c r="H50" s="47">
        <v>5505</v>
      </c>
      <c r="I50" s="47">
        <v>91</v>
      </c>
      <c r="L50" s="18" t="s">
        <v>738</v>
      </c>
    </row>
    <row r="51" spans="1:12" x14ac:dyDescent="0.25">
      <c r="A51" s="16">
        <v>41820</v>
      </c>
      <c r="B51" s="17" t="s">
        <v>18</v>
      </c>
      <c r="C51" s="47">
        <v>40</v>
      </c>
      <c r="D51" s="57">
        <f>+C51*(100-E51)/100</f>
        <v>22</v>
      </c>
      <c r="E51" s="47">
        <v>45</v>
      </c>
      <c r="G51" s="47">
        <v>150</v>
      </c>
      <c r="L51" s="18" t="s">
        <v>336</v>
      </c>
    </row>
    <row r="52" spans="1:12" x14ac:dyDescent="0.25">
      <c r="A52" s="16">
        <v>41878</v>
      </c>
      <c r="B52" s="17" t="s">
        <v>18</v>
      </c>
      <c r="C52" s="47">
        <v>50</v>
      </c>
      <c r="D52" s="57">
        <f>+C52*(100-E52)/100</f>
        <v>32.5</v>
      </c>
      <c r="E52" s="47">
        <v>35</v>
      </c>
      <c r="G52" s="47">
        <v>150</v>
      </c>
      <c r="L52" s="18" t="s">
        <v>214</v>
      </c>
    </row>
    <row r="53" spans="1:12" x14ac:dyDescent="0.25">
      <c r="A53" s="16">
        <v>41920</v>
      </c>
      <c r="B53" s="17" t="s">
        <v>351</v>
      </c>
      <c r="C53" s="1661" t="s">
        <v>739</v>
      </c>
      <c r="D53" s="1662"/>
      <c r="E53" s="1662"/>
      <c r="F53" s="1662"/>
      <c r="G53" s="1662"/>
      <c r="H53" s="1662"/>
      <c r="I53" s="1662"/>
      <c r="J53" s="1663"/>
      <c r="K53" s="1002"/>
    </row>
    <row r="54" spans="1:12" ht="20.100000000000001" customHeight="1" x14ac:dyDescent="0.25">
      <c r="A54" s="16">
        <v>41928</v>
      </c>
      <c r="B54" s="17" t="s">
        <v>13</v>
      </c>
      <c r="C54" s="1661" t="s">
        <v>352</v>
      </c>
      <c r="D54" s="1662"/>
      <c r="E54" s="1662"/>
      <c r="F54" s="1662"/>
      <c r="G54" s="1662"/>
      <c r="H54" s="1662"/>
      <c r="I54" s="1662"/>
      <c r="J54" s="1663"/>
      <c r="K54" s="1002"/>
    </row>
    <row r="55" spans="1:12" ht="20.100000000000001" customHeight="1" x14ac:dyDescent="0.25">
      <c r="A55" s="16">
        <v>41955</v>
      </c>
      <c r="B55" s="17" t="s">
        <v>127</v>
      </c>
      <c r="D55" s="57"/>
      <c r="H55" s="47">
        <v>5520</v>
      </c>
      <c r="I55" s="47">
        <v>100</v>
      </c>
      <c r="L55" s="18" t="s">
        <v>738</v>
      </c>
    </row>
    <row r="56" spans="1:12" ht="20.100000000000001" customHeight="1" thickBot="1" x14ac:dyDescent="0.3">
      <c r="A56" s="22">
        <v>42002</v>
      </c>
      <c r="B56" s="23" t="s">
        <v>18</v>
      </c>
      <c r="C56" s="64">
        <v>45</v>
      </c>
      <c r="D56" s="58">
        <f>+C56*(100-E56)/100</f>
        <v>22.5</v>
      </c>
      <c r="E56" s="64">
        <v>50</v>
      </c>
      <c r="F56" s="64"/>
      <c r="G56" s="64">
        <v>125</v>
      </c>
      <c r="H56" s="64"/>
      <c r="I56" s="64"/>
      <c r="J56" s="64"/>
      <c r="K56" s="64"/>
      <c r="L56" s="24" t="s">
        <v>548</v>
      </c>
    </row>
    <row r="57" spans="1:12" ht="20.100000000000001" customHeight="1" thickTop="1" x14ac:dyDescent="0.25">
      <c r="A57" s="44">
        <v>42044</v>
      </c>
      <c r="B57" s="45" t="s">
        <v>127</v>
      </c>
      <c r="C57" s="81"/>
      <c r="D57" s="67"/>
      <c r="E57" s="81"/>
      <c r="F57" s="81"/>
      <c r="G57" s="81"/>
      <c r="H57" s="81">
        <v>5530</v>
      </c>
      <c r="I57" s="81">
        <v>100</v>
      </c>
      <c r="J57" s="81"/>
      <c r="K57" s="985"/>
      <c r="L57" s="46" t="s">
        <v>740</v>
      </c>
    </row>
    <row r="58" spans="1:12" ht="20.100000000000001" customHeight="1" x14ac:dyDescent="0.25">
      <c r="A58" s="16">
        <v>42101</v>
      </c>
      <c r="B58" s="17" t="s">
        <v>13</v>
      </c>
      <c r="C58" s="1661" t="s">
        <v>973</v>
      </c>
      <c r="D58" s="1662"/>
      <c r="E58" s="1662"/>
      <c r="F58" s="1662"/>
      <c r="G58" s="1662"/>
      <c r="H58" s="1662"/>
      <c r="I58" s="1662"/>
      <c r="J58" s="1663"/>
      <c r="K58" s="1002"/>
    </row>
    <row r="59" spans="1:12" ht="20.100000000000001" customHeight="1" x14ac:dyDescent="0.25">
      <c r="A59" s="188">
        <v>42111</v>
      </c>
      <c r="B59" s="17" t="s">
        <v>13</v>
      </c>
      <c r="C59" s="1661" t="s">
        <v>1016</v>
      </c>
      <c r="D59" s="1662"/>
      <c r="E59" s="1662"/>
      <c r="F59" s="1662"/>
      <c r="G59" s="1662"/>
      <c r="H59" s="1662"/>
      <c r="I59" s="1662"/>
      <c r="J59" s="1663"/>
      <c r="K59" s="1255"/>
      <c r="L59"/>
    </row>
    <row r="60" spans="1:12" ht="68.25" customHeight="1" x14ac:dyDescent="0.25">
      <c r="A60" s="462">
        <v>42141</v>
      </c>
      <c r="B60" s="689" t="s">
        <v>24</v>
      </c>
      <c r="C60" s="1705" t="s">
        <v>1025</v>
      </c>
      <c r="D60" s="1765"/>
      <c r="E60" s="1765"/>
      <c r="F60" s="1765"/>
      <c r="G60" s="1765"/>
      <c r="H60" s="1765"/>
      <c r="I60" s="1765"/>
      <c r="J60" s="1766"/>
      <c r="K60" s="1044"/>
      <c r="L60" s="625" t="s">
        <v>1540</v>
      </c>
    </row>
    <row r="61" spans="1:12" ht="20.100000000000001" customHeight="1" x14ac:dyDescent="0.25">
      <c r="A61" s="1582">
        <v>42149</v>
      </c>
      <c r="B61" s="17" t="s">
        <v>127</v>
      </c>
      <c r="C61" s="178"/>
      <c r="D61" s="179"/>
      <c r="E61" s="178"/>
      <c r="F61" s="178"/>
      <c r="G61" s="178"/>
      <c r="H61" s="178"/>
      <c r="I61" s="178"/>
      <c r="J61" s="178">
        <v>4850</v>
      </c>
      <c r="K61" s="1003"/>
      <c r="L61" s="18" t="s">
        <v>1023</v>
      </c>
    </row>
    <row r="62" spans="1:12" x14ac:dyDescent="0.25">
      <c r="A62" s="1682"/>
      <c r="B62" s="17" t="s">
        <v>13</v>
      </c>
      <c r="C62" s="1658" t="s">
        <v>1037</v>
      </c>
      <c r="D62" s="1659"/>
      <c r="E62" s="1659"/>
      <c r="F62" s="1659"/>
      <c r="G62" s="1659"/>
      <c r="H62" s="1659"/>
      <c r="I62" s="1659"/>
      <c r="J62" s="1660"/>
      <c r="K62" s="997"/>
    </row>
    <row r="63" spans="1:12" x14ac:dyDescent="0.25">
      <c r="A63" s="16">
        <v>42162</v>
      </c>
      <c r="B63" s="17" t="s">
        <v>13</v>
      </c>
      <c r="C63" s="1658" t="s">
        <v>1041</v>
      </c>
      <c r="D63" s="1659"/>
      <c r="E63" s="1659"/>
      <c r="F63" s="1659"/>
      <c r="G63" s="1659"/>
      <c r="H63" s="1659"/>
      <c r="I63" s="1659"/>
      <c r="J63" s="1660"/>
      <c r="K63" s="997"/>
    </row>
    <row r="64" spans="1:12" ht="20.100000000000001" customHeight="1" x14ac:dyDescent="0.25">
      <c r="A64" s="1582">
        <v>42167</v>
      </c>
      <c r="B64" s="17" t="s">
        <v>13</v>
      </c>
      <c r="C64" s="1658" t="s">
        <v>1051</v>
      </c>
      <c r="D64" s="1659"/>
      <c r="E64" s="1659"/>
      <c r="F64" s="1659"/>
      <c r="G64" s="1659"/>
      <c r="H64" s="1659"/>
      <c r="I64" s="1659"/>
      <c r="J64" s="1660"/>
      <c r="K64" s="997"/>
    </row>
    <row r="65" spans="1:27" s="207" customFormat="1" ht="30.75" customHeight="1" x14ac:dyDescent="0.25">
      <c r="A65" s="1883"/>
      <c r="B65" s="1937" t="s">
        <v>66</v>
      </c>
      <c r="C65" s="211" t="s">
        <v>1003</v>
      </c>
      <c r="D65" s="1940" t="s">
        <v>1010</v>
      </c>
      <c r="E65" s="1941"/>
      <c r="F65" s="1940" t="s">
        <v>1046</v>
      </c>
      <c r="G65" s="1941"/>
      <c r="H65" s="1949" t="s">
        <v>1005</v>
      </c>
      <c r="I65" s="1950"/>
      <c r="J65" s="1931" t="s">
        <v>1047</v>
      </c>
      <c r="K65" s="1932"/>
      <c r="L65" s="1933"/>
      <c r="M65" s="225"/>
      <c r="N65" s="225"/>
      <c r="O65" s="225"/>
      <c r="P65" s="225"/>
      <c r="Q65" s="225"/>
      <c r="R65" s="225"/>
      <c r="S65" s="225"/>
      <c r="T65" s="225"/>
      <c r="U65" s="225"/>
      <c r="V65" s="225"/>
      <c r="W65" s="225"/>
      <c r="X65" s="225"/>
      <c r="Y65" s="225"/>
      <c r="Z65" s="225"/>
      <c r="AA65" s="225"/>
    </row>
    <row r="66" spans="1:27" s="207" customFormat="1" ht="24.75" customHeight="1" x14ac:dyDescent="0.25">
      <c r="A66" s="1883"/>
      <c r="B66" s="1938"/>
      <c r="C66" s="211" t="s">
        <v>1007</v>
      </c>
      <c r="D66" s="1934">
        <v>0</v>
      </c>
      <c r="E66" s="1935"/>
      <c r="F66" s="1934">
        <v>0.08</v>
      </c>
      <c r="G66" s="1935"/>
      <c r="H66" s="1934">
        <v>0.27</v>
      </c>
      <c r="I66" s="1935"/>
      <c r="J66" s="1934">
        <v>0.25</v>
      </c>
      <c r="K66" s="1936"/>
      <c r="L66" s="1935"/>
      <c r="M66" s="225"/>
      <c r="N66" s="225"/>
      <c r="O66" s="225"/>
      <c r="P66" s="225"/>
      <c r="Q66" s="225"/>
      <c r="R66" s="225"/>
      <c r="S66" s="225"/>
      <c r="T66" s="225"/>
      <c r="U66" s="225"/>
      <c r="V66" s="225"/>
      <c r="W66" s="225"/>
      <c r="X66" s="225"/>
      <c r="Y66" s="225"/>
      <c r="Z66" s="225"/>
      <c r="AA66" s="225"/>
    </row>
    <row r="67" spans="1:27" s="207" customFormat="1" ht="32.25" customHeight="1" x14ac:dyDescent="0.25">
      <c r="A67" s="1682"/>
      <c r="B67" s="1939"/>
      <c r="C67" s="212" t="s">
        <v>1013</v>
      </c>
      <c r="D67" s="1951"/>
      <c r="E67" s="1952"/>
      <c r="F67" s="1942"/>
      <c r="G67" s="1943"/>
      <c r="H67" s="1951"/>
      <c r="I67" s="1952"/>
      <c r="J67" s="1931" t="s">
        <v>1045</v>
      </c>
      <c r="K67" s="1932"/>
      <c r="L67" s="1933"/>
      <c r="M67" s="225"/>
      <c r="N67" s="225"/>
      <c r="O67" s="225"/>
      <c r="P67" s="225"/>
      <c r="Q67" s="225"/>
      <c r="R67" s="225"/>
      <c r="S67" s="225"/>
      <c r="T67" s="225"/>
      <c r="U67" s="225"/>
      <c r="V67" s="225"/>
      <c r="W67" s="225"/>
      <c r="X67" s="225"/>
      <c r="Y67" s="225"/>
      <c r="Z67" s="225"/>
      <c r="AA67" s="225"/>
    </row>
    <row r="68" spans="1:27" ht="20.100000000000001" customHeight="1" x14ac:dyDescent="0.25">
      <c r="A68" s="226">
        <v>42172</v>
      </c>
      <c r="B68" s="17" t="s">
        <v>18</v>
      </c>
      <c r="C68" s="178">
        <v>90</v>
      </c>
      <c r="D68" s="179">
        <f>+C68*(100-E68)/100</f>
        <v>45</v>
      </c>
      <c r="E68" s="178">
        <v>50</v>
      </c>
      <c r="F68" s="178"/>
      <c r="G68" s="178">
        <v>145</v>
      </c>
      <c r="H68" s="178"/>
      <c r="I68" s="178"/>
      <c r="J68" s="178"/>
      <c r="K68" s="1003"/>
      <c r="L68" s="21" t="s">
        <v>36</v>
      </c>
    </row>
    <row r="69" spans="1:27" ht="20.100000000000001" customHeight="1" x14ac:dyDescent="0.25">
      <c r="A69" s="16">
        <v>42318</v>
      </c>
      <c r="B69" s="17" t="s">
        <v>127</v>
      </c>
      <c r="C69" s="178"/>
      <c r="D69" s="179"/>
      <c r="E69" s="178"/>
      <c r="F69" s="178"/>
      <c r="G69" s="178"/>
      <c r="H69" s="178">
        <v>5455</v>
      </c>
      <c r="I69" s="178">
        <v>100</v>
      </c>
      <c r="J69" s="178"/>
      <c r="K69" s="1003"/>
      <c r="L69" s="18" t="s">
        <v>1113</v>
      </c>
    </row>
    <row r="70" spans="1:27" ht="16.5" thickBot="1" x14ac:dyDescent="0.3">
      <c r="A70" s="381">
        <v>42339</v>
      </c>
      <c r="B70" s="388" t="s">
        <v>18</v>
      </c>
      <c r="C70" s="391">
        <v>80</v>
      </c>
      <c r="D70" s="205">
        <f>+C70*(100-E70)/100</f>
        <v>40</v>
      </c>
      <c r="E70" s="391">
        <v>50</v>
      </c>
      <c r="F70" s="391"/>
      <c r="G70" s="391">
        <v>140</v>
      </c>
      <c r="H70" s="391"/>
      <c r="I70" s="391"/>
      <c r="J70" s="391"/>
      <c r="K70" s="391"/>
      <c r="L70" s="39" t="s">
        <v>1139</v>
      </c>
    </row>
    <row r="71" spans="1:27" ht="16.5" thickTop="1" x14ac:dyDescent="0.25">
      <c r="A71" s="154">
        <v>42397</v>
      </c>
      <c r="B71" s="155" t="s">
        <v>18</v>
      </c>
      <c r="C71" s="371">
        <v>30</v>
      </c>
      <c r="D71" s="372">
        <f>+C71*(100-E71)/100</f>
        <v>15</v>
      </c>
      <c r="E71" s="371">
        <v>50</v>
      </c>
      <c r="F71" s="371"/>
      <c r="G71" s="371">
        <v>210</v>
      </c>
      <c r="H71" s="371"/>
      <c r="I71" s="371"/>
      <c r="J71" s="371"/>
      <c r="K71" s="371"/>
      <c r="L71" s="156" t="s">
        <v>1166</v>
      </c>
    </row>
    <row r="72" spans="1:27" x14ac:dyDescent="0.25">
      <c r="A72" s="19">
        <v>42398</v>
      </c>
      <c r="B72" s="20" t="s">
        <v>18</v>
      </c>
      <c r="C72" s="236">
        <v>15</v>
      </c>
      <c r="D72" s="237">
        <f>+C72*(100-E72)/100</f>
        <v>7.5</v>
      </c>
      <c r="E72" s="236">
        <v>50</v>
      </c>
      <c r="F72" s="236"/>
      <c r="G72" s="236">
        <v>200</v>
      </c>
      <c r="H72" s="236"/>
      <c r="I72" s="236"/>
      <c r="J72" s="236"/>
      <c r="K72" s="236"/>
      <c r="L72" s="28" t="s">
        <v>1166</v>
      </c>
    </row>
    <row r="73" spans="1:27" x14ac:dyDescent="0.25">
      <c r="A73" s="19">
        <v>42423</v>
      </c>
      <c r="B73" s="20" t="s">
        <v>18</v>
      </c>
      <c r="C73" s="236">
        <v>15</v>
      </c>
      <c r="D73" s="237">
        <f>+C73*(100-E73)/100</f>
        <v>7.5</v>
      </c>
      <c r="E73" s="236">
        <v>50</v>
      </c>
      <c r="F73" s="236"/>
      <c r="G73" s="236">
        <v>220</v>
      </c>
      <c r="H73" s="236"/>
      <c r="I73" s="236"/>
      <c r="J73" s="236"/>
      <c r="K73" s="236"/>
      <c r="L73" s="28" t="s">
        <v>1166</v>
      </c>
    </row>
    <row r="74" spans="1:27" x14ac:dyDescent="0.25">
      <c r="A74" s="380">
        <v>42450</v>
      </c>
      <c r="B74" s="17" t="s">
        <v>13</v>
      </c>
      <c r="C74" s="1658" t="s">
        <v>14</v>
      </c>
      <c r="D74" s="1659"/>
      <c r="E74" s="1659"/>
      <c r="F74" s="1659"/>
      <c r="G74" s="1659"/>
      <c r="H74" s="1659"/>
      <c r="I74" s="1659"/>
      <c r="J74" s="1660"/>
      <c r="K74" s="997"/>
    </row>
    <row r="75" spans="1:27" x14ac:dyDescent="0.25">
      <c r="A75" s="19">
        <v>42462</v>
      </c>
      <c r="B75" s="20" t="s">
        <v>127</v>
      </c>
      <c r="C75" s="236"/>
      <c r="D75" s="237"/>
      <c r="E75" s="236"/>
      <c r="F75" s="236"/>
      <c r="G75" s="236"/>
      <c r="H75" s="236">
        <v>4985</v>
      </c>
      <c r="I75" s="236">
        <v>100</v>
      </c>
      <c r="J75" s="236"/>
      <c r="K75" s="236"/>
      <c r="L75" s="28" t="s">
        <v>1226</v>
      </c>
    </row>
    <row r="76" spans="1:27" ht="20.100000000000001" customHeight="1" x14ac:dyDescent="0.25">
      <c r="A76" s="380">
        <v>42470</v>
      </c>
      <c r="B76" s="17" t="s">
        <v>13</v>
      </c>
      <c r="C76" s="1658" t="s">
        <v>14</v>
      </c>
      <c r="D76" s="1659"/>
      <c r="E76" s="1659"/>
      <c r="F76" s="1659"/>
      <c r="G76" s="1659"/>
      <c r="H76" s="1659"/>
      <c r="I76" s="1659"/>
      <c r="J76" s="1660"/>
      <c r="K76" s="997"/>
    </row>
    <row r="77" spans="1:27" ht="31.5" x14ac:dyDescent="0.25">
      <c r="A77" s="19">
        <v>42491</v>
      </c>
      <c r="B77" s="20" t="s">
        <v>18</v>
      </c>
      <c r="C77" s="236">
        <v>30</v>
      </c>
      <c r="D77" s="237">
        <f>+C77*(100-E77)/100</f>
        <v>10.5</v>
      </c>
      <c r="E77" s="236">
        <v>65</v>
      </c>
      <c r="F77" s="236"/>
      <c r="G77" s="236">
        <v>165</v>
      </c>
      <c r="H77" s="236"/>
      <c r="I77" s="236"/>
      <c r="J77" s="236"/>
      <c r="K77" s="236"/>
      <c r="L77" s="28" t="s">
        <v>1259</v>
      </c>
    </row>
    <row r="78" spans="1:27" s="311" customFormat="1" ht="35.25" customHeight="1" x14ac:dyDescent="0.25">
      <c r="A78" s="36">
        <v>42524</v>
      </c>
      <c r="B78" s="131" t="s">
        <v>127</v>
      </c>
      <c r="C78" s="132"/>
      <c r="D78" s="133"/>
      <c r="E78" s="132"/>
      <c r="F78" s="132"/>
      <c r="G78" s="132"/>
      <c r="H78" s="132">
        <v>4790</v>
      </c>
      <c r="I78" s="132">
        <v>100</v>
      </c>
      <c r="J78" s="132"/>
      <c r="K78" s="132"/>
      <c r="L78" s="310" t="s">
        <v>1290</v>
      </c>
    </row>
    <row r="79" spans="1:27" ht="26.25" customHeight="1" x14ac:dyDescent="0.25">
      <c r="A79" s="380">
        <v>42559</v>
      </c>
      <c r="B79" s="17" t="s">
        <v>13</v>
      </c>
      <c r="C79" s="1589" t="s">
        <v>1331</v>
      </c>
      <c r="D79" s="1590"/>
      <c r="E79" s="1590"/>
      <c r="F79" s="1590"/>
      <c r="G79" s="1590"/>
      <c r="H79" s="1590"/>
      <c r="I79" s="1590"/>
      <c r="J79" s="1591"/>
      <c r="K79" s="988"/>
    </row>
    <row r="80" spans="1:27" s="277" customFormat="1" ht="31.5" x14ac:dyDescent="0.25">
      <c r="A80" s="19">
        <v>42565</v>
      </c>
      <c r="B80" s="20" t="s">
        <v>18</v>
      </c>
      <c r="C80" s="236">
        <v>24</v>
      </c>
      <c r="D80" s="237">
        <f>+C80*(100-E80)/100</f>
        <v>8.4</v>
      </c>
      <c r="E80" s="236">
        <v>65</v>
      </c>
      <c r="F80" s="236"/>
      <c r="G80" s="236">
        <v>155</v>
      </c>
      <c r="H80" s="236"/>
      <c r="I80" s="236"/>
      <c r="J80" s="236"/>
      <c r="K80" s="236"/>
      <c r="L80" s="107" t="s">
        <v>1321</v>
      </c>
    </row>
    <row r="81" spans="1:12" ht="21" customHeight="1" x14ac:dyDescent="0.25">
      <c r="A81" s="380">
        <v>42566</v>
      </c>
      <c r="B81" s="17" t="s">
        <v>13</v>
      </c>
      <c r="C81" s="1734" t="s">
        <v>1334</v>
      </c>
      <c r="D81" s="1735"/>
      <c r="E81" s="1735"/>
      <c r="F81" s="1735"/>
      <c r="G81" s="1735"/>
      <c r="H81" s="1735"/>
      <c r="I81" s="1735"/>
      <c r="J81" s="1736"/>
      <c r="K81" s="1031"/>
    </row>
    <row r="82" spans="1:12" x14ac:dyDescent="0.25">
      <c r="A82" s="380">
        <v>42584</v>
      </c>
      <c r="B82" s="17" t="s">
        <v>127</v>
      </c>
      <c r="C82" s="383"/>
      <c r="D82" s="179"/>
      <c r="E82" s="383"/>
      <c r="F82" s="383"/>
      <c r="G82" s="383"/>
      <c r="H82" s="383">
        <v>4775</v>
      </c>
      <c r="I82" s="383">
        <v>100</v>
      </c>
      <c r="J82" s="383"/>
      <c r="K82" s="1003"/>
      <c r="L82" s="18" t="s">
        <v>1355</v>
      </c>
    </row>
    <row r="83" spans="1:12" ht="20.100000000000001" customHeight="1" x14ac:dyDescent="0.25">
      <c r="A83" s="19">
        <v>42643</v>
      </c>
      <c r="B83" s="20" t="s">
        <v>18</v>
      </c>
      <c r="C83" s="236">
        <v>22</v>
      </c>
      <c r="D83" s="237">
        <f>+C83*(100-E83)/100</f>
        <v>7.7</v>
      </c>
      <c r="E83" s="236">
        <v>65</v>
      </c>
      <c r="F83" s="236"/>
      <c r="G83" s="236">
        <v>160</v>
      </c>
      <c r="H83" s="236"/>
      <c r="I83" s="236"/>
      <c r="J83" s="236"/>
      <c r="K83" s="236"/>
      <c r="L83" s="28" t="s">
        <v>1401</v>
      </c>
    </row>
    <row r="84" spans="1:12" ht="20.100000000000001" customHeight="1" thickBot="1" x14ac:dyDescent="0.3">
      <c r="A84" s="22">
        <v>42731</v>
      </c>
      <c r="B84" s="23" t="s">
        <v>18</v>
      </c>
      <c r="C84" s="227">
        <v>50</v>
      </c>
      <c r="D84" s="367">
        <f>+C84*(100-E84)/100</f>
        <v>5</v>
      </c>
      <c r="E84" s="227">
        <v>90</v>
      </c>
      <c r="F84" s="227"/>
      <c r="G84" s="227">
        <v>60</v>
      </c>
      <c r="H84" s="227"/>
      <c r="I84" s="227"/>
      <c r="J84" s="227"/>
      <c r="K84" s="227"/>
      <c r="L84" s="32" t="s">
        <v>1491</v>
      </c>
    </row>
    <row r="85" spans="1:12" ht="20.100000000000001" customHeight="1" thickTop="1" x14ac:dyDescent="0.25">
      <c r="A85" s="382">
        <v>42742</v>
      </c>
      <c r="B85" s="389" t="s">
        <v>13</v>
      </c>
      <c r="C85" s="1944" t="s">
        <v>1502</v>
      </c>
      <c r="D85" s="1945"/>
      <c r="E85" s="1945"/>
      <c r="F85" s="1945"/>
      <c r="G85" s="1945"/>
      <c r="H85" s="1945"/>
      <c r="I85" s="1945"/>
      <c r="J85" s="1946"/>
      <c r="K85" s="1096"/>
      <c r="L85" s="46"/>
    </row>
    <row r="86" spans="1:12" ht="20.100000000000001" customHeight="1" x14ac:dyDescent="0.25">
      <c r="A86" s="16">
        <v>42771</v>
      </c>
      <c r="B86" s="17" t="s">
        <v>18</v>
      </c>
      <c r="C86" s="178">
        <v>50</v>
      </c>
      <c r="D86" s="179">
        <f>+C86*(100-E86)/100</f>
        <v>5</v>
      </c>
      <c r="E86" s="178">
        <v>90</v>
      </c>
      <c r="F86" s="178"/>
      <c r="G86" s="178">
        <v>180</v>
      </c>
      <c r="H86" s="178"/>
      <c r="I86" s="178"/>
      <c r="J86" s="178"/>
      <c r="K86" s="1003"/>
      <c r="L86" s="18" t="s">
        <v>36</v>
      </c>
    </row>
    <row r="87" spans="1:12" ht="20.100000000000001" customHeight="1" x14ac:dyDescent="0.25">
      <c r="A87" s="16">
        <v>42770</v>
      </c>
      <c r="B87" s="17" t="s">
        <v>13</v>
      </c>
      <c r="C87" s="1658" t="s">
        <v>1511</v>
      </c>
      <c r="D87" s="1659"/>
      <c r="E87" s="1659"/>
      <c r="F87" s="1659"/>
      <c r="G87" s="1659"/>
      <c r="H87" s="1659"/>
      <c r="I87" s="1659"/>
      <c r="J87" s="1660"/>
      <c r="K87" s="997"/>
    </row>
    <row r="88" spans="1:12" ht="22.5" customHeight="1" x14ac:dyDescent="0.25">
      <c r="A88" s="342">
        <v>42803</v>
      </c>
      <c r="B88" s="17" t="s">
        <v>127</v>
      </c>
      <c r="C88" s="179"/>
      <c r="D88" s="179"/>
      <c r="E88" s="179"/>
      <c r="F88" s="179"/>
      <c r="G88" s="179"/>
      <c r="H88" s="179">
        <v>5650</v>
      </c>
      <c r="I88" s="179">
        <v>92</v>
      </c>
      <c r="J88" s="179"/>
      <c r="K88" s="179"/>
      <c r="L88" s="350" t="s">
        <v>1586</v>
      </c>
    </row>
    <row r="89" spans="1:12" ht="20.100000000000001" customHeight="1" x14ac:dyDescent="0.25">
      <c r="A89" s="16">
        <v>42835</v>
      </c>
      <c r="B89" s="17" t="s">
        <v>4</v>
      </c>
      <c r="C89" s="1589" t="s">
        <v>2902</v>
      </c>
      <c r="D89" s="1590"/>
      <c r="E89" s="1590"/>
      <c r="F89" s="1590"/>
      <c r="G89" s="1590"/>
      <c r="H89" s="1590"/>
      <c r="I89" s="1590"/>
      <c r="J89" s="1591"/>
      <c r="K89" s="988"/>
    </row>
    <row r="90" spans="1:12" ht="20.100000000000001" customHeight="1" x14ac:dyDescent="0.25">
      <c r="A90" s="16">
        <v>42937</v>
      </c>
      <c r="B90" s="17" t="s">
        <v>73</v>
      </c>
      <c r="C90" s="1699" t="s">
        <v>2368</v>
      </c>
      <c r="D90" s="1700"/>
      <c r="E90" s="1700"/>
      <c r="F90" s="1700"/>
      <c r="G90" s="1700"/>
      <c r="H90" s="1700"/>
      <c r="I90" s="1700"/>
      <c r="J90" s="1701"/>
      <c r="K90" s="1021"/>
    </row>
    <row r="91" spans="1:12" x14ac:dyDescent="0.25">
      <c r="A91" s="16">
        <v>42980</v>
      </c>
      <c r="B91" s="17" t="s">
        <v>26</v>
      </c>
      <c r="C91" s="1589" t="s">
        <v>1700</v>
      </c>
      <c r="D91" s="1590"/>
      <c r="E91" s="1590"/>
      <c r="F91" s="1590"/>
      <c r="G91" s="1590"/>
      <c r="H91" s="1590"/>
      <c r="I91" s="1590"/>
      <c r="J91" s="1591"/>
      <c r="K91" s="988"/>
    </row>
    <row r="92" spans="1:12" ht="20.100000000000001" customHeight="1" thickBot="1" x14ac:dyDescent="0.3">
      <c r="A92" s="22">
        <v>43276</v>
      </c>
      <c r="B92" s="23" t="s">
        <v>66</v>
      </c>
      <c r="C92" s="1764" t="s">
        <v>2118</v>
      </c>
      <c r="D92" s="1720"/>
      <c r="E92" s="1720"/>
      <c r="F92" s="1720"/>
      <c r="G92" s="1720"/>
      <c r="H92" s="1720"/>
      <c r="I92" s="1720"/>
      <c r="J92" s="1721"/>
      <c r="K92" s="1020"/>
      <c r="L92" s="32"/>
    </row>
    <row r="93" spans="1:12" ht="17.25" customHeight="1" thickTop="1" x14ac:dyDescent="0.25">
      <c r="A93" s="780"/>
      <c r="B93" s="785"/>
      <c r="C93" s="229"/>
      <c r="D93" s="238">
        <f t="shared" ref="D93:D115" si="0">+C93*(100-E93)/100</f>
        <v>0</v>
      </c>
      <c r="E93" s="229"/>
      <c r="F93" s="229"/>
      <c r="G93" s="229"/>
      <c r="H93" s="229"/>
      <c r="I93" s="229"/>
      <c r="J93" s="229"/>
      <c r="K93" s="229"/>
      <c r="L93" s="46"/>
    </row>
    <row r="94" spans="1:12" ht="20.100000000000001" customHeight="1" x14ac:dyDescent="0.25">
      <c r="A94" s="16"/>
      <c r="B94" s="17"/>
      <c r="C94" s="178"/>
      <c r="D94" s="179">
        <f t="shared" si="0"/>
        <v>0</v>
      </c>
      <c r="E94" s="178"/>
      <c r="F94" s="178"/>
      <c r="G94" s="178"/>
      <c r="H94" s="178"/>
      <c r="I94" s="178"/>
      <c r="J94" s="178"/>
      <c r="K94" s="1003"/>
    </row>
    <row r="95" spans="1:12" x14ac:dyDescent="0.25">
      <c r="A95" s="16"/>
      <c r="B95" s="17"/>
      <c r="C95" s="178"/>
      <c r="D95" s="179">
        <f t="shared" si="0"/>
        <v>0</v>
      </c>
      <c r="E95" s="178"/>
      <c r="F95" s="178"/>
      <c r="G95" s="178"/>
      <c r="H95" s="178"/>
      <c r="I95" s="178"/>
      <c r="J95" s="178"/>
      <c r="K95" s="1003"/>
    </row>
    <row r="96" spans="1:12" x14ac:dyDescent="0.25">
      <c r="A96" s="16"/>
      <c r="B96" s="17"/>
      <c r="C96" s="178"/>
      <c r="D96" s="179">
        <f t="shared" si="0"/>
        <v>0</v>
      </c>
      <c r="E96" s="178"/>
      <c r="F96" s="178"/>
      <c r="G96" s="178"/>
      <c r="H96" s="178"/>
      <c r="I96" s="178"/>
      <c r="J96" s="178"/>
      <c r="K96" s="1003"/>
    </row>
    <row r="97" spans="1:11" x14ac:dyDescent="0.25">
      <c r="A97" s="16"/>
      <c r="B97" s="17"/>
      <c r="C97" s="178"/>
      <c r="D97" s="179">
        <f t="shared" si="0"/>
        <v>0</v>
      </c>
      <c r="E97" s="178"/>
      <c r="F97" s="178"/>
      <c r="G97" s="178"/>
      <c r="H97" s="178"/>
      <c r="I97" s="178"/>
      <c r="J97" s="178"/>
      <c r="K97" s="1003"/>
    </row>
    <row r="98" spans="1:11" ht="20.100000000000001" customHeight="1" x14ac:dyDescent="0.25">
      <c r="A98" s="16"/>
      <c r="B98" s="17"/>
      <c r="C98" s="178"/>
      <c r="D98" s="179">
        <f t="shared" si="0"/>
        <v>0</v>
      </c>
      <c r="E98" s="178"/>
      <c r="F98" s="178"/>
      <c r="G98" s="178"/>
      <c r="H98" s="178"/>
      <c r="I98" s="178"/>
      <c r="J98" s="178"/>
      <c r="K98" s="1003"/>
    </row>
    <row r="99" spans="1:11" ht="20.100000000000001" customHeight="1" x14ac:dyDescent="0.25">
      <c r="A99" s="16"/>
      <c r="B99" s="17"/>
      <c r="C99" s="178"/>
      <c r="D99" s="179">
        <f t="shared" si="0"/>
        <v>0</v>
      </c>
      <c r="E99" s="178"/>
      <c r="F99" s="178"/>
      <c r="G99" s="178"/>
      <c r="H99" s="178"/>
      <c r="I99" s="178"/>
      <c r="J99" s="178"/>
      <c r="K99" s="1003"/>
    </row>
    <row r="100" spans="1:11" ht="20.100000000000001" customHeight="1" x14ac:dyDescent="0.25">
      <c r="A100" s="16"/>
      <c r="B100" s="17"/>
      <c r="C100" s="178"/>
      <c r="D100" s="179">
        <f t="shared" si="0"/>
        <v>0</v>
      </c>
      <c r="E100" s="178"/>
      <c r="F100" s="178"/>
      <c r="G100" s="178"/>
      <c r="H100" s="178"/>
      <c r="I100" s="178"/>
      <c r="J100" s="178"/>
      <c r="K100" s="1003"/>
    </row>
    <row r="101" spans="1:11" ht="20.100000000000001" customHeight="1" x14ac:dyDescent="0.25">
      <c r="A101" s="16"/>
      <c r="B101" s="17"/>
      <c r="C101" s="178"/>
      <c r="D101" s="179">
        <f t="shared" si="0"/>
        <v>0</v>
      </c>
      <c r="E101" s="178"/>
      <c r="F101" s="178"/>
      <c r="G101" s="178"/>
      <c r="H101" s="178"/>
      <c r="I101" s="178"/>
      <c r="J101" s="178"/>
      <c r="K101" s="1003"/>
    </row>
    <row r="102" spans="1:11" x14ac:dyDescent="0.25">
      <c r="A102" s="16"/>
      <c r="B102" s="17"/>
      <c r="C102" s="178"/>
      <c r="D102" s="179">
        <f t="shared" si="0"/>
        <v>0</v>
      </c>
      <c r="E102" s="178"/>
      <c r="F102" s="178"/>
      <c r="G102" s="178"/>
      <c r="H102" s="178"/>
      <c r="I102" s="178"/>
      <c r="J102" s="178"/>
      <c r="K102" s="1003"/>
    </row>
    <row r="103" spans="1:11" x14ac:dyDescent="0.25">
      <c r="A103" s="16"/>
      <c r="B103" s="17"/>
      <c r="C103" s="178"/>
      <c r="D103" s="179">
        <f t="shared" si="0"/>
        <v>0</v>
      </c>
      <c r="E103" s="178"/>
      <c r="F103" s="178"/>
      <c r="G103" s="178"/>
      <c r="H103" s="178"/>
      <c r="I103" s="178"/>
      <c r="J103" s="178"/>
      <c r="K103" s="1003"/>
    </row>
    <row r="104" spans="1:11" x14ac:dyDescent="0.25">
      <c r="A104" s="16"/>
      <c r="B104" s="17"/>
      <c r="C104" s="178"/>
      <c r="D104" s="179">
        <f t="shared" si="0"/>
        <v>0</v>
      </c>
      <c r="E104" s="178"/>
      <c r="F104" s="178"/>
      <c r="G104" s="178"/>
      <c r="H104" s="178"/>
      <c r="I104" s="178"/>
      <c r="J104" s="178"/>
      <c r="K104" s="1003"/>
    </row>
    <row r="105" spans="1:11" ht="20.100000000000001" customHeight="1" x14ac:dyDescent="0.25">
      <c r="A105" s="16"/>
      <c r="B105" s="17"/>
      <c r="C105" s="178"/>
      <c r="D105" s="179">
        <f t="shared" si="0"/>
        <v>0</v>
      </c>
      <c r="E105" s="178"/>
      <c r="F105" s="178"/>
      <c r="G105" s="178"/>
      <c r="H105" s="178"/>
      <c r="I105" s="178"/>
      <c r="J105" s="178"/>
      <c r="K105" s="1003"/>
    </row>
    <row r="106" spans="1:11" x14ac:dyDescent="0.25">
      <c r="A106" s="16"/>
      <c r="B106" s="17"/>
      <c r="C106" s="178"/>
      <c r="D106" s="179">
        <f t="shared" si="0"/>
        <v>0</v>
      </c>
      <c r="E106" s="178"/>
      <c r="F106" s="178"/>
      <c r="G106" s="178"/>
      <c r="H106" s="178"/>
      <c r="I106" s="178"/>
      <c r="J106" s="178"/>
      <c r="K106" s="1003"/>
    </row>
    <row r="107" spans="1:11" x14ac:dyDescent="0.25">
      <c r="A107" s="16"/>
      <c r="B107" s="17"/>
      <c r="C107" s="178"/>
      <c r="D107" s="179">
        <f t="shared" si="0"/>
        <v>0</v>
      </c>
      <c r="E107" s="178"/>
      <c r="F107" s="178"/>
      <c r="G107" s="178"/>
      <c r="H107" s="178"/>
      <c r="I107" s="178"/>
      <c r="J107" s="178"/>
      <c r="K107" s="1003"/>
    </row>
    <row r="108" spans="1:11" x14ac:dyDescent="0.25">
      <c r="A108" s="16"/>
      <c r="B108" s="17"/>
      <c r="C108" s="178"/>
      <c r="D108" s="179">
        <f t="shared" si="0"/>
        <v>0</v>
      </c>
      <c r="E108" s="178"/>
      <c r="F108" s="178"/>
      <c r="G108" s="178"/>
      <c r="H108" s="178"/>
      <c r="I108" s="178"/>
      <c r="J108" s="178"/>
      <c r="K108" s="1003"/>
    </row>
    <row r="109" spans="1:11" ht="20.100000000000001" customHeight="1" x14ac:dyDescent="0.25">
      <c r="A109" s="16"/>
      <c r="B109" s="17"/>
      <c r="C109" s="178"/>
      <c r="D109" s="179">
        <f t="shared" si="0"/>
        <v>0</v>
      </c>
      <c r="E109" s="178"/>
      <c r="F109" s="178"/>
      <c r="G109" s="178"/>
      <c r="H109" s="178"/>
      <c r="I109" s="178"/>
      <c r="J109" s="178"/>
      <c r="K109" s="1003"/>
    </row>
    <row r="110" spans="1:11" ht="20.100000000000001" customHeight="1" x14ac:dyDescent="0.25">
      <c r="A110" s="16"/>
      <c r="B110" s="17"/>
      <c r="C110" s="178"/>
      <c r="D110" s="179">
        <f t="shared" si="0"/>
        <v>0</v>
      </c>
      <c r="E110" s="178"/>
      <c r="F110" s="178"/>
      <c r="G110" s="178"/>
      <c r="H110" s="178"/>
      <c r="I110" s="178"/>
      <c r="J110" s="178"/>
      <c r="K110" s="1003"/>
    </row>
    <row r="111" spans="1:11" x14ac:dyDescent="0.25">
      <c r="A111" s="16"/>
      <c r="B111" s="17"/>
      <c r="C111" s="178"/>
      <c r="D111" s="179">
        <f t="shared" si="0"/>
        <v>0</v>
      </c>
      <c r="E111" s="178"/>
      <c r="F111" s="178"/>
      <c r="G111" s="178"/>
      <c r="H111" s="178"/>
      <c r="I111" s="178"/>
      <c r="J111" s="178"/>
      <c r="K111" s="1003"/>
    </row>
    <row r="112" spans="1:11" x14ac:dyDescent="0.25">
      <c r="A112" s="16"/>
      <c r="B112" s="17"/>
      <c r="C112" s="178"/>
      <c r="D112" s="179">
        <f t="shared" si="0"/>
        <v>0</v>
      </c>
      <c r="E112" s="178"/>
      <c r="F112" s="178"/>
      <c r="G112" s="178"/>
      <c r="H112" s="178"/>
      <c r="I112" s="178"/>
      <c r="J112" s="178"/>
      <c r="K112" s="1003"/>
    </row>
    <row r="113" spans="1:11" x14ac:dyDescent="0.25">
      <c r="A113" s="16"/>
      <c r="B113" s="17"/>
      <c r="C113" s="178"/>
      <c r="D113" s="179">
        <f t="shared" si="0"/>
        <v>0</v>
      </c>
      <c r="E113" s="178"/>
      <c r="F113" s="178"/>
      <c r="G113" s="178"/>
      <c r="H113" s="178"/>
      <c r="I113" s="178"/>
      <c r="J113" s="178"/>
      <c r="K113" s="1003"/>
    </row>
    <row r="114" spans="1:11" x14ac:dyDescent="0.25">
      <c r="A114" s="16"/>
      <c r="B114" s="17"/>
      <c r="C114" s="178"/>
      <c r="D114" s="179">
        <f t="shared" si="0"/>
        <v>0</v>
      </c>
      <c r="E114" s="178"/>
      <c r="F114" s="178"/>
      <c r="G114" s="178"/>
      <c r="H114" s="178"/>
      <c r="I114" s="178"/>
      <c r="J114" s="178"/>
      <c r="K114" s="1003"/>
    </row>
    <row r="115" spans="1:11" x14ac:dyDescent="0.25">
      <c r="A115" s="16"/>
      <c r="B115" s="17"/>
      <c r="C115" s="178"/>
      <c r="D115" s="179">
        <f t="shared" si="0"/>
        <v>0</v>
      </c>
      <c r="E115" s="178"/>
      <c r="F115" s="178"/>
      <c r="G115" s="178"/>
      <c r="H115" s="178"/>
      <c r="I115" s="178"/>
      <c r="J115" s="178"/>
      <c r="K115" s="1003"/>
    </row>
    <row r="116" spans="1:11" x14ac:dyDescent="0.25">
      <c r="A116" s="16"/>
      <c r="B116" s="17"/>
      <c r="C116" s="2"/>
      <c r="D116" s="2"/>
      <c r="E116" s="2"/>
      <c r="F116" s="2"/>
      <c r="G116" s="2"/>
      <c r="H116" s="2"/>
      <c r="I116" s="2"/>
      <c r="J116" s="2"/>
      <c r="K116" s="2"/>
    </row>
    <row r="117" spans="1:11" ht="20.100000000000001" customHeight="1" x14ac:dyDescent="0.25">
      <c r="A117" s="16"/>
      <c r="B117" s="17"/>
      <c r="C117" s="2"/>
      <c r="D117" s="2"/>
      <c r="E117" s="2"/>
      <c r="F117" s="2"/>
      <c r="G117" s="2"/>
      <c r="H117" s="2"/>
      <c r="I117" s="2"/>
      <c r="J117" s="2"/>
      <c r="K117" s="2"/>
    </row>
    <row r="118" spans="1:11" ht="20.100000000000001" customHeight="1" x14ac:dyDescent="0.25">
      <c r="A118" s="16"/>
      <c r="B118" s="17"/>
      <c r="C118" s="2"/>
      <c r="D118" s="2"/>
      <c r="E118" s="2"/>
      <c r="F118" s="2"/>
      <c r="G118" s="2"/>
      <c r="H118" s="2"/>
      <c r="I118" s="2"/>
      <c r="J118" s="2"/>
      <c r="K118" s="2"/>
    </row>
    <row r="119" spans="1:11" ht="20.100000000000001" customHeight="1" x14ac:dyDescent="0.25">
      <c r="A119" s="16"/>
      <c r="B119" s="17"/>
      <c r="C119" s="2"/>
      <c r="D119" s="2"/>
      <c r="E119" s="2"/>
      <c r="F119" s="2"/>
      <c r="G119" s="2"/>
      <c r="H119" s="2"/>
      <c r="I119" s="2"/>
      <c r="J119" s="2"/>
      <c r="K119" s="2"/>
    </row>
    <row r="120" spans="1:11" ht="20.100000000000001" customHeight="1" x14ac:dyDescent="0.25">
      <c r="A120" s="16"/>
      <c r="B120" s="17"/>
      <c r="C120" s="2"/>
      <c r="D120" s="2"/>
      <c r="E120" s="2"/>
      <c r="F120" s="2"/>
      <c r="G120" s="2"/>
      <c r="H120" s="2"/>
      <c r="I120" s="2"/>
      <c r="J120" s="2"/>
      <c r="K120" s="2"/>
    </row>
    <row r="121" spans="1:11" x14ac:dyDescent="0.25">
      <c r="A121" s="16"/>
      <c r="B121" s="17"/>
      <c r="C121" s="2"/>
      <c r="D121" s="2"/>
      <c r="E121" s="2"/>
      <c r="F121" s="2"/>
      <c r="G121" s="2"/>
      <c r="H121" s="2"/>
      <c r="I121" s="2"/>
      <c r="J121" s="2"/>
      <c r="K121" s="2"/>
    </row>
    <row r="122" spans="1:11" ht="20.100000000000001" customHeight="1" x14ac:dyDescent="0.25">
      <c r="A122" s="16"/>
      <c r="B122" s="17"/>
      <c r="C122" s="2"/>
      <c r="D122" s="2"/>
      <c r="E122" s="2"/>
      <c r="F122" s="2"/>
      <c r="G122" s="2"/>
      <c r="H122" s="2"/>
      <c r="I122" s="2"/>
      <c r="J122" s="2"/>
      <c r="K122" s="2"/>
    </row>
    <row r="123" spans="1:11" ht="20.100000000000001" customHeight="1" x14ac:dyDescent="0.25">
      <c r="A123" s="16"/>
      <c r="B123" s="17"/>
      <c r="C123" s="2"/>
      <c r="D123" s="2"/>
      <c r="E123" s="2"/>
      <c r="F123" s="2"/>
      <c r="G123" s="2"/>
      <c r="H123" s="2"/>
      <c r="I123" s="2"/>
      <c r="J123" s="2"/>
      <c r="K123" s="2"/>
    </row>
    <row r="124" spans="1:11" ht="20.100000000000001" customHeight="1" x14ac:dyDescent="0.25">
      <c r="A124" s="16"/>
      <c r="B124" s="17"/>
      <c r="C124" s="2"/>
      <c r="D124" s="2"/>
      <c r="E124" s="2"/>
      <c r="F124" s="2"/>
      <c r="G124" s="2"/>
      <c r="H124" s="2"/>
      <c r="I124" s="2"/>
      <c r="J124" s="2"/>
      <c r="K124" s="2"/>
    </row>
    <row r="125" spans="1:11" ht="20.100000000000001" customHeight="1" x14ac:dyDescent="0.25">
      <c r="A125" s="16"/>
      <c r="B125" s="17"/>
      <c r="C125" s="2"/>
      <c r="D125" s="2"/>
      <c r="E125" s="2"/>
      <c r="F125" s="2"/>
      <c r="G125" s="2"/>
      <c r="H125" s="2"/>
      <c r="I125" s="2"/>
      <c r="J125" s="2"/>
      <c r="K125" s="2"/>
    </row>
    <row r="126" spans="1:11" ht="20.100000000000001" customHeight="1" x14ac:dyDescent="0.25">
      <c r="A126" s="16"/>
      <c r="B126" s="17"/>
      <c r="C126" s="2"/>
      <c r="D126" s="2"/>
      <c r="E126" s="2"/>
      <c r="F126" s="2"/>
      <c r="G126" s="2"/>
      <c r="H126" s="2"/>
      <c r="I126" s="2"/>
      <c r="J126" s="2"/>
      <c r="K126" s="2"/>
    </row>
    <row r="127" spans="1:11" ht="20.100000000000001" customHeight="1" x14ac:dyDescent="0.25">
      <c r="A127" s="16"/>
      <c r="B127" s="17"/>
      <c r="C127" s="2"/>
      <c r="D127" s="2"/>
      <c r="E127" s="2"/>
      <c r="F127" s="2"/>
      <c r="G127" s="2"/>
      <c r="H127" s="2"/>
      <c r="I127" s="2"/>
      <c r="J127" s="2"/>
      <c r="K127" s="2"/>
    </row>
    <row r="128" spans="1:11" ht="20.100000000000001" customHeight="1" x14ac:dyDescent="0.25">
      <c r="A128" s="16"/>
      <c r="B128" s="17"/>
      <c r="C128" s="2"/>
      <c r="D128" s="2"/>
      <c r="E128" s="2"/>
      <c r="F128" s="2"/>
      <c r="G128" s="2"/>
      <c r="H128" s="2"/>
      <c r="I128" s="2"/>
      <c r="J128" s="2"/>
      <c r="K128" s="2"/>
    </row>
    <row r="129" spans="1:11" ht="20.100000000000001" customHeight="1" x14ac:dyDescent="0.25">
      <c r="A129" s="16"/>
      <c r="B129" s="17"/>
      <c r="C129" s="2"/>
      <c r="D129" s="2"/>
      <c r="E129" s="2"/>
      <c r="F129" s="2"/>
      <c r="G129" s="2"/>
      <c r="H129" s="2"/>
      <c r="I129" s="2"/>
      <c r="J129" s="2"/>
      <c r="K129" s="2"/>
    </row>
    <row r="130" spans="1:11" x14ac:dyDescent="0.25">
      <c r="A130" s="16"/>
      <c r="B130" s="17"/>
      <c r="C130" s="2"/>
      <c r="D130" s="2"/>
      <c r="E130" s="2"/>
      <c r="F130" s="2"/>
      <c r="G130" s="2"/>
      <c r="H130" s="2"/>
      <c r="I130" s="2"/>
      <c r="J130" s="2"/>
      <c r="K130" s="2"/>
    </row>
    <row r="131" spans="1:11" ht="20.100000000000001" customHeight="1" x14ac:dyDescent="0.25">
      <c r="A131" s="16"/>
      <c r="B131" s="17"/>
      <c r="C131" s="2"/>
      <c r="D131" s="2"/>
      <c r="E131" s="2"/>
      <c r="F131" s="2"/>
      <c r="G131" s="2"/>
      <c r="H131" s="2"/>
      <c r="I131" s="2"/>
      <c r="J131" s="2"/>
      <c r="K131" s="2"/>
    </row>
    <row r="132" spans="1:11" x14ac:dyDescent="0.25">
      <c r="A132" s="16"/>
      <c r="B132" s="17"/>
      <c r="C132" s="2"/>
      <c r="D132" s="2"/>
      <c r="E132" s="2"/>
      <c r="F132" s="2"/>
      <c r="G132" s="2"/>
      <c r="H132" s="2"/>
      <c r="I132" s="2"/>
      <c r="J132" s="2"/>
      <c r="K132" s="2"/>
    </row>
    <row r="133" spans="1:11" x14ac:dyDescent="0.25">
      <c r="A133" s="16"/>
      <c r="B133" s="17"/>
      <c r="C133" s="2"/>
      <c r="D133" s="2"/>
      <c r="E133" s="2"/>
      <c r="F133" s="2"/>
      <c r="G133" s="2"/>
      <c r="H133" s="2"/>
      <c r="I133" s="2"/>
      <c r="J133" s="2"/>
      <c r="K133" s="2"/>
    </row>
    <row r="134" spans="1:11" x14ac:dyDescent="0.25">
      <c r="A134" s="16"/>
      <c r="C134" s="2"/>
      <c r="D134" s="2"/>
      <c r="E134" s="2"/>
      <c r="F134" s="2"/>
      <c r="G134" s="2"/>
      <c r="H134" s="2"/>
      <c r="I134" s="2"/>
      <c r="J134" s="2"/>
      <c r="K134" s="2"/>
    </row>
    <row r="135" spans="1:11" x14ac:dyDescent="0.25">
      <c r="A135" s="16"/>
      <c r="C135" s="2"/>
      <c r="D135" s="2"/>
      <c r="E135" s="2"/>
      <c r="F135" s="2"/>
      <c r="G135" s="2"/>
      <c r="H135" s="2"/>
      <c r="I135" s="2"/>
      <c r="J135" s="2"/>
      <c r="K135" s="2"/>
    </row>
    <row r="136" spans="1:11" x14ac:dyDescent="0.25">
      <c r="A136" s="16"/>
      <c r="C136" s="2"/>
      <c r="D136" s="2"/>
      <c r="E136" s="2"/>
      <c r="F136" s="2"/>
      <c r="G136" s="2"/>
      <c r="H136" s="2"/>
      <c r="I136" s="2"/>
      <c r="J136" s="2"/>
      <c r="K136" s="2"/>
    </row>
    <row r="137" spans="1:11" x14ac:dyDescent="0.25">
      <c r="A137" s="16"/>
      <c r="C137" s="2"/>
      <c r="D137" s="2"/>
      <c r="E137" s="2"/>
      <c r="F137" s="2"/>
      <c r="G137" s="2"/>
      <c r="H137" s="2"/>
      <c r="I137" s="2"/>
      <c r="J137" s="2"/>
      <c r="K137" s="2"/>
    </row>
    <row r="138" spans="1:11" x14ac:dyDescent="0.25">
      <c r="A138" s="16"/>
      <c r="C138" s="2"/>
      <c r="D138" s="2"/>
      <c r="E138" s="2"/>
      <c r="F138" s="2"/>
      <c r="G138" s="2"/>
      <c r="H138" s="2"/>
      <c r="I138" s="2"/>
      <c r="J138" s="2"/>
      <c r="K138" s="2"/>
    </row>
    <row r="139" spans="1:11" x14ac:dyDescent="0.25">
      <c r="A139" s="16"/>
      <c r="C139" s="2"/>
      <c r="D139" s="2"/>
      <c r="E139" s="2"/>
      <c r="F139" s="2"/>
      <c r="G139" s="2"/>
      <c r="H139" s="2"/>
      <c r="I139" s="2"/>
      <c r="J139" s="2"/>
      <c r="K139" s="2"/>
    </row>
    <row r="140" spans="1:11" x14ac:dyDescent="0.25">
      <c r="A140" s="16"/>
      <c r="C140" s="2"/>
      <c r="D140" s="2"/>
      <c r="E140" s="2"/>
      <c r="F140" s="2"/>
      <c r="G140" s="2"/>
      <c r="H140" s="2"/>
      <c r="I140" s="2"/>
      <c r="J140" s="2"/>
      <c r="K140" s="2"/>
    </row>
    <row r="141" spans="1:11" x14ac:dyDescent="0.25">
      <c r="A141" s="16"/>
      <c r="C141" s="2"/>
      <c r="D141" s="2"/>
      <c r="E141" s="2"/>
      <c r="F141" s="2"/>
      <c r="G141" s="2"/>
      <c r="H141" s="2"/>
      <c r="I141" s="2"/>
      <c r="J141" s="2"/>
      <c r="K141" s="2"/>
    </row>
    <row r="142" spans="1:11" x14ac:dyDescent="0.25">
      <c r="A142" s="16"/>
      <c r="C142" s="2"/>
      <c r="D142" s="2"/>
      <c r="E142" s="2"/>
      <c r="F142" s="2"/>
      <c r="G142" s="2"/>
      <c r="H142" s="2"/>
      <c r="I142" s="2"/>
      <c r="J142" s="2"/>
      <c r="K142" s="2"/>
    </row>
    <row r="143" spans="1:11" x14ac:dyDescent="0.25">
      <c r="A143" s="16"/>
      <c r="C143" s="2"/>
      <c r="D143" s="2"/>
      <c r="E143" s="2"/>
      <c r="F143" s="2"/>
      <c r="G143" s="2"/>
      <c r="H143" s="2"/>
      <c r="I143" s="2"/>
      <c r="J143" s="2"/>
      <c r="K143" s="2"/>
    </row>
    <row r="144" spans="1:11" x14ac:dyDescent="0.25">
      <c r="A144" s="16"/>
      <c r="C144" s="2"/>
      <c r="D144" s="2"/>
      <c r="E144" s="2"/>
      <c r="F144" s="2"/>
      <c r="G144" s="2"/>
      <c r="H144" s="2"/>
      <c r="I144" s="2"/>
      <c r="J144" s="2"/>
      <c r="K144" s="2"/>
    </row>
    <row r="145" spans="1:11" x14ac:dyDescent="0.25">
      <c r="A145" s="16"/>
      <c r="C145" s="2"/>
      <c r="D145" s="2"/>
      <c r="E145" s="2"/>
      <c r="F145" s="2"/>
      <c r="G145" s="2"/>
      <c r="H145" s="2"/>
      <c r="I145" s="2"/>
      <c r="J145" s="2"/>
      <c r="K145" s="2"/>
    </row>
    <row r="146" spans="1:11" x14ac:dyDescent="0.25">
      <c r="A146" s="16"/>
      <c r="C146" s="2"/>
      <c r="D146" s="2"/>
      <c r="E146" s="2"/>
      <c r="F146" s="2"/>
      <c r="G146" s="2"/>
      <c r="H146" s="2"/>
      <c r="I146" s="2"/>
      <c r="J146" s="2"/>
      <c r="K146" s="2"/>
    </row>
    <row r="147" spans="1:11" x14ac:dyDescent="0.25">
      <c r="A147" s="16"/>
      <c r="C147" s="2"/>
      <c r="D147" s="2"/>
      <c r="E147" s="2"/>
      <c r="F147" s="2"/>
      <c r="G147" s="2"/>
      <c r="H147" s="2"/>
      <c r="I147" s="2"/>
      <c r="J147" s="2"/>
      <c r="K147" s="2"/>
    </row>
    <row r="148" spans="1:11" x14ac:dyDescent="0.25">
      <c r="A148" s="16"/>
    </row>
    <row r="149" spans="1:11" x14ac:dyDescent="0.25">
      <c r="A149" s="16"/>
    </row>
    <row r="150" spans="1:11" x14ac:dyDescent="0.25">
      <c r="A150" s="16"/>
    </row>
    <row r="151" spans="1:11" x14ac:dyDescent="0.25">
      <c r="A151" s="16"/>
    </row>
    <row r="152" spans="1:11" x14ac:dyDescent="0.25">
      <c r="A152" s="16"/>
    </row>
    <row r="153" spans="1:11" x14ac:dyDescent="0.25">
      <c r="A153" s="16"/>
    </row>
    <row r="154" spans="1:11" x14ac:dyDescent="0.25">
      <c r="A154" s="16"/>
    </row>
    <row r="155" spans="1:11" x14ac:dyDescent="0.25">
      <c r="A155" s="16"/>
    </row>
    <row r="156" spans="1:11" x14ac:dyDescent="0.25">
      <c r="A156" s="16"/>
    </row>
    <row r="157" spans="1:11" x14ac:dyDescent="0.25">
      <c r="A157" s="16"/>
    </row>
    <row r="158" spans="1:11" x14ac:dyDescent="0.25">
      <c r="A158" s="16"/>
    </row>
    <row r="159" spans="1:11" x14ac:dyDescent="0.25">
      <c r="A159" s="16"/>
    </row>
    <row r="160" spans="1:11" x14ac:dyDescent="0.25">
      <c r="A160" s="16"/>
    </row>
  </sheetData>
  <autoFilter ref="A6:L9"/>
  <customSheetViews>
    <customSheetView guid="{4721BBB5-12E6-4B99-8BF2-C39038CD9F6A}" showAutoFilter="1">
      <pane ySplit="6" topLeftCell="A75" activePane="bottomLeft" state="frozen"/>
      <selection pane="bottomLeft" activeCell="K88" sqref="K88"/>
      <pageMargins left="0.75" right="0.75" top="1" bottom="1" header="0.5" footer="0.5"/>
      <pageSetup paperSize="9" orientation="portrait" r:id="rId1"/>
      <headerFooter alignWithMargins="0"/>
      <autoFilter ref="B6:B175"/>
    </customSheetView>
    <customSheetView guid="{FA9FAA88-D028-49CA-97F0-6F4B4A8F7473}" showAutoFilter="1">
      <pane ySplit="6" topLeftCell="A75" activePane="bottomLeft" state="frozen"/>
      <selection pane="bottomLeft" activeCell="A88" sqref="A88:XFD88"/>
      <pageMargins left="0.75" right="0.75" top="1" bottom="1" header="0.5" footer="0.5"/>
      <pageSetup paperSize="9" orientation="portrait" r:id="rId2"/>
      <headerFooter alignWithMargins="0"/>
      <autoFilter ref="B6:B175"/>
    </customSheetView>
  </customSheetViews>
  <mergeCells count="84">
    <mergeCell ref="K3:L3"/>
    <mergeCell ref="K4:L4"/>
    <mergeCell ref="K5:L5"/>
    <mergeCell ref="C13:J13"/>
    <mergeCell ref="G4:H4"/>
    <mergeCell ref="I5:J5"/>
    <mergeCell ref="C5:F5"/>
    <mergeCell ref="H39:I39"/>
    <mergeCell ref="C34:J34"/>
    <mergeCell ref="C48:J48"/>
    <mergeCell ref="C47:J47"/>
    <mergeCell ref="C44:J44"/>
    <mergeCell ref="H38:I38"/>
    <mergeCell ref="C37:J37"/>
    <mergeCell ref="C36:J36"/>
    <mergeCell ref="C41:J41"/>
    <mergeCell ref="H42:I42"/>
    <mergeCell ref="C35:J35"/>
    <mergeCell ref="C30:J30"/>
    <mergeCell ref="C7:J7"/>
    <mergeCell ref="C15:J15"/>
    <mergeCell ref="C17:J17"/>
    <mergeCell ref="C14:J14"/>
    <mergeCell ref="C24:J24"/>
    <mergeCell ref="C21:J21"/>
    <mergeCell ref="C20:J20"/>
    <mergeCell ref="C22:J22"/>
    <mergeCell ref="C18:J18"/>
    <mergeCell ref="C8:J8"/>
    <mergeCell ref="C9:J9"/>
    <mergeCell ref="C19:J19"/>
    <mergeCell ref="C25:J25"/>
    <mergeCell ref="A1:L1"/>
    <mergeCell ref="A2:B2"/>
    <mergeCell ref="C2:F2"/>
    <mergeCell ref="G2:H2"/>
    <mergeCell ref="I2:J2"/>
    <mergeCell ref="K2:L2"/>
    <mergeCell ref="A3:B3"/>
    <mergeCell ref="A4:B4"/>
    <mergeCell ref="C3:F3"/>
    <mergeCell ref="G3:H3"/>
    <mergeCell ref="I3:J3"/>
    <mergeCell ref="C4:F4"/>
    <mergeCell ref="I4:J4"/>
    <mergeCell ref="A5:B5"/>
    <mergeCell ref="C33:J33"/>
    <mergeCell ref="F65:G65"/>
    <mergeCell ref="H65:I65"/>
    <mergeCell ref="D67:E67"/>
    <mergeCell ref="A26:A27"/>
    <mergeCell ref="C31:J31"/>
    <mergeCell ref="C32:J32"/>
    <mergeCell ref="H67:I67"/>
    <mergeCell ref="C60:J60"/>
    <mergeCell ref="C64:J64"/>
    <mergeCell ref="C63:J63"/>
    <mergeCell ref="C54:J54"/>
    <mergeCell ref="C49:J49"/>
    <mergeCell ref="C62:J62"/>
    <mergeCell ref="C53:J53"/>
    <mergeCell ref="C59:J59"/>
    <mergeCell ref="C58:J58"/>
    <mergeCell ref="C92:J92"/>
    <mergeCell ref="C91:J91"/>
    <mergeCell ref="F67:G67"/>
    <mergeCell ref="C90:J90"/>
    <mergeCell ref="C87:J87"/>
    <mergeCell ref="C85:J85"/>
    <mergeCell ref="C81:J81"/>
    <mergeCell ref="C79:J79"/>
    <mergeCell ref="C89:J89"/>
    <mergeCell ref="A61:A62"/>
    <mergeCell ref="C76:J76"/>
    <mergeCell ref="C74:J74"/>
    <mergeCell ref="J67:L67"/>
    <mergeCell ref="A64:A67"/>
    <mergeCell ref="J65:L65"/>
    <mergeCell ref="D66:E66"/>
    <mergeCell ref="F66:G66"/>
    <mergeCell ref="H66:I66"/>
    <mergeCell ref="J66:L66"/>
    <mergeCell ref="B65:B67"/>
    <mergeCell ref="D65:E65"/>
  </mergeCells>
  <phoneticPr fontId="11" type="noConversion"/>
  <hyperlinks>
    <hyperlink ref="B60" r:id="rId3"/>
    <hyperlink ref="B49" r:id="rId4"/>
  </hyperlinks>
  <pageMargins left="0.75" right="0.75" top="1" bottom="1" header="0.5" footer="0.5"/>
  <pageSetup paperSize="9" orientation="portrait" r:id="rId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O248"/>
  <sheetViews>
    <sheetView workbookViewId="0">
      <pane ySplit="6" topLeftCell="A67" activePane="bottomLeft" state="frozen"/>
      <selection pane="bottomLeft" activeCell="I80" sqref="I80"/>
    </sheetView>
  </sheetViews>
  <sheetFormatPr defaultColWidth="8.88671875" defaultRowHeight="15.75" x14ac:dyDescent="0.25"/>
  <cols>
    <col min="1" max="1" width="8.5546875" style="48" customWidth="1"/>
    <col min="2" max="10" width="7.88671875" style="47" customWidth="1"/>
    <col min="11" max="11" width="17.77734375" style="977" customWidth="1"/>
    <col min="12" max="12" width="34.109375" style="18" customWidth="1"/>
    <col min="13" max="16384" width="8.88671875" style="9"/>
  </cols>
  <sheetData>
    <row r="1" spans="1:13" s="6" customFormat="1" ht="30.75" customHeight="1" thickTop="1" x14ac:dyDescent="0.25">
      <c r="A1" s="1621" t="s">
        <v>416</v>
      </c>
      <c r="B1" s="1622"/>
      <c r="C1" s="1622"/>
      <c r="D1" s="1622"/>
      <c r="E1" s="1622"/>
      <c r="F1" s="1622"/>
      <c r="G1" s="1622"/>
      <c r="H1" s="1622"/>
      <c r="I1" s="1622"/>
      <c r="J1" s="1622"/>
      <c r="K1" s="1622"/>
      <c r="L1" s="1623"/>
      <c r="M1" s="5"/>
    </row>
    <row r="2" spans="1:13" ht="20.25" customHeight="1" x14ac:dyDescent="0.25">
      <c r="A2" s="1624" t="s">
        <v>177</v>
      </c>
      <c r="B2" s="1625"/>
      <c r="C2" s="1600"/>
      <c r="D2" s="1601"/>
      <c r="E2" s="1601"/>
      <c r="F2" s="1602"/>
      <c r="G2" s="1626"/>
      <c r="H2" s="1627"/>
      <c r="I2" s="1628" t="s">
        <v>178</v>
      </c>
      <c r="J2" s="1629"/>
      <c r="K2" s="1718"/>
      <c r="L2" s="1719"/>
      <c r="M2" s="8"/>
    </row>
    <row r="3" spans="1:13" ht="20.25" customHeight="1" x14ac:dyDescent="0.25">
      <c r="A3" s="1624" t="s">
        <v>179</v>
      </c>
      <c r="B3" s="1625"/>
      <c r="C3" s="1600"/>
      <c r="D3" s="1601"/>
      <c r="E3" s="1601"/>
      <c r="F3" s="1602"/>
      <c r="G3" s="1673"/>
      <c r="H3" s="1674"/>
      <c r="I3" s="1628" t="s">
        <v>180</v>
      </c>
      <c r="J3" s="1629"/>
      <c r="K3" s="1718"/>
      <c r="L3" s="1719"/>
      <c r="M3" s="8"/>
    </row>
    <row r="4" spans="1:13" ht="20.25" customHeight="1" x14ac:dyDescent="0.25">
      <c r="A4" s="1624" t="s">
        <v>181</v>
      </c>
      <c r="B4" s="1625"/>
      <c r="C4" s="1600"/>
      <c r="D4" s="1601"/>
      <c r="E4" s="1601"/>
      <c r="F4" s="1602"/>
      <c r="G4" s="1626"/>
      <c r="H4" s="1627"/>
      <c r="I4" s="1628" t="s">
        <v>182</v>
      </c>
      <c r="J4" s="1629"/>
      <c r="K4" s="1718"/>
      <c r="L4" s="1719"/>
      <c r="M4" s="8"/>
    </row>
    <row r="5" spans="1:13" ht="20.25" customHeight="1" thickBot="1" x14ac:dyDescent="0.3">
      <c r="A5" s="1641" t="s">
        <v>183</v>
      </c>
      <c r="B5" s="1642"/>
      <c r="C5" s="1636"/>
      <c r="D5" s="1637"/>
      <c r="E5" s="1637"/>
      <c r="F5" s="1638"/>
      <c r="G5" s="10"/>
      <c r="H5" s="11"/>
      <c r="I5" s="1628" t="s">
        <v>297</v>
      </c>
      <c r="J5" s="1629"/>
      <c r="K5" s="1861" t="s">
        <v>1414</v>
      </c>
      <c r="L5" s="1862"/>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20.100000000000001" customHeight="1" x14ac:dyDescent="0.25">
      <c r="A7" s="16">
        <v>40576</v>
      </c>
      <c r="B7" s="17" t="s">
        <v>18</v>
      </c>
      <c r="C7" s="62">
        <v>45</v>
      </c>
      <c r="D7" s="62">
        <v>36</v>
      </c>
      <c r="E7" s="62">
        <v>20</v>
      </c>
      <c r="F7" s="62"/>
      <c r="G7" s="62">
        <v>160</v>
      </c>
      <c r="H7" s="62"/>
      <c r="I7" s="62"/>
      <c r="J7" s="20"/>
      <c r="L7" s="28" t="s">
        <v>39</v>
      </c>
    </row>
    <row r="8" spans="1:13" ht="20.100000000000001" customHeight="1" x14ac:dyDescent="0.25">
      <c r="A8" s="16">
        <v>40591</v>
      </c>
      <c r="B8" s="17" t="s">
        <v>13</v>
      </c>
      <c r="C8" s="1606" t="s">
        <v>34</v>
      </c>
      <c r="D8" s="1606"/>
      <c r="E8" s="1606"/>
      <c r="F8" s="1606"/>
      <c r="G8" s="1606"/>
      <c r="H8" s="1606"/>
      <c r="I8" s="1606"/>
      <c r="J8" s="1606"/>
    </row>
    <row r="9" spans="1:13" ht="28.5" customHeight="1" x14ac:dyDescent="0.25">
      <c r="A9" s="16">
        <v>40598</v>
      </c>
      <c r="B9" s="17" t="s">
        <v>18</v>
      </c>
      <c r="C9" s="47">
        <v>100</v>
      </c>
      <c r="D9" s="47">
        <v>84</v>
      </c>
      <c r="E9" s="47">
        <v>16</v>
      </c>
      <c r="G9" s="47">
        <v>130</v>
      </c>
      <c r="K9" s="625" t="s">
        <v>3052</v>
      </c>
      <c r="L9" s="18" t="s">
        <v>701</v>
      </c>
    </row>
    <row r="10" spans="1:13" ht="20.100000000000001" customHeight="1" x14ac:dyDescent="0.25">
      <c r="A10" s="16">
        <v>40627</v>
      </c>
      <c r="B10" s="17" t="s">
        <v>127</v>
      </c>
      <c r="H10" s="47">
        <v>5685</v>
      </c>
      <c r="I10" s="47">
        <v>31</v>
      </c>
      <c r="L10" s="18" t="s">
        <v>55</v>
      </c>
    </row>
    <row r="11" spans="1:13" ht="20.100000000000001" customHeight="1" x14ac:dyDescent="0.25">
      <c r="A11" s="16">
        <v>40707</v>
      </c>
      <c r="B11" s="17" t="s">
        <v>13</v>
      </c>
      <c r="C11" s="1606" t="s">
        <v>83</v>
      </c>
      <c r="D11" s="1606"/>
      <c r="E11" s="1606"/>
      <c r="F11" s="1606"/>
      <c r="G11" s="1606"/>
      <c r="H11" s="1606"/>
      <c r="I11" s="1606"/>
      <c r="J11" s="1606"/>
    </row>
    <row r="12" spans="1:13" ht="20.100000000000001" customHeight="1" x14ac:dyDescent="0.25">
      <c r="A12" s="16">
        <v>40750</v>
      </c>
      <c r="B12" s="17" t="s">
        <v>127</v>
      </c>
      <c r="H12" s="47">
        <v>4185</v>
      </c>
      <c r="I12" s="47">
        <v>26</v>
      </c>
      <c r="L12" s="52" t="s">
        <v>94</v>
      </c>
    </row>
    <row r="13" spans="1:13" ht="20.100000000000001" customHeight="1" x14ac:dyDescent="0.25">
      <c r="A13" s="16">
        <v>40754</v>
      </c>
      <c r="B13" s="17" t="s">
        <v>18</v>
      </c>
      <c r="C13" s="47">
        <v>120</v>
      </c>
      <c r="D13" s="47">
        <v>101</v>
      </c>
      <c r="E13" s="47">
        <v>16</v>
      </c>
      <c r="F13" s="47" t="s">
        <v>95</v>
      </c>
      <c r="G13" s="47">
        <v>150</v>
      </c>
      <c r="L13" s="18" t="s">
        <v>702</v>
      </c>
    </row>
    <row r="14" spans="1:13" ht="20.100000000000001" customHeight="1" x14ac:dyDescent="0.25">
      <c r="A14" s="1680">
        <v>40755</v>
      </c>
      <c r="B14" s="17" t="s">
        <v>26</v>
      </c>
      <c r="C14" s="1606" t="s">
        <v>96</v>
      </c>
      <c r="D14" s="1606"/>
      <c r="E14" s="1606"/>
      <c r="F14" s="1606"/>
      <c r="G14" s="1606"/>
      <c r="H14" s="1606"/>
      <c r="I14" s="1606"/>
      <c r="J14" s="1606"/>
    </row>
    <row r="15" spans="1:13" ht="33" customHeight="1" x14ac:dyDescent="0.25">
      <c r="A15" s="1680"/>
      <c r="B15" s="17" t="s">
        <v>127</v>
      </c>
      <c r="H15" s="47">
        <v>4585</v>
      </c>
      <c r="I15" s="47">
        <v>73</v>
      </c>
      <c r="L15" s="52" t="s">
        <v>703</v>
      </c>
    </row>
    <row r="16" spans="1:13" ht="19.5" customHeight="1" x14ac:dyDescent="0.25">
      <c r="A16" s="16">
        <v>40756</v>
      </c>
      <c r="B16" s="17" t="s">
        <v>18</v>
      </c>
      <c r="C16" s="47">
        <v>125</v>
      </c>
      <c r="D16" s="47">
        <v>105</v>
      </c>
      <c r="E16" s="47">
        <v>16</v>
      </c>
      <c r="F16" s="47" t="s">
        <v>95</v>
      </c>
      <c r="G16" s="47">
        <v>150</v>
      </c>
      <c r="L16" s="18" t="s">
        <v>704</v>
      </c>
    </row>
    <row r="17" spans="1:12" ht="20.100000000000001" customHeight="1" x14ac:dyDescent="0.25">
      <c r="A17" s="19">
        <v>40789</v>
      </c>
      <c r="B17" s="20" t="s">
        <v>18</v>
      </c>
      <c r="C17" s="62">
        <v>47</v>
      </c>
      <c r="D17" s="62">
        <v>40</v>
      </c>
      <c r="E17" s="62">
        <v>15</v>
      </c>
      <c r="F17" s="62" t="s">
        <v>95</v>
      </c>
      <c r="G17" s="62">
        <v>140</v>
      </c>
      <c r="H17" s="62"/>
      <c r="I17" s="62"/>
      <c r="J17" s="62"/>
      <c r="K17" s="1098"/>
      <c r="L17" s="28" t="s">
        <v>705</v>
      </c>
    </row>
    <row r="18" spans="1:12" ht="20.100000000000001" customHeight="1" x14ac:dyDescent="0.25">
      <c r="A18" s="19">
        <v>40797</v>
      </c>
      <c r="B18" s="20" t="s">
        <v>18</v>
      </c>
      <c r="C18" s="62">
        <v>26</v>
      </c>
      <c r="D18" s="62">
        <v>22</v>
      </c>
      <c r="E18" s="62">
        <v>15</v>
      </c>
      <c r="F18" s="62" t="s">
        <v>95</v>
      </c>
      <c r="G18" s="62">
        <v>85</v>
      </c>
      <c r="H18" s="62"/>
      <c r="I18" s="62"/>
      <c r="J18" s="62"/>
      <c r="K18" s="1098"/>
      <c r="L18" s="28" t="s">
        <v>706</v>
      </c>
    </row>
    <row r="19" spans="1:12" ht="20.100000000000001" customHeight="1" x14ac:dyDescent="0.25">
      <c r="A19" s="1582">
        <v>40813</v>
      </c>
      <c r="B19" s="17" t="s">
        <v>13</v>
      </c>
      <c r="C19" s="1600" t="s">
        <v>117</v>
      </c>
      <c r="D19" s="1601"/>
      <c r="E19" s="1601"/>
      <c r="F19" s="1601"/>
      <c r="G19" s="1601"/>
      <c r="H19" s="1601"/>
      <c r="I19" s="1601"/>
      <c r="J19" s="1602"/>
      <c r="K19" s="972"/>
      <c r="L19" s="31"/>
    </row>
    <row r="20" spans="1:12" ht="20.100000000000001" customHeight="1" x14ac:dyDescent="0.25">
      <c r="A20" s="1883"/>
      <c r="B20" s="38" t="s">
        <v>19</v>
      </c>
      <c r="C20" s="1675" t="s">
        <v>113</v>
      </c>
      <c r="D20" s="1676"/>
      <c r="E20" s="1676"/>
      <c r="F20" s="1676"/>
      <c r="G20" s="1676"/>
      <c r="H20" s="1676"/>
      <c r="I20" s="1676"/>
      <c r="J20" s="1677"/>
      <c r="K20" s="1010"/>
      <c r="L20" s="39"/>
    </row>
    <row r="21" spans="1:12" ht="20.100000000000001" customHeight="1" thickBot="1" x14ac:dyDescent="0.3">
      <c r="A21" s="22">
        <v>40878</v>
      </c>
      <c r="B21" s="23" t="s">
        <v>127</v>
      </c>
      <c r="C21" s="64"/>
      <c r="D21" s="64"/>
      <c r="E21" s="64"/>
      <c r="F21" s="64"/>
      <c r="G21" s="64"/>
      <c r="H21" s="64">
        <v>5250</v>
      </c>
      <c r="I21" s="64">
        <v>48</v>
      </c>
      <c r="J21" s="64"/>
      <c r="K21" s="64"/>
      <c r="L21" s="32" t="s">
        <v>707</v>
      </c>
    </row>
    <row r="22" spans="1:12" ht="20.100000000000001" customHeight="1" thickTop="1" x14ac:dyDescent="0.25">
      <c r="A22" s="44">
        <v>40942</v>
      </c>
      <c r="B22" s="45" t="s">
        <v>13</v>
      </c>
      <c r="C22" s="1957" t="s">
        <v>117</v>
      </c>
      <c r="D22" s="1958"/>
      <c r="E22" s="1958"/>
      <c r="F22" s="1958"/>
      <c r="G22" s="1958"/>
      <c r="H22" s="1958"/>
      <c r="I22" s="1958"/>
      <c r="J22" s="1959"/>
      <c r="K22" s="1104"/>
      <c r="L22" s="46"/>
    </row>
    <row r="23" spans="1:12" ht="20.100000000000001" customHeight="1" x14ac:dyDescent="0.25">
      <c r="A23" s="16">
        <v>40950</v>
      </c>
      <c r="B23" s="17" t="s">
        <v>18</v>
      </c>
      <c r="C23" s="47">
        <v>75</v>
      </c>
      <c r="D23" s="47">
        <v>64</v>
      </c>
      <c r="E23" s="47">
        <v>15</v>
      </c>
      <c r="F23" s="47" t="s">
        <v>95</v>
      </c>
      <c r="G23" s="47">
        <v>130</v>
      </c>
      <c r="L23" s="18" t="s">
        <v>36</v>
      </c>
    </row>
    <row r="24" spans="1:12" ht="20.100000000000001" customHeight="1" x14ac:dyDescent="0.25">
      <c r="A24" s="16">
        <v>40962</v>
      </c>
      <c r="B24" s="17" t="s">
        <v>13</v>
      </c>
      <c r="C24" s="1600" t="s">
        <v>135</v>
      </c>
      <c r="D24" s="1601"/>
      <c r="E24" s="1601"/>
      <c r="F24" s="1601"/>
      <c r="G24" s="1601"/>
      <c r="H24" s="1601"/>
      <c r="I24" s="1601"/>
      <c r="J24" s="1602"/>
      <c r="K24" s="972"/>
    </row>
    <row r="25" spans="1:12" ht="51.75" customHeight="1" x14ac:dyDescent="0.25">
      <c r="A25" s="16">
        <v>40997</v>
      </c>
      <c r="B25" s="17" t="s">
        <v>13</v>
      </c>
      <c r="C25" s="1651" t="s">
        <v>145</v>
      </c>
      <c r="D25" s="1686"/>
      <c r="E25" s="1686"/>
      <c r="F25" s="1686"/>
      <c r="G25" s="1686"/>
      <c r="H25" s="1686"/>
      <c r="I25" s="1686"/>
      <c r="J25" s="1687"/>
      <c r="K25" s="1006"/>
    </row>
    <row r="26" spans="1:12" ht="64.5" customHeight="1" x14ac:dyDescent="0.25">
      <c r="A26" s="485">
        <v>41012</v>
      </c>
      <c r="B26" s="514" t="s">
        <v>147</v>
      </c>
      <c r="C26" s="1887" t="s">
        <v>708</v>
      </c>
      <c r="D26" s="1888"/>
      <c r="E26" s="1888"/>
      <c r="F26" s="1888"/>
      <c r="G26" s="1888"/>
      <c r="H26" s="1888"/>
      <c r="I26" s="1888"/>
      <c r="J26" s="1889"/>
      <c r="K26" s="1080"/>
      <c r="L26" s="524"/>
    </row>
    <row r="27" spans="1:12" ht="20.100000000000001" customHeight="1" x14ac:dyDescent="0.25">
      <c r="A27" s="16">
        <v>41024</v>
      </c>
      <c r="B27" s="17" t="s">
        <v>127</v>
      </c>
      <c r="H27" s="47">
        <v>5705</v>
      </c>
      <c r="I27" s="47">
        <v>78</v>
      </c>
      <c r="L27" s="18" t="s">
        <v>157</v>
      </c>
    </row>
    <row r="28" spans="1:12" ht="23.25" customHeight="1" x14ac:dyDescent="0.25">
      <c r="A28" s="16">
        <v>41078</v>
      </c>
      <c r="B28" s="17" t="s">
        <v>13</v>
      </c>
      <c r="C28" s="1651" t="s">
        <v>709</v>
      </c>
      <c r="D28" s="1686"/>
      <c r="E28" s="1686"/>
      <c r="F28" s="1686"/>
      <c r="G28" s="1686"/>
      <c r="H28" s="1686"/>
      <c r="I28" s="1686"/>
      <c r="J28" s="1687"/>
      <c r="K28" s="1006"/>
    </row>
    <row r="29" spans="1:12" ht="20.100000000000001" customHeight="1" x14ac:dyDescent="0.25">
      <c r="A29" s="16">
        <v>41094</v>
      </c>
      <c r="B29" s="17" t="s">
        <v>11</v>
      </c>
      <c r="C29" s="1600" t="s">
        <v>710</v>
      </c>
      <c r="D29" s="1601"/>
      <c r="E29" s="1601"/>
      <c r="F29" s="1601"/>
      <c r="G29" s="1601"/>
      <c r="H29" s="1601"/>
      <c r="I29" s="1601"/>
      <c r="J29" s="1602"/>
      <c r="K29" s="972"/>
    </row>
    <row r="30" spans="1:12" ht="20.100000000000001" customHeight="1" x14ac:dyDescent="0.25">
      <c r="A30" s="16">
        <v>41190</v>
      </c>
      <c r="B30" s="17" t="s">
        <v>127</v>
      </c>
      <c r="D30" s="57"/>
      <c r="H30" s="47">
        <v>5695</v>
      </c>
      <c r="I30" s="47">
        <v>31</v>
      </c>
      <c r="J30" s="17"/>
      <c r="K30" s="17"/>
      <c r="L30" s="21" t="s">
        <v>711</v>
      </c>
    </row>
    <row r="31" spans="1:12" ht="16.5" thickBot="1" x14ac:dyDescent="0.3">
      <c r="A31" s="22">
        <v>41239</v>
      </c>
      <c r="B31" s="23" t="s">
        <v>18</v>
      </c>
      <c r="C31" s="64">
        <v>85</v>
      </c>
      <c r="D31" s="58">
        <f t="shared" ref="D31:D96" si="0">+C31*(100-E31)/100</f>
        <v>84.15</v>
      </c>
      <c r="E31" s="64">
        <v>1</v>
      </c>
      <c r="F31" s="64"/>
      <c r="G31" s="64">
        <v>130</v>
      </c>
      <c r="H31" s="64"/>
      <c r="I31" s="64"/>
      <c r="J31" s="64"/>
      <c r="K31" s="64"/>
      <c r="L31" s="32" t="s">
        <v>36</v>
      </c>
    </row>
    <row r="32" spans="1:12" ht="20.100000000000001" customHeight="1" thickTop="1" x14ac:dyDescent="0.25">
      <c r="A32" s="25">
        <v>41303</v>
      </c>
      <c r="B32" s="26" t="s">
        <v>127</v>
      </c>
      <c r="C32" s="140"/>
      <c r="D32" s="108"/>
      <c r="E32" s="140"/>
      <c r="F32" s="140"/>
      <c r="G32" s="140"/>
      <c r="H32" s="140">
        <v>5155</v>
      </c>
      <c r="I32" s="140">
        <v>41</v>
      </c>
      <c r="J32" s="140"/>
      <c r="K32" s="979"/>
      <c r="L32" s="148" t="s">
        <v>219</v>
      </c>
    </row>
    <row r="33" spans="1:14" x14ac:dyDescent="0.25">
      <c r="A33" s="16">
        <v>41393</v>
      </c>
      <c r="B33" s="17" t="s">
        <v>13</v>
      </c>
      <c r="C33" s="1661" t="s">
        <v>229</v>
      </c>
      <c r="D33" s="1662"/>
      <c r="E33" s="1662"/>
      <c r="F33" s="1662"/>
      <c r="G33" s="1662"/>
      <c r="H33" s="1662"/>
      <c r="I33" s="1662"/>
      <c r="J33" s="1663"/>
      <c r="K33" s="1002"/>
    </row>
    <row r="34" spans="1:14" x14ac:dyDescent="0.25">
      <c r="A34" s="16">
        <v>41487</v>
      </c>
      <c r="B34" s="17" t="s">
        <v>18</v>
      </c>
      <c r="C34" s="47">
        <v>90</v>
      </c>
      <c r="D34" s="67">
        <f t="shared" si="0"/>
        <v>89.1</v>
      </c>
      <c r="E34" s="47">
        <v>1</v>
      </c>
      <c r="G34" s="47">
        <v>130</v>
      </c>
      <c r="L34" s="18" t="s">
        <v>36</v>
      </c>
    </row>
    <row r="35" spans="1:14" ht="20.100000000000001" customHeight="1" x14ac:dyDescent="0.25">
      <c r="A35" s="16">
        <v>41538</v>
      </c>
      <c r="B35" s="17" t="s">
        <v>26</v>
      </c>
      <c r="C35" s="1661" t="s">
        <v>242</v>
      </c>
      <c r="D35" s="1662"/>
      <c r="E35" s="1662"/>
      <c r="F35" s="1662"/>
      <c r="G35" s="1662"/>
      <c r="H35" s="1662"/>
      <c r="I35" s="1662"/>
      <c r="J35" s="1663"/>
      <c r="K35" s="1002"/>
    </row>
    <row r="36" spans="1:14" ht="16.5" thickBot="1" x14ac:dyDescent="0.3">
      <c r="A36" s="37">
        <v>41548</v>
      </c>
      <c r="B36" s="38" t="s">
        <v>127</v>
      </c>
      <c r="C36" s="38"/>
      <c r="D36" s="149"/>
      <c r="E36" s="38"/>
      <c r="F36" s="38"/>
      <c r="G36" s="38"/>
      <c r="H36" s="74">
        <v>5470</v>
      </c>
      <c r="I36" s="74">
        <v>36</v>
      </c>
      <c r="J36" s="74"/>
      <c r="K36" s="74"/>
      <c r="L36" s="39" t="s">
        <v>712</v>
      </c>
    </row>
    <row r="37" spans="1:14" ht="20.100000000000001" customHeight="1" thickTop="1" x14ac:dyDescent="0.25">
      <c r="A37" s="40">
        <v>41733</v>
      </c>
      <c r="B37" s="41" t="s">
        <v>18</v>
      </c>
      <c r="C37" s="119">
        <v>115</v>
      </c>
      <c r="D37" s="61">
        <f t="shared" si="0"/>
        <v>92</v>
      </c>
      <c r="E37" s="119">
        <v>20</v>
      </c>
      <c r="F37" s="119"/>
      <c r="G37" s="119">
        <v>150</v>
      </c>
      <c r="H37" s="119"/>
      <c r="I37" s="119"/>
      <c r="J37" s="119"/>
      <c r="K37" s="984"/>
      <c r="L37" s="42" t="s">
        <v>217</v>
      </c>
    </row>
    <row r="38" spans="1:14" ht="20.100000000000001" customHeight="1" x14ac:dyDescent="0.25">
      <c r="A38" s="1582">
        <v>41757</v>
      </c>
      <c r="B38" s="17" t="s">
        <v>13</v>
      </c>
      <c r="C38" s="1600" t="s">
        <v>713</v>
      </c>
      <c r="D38" s="1601"/>
      <c r="E38" s="1601"/>
      <c r="F38" s="1601"/>
      <c r="G38" s="1601"/>
      <c r="H38" s="1601"/>
      <c r="I38" s="1601"/>
      <c r="J38" s="1602"/>
      <c r="K38" s="972"/>
    </row>
    <row r="39" spans="1:14" ht="20.100000000000001" customHeight="1" x14ac:dyDescent="0.25">
      <c r="A39" s="1682"/>
      <c r="B39" s="17" t="s">
        <v>19</v>
      </c>
      <c r="C39" s="1661" t="s">
        <v>319</v>
      </c>
      <c r="D39" s="1662"/>
      <c r="E39" s="1662"/>
      <c r="F39" s="1662"/>
      <c r="G39" s="1662"/>
      <c r="H39" s="1662"/>
      <c r="I39" s="1662"/>
      <c r="J39" s="1663"/>
      <c r="K39" s="1002"/>
    </row>
    <row r="40" spans="1:14" ht="20.100000000000001" customHeight="1" x14ac:dyDescent="0.25">
      <c r="A40" s="16">
        <v>41806</v>
      </c>
      <c r="B40" s="17" t="s">
        <v>127</v>
      </c>
      <c r="C40" s="17"/>
      <c r="D40" s="67"/>
      <c r="E40" s="17"/>
      <c r="F40" s="17"/>
      <c r="G40" s="17"/>
      <c r="H40" s="47">
        <v>5538</v>
      </c>
      <c r="I40" s="47">
        <v>36</v>
      </c>
      <c r="L40" s="18" t="s">
        <v>714</v>
      </c>
    </row>
    <row r="41" spans="1:14" x14ac:dyDescent="0.25">
      <c r="A41" s="16">
        <v>41873</v>
      </c>
      <c r="B41" s="17" t="s">
        <v>127</v>
      </c>
      <c r="C41" s="17"/>
      <c r="D41" s="67"/>
      <c r="E41" s="17"/>
      <c r="F41" s="17"/>
      <c r="G41" s="17"/>
      <c r="H41" s="1600" t="s">
        <v>307</v>
      </c>
      <c r="I41" s="1602"/>
      <c r="L41" s="18" t="s">
        <v>715</v>
      </c>
    </row>
    <row r="42" spans="1:14" x14ac:dyDescent="0.25">
      <c r="A42" s="19">
        <v>41917</v>
      </c>
      <c r="B42" s="20" t="s">
        <v>18</v>
      </c>
      <c r="C42" s="62">
        <v>145</v>
      </c>
      <c r="D42" s="108">
        <f t="shared" si="0"/>
        <v>116</v>
      </c>
      <c r="E42" s="62">
        <v>20</v>
      </c>
      <c r="F42" s="62"/>
      <c r="G42" s="62">
        <v>120</v>
      </c>
      <c r="H42" s="62"/>
      <c r="I42" s="62"/>
      <c r="J42" s="62"/>
      <c r="K42" s="1098"/>
      <c r="L42" s="28" t="s">
        <v>217</v>
      </c>
    </row>
    <row r="43" spans="1:14" ht="20.100000000000001" customHeight="1" x14ac:dyDescent="0.25">
      <c r="A43" s="16">
        <v>41955</v>
      </c>
      <c r="B43" s="17" t="s">
        <v>127</v>
      </c>
      <c r="D43" s="57"/>
      <c r="H43" s="47">
        <v>5670</v>
      </c>
      <c r="I43" s="47">
        <v>37</v>
      </c>
      <c r="L43" s="18" t="s">
        <v>716</v>
      </c>
    </row>
    <row r="44" spans="1:14" ht="20.100000000000001" customHeight="1" thickBot="1" x14ac:dyDescent="0.3">
      <c r="A44" s="22">
        <v>42004</v>
      </c>
      <c r="B44" s="23" t="s">
        <v>18</v>
      </c>
      <c r="C44" s="64">
        <v>100</v>
      </c>
      <c r="D44" s="58">
        <f t="shared" si="0"/>
        <v>80</v>
      </c>
      <c r="E44" s="64">
        <v>20</v>
      </c>
      <c r="F44" s="64"/>
      <c r="G44" s="64">
        <v>125</v>
      </c>
      <c r="H44" s="64"/>
      <c r="I44" s="64"/>
      <c r="J44" s="64"/>
      <c r="K44" s="64"/>
      <c r="L44" s="32" t="s">
        <v>217</v>
      </c>
    </row>
    <row r="45" spans="1:14" ht="20.100000000000001" customHeight="1" thickTop="1" x14ac:dyDescent="0.25">
      <c r="A45" s="44">
        <v>42044</v>
      </c>
      <c r="B45" s="45" t="s">
        <v>127</v>
      </c>
      <c r="C45" s="45"/>
      <c r="D45" s="67"/>
      <c r="E45" s="45"/>
      <c r="F45" s="45"/>
      <c r="G45" s="45"/>
      <c r="H45" s="172">
        <v>5600</v>
      </c>
      <c r="I45" s="173">
        <v>44</v>
      </c>
      <c r="J45" s="175"/>
      <c r="K45" s="1256"/>
      <c r="L45" s="46" t="s">
        <v>717</v>
      </c>
    </row>
    <row r="46" spans="1:14" ht="20.100000000000001" customHeight="1" x14ac:dyDescent="0.25">
      <c r="A46" s="16">
        <v>42084</v>
      </c>
      <c r="B46" s="17" t="s">
        <v>13</v>
      </c>
      <c r="C46" s="1661" t="s">
        <v>117</v>
      </c>
      <c r="D46" s="1662"/>
      <c r="E46" s="1662"/>
      <c r="F46" s="1662"/>
      <c r="G46" s="1662"/>
      <c r="H46" s="1662"/>
      <c r="I46" s="1662"/>
      <c r="J46" s="1663"/>
      <c r="K46" s="1002"/>
    </row>
    <row r="47" spans="1:14" ht="20.100000000000001" customHeight="1" x14ac:dyDescent="0.25">
      <c r="A47" s="188">
        <v>42108</v>
      </c>
      <c r="B47" s="17" t="s">
        <v>13</v>
      </c>
      <c r="C47" s="1661" t="s">
        <v>117</v>
      </c>
      <c r="D47" s="1662"/>
      <c r="E47" s="1662"/>
      <c r="F47" s="1662"/>
      <c r="G47" s="1662"/>
      <c r="H47" s="1662"/>
      <c r="I47" s="1662"/>
      <c r="J47" s="1663"/>
      <c r="K47" s="1255"/>
      <c r="L47"/>
      <c r="M47"/>
      <c r="N47"/>
    </row>
    <row r="48" spans="1:14" x14ac:dyDescent="0.25">
      <c r="A48" s="186">
        <v>42116</v>
      </c>
      <c r="B48" s="38" t="s">
        <v>18</v>
      </c>
      <c r="C48" s="74">
        <v>145</v>
      </c>
      <c r="D48" s="66">
        <f>+C48*(100-E48)/100</f>
        <v>123.25</v>
      </c>
      <c r="E48" s="74">
        <v>15</v>
      </c>
      <c r="F48" s="74"/>
      <c r="G48" s="74">
        <v>120</v>
      </c>
      <c r="H48" s="74"/>
      <c r="I48" s="74"/>
      <c r="J48" s="74"/>
      <c r="K48" s="74"/>
      <c r="L48" s="39" t="s">
        <v>217</v>
      </c>
      <c r="M48"/>
      <c r="N48"/>
    </row>
    <row r="49" spans="1:15" ht="20.100000000000001" customHeight="1" x14ac:dyDescent="0.25">
      <c r="A49" s="19">
        <v>42132</v>
      </c>
      <c r="B49" s="20" t="s">
        <v>18</v>
      </c>
      <c r="C49" s="236">
        <v>70</v>
      </c>
      <c r="D49" s="237">
        <f t="shared" si="0"/>
        <v>63</v>
      </c>
      <c r="E49" s="236">
        <v>10</v>
      </c>
      <c r="F49" s="236"/>
      <c r="G49" s="236">
        <v>145</v>
      </c>
      <c r="H49" s="236"/>
      <c r="I49" s="235"/>
      <c r="J49" s="235"/>
      <c r="K49" s="1098"/>
      <c r="L49" s="28" t="s">
        <v>987</v>
      </c>
    </row>
    <row r="50" spans="1:15" x14ac:dyDescent="0.25">
      <c r="A50" s="16">
        <v>42133</v>
      </c>
      <c r="B50" s="17" t="s">
        <v>127</v>
      </c>
      <c r="C50" s="17"/>
      <c r="D50" s="67"/>
      <c r="E50" s="17"/>
      <c r="F50" s="17"/>
      <c r="G50" s="17"/>
      <c r="H50" s="47">
        <v>5740</v>
      </c>
      <c r="I50" s="47">
        <v>35</v>
      </c>
      <c r="L50" s="18" t="s">
        <v>991</v>
      </c>
    </row>
    <row r="51" spans="1:15" x14ac:dyDescent="0.25">
      <c r="A51" s="19">
        <v>42182</v>
      </c>
      <c r="B51" s="20" t="s">
        <v>18</v>
      </c>
      <c r="C51" s="236">
        <v>125</v>
      </c>
      <c r="D51" s="289">
        <f t="shared" si="0"/>
        <v>112.5</v>
      </c>
      <c r="E51" s="236">
        <v>10</v>
      </c>
      <c r="F51" s="236"/>
      <c r="G51" s="236">
        <v>140</v>
      </c>
      <c r="H51" s="236"/>
      <c r="I51" s="236"/>
      <c r="J51" s="285"/>
      <c r="K51" s="1098"/>
      <c r="L51" s="28" t="s">
        <v>217</v>
      </c>
      <c r="N51" s="17"/>
      <c r="O51" s="17"/>
    </row>
    <row r="52" spans="1:15" ht="16.5" thickBot="1" x14ac:dyDescent="0.3">
      <c r="A52" s="381">
        <v>42305</v>
      </c>
      <c r="B52" s="388" t="s">
        <v>127</v>
      </c>
      <c r="C52" s="388"/>
      <c r="D52" s="149"/>
      <c r="E52" s="388"/>
      <c r="F52" s="388"/>
      <c r="G52" s="388"/>
      <c r="H52" s="74">
        <v>5630</v>
      </c>
      <c r="I52" s="74">
        <v>49</v>
      </c>
      <c r="J52" s="74"/>
      <c r="K52" s="74"/>
      <c r="L52" s="39" t="s">
        <v>1100</v>
      </c>
    </row>
    <row r="53" spans="1:15" ht="16.5" thickTop="1" x14ac:dyDescent="0.25">
      <c r="A53" s="40">
        <v>42398</v>
      </c>
      <c r="B53" s="41" t="s">
        <v>13</v>
      </c>
      <c r="C53" s="1808" t="s">
        <v>117</v>
      </c>
      <c r="D53" s="1809"/>
      <c r="E53" s="1809"/>
      <c r="F53" s="1809"/>
      <c r="G53" s="1809"/>
      <c r="H53" s="1809"/>
      <c r="I53" s="1809"/>
      <c r="J53" s="1810"/>
      <c r="K53" s="1050"/>
      <c r="L53" s="42"/>
    </row>
    <row r="54" spans="1:15" x14ac:dyDescent="0.25">
      <c r="A54" s="1899">
        <v>42401</v>
      </c>
      <c r="B54" s="30" t="s">
        <v>18</v>
      </c>
      <c r="C54" s="30">
        <v>35</v>
      </c>
      <c r="D54" s="59">
        <f t="shared" si="0"/>
        <v>31.5</v>
      </c>
      <c r="E54" s="30">
        <v>10</v>
      </c>
      <c r="F54" s="30"/>
      <c r="G54" s="30">
        <v>180</v>
      </c>
      <c r="H54" s="384"/>
      <c r="I54" s="384"/>
      <c r="J54" s="384"/>
      <c r="K54" s="1041"/>
      <c r="L54" s="31" t="s">
        <v>1167</v>
      </c>
    </row>
    <row r="55" spans="1:15" x14ac:dyDescent="0.25">
      <c r="A55" s="1900"/>
      <c r="B55" s="17" t="s">
        <v>13</v>
      </c>
      <c r="C55" s="1661" t="s">
        <v>72</v>
      </c>
      <c r="D55" s="1662"/>
      <c r="E55" s="1662"/>
      <c r="F55" s="1662"/>
      <c r="G55" s="1662"/>
      <c r="H55" s="1662"/>
      <c r="I55" s="1662"/>
      <c r="J55" s="1663"/>
      <c r="K55" s="1002"/>
    </row>
    <row r="56" spans="1:15" ht="20.100000000000001" customHeight="1" x14ac:dyDescent="0.25">
      <c r="A56" s="380">
        <v>42403</v>
      </c>
      <c r="B56" s="17" t="s">
        <v>11</v>
      </c>
      <c r="C56" s="1661" t="s">
        <v>1173</v>
      </c>
      <c r="D56" s="1662"/>
      <c r="E56" s="1662"/>
      <c r="F56" s="1662"/>
      <c r="G56" s="1662"/>
      <c r="H56" s="1662"/>
      <c r="I56" s="1662"/>
      <c r="J56" s="1663"/>
      <c r="K56" s="1002"/>
    </row>
    <row r="57" spans="1:15" ht="20.100000000000001" customHeight="1" x14ac:dyDescent="0.25">
      <c r="A57" s="380">
        <v>42407</v>
      </c>
      <c r="B57" s="17" t="s">
        <v>13</v>
      </c>
      <c r="C57" s="1661" t="s">
        <v>72</v>
      </c>
      <c r="D57" s="1662"/>
      <c r="E57" s="1662"/>
      <c r="F57" s="1662"/>
      <c r="G57" s="1662"/>
      <c r="H57" s="1662"/>
      <c r="I57" s="1662"/>
      <c r="J57" s="1663"/>
      <c r="K57" s="1002"/>
    </row>
    <row r="58" spans="1:15" x14ac:dyDescent="0.25">
      <c r="A58" s="380">
        <v>42429</v>
      </c>
      <c r="B58" s="17" t="s">
        <v>18</v>
      </c>
      <c r="C58" s="17">
        <v>35</v>
      </c>
      <c r="D58" s="67">
        <f t="shared" si="0"/>
        <v>31.5</v>
      </c>
      <c r="E58" s="17">
        <v>10</v>
      </c>
      <c r="F58" s="17"/>
      <c r="G58" s="17">
        <v>150</v>
      </c>
      <c r="H58" s="379"/>
      <c r="I58" s="379"/>
      <c r="J58" s="379"/>
      <c r="L58" s="18" t="s">
        <v>1195</v>
      </c>
    </row>
    <row r="59" spans="1:15" ht="20.100000000000001" customHeight="1" x14ac:dyDescent="0.25">
      <c r="A59" s="380">
        <v>42449</v>
      </c>
      <c r="B59" s="17" t="s">
        <v>18</v>
      </c>
      <c r="C59" s="17">
        <v>55</v>
      </c>
      <c r="D59" s="67">
        <f t="shared" si="0"/>
        <v>49.5</v>
      </c>
      <c r="E59" s="17">
        <v>10</v>
      </c>
      <c r="F59" s="17"/>
      <c r="G59" s="17">
        <v>135</v>
      </c>
      <c r="H59" s="379"/>
      <c r="I59" s="379"/>
      <c r="J59" s="379"/>
      <c r="L59" s="18" t="s">
        <v>1216</v>
      </c>
    </row>
    <row r="60" spans="1:15" ht="20.100000000000001" customHeight="1" x14ac:dyDescent="0.25">
      <c r="A60" s="1963">
        <v>42460</v>
      </c>
      <c r="B60" s="20" t="s">
        <v>127</v>
      </c>
      <c r="C60" s="20"/>
      <c r="D60" s="108"/>
      <c r="E60" s="20"/>
      <c r="F60" s="20"/>
      <c r="G60" s="20"/>
      <c r="H60" s="390"/>
      <c r="I60" s="390"/>
      <c r="J60" s="390">
        <v>5280</v>
      </c>
      <c r="K60" s="1098"/>
      <c r="L60" s="28" t="s">
        <v>174</v>
      </c>
    </row>
    <row r="61" spans="1:15" ht="20.100000000000001" customHeight="1" x14ac:dyDescent="0.25">
      <c r="A61" s="1964"/>
      <c r="B61" s="295" t="s">
        <v>13</v>
      </c>
      <c r="C61" s="1960" t="s">
        <v>1229</v>
      </c>
      <c r="D61" s="1961"/>
      <c r="E61" s="1961"/>
      <c r="F61" s="1961"/>
      <c r="G61" s="1961"/>
      <c r="H61" s="1961"/>
      <c r="I61" s="1961"/>
      <c r="J61" s="1962"/>
      <c r="K61" s="1105"/>
      <c r="L61" s="28" t="s">
        <v>174</v>
      </c>
    </row>
    <row r="62" spans="1:15" ht="20.100000000000001" customHeight="1" x14ac:dyDescent="0.25">
      <c r="A62" s="1963">
        <v>42465</v>
      </c>
      <c r="B62" s="20" t="s">
        <v>127</v>
      </c>
      <c r="C62" s="20"/>
      <c r="D62" s="108"/>
      <c r="E62" s="20"/>
      <c r="F62" s="20"/>
      <c r="G62" s="20"/>
      <c r="H62" s="390"/>
      <c r="I62" s="390"/>
      <c r="J62" s="390">
        <v>5255</v>
      </c>
      <c r="K62" s="1098"/>
      <c r="L62" s="28" t="s">
        <v>174</v>
      </c>
    </row>
    <row r="63" spans="1:15" s="89" customFormat="1" ht="20.100000000000001" customHeight="1" x14ac:dyDescent="0.25">
      <c r="A63" s="1964"/>
      <c r="B63" s="17" t="s">
        <v>13</v>
      </c>
      <c r="C63" s="1664" t="s">
        <v>1230</v>
      </c>
      <c r="D63" s="1665"/>
      <c r="E63" s="1665"/>
      <c r="F63" s="1665"/>
      <c r="G63" s="1665"/>
      <c r="H63" s="1665"/>
      <c r="I63" s="1665"/>
      <c r="J63" s="1666"/>
      <c r="K63" s="998"/>
      <c r="L63" s="7"/>
    </row>
    <row r="64" spans="1:15" ht="20.100000000000001" customHeight="1" x14ac:dyDescent="0.25">
      <c r="A64" s="19">
        <v>42466</v>
      </c>
      <c r="B64" s="20" t="s">
        <v>18</v>
      </c>
      <c r="C64" s="20">
        <v>100</v>
      </c>
      <c r="D64" s="108">
        <f t="shared" si="0"/>
        <v>90</v>
      </c>
      <c r="E64" s="20">
        <v>10</v>
      </c>
      <c r="F64" s="20"/>
      <c r="G64" s="20">
        <v>180</v>
      </c>
      <c r="H64" s="390"/>
      <c r="I64" s="390"/>
      <c r="J64" s="390"/>
      <c r="K64" s="1098"/>
      <c r="L64" s="28" t="s">
        <v>30</v>
      </c>
    </row>
    <row r="65" spans="1:12" ht="20.100000000000001" customHeight="1" x14ac:dyDescent="0.25">
      <c r="A65" s="380">
        <v>42582</v>
      </c>
      <c r="B65" s="17" t="s">
        <v>127</v>
      </c>
      <c r="C65" s="17"/>
      <c r="D65" s="67"/>
      <c r="E65" s="17"/>
      <c r="F65" s="17"/>
      <c r="G65" s="17"/>
      <c r="H65" s="379">
        <v>5705</v>
      </c>
      <c r="I65" s="379">
        <v>30</v>
      </c>
      <c r="J65" s="379"/>
      <c r="L65" s="18" t="s">
        <v>1354</v>
      </c>
    </row>
    <row r="66" spans="1:12" x14ac:dyDescent="0.25">
      <c r="A66" s="19">
        <v>42623</v>
      </c>
      <c r="B66" s="20" t="s">
        <v>18</v>
      </c>
      <c r="C66" s="20">
        <v>20</v>
      </c>
      <c r="D66" s="108">
        <f t="shared" si="0"/>
        <v>10</v>
      </c>
      <c r="E66" s="20">
        <v>50</v>
      </c>
      <c r="F66" s="20"/>
      <c r="G66" s="20">
        <v>145</v>
      </c>
      <c r="H66" s="390"/>
      <c r="I66" s="390"/>
      <c r="J66" s="390"/>
      <c r="K66" s="1098"/>
      <c r="L66" s="28" t="s">
        <v>1374</v>
      </c>
    </row>
    <row r="67" spans="1:12" ht="20.100000000000001" customHeight="1" x14ac:dyDescent="0.25">
      <c r="A67" s="380">
        <v>42624</v>
      </c>
      <c r="B67" s="17" t="s">
        <v>13</v>
      </c>
      <c r="C67" s="1960" t="s">
        <v>1379</v>
      </c>
      <c r="D67" s="1961"/>
      <c r="E67" s="1961"/>
      <c r="F67" s="1961"/>
      <c r="G67" s="1961"/>
      <c r="H67" s="1961"/>
      <c r="I67" s="1961"/>
      <c r="J67" s="1962"/>
      <c r="K67" s="1105"/>
    </row>
    <row r="68" spans="1:12" ht="20.100000000000001" customHeight="1" x14ac:dyDescent="0.25">
      <c r="A68" s="380">
        <v>42637</v>
      </c>
      <c r="B68" s="17" t="s">
        <v>127</v>
      </c>
      <c r="C68" s="17"/>
      <c r="D68" s="67"/>
      <c r="E68" s="17"/>
      <c r="F68" s="17"/>
      <c r="G68" s="17"/>
      <c r="H68" s="17">
        <v>5700</v>
      </c>
      <c r="I68" s="17">
        <v>63</v>
      </c>
      <c r="J68" s="17"/>
      <c r="K68" s="17"/>
      <c r="L68" s="18" t="s">
        <v>1387</v>
      </c>
    </row>
    <row r="69" spans="1:12" x14ac:dyDescent="0.25">
      <c r="A69" s="380">
        <v>42665</v>
      </c>
      <c r="B69" s="17" t="s">
        <v>18</v>
      </c>
      <c r="C69" s="17">
        <v>50</v>
      </c>
      <c r="D69" s="67">
        <f t="shared" si="0"/>
        <v>15</v>
      </c>
      <c r="E69" s="17">
        <v>70</v>
      </c>
      <c r="F69" s="17"/>
      <c r="G69" s="17">
        <v>175</v>
      </c>
      <c r="H69" s="17"/>
      <c r="I69" s="17"/>
      <c r="J69" s="17"/>
      <c r="K69" s="17"/>
      <c r="L69" s="18" t="s">
        <v>1257</v>
      </c>
    </row>
    <row r="70" spans="1:12" ht="45" customHeight="1" thickBot="1" x14ac:dyDescent="0.3">
      <c r="A70" s="22">
        <v>42720</v>
      </c>
      <c r="B70" s="23" t="s">
        <v>13</v>
      </c>
      <c r="C70" s="1683" t="s">
        <v>2367</v>
      </c>
      <c r="D70" s="1684"/>
      <c r="E70" s="1684"/>
      <c r="F70" s="1684"/>
      <c r="G70" s="1684"/>
      <c r="H70" s="1684"/>
      <c r="I70" s="1684"/>
      <c r="J70" s="1685"/>
      <c r="K70" s="1007"/>
      <c r="L70" s="32"/>
    </row>
    <row r="71" spans="1:12" ht="16.5" thickTop="1" x14ac:dyDescent="0.25">
      <c r="A71" s="382">
        <v>42821</v>
      </c>
      <c r="B71" s="389" t="s">
        <v>127</v>
      </c>
      <c r="C71" s="389"/>
      <c r="D71" s="67"/>
      <c r="E71" s="389"/>
      <c r="F71" s="389"/>
      <c r="G71" s="389"/>
      <c r="H71" s="389"/>
      <c r="I71" s="389"/>
      <c r="J71" s="389">
        <v>5560</v>
      </c>
      <c r="K71" s="1100"/>
      <c r="L71" s="46" t="s">
        <v>1610</v>
      </c>
    </row>
    <row r="72" spans="1:12" ht="16.5" thickBot="1" x14ac:dyDescent="0.3">
      <c r="A72" s="779">
        <v>43036</v>
      </c>
      <c r="B72" s="784" t="s">
        <v>26</v>
      </c>
      <c r="C72" s="1667" t="s">
        <v>1776</v>
      </c>
      <c r="D72" s="1668"/>
      <c r="E72" s="1668"/>
      <c r="F72" s="1668"/>
      <c r="G72" s="1668"/>
      <c r="H72" s="1668"/>
      <c r="I72" s="1668"/>
      <c r="J72" s="1669"/>
      <c r="K72" s="1014"/>
      <c r="L72" s="39"/>
    </row>
    <row r="73" spans="1:12" ht="17.25" thickTop="1" thickBot="1" x14ac:dyDescent="0.3">
      <c r="A73" s="412">
        <v>43281</v>
      </c>
      <c r="B73" s="413" t="s">
        <v>66</v>
      </c>
      <c r="C73" s="1954" t="s">
        <v>2121</v>
      </c>
      <c r="D73" s="1955"/>
      <c r="E73" s="1955"/>
      <c r="F73" s="1955"/>
      <c r="G73" s="1955"/>
      <c r="H73" s="1955"/>
      <c r="I73" s="1955"/>
      <c r="J73" s="1956"/>
      <c r="K73" s="1101"/>
      <c r="L73" s="788"/>
    </row>
    <row r="74" spans="1:12" ht="16.5" thickTop="1" x14ac:dyDescent="0.25">
      <c r="A74" s="780"/>
      <c r="B74" s="785"/>
      <c r="C74" s="785"/>
      <c r="D74" s="67">
        <f t="shared" si="0"/>
        <v>0</v>
      </c>
      <c r="E74" s="785"/>
      <c r="F74" s="785"/>
      <c r="G74" s="785"/>
      <c r="H74" s="785"/>
      <c r="I74" s="785"/>
      <c r="J74" s="785"/>
      <c r="K74" s="1100"/>
      <c r="L74" s="46"/>
    </row>
    <row r="75" spans="1:12" ht="20.100000000000001" customHeight="1" x14ac:dyDescent="0.25">
      <c r="A75" s="16"/>
      <c r="B75" s="17"/>
      <c r="C75" s="17"/>
      <c r="D75" s="67">
        <f t="shared" si="0"/>
        <v>0</v>
      </c>
      <c r="E75" s="17"/>
      <c r="F75" s="17"/>
      <c r="G75" s="17"/>
      <c r="H75" s="17"/>
      <c r="I75" s="17"/>
      <c r="J75" s="17"/>
      <c r="K75" s="17"/>
    </row>
    <row r="76" spans="1:12" x14ac:dyDescent="0.25">
      <c r="A76" s="16"/>
      <c r="B76" s="17"/>
      <c r="C76" s="17"/>
      <c r="D76" s="67">
        <f t="shared" si="0"/>
        <v>0</v>
      </c>
      <c r="E76" s="17"/>
      <c r="F76" s="17"/>
      <c r="G76" s="17"/>
      <c r="H76" s="17"/>
      <c r="I76" s="17"/>
      <c r="J76" s="17"/>
      <c r="K76" s="17"/>
    </row>
    <row r="77" spans="1:12" ht="20.100000000000001" customHeight="1" x14ac:dyDescent="0.25">
      <c r="A77" s="16"/>
      <c r="B77" s="17"/>
      <c r="C77" s="17"/>
      <c r="D77" s="67">
        <f t="shared" si="0"/>
        <v>0</v>
      </c>
      <c r="E77" s="17"/>
      <c r="F77" s="17"/>
      <c r="G77" s="17"/>
      <c r="H77" s="17"/>
      <c r="I77" s="17"/>
      <c r="J77" s="17"/>
      <c r="K77" s="17"/>
    </row>
    <row r="78" spans="1:12" x14ac:dyDescent="0.25">
      <c r="A78" s="16"/>
      <c r="B78" s="17"/>
      <c r="C78" s="17"/>
      <c r="D78" s="67">
        <f t="shared" si="0"/>
        <v>0</v>
      </c>
      <c r="E78" s="17"/>
      <c r="F78" s="17"/>
      <c r="G78" s="17"/>
      <c r="H78" s="17"/>
      <c r="I78" s="17"/>
      <c r="J78" s="17"/>
      <c r="K78" s="17"/>
    </row>
    <row r="79" spans="1:12" x14ac:dyDescent="0.25">
      <c r="A79" s="16"/>
      <c r="B79" s="17"/>
      <c r="C79" s="17"/>
      <c r="D79" s="67">
        <f t="shared" si="0"/>
        <v>0</v>
      </c>
      <c r="E79" s="17"/>
      <c r="F79" s="17"/>
      <c r="G79" s="17"/>
      <c r="H79" s="17"/>
      <c r="I79" s="17"/>
      <c r="J79" s="17"/>
      <c r="K79" s="17"/>
    </row>
    <row r="80" spans="1:12" x14ac:dyDescent="0.25">
      <c r="A80" s="16"/>
      <c r="B80" s="17"/>
      <c r="C80" s="17"/>
      <c r="D80" s="67">
        <f t="shared" si="0"/>
        <v>0</v>
      </c>
      <c r="E80" s="17"/>
      <c r="F80" s="17"/>
      <c r="G80" s="17"/>
      <c r="H80" s="17"/>
      <c r="I80" s="17"/>
      <c r="J80" s="17"/>
      <c r="K80" s="17"/>
    </row>
    <row r="81" spans="1:11" x14ac:dyDescent="0.25">
      <c r="A81" s="16"/>
      <c r="B81" s="17"/>
      <c r="C81" s="17"/>
      <c r="D81" s="67">
        <f t="shared" si="0"/>
        <v>0</v>
      </c>
      <c r="E81" s="17"/>
      <c r="F81" s="17"/>
      <c r="G81" s="17"/>
      <c r="H81" s="17"/>
      <c r="I81" s="17"/>
      <c r="J81" s="17"/>
      <c r="K81" s="17"/>
    </row>
    <row r="82" spans="1:11" x14ac:dyDescent="0.25">
      <c r="A82" s="16"/>
      <c r="B82" s="17"/>
      <c r="C82" s="17"/>
      <c r="D82" s="67">
        <f t="shared" si="0"/>
        <v>0</v>
      </c>
      <c r="E82" s="17"/>
      <c r="F82" s="17"/>
      <c r="G82" s="17"/>
      <c r="H82" s="17"/>
      <c r="I82" s="17"/>
      <c r="J82" s="17"/>
      <c r="K82" s="17"/>
    </row>
    <row r="83" spans="1:11" ht="20.100000000000001" customHeight="1" x14ac:dyDescent="0.25">
      <c r="A83" s="16"/>
      <c r="B83" s="17"/>
      <c r="C83" s="17"/>
      <c r="D83" s="67">
        <f t="shared" si="0"/>
        <v>0</v>
      </c>
      <c r="E83" s="17"/>
      <c r="F83" s="17"/>
      <c r="G83" s="17"/>
      <c r="H83" s="17"/>
      <c r="I83" s="17"/>
      <c r="J83" s="17"/>
      <c r="K83" s="17"/>
    </row>
    <row r="84" spans="1:11" ht="20.100000000000001" customHeight="1" x14ac:dyDescent="0.25">
      <c r="A84" s="16"/>
      <c r="B84" s="17"/>
      <c r="C84" s="17"/>
      <c r="D84" s="67">
        <f t="shared" si="0"/>
        <v>0</v>
      </c>
      <c r="E84" s="17"/>
      <c r="F84" s="17"/>
      <c r="G84" s="17"/>
      <c r="H84" s="17"/>
      <c r="I84" s="17"/>
      <c r="J84" s="17"/>
      <c r="K84" s="17"/>
    </row>
    <row r="85" spans="1:11" ht="20.100000000000001" customHeight="1" x14ac:dyDescent="0.25">
      <c r="A85" s="16"/>
      <c r="B85" s="17"/>
      <c r="C85" s="17"/>
      <c r="D85" s="67">
        <f t="shared" si="0"/>
        <v>0</v>
      </c>
      <c r="E85" s="17"/>
      <c r="F85" s="17"/>
      <c r="G85" s="17"/>
      <c r="H85" s="17"/>
      <c r="I85" s="17"/>
      <c r="J85" s="17"/>
      <c r="K85" s="17"/>
    </row>
    <row r="86" spans="1:11" ht="20.100000000000001" customHeight="1" x14ac:dyDescent="0.25">
      <c r="A86" s="16"/>
      <c r="B86" s="17"/>
      <c r="C86" s="17"/>
      <c r="D86" s="67">
        <f t="shared" si="0"/>
        <v>0</v>
      </c>
      <c r="E86" s="17"/>
      <c r="F86" s="17"/>
      <c r="G86" s="17"/>
      <c r="H86" s="17"/>
      <c r="I86" s="17"/>
      <c r="J86" s="17"/>
      <c r="K86" s="17"/>
    </row>
    <row r="87" spans="1:11" ht="20.100000000000001" customHeight="1" x14ac:dyDescent="0.25">
      <c r="A87" s="16"/>
      <c r="B87" s="17"/>
      <c r="C87" s="17"/>
      <c r="D87" s="67">
        <f t="shared" si="0"/>
        <v>0</v>
      </c>
      <c r="E87" s="17"/>
      <c r="F87" s="17"/>
      <c r="G87" s="17"/>
      <c r="H87" s="17"/>
      <c r="I87" s="17"/>
      <c r="J87" s="17"/>
      <c r="K87" s="17"/>
    </row>
    <row r="88" spans="1:11" ht="20.100000000000001" customHeight="1" x14ac:dyDescent="0.25">
      <c r="A88" s="16"/>
      <c r="B88" s="17"/>
      <c r="C88" s="17"/>
      <c r="D88" s="67">
        <f t="shared" si="0"/>
        <v>0</v>
      </c>
      <c r="E88" s="17"/>
      <c r="F88" s="17"/>
      <c r="G88" s="17"/>
      <c r="H88" s="17"/>
      <c r="I88" s="17"/>
      <c r="J88" s="17"/>
      <c r="K88" s="17"/>
    </row>
    <row r="89" spans="1:11" ht="20.100000000000001" customHeight="1" x14ac:dyDescent="0.25">
      <c r="A89" s="16"/>
      <c r="B89" s="17"/>
      <c r="C89" s="17"/>
      <c r="D89" s="67">
        <f t="shared" si="0"/>
        <v>0</v>
      </c>
      <c r="E89" s="17"/>
      <c r="F89" s="17"/>
      <c r="G89" s="17"/>
      <c r="H89" s="17"/>
      <c r="I89" s="17"/>
      <c r="J89" s="17"/>
      <c r="K89" s="17"/>
    </row>
    <row r="90" spans="1:11" ht="20.100000000000001" customHeight="1" x14ac:dyDescent="0.25">
      <c r="A90" s="16"/>
      <c r="B90" s="17"/>
      <c r="C90" s="17"/>
      <c r="D90" s="67">
        <f t="shared" si="0"/>
        <v>0</v>
      </c>
      <c r="E90" s="17"/>
      <c r="F90" s="17"/>
      <c r="G90" s="17"/>
      <c r="H90" s="17"/>
      <c r="I90" s="17"/>
      <c r="J90" s="17"/>
      <c r="K90" s="17"/>
    </row>
    <row r="91" spans="1:11" x14ac:dyDescent="0.25">
      <c r="A91" s="16"/>
      <c r="B91" s="17"/>
      <c r="C91" s="17"/>
      <c r="D91" s="67">
        <f t="shared" si="0"/>
        <v>0</v>
      </c>
      <c r="E91" s="17"/>
      <c r="F91" s="17"/>
      <c r="G91" s="17"/>
      <c r="H91" s="17"/>
      <c r="I91" s="17"/>
      <c r="J91" s="17"/>
      <c r="K91" s="17"/>
    </row>
    <row r="92" spans="1:11" ht="20.100000000000001" customHeight="1" x14ac:dyDescent="0.25">
      <c r="A92" s="16"/>
      <c r="B92" s="17"/>
      <c r="C92" s="17"/>
      <c r="D92" s="67">
        <f t="shared" si="0"/>
        <v>0</v>
      </c>
      <c r="E92" s="17"/>
      <c r="F92" s="17"/>
      <c r="G92" s="17"/>
      <c r="H92" s="17"/>
      <c r="I92" s="17"/>
      <c r="J92" s="17"/>
      <c r="K92" s="17"/>
    </row>
    <row r="93" spans="1:11" x14ac:dyDescent="0.25">
      <c r="A93" s="16"/>
      <c r="B93" s="17"/>
      <c r="C93" s="17"/>
      <c r="D93" s="67">
        <f t="shared" si="0"/>
        <v>0</v>
      </c>
      <c r="E93" s="17"/>
      <c r="F93" s="17"/>
      <c r="G93" s="17"/>
      <c r="H93" s="17"/>
      <c r="I93" s="17"/>
      <c r="J93" s="17"/>
      <c r="K93" s="17"/>
    </row>
    <row r="94" spans="1:11" ht="20.100000000000001" customHeight="1" x14ac:dyDescent="0.25">
      <c r="A94" s="16"/>
      <c r="B94" s="17"/>
      <c r="C94" s="17"/>
      <c r="D94" s="67">
        <f t="shared" si="0"/>
        <v>0</v>
      </c>
      <c r="E94" s="17"/>
      <c r="F94" s="17"/>
      <c r="G94" s="17"/>
      <c r="H94" s="17"/>
      <c r="I94" s="17"/>
      <c r="J94" s="17"/>
      <c r="K94" s="17"/>
    </row>
    <row r="95" spans="1:11" x14ac:dyDescent="0.25">
      <c r="A95" s="16"/>
      <c r="B95" s="17"/>
      <c r="C95" s="17"/>
      <c r="D95" s="67">
        <f t="shared" si="0"/>
        <v>0</v>
      </c>
      <c r="E95" s="17"/>
      <c r="F95" s="17"/>
      <c r="G95" s="17"/>
      <c r="H95" s="17"/>
      <c r="I95" s="17"/>
      <c r="J95" s="17"/>
      <c r="K95" s="17"/>
    </row>
    <row r="96" spans="1:11" x14ac:dyDescent="0.25">
      <c r="A96" s="16"/>
      <c r="B96" s="17"/>
      <c r="C96" s="17"/>
      <c r="D96" s="67">
        <f t="shared" si="0"/>
        <v>0</v>
      </c>
      <c r="E96" s="17"/>
      <c r="F96" s="17"/>
      <c r="G96" s="17"/>
      <c r="H96" s="17"/>
      <c r="I96" s="17"/>
      <c r="J96" s="17"/>
      <c r="K96" s="17"/>
    </row>
    <row r="97" spans="1:11" x14ac:dyDescent="0.25">
      <c r="A97" s="16"/>
      <c r="B97" s="17"/>
      <c r="C97" s="17"/>
      <c r="D97" s="67">
        <f t="shared" ref="D97:D160" si="1">+C97*(100-E97)/100</f>
        <v>0</v>
      </c>
      <c r="E97" s="17"/>
      <c r="F97" s="17"/>
      <c r="G97" s="17"/>
      <c r="H97" s="17"/>
      <c r="I97" s="17"/>
      <c r="J97" s="17"/>
      <c r="K97" s="17"/>
    </row>
    <row r="98" spans="1:11" ht="20.100000000000001" customHeight="1" x14ac:dyDescent="0.25">
      <c r="A98" s="16"/>
      <c r="B98" s="17"/>
      <c r="C98" s="17"/>
      <c r="D98" s="67">
        <f t="shared" si="1"/>
        <v>0</v>
      </c>
      <c r="E98" s="17"/>
      <c r="F98" s="17"/>
      <c r="G98" s="17"/>
      <c r="H98" s="17"/>
      <c r="I98" s="17"/>
      <c r="J98" s="17"/>
      <c r="K98" s="17"/>
    </row>
    <row r="99" spans="1:11" ht="20.100000000000001" customHeight="1" x14ac:dyDescent="0.25">
      <c r="A99" s="16"/>
      <c r="B99" s="17"/>
      <c r="C99" s="17"/>
      <c r="D99" s="67">
        <f t="shared" si="1"/>
        <v>0</v>
      </c>
      <c r="E99" s="17"/>
      <c r="F99" s="17"/>
      <c r="G99" s="17"/>
      <c r="H99" s="17"/>
      <c r="I99" s="17"/>
      <c r="J99" s="17"/>
      <c r="K99" s="17"/>
    </row>
    <row r="100" spans="1:11" ht="20.100000000000001" customHeight="1" x14ac:dyDescent="0.25">
      <c r="A100" s="16"/>
      <c r="B100" s="17"/>
      <c r="C100" s="17"/>
      <c r="D100" s="67">
        <f t="shared" si="1"/>
        <v>0</v>
      </c>
      <c r="E100" s="17"/>
      <c r="F100" s="17"/>
      <c r="G100" s="17"/>
      <c r="H100" s="17"/>
      <c r="I100" s="17"/>
      <c r="J100" s="17"/>
      <c r="K100" s="17"/>
    </row>
    <row r="101" spans="1:11" ht="20.100000000000001" customHeight="1" x14ac:dyDescent="0.25">
      <c r="A101" s="16"/>
      <c r="B101" s="17"/>
      <c r="C101" s="17"/>
      <c r="D101" s="67">
        <f t="shared" si="1"/>
        <v>0</v>
      </c>
      <c r="E101" s="17"/>
      <c r="F101" s="17"/>
      <c r="G101" s="17"/>
      <c r="H101" s="17"/>
      <c r="I101" s="17"/>
      <c r="J101" s="17"/>
      <c r="K101" s="17"/>
    </row>
    <row r="102" spans="1:11" x14ac:dyDescent="0.25">
      <c r="A102" s="16"/>
      <c r="B102" s="17"/>
      <c r="C102" s="17"/>
      <c r="D102" s="67">
        <f t="shared" si="1"/>
        <v>0</v>
      </c>
      <c r="E102" s="17"/>
      <c r="F102" s="17"/>
      <c r="G102" s="17"/>
      <c r="H102" s="17"/>
      <c r="I102" s="17"/>
      <c r="J102" s="17"/>
      <c r="K102" s="17"/>
    </row>
    <row r="103" spans="1:11" x14ac:dyDescent="0.25">
      <c r="A103" s="16"/>
      <c r="B103" s="17"/>
      <c r="C103" s="17"/>
      <c r="D103" s="67">
        <f t="shared" si="1"/>
        <v>0</v>
      </c>
      <c r="E103" s="17"/>
      <c r="F103" s="17"/>
      <c r="G103" s="17"/>
      <c r="H103" s="17"/>
      <c r="I103" s="17"/>
      <c r="J103" s="17"/>
      <c r="K103" s="17"/>
    </row>
    <row r="104" spans="1:11" x14ac:dyDescent="0.25">
      <c r="A104" s="16"/>
      <c r="B104" s="17"/>
      <c r="C104" s="17"/>
      <c r="D104" s="67">
        <f t="shared" si="1"/>
        <v>0</v>
      </c>
      <c r="E104" s="17"/>
      <c r="F104" s="17"/>
      <c r="G104" s="17"/>
      <c r="H104" s="17"/>
      <c r="I104" s="17"/>
      <c r="J104" s="17"/>
      <c r="K104" s="17"/>
    </row>
    <row r="105" spans="1:11" ht="20.100000000000001" customHeight="1" x14ac:dyDescent="0.25">
      <c r="A105" s="16"/>
      <c r="B105" s="17"/>
      <c r="C105" s="17"/>
      <c r="D105" s="67">
        <f t="shared" si="1"/>
        <v>0</v>
      </c>
      <c r="E105" s="17"/>
      <c r="F105" s="17"/>
      <c r="G105" s="17"/>
      <c r="H105" s="17"/>
      <c r="I105" s="17"/>
      <c r="J105" s="17"/>
      <c r="K105" s="17"/>
    </row>
    <row r="106" spans="1:11" x14ac:dyDescent="0.25">
      <c r="A106" s="16"/>
      <c r="B106" s="17"/>
      <c r="C106" s="17"/>
      <c r="D106" s="67">
        <f t="shared" si="1"/>
        <v>0</v>
      </c>
      <c r="E106" s="17"/>
      <c r="F106" s="17"/>
      <c r="G106" s="17"/>
      <c r="H106" s="17"/>
      <c r="I106" s="17"/>
      <c r="J106" s="17"/>
      <c r="K106" s="17"/>
    </row>
    <row r="107" spans="1:11" x14ac:dyDescent="0.25">
      <c r="A107" s="16"/>
      <c r="B107" s="17"/>
      <c r="C107" s="17"/>
      <c r="D107" s="67">
        <f t="shared" si="1"/>
        <v>0</v>
      </c>
      <c r="E107" s="17"/>
      <c r="F107" s="17"/>
      <c r="G107" s="17"/>
      <c r="H107" s="17"/>
      <c r="I107" s="17"/>
      <c r="J107" s="17"/>
      <c r="K107" s="17"/>
    </row>
    <row r="108" spans="1:11" x14ac:dyDescent="0.25">
      <c r="A108" s="16"/>
      <c r="B108" s="17"/>
      <c r="C108" s="17"/>
      <c r="D108" s="67">
        <f t="shared" si="1"/>
        <v>0</v>
      </c>
      <c r="E108" s="17"/>
      <c r="F108" s="17"/>
      <c r="G108" s="17"/>
      <c r="H108" s="17"/>
      <c r="I108" s="17"/>
      <c r="J108" s="17"/>
      <c r="K108" s="17"/>
    </row>
    <row r="109" spans="1:11" ht="20.100000000000001" customHeight="1" x14ac:dyDescent="0.25">
      <c r="A109" s="16"/>
      <c r="B109" s="17"/>
      <c r="C109" s="17"/>
      <c r="D109" s="67">
        <f t="shared" si="1"/>
        <v>0</v>
      </c>
      <c r="E109" s="17"/>
      <c r="F109" s="17"/>
      <c r="G109" s="17"/>
      <c r="H109" s="17"/>
      <c r="I109" s="17"/>
      <c r="J109" s="17"/>
      <c r="K109" s="17"/>
    </row>
    <row r="110" spans="1:11" ht="20.100000000000001" customHeight="1" x14ac:dyDescent="0.25">
      <c r="A110" s="16"/>
      <c r="B110" s="17"/>
      <c r="C110" s="17"/>
      <c r="D110" s="67">
        <f t="shared" si="1"/>
        <v>0</v>
      </c>
      <c r="E110" s="17"/>
      <c r="F110" s="17"/>
      <c r="G110" s="17"/>
      <c r="H110" s="17"/>
      <c r="I110" s="17"/>
      <c r="J110" s="17"/>
      <c r="K110" s="17"/>
    </row>
    <row r="111" spans="1:11" x14ac:dyDescent="0.25">
      <c r="A111" s="16"/>
      <c r="B111" s="17"/>
      <c r="C111" s="17"/>
      <c r="D111" s="67">
        <f t="shared" si="1"/>
        <v>0</v>
      </c>
      <c r="E111" s="17"/>
      <c r="F111" s="17"/>
      <c r="G111" s="17"/>
      <c r="H111" s="17"/>
      <c r="I111" s="17"/>
      <c r="J111" s="17"/>
      <c r="K111" s="17"/>
    </row>
    <row r="112" spans="1:11" x14ac:dyDescent="0.25">
      <c r="A112" s="16"/>
      <c r="B112" s="17"/>
      <c r="C112" s="17"/>
      <c r="D112" s="67">
        <f t="shared" si="1"/>
        <v>0</v>
      </c>
      <c r="E112" s="17"/>
      <c r="F112" s="17"/>
      <c r="G112" s="17"/>
      <c r="H112" s="17"/>
      <c r="I112" s="17"/>
      <c r="J112" s="17"/>
      <c r="K112" s="17"/>
    </row>
    <row r="113" spans="1:11" x14ac:dyDescent="0.25">
      <c r="A113" s="16"/>
      <c r="B113" s="17"/>
      <c r="C113" s="17"/>
      <c r="D113" s="67">
        <f t="shared" si="1"/>
        <v>0</v>
      </c>
      <c r="E113" s="17"/>
      <c r="F113" s="17"/>
      <c r="G113" s="17"/>
      <c r="H113" s="17"/>
      <c r="I113" s="17"/>
      <c r="J113" s="17"/>
      <c r="K113" s="17"/>
    </row>
    <row r="114" spans="1:11" x14ac:dyDescent="0.25">
      <c r="A114" s="16"/>
      <c r="B114" s="17"/>
      <c r="C114" s="17"/>
      <c r="D114" s="67">
        <f t="shared" si="1"/>
        <v>0</v>
      </c>
      <c r="E114" s="17"/>
      <c r="F114" s="17"/>
      <c r="G114" s="17"/>
      <c r="H114" s="17"/>
      <c r="I114" s="17"/>
      <c r="J114" s="17"/>
      <c r="K114" s="17"/>
    </row>
    <row r="115" spans="1:11" x14ac:dyDescent="0.25">
      <c r="A115" s="16"/>
      <c r="B115" s="17"/>
      <c r="C115" s="17"/>
      <c r="D115" s="67">
        <f t="shared" si="1"/>
        <v>0</v>
      </c>
      <c r="E115" s="17"/>
      <c r="F115" s="17"/>
      <c r="G115" s="17"/>
      <c r="H115" s="17"/>
      <c r="I115" s="17"/>
      <c r="J115" s="17"/>
      <c r="K115" s="17"/>
    </row>
    <row r="116" spans="1:11" x14ac:dyDescent="0.25">
      <c r="A116" s="16"/>
      <c r="B116" s="17"/>
      <c r="C116" s="17"/>
      <c r="D116" s="67">
        <f t="shared" si="1"/>
        <v>0</v>
      </c>
      <c r="E116" s="17"/>
      <c r="F116" s="17"/>
      <c r="G116" s="17"/>
      <c r="H116" s="17"/>
      <c r="I116" s="17"/>
      <c r="J116" s="17"/>
      <c r="K116" s="17"/>
    </row>
    <row r="117" spans="1:11" ht="20.100000000000001" customHeight="1" x14ac:dyDescent="0.25">
      <c r="A117" s="16"/>
      <c r="B117" s="17"/>
      <c r="C117" s="17"/>
      <c r="D117" s="67">
        <f t="shared" si="1"/>
        <v>0</v>
      </c>
      <c r="E117" s="17"/>
      <c r="F117" s="17"/>
      <c r="G117" s="17"/>
      <c r="H117" s="17"/>
      <c r="I117" s="17"/>
      <c r="J117" s="17"/>
      <c r="K117" s="17"/>
    </row>
    <row r="118" spans="1:11" ht="20.100000000000001" customHeight="1" x14ac:dyDescent="0.25">
      <c r="A118" s="16"/>
      <c r="B118" s="17"/>
      <c r="C118" s="17"/>
      <c r="D118" s="67">
        <f t="shared" si="1"/>
        <v>0</v>
      </c>
      <c r="E118" s="17"/>
      <c r="F118" s="17"/>
      <c r="G118" s="17"/>
      <c r="H118" s="17"/>
      <c r="I118" s="17"/>
      <c r="J118" s="17"/>
      <c r="K118" s="17"/>
    </row>
    <row r="119" spans="1:11" ht="20.100000000000001" customHeight="1" x14ac:dyDescent="0.25">
      <c r="A119" s="16"/>
      <c r="B119" s="17"/>
      <c r="C119" s="17"/>
      <c r="D119" s="67">
        <f t="shared" si="1"/>
        <v>0</v>
      </c>
      <c r="E119" s="17"/>
      <c r="F119" s="17"/>
      <c r="G119" s="17"/>
      <c r="H119" s="17"/>
      <c r="I119" s="17"/>
      <c r="J119" s="17"/>
      <c r="K119" s="17"/>
    </row>
    <row r="120" spans="1:11" ht="20.100000000000001" customHeight="1" x14ac:dyDescent="0.25">
      <c r="A120" s="16"/>
      <c r="B120" s="17"/>
      <c r="C120" s="17"/>
      <c r="D120" s="67">
        <f t="shared" si="1"/>
        <v>0</v>
      </c>
      <c r="E120" s="17"/>
      <c r="F120" s="17"/>
      <c r="G120" s="17"/>
      <c r="H120" s="17"/>
      <c r="I120" s="17"/>
      <c r="J120" s="17"/>
      <c r="K120" s="17"/>
    </row>
    <row r="121" spans="1:11" x14ac:dyDescent="0.25">
      <c r="A121" s="16"/>
      <c r="B121" s="17"/>
      <c r="C121" s="17"/>
      <c r="D121" s="67">
        <f t="shared" si="1"/>
        <v>0</v>
      </c>
      <c r="E121" s="17"/>
      <c r="F121" s="17"/>
      <c r="G121" s="17"/>
      <c r="H121" s="17"/>
      <c r="I121" s="17"/>
      <c r="J121" s="17"/>
      <c r="K121" s="17"/>
    </row>
    <row r="122" spans="1:11" ht="20.100000000000001" customHeight="1" x14ac:dyDescent="0.25">
      <c r="A122" s="16"/>
      <c r="B122" s="17"/>
      <c r="C122" s="17"/>
      <c r="D122" s="67">
        <f t="shared" si="1"/>
        <v>0</v>
      </c>
      <c r="E122" s="17"/>
      <c r="F122" s="17"/>
      <c r="G122" s="17"/>
      <c r="H122" s="17"/>
      <c r="I122" s="17"/>
      <c r="J122" s="17"/>
      <c r="K122" s="17"/>
    </row>
    <row r="123" spans="1:11" ht="20.100000000000001" customHeight="1" x14ac:dyDescent="0.25">
      <c r="A123" s="16"/>
      <c r="B123" s="17"/>
      <c r="C123" s="17"/>
      <c r="D123" s="67">
        <f t="shared" si="1"/>
        <v>0</v>
      </c>
      <c r="E123" s="17"/>
      <c r="F123" s="17"/>
      <c r="G123" s="17"/>
      <c r="H123" s="17"/>
      <c r="I123" s="17"/>
      <c r="J123" s="17"/>
      <c r="K123" s="17"/>
    </row>
    <row r="124" spans="1:11" ht="20.100000000000001" customHeight="1" x14ac:dyDescent="0.25">
      <c r="A124" s="16"/>
      <c r="B124" s="17"/>
      <c r="C124" s="17"/>
      <c r="D124" s="67">
        <f t="shared" si="1"/>
        <v>0</v>
      </c>
      <c r="E124" s="17"/>
      <c r="F124" s="17"/>
      <c r="G124" s="17"/>
      <c r="H124" s="17"/>
      <c r="I124" s="17"/>
      <c r="J124" s="17"/>
      <c r="K124" s="17"/>
    </row>
    <row r="125" spans="1:11" ht="20.100000000000001" customHeight="1" x14ac:dyDescent="0.25">
      <c r="A125" s="16"/>
      <c r="B125" s="17"/>
      <c r="C125" s="17"/>
      <c r="D125" s="67">
        <f t="shared" si="1"/>
        <v>0</v>
      </c>
      <c r="E125" s="17"/>
      <c r="F125" s="17"/>
      <c r="G125" s="17"/>
      <c r="H125" s="17"/>
      <c r="I125" s="17"/>
      <c r="J125" s="17"/>
      <c r="K125" s="17"/>
    </row>
    <row r="126" spans="1:11" ht="20.100000000000001" customHeight="1" x14ac:dyDescent="0.25">
      <c r="A126" s="16"/>
      <c r="B126" s="17"/>
      <c r="C126" s="17"/>
      <c r="D126" s="67">
        <f t="shared" si="1"/>
        <v>0</v>
      </c>
      <c r="E126" s="17"/>
      <c r="F126" s="17"/>
      <c r="G126" s="17"/>
      <c r="H126" s="17"/>
      <c r="I126" s="17"/>
      <c r="J126" s="17"/>
      <c r="K126" s="17"/>
    </row>
    <row r="127" spans="1:11" ht="20.100000000000001" customHeight="1" x14ac:dyDescent="0.25">
      <c r="A127" s="16"/>
      <c r="B127" s="17"/>
      <c r="C127" s="17"/>
      <c r="D127" s="67">
        <f t="shared" si="1"/>
        <v>0</v>
      </c>
      <c r="E127" s="17"/>
      <c r="F127" s="17"/>
      <c r="G127" s="17"/>
      <c r="H127" s="17"/>
      <c r="I127" s="17"/>
      <c r="J127" s="17"/>
      <c r="K127" s="17"/>
    </row>
    <row r="128" spans="1:11" ht="20.100000000000001" customHeight="1" x14ac:dyDescent="0.25">
      <c r="A128" s="16"/>
      <c r="B128" s="17"/>
      <c r="C128" s="17"/>
      <c r="D128" s="67">
        <f t="shared" si="1"/>
        <v>0</v>
      </c>
      <c r="E128" s="17"/>
      <c r="F128" s="17"/>
      <c r="G128" s="17"/>
      <c r="H128" s="17"/>
      <c r="I128" s="17"/>
      <c r="J128" s="17"/>
      <c r="K128" s="17"/>
    </row>
    <row r="129" spans="1:11" ht="20.100000000000001" customHeight="1" x14ac:dyDescent="0.25">
      <c r="A129" s="16"/>
      <c r="B129" s="17"/>
      <c r="C129" s="17"/>
      <c r="D129" s="67">
        <f t="shared" si="1"/>
        <v>0</v>
      </c>
      <c r="E129" s="17"/>
      <c r="F129" s="17"/>
      <c r="G129" s="17"/>
      <c r="H129" s="17"/>
      <c r="I129" s="17"/>
      <c r="J129" s="17"/>
      <c r="K129" s="17"/>
    </row>
    <row r="130" spans="1:11" x14ac:dyDescent="0.25">
      <c r="A130" s="16"/>
      <c r="B130" s="17"/>
      <c r="C130" s="17"/>
      <c r="D130" s="67">
        <f t="shared" si="1"/>
        <v>0</v>
      </c>
      <c r="E130" s="17"/>
      <c r="F130" s="17"/>
      <c r="G130" s="17"/>
      <c r="H130" s="17"/>
      <c r="I130" s="17"/>
      <c r="J130" s="17"/>
      <c r="K130" s="17"/>
    </row>
    <row r="131" spans="1:11" ht="20.100000000000001" customHeight="1" x14ac:dyDescent="0.25">
      <c r="A131" s="16"/>
      <c r="B131" s="17"/>
      <c r="C131" s="17"/>
      <c r="D131" s="67">
        <f t="shared" si="1"/>
        <v>0</v>
      </c>
      <c r="E131" s="17"/>
      <c r="F131" s="17"/>
      <c r="G131" s="17"/>
      <c r="H131" s="17"/>
      <c r="I131" s="17"/>
      <c r="J131" s="17"/>
      <c r="K131" s="17"/>
    </row>
    <row r="132" spans="1:11" x14ac:dyDescent="0.25">
      <c r="A132" s="16"/>
      <c r="B132" s="17"/>
      <c r="C132" s="17"/>
      <c r="D132" s="67">
        <f t="shared" si="1"/>
        <v>0</v>
      </c>
      <c r="E132" s="17"/>
      <c r="F132" s="17"/>
      <c r="G132" s="17"/>
      <c r="H132" s="17"/>
      <c r="I132" s="17"/>
      <c r="J132" s="17"/>
      <c r="K132" s="17"/>
    </row>
    <row r="133" spans="1:11" x14ac:dyDescent="0.25">
      <c r="A133" s="16"/>
      <c r="B133" s="17"/>
      <c r="C133" s="17"/>
      <c r="D133" s="67">
        <f t="shared" si="1"/>
        <v>0</v>
      </c>
      <c r="E133" s="17"/>
      <c r="F133" s="17"/>
      <c r="G133" s="17"/>
      <c r="H133" s="17"/>
      <c r="I133" s="17"/>
      <c r="J133" s="17"/>
      <c r="K133" s="17"/>
    </row>
    <row r="134" spans="1:11" x14ac:dyDescent="0.25">
      <c r="A134" s="16"/>
      <c r="B134" s="17"/>
      <c r="C134" s="17"/>
      <c r="D134" s="67">
        <f t="shared" si="1"/>
        <v>0</v>
      </c>
      <c r="E134" s="17"/>
      <c r="F134" s="17"/>
      <c r="G134" s="17"/>
      <c r="H134" s="17"/>
      <c r="I134" s="17"/>
      <c r="J134" s="17"/>
      <c r="K134" s="17"/>
    </row>
    <row r="135" spans="1:11" x14ac:dyDescent="0.25">
      <c r="A135" s="16"/>
      <c r="D135" s="67">
        <f t="shared" si="1"/>
        <v>0</v>
      </c>
    </row>
    <row r="136" spans="1:11" x14ac:dyDescent="0.25">
      <c r="A136" s="16"/>
      <c r="D136" s="67">
        <f t="shared" si="1"/>
        <v>0</v>
      </c>
    </row>
    <row r="137" spans="1:11" x14ac:dyDescent="0.25">
      <c r="A137" s="16"/>
      <c r="D137" s="67">
        <f t="shared" si="1"/>
        <v>0</v>
      </c>
    </row>
    <row r="138" spans="1:11" x14ac:dyDescent="0.25">
      <c r="A138" s="16"/>
      <c r="D138" s="67">
        <f t="shared" si="1"/>
        <v>0</v>
      </c>
    </row>
    <row r="139" spans="1:11" x14ac:dyDescent="0.25">
      <c r="A139" s="16"/>
      <c r="D139" s="67">
        <f t="shared" si="1"/>
        <v>0</v>
      </c>
    </row>
    <row r="140" spans="1:11" x14ac:dyDescent="0.25">
      <c r="A140" s="16"/>
      <c r="D140" s="67">
        <f t="shared" si="1"/>
        <v>0</v>
      </c>
    </row>
    <row r="141" spans="1:11" x14ac:dyDescent="0.25">
      <c r="A141" s="16"/>
      <c r="D141" s="67">
        <f t="shared" si="1"/>
        <v>0</v>
      </c>
    </row>
    <row r="142" spans="1:11" x14ac:dyDescent="0.25">
      <c r="A142" s="16"/>
      <c r="D142" s="67">
        <f t="shared" si="1"/>
        <v>0</v>
      </c>
    </row>
    <row r="143" spans="1:11" x14ac:dyDescent="0.25">
      <c r="A143" s="16"/>
      <c r="D143" s="67">
        <f t="shared" si="1"/>
        <v>0</v>
      </c>
    </row>
    <row r="144" spans="1:11" x14ac:dyDescent="0.25">
      <c r="A144" s="16"/>
      <c r="D144" s="67">
        <f t="shared" si="1"/>
        <v>0</v>
      </c>
    </row>
    <row r="145" spans="1:4" x14ac:dyDescent="0.25">
      <c r="A145" s="16"/>
      <c r="D145" s="67">
        <f t="shared" si="1"/>
        <v>0</v>
      </c>
    </row>
    <row r="146" spans="1:4" x14ac:dyDescent="0.25">
      <c r="A146" s="16"/>
      <c r="D146" s="67">
        <f t="shared" si="1"/>
        <v>0</v>
      </c>
    </row>
    <row r="147" spans="1:4" x14ac:dyDescent="0.25">
      <c r="A147" s="16"/>
      <c r="D147" s="67">
        <f t="shared" si="1"/>
        <v>0</v>
      </c>
    </row>
    <row r="148" spans="1:4" x14ac:dyDescent="0.25">
      <c r="A148" s="16"/>
      <c r="D148" s="67">
        <f t="shared" si="1"/>
        <v>0</v>
      </c>
    </row>
    <row r="149" spans="1:4" x14ac:dyDescent="0.25">
      <c r="A149" s="16"/>
      <c r="D149" s="67">
        <f t="shared" si="1"/>
        <v>0</v>
      </c>
    </row>
    <row r="150" spans="1:4" x14ac:dyDescent="0.25">
      <c r="A150" s="16"/>
      <c r="D150" s="67">
        <f t="shared" si="1"/>
        <v>0</v>
      </c>
    </row>
    <row r="151" spans="1:4" x14ac:dyDescent="0.25">
      <c r="A151" s="16"/>
      <c r="D151" s="67">
        <f t="shared" si="1"/>
        <v>0</v>
      </c>
    </row>
    <row r="152" spans="1:4" x14ac:dyDescent="0.25">
      <c r="A152" s="16"/>
      <c r="D152" s="67">
        <f t="shared" si="1"/>
        <v>0</v>
      </c>
    </row>
    <row r="153" spans="1:4" x14ac:dyDescent="0.25">
      <c r="A153" s="16"/>
      <c r="D153" s="67">
        <f t="shared" si="1"/>
        <v>0</v>
      </c>
    </row>
    <row r="154" spans="1:4" x14ac:dyDescent="0.25">
      <c r="A154" s="16"/>
      <c r="D154" s="67">
        <f t="shared" si="1"/>
        <v>0</v>
      </c>
    </row>
    <row r="155" spans="1:4" x14ac:dyDescent="0.25">
      <c r="A155" s="16"/>
      <c r="D155" s="67">
        <f t="shared" si="1"/>
        <v>0</v>
      </c>
    </row>
    <row r="156" spans="1:4" x14ac:dyDescent="0.25">
      <c r="A156" s="16"/>
      <c r="D156" s="67">
        <f t="shared" si="1"/>
        <v>0</v>
      </c>
    </row>
    <row r="157" spans="1:4" x14ac:dyDescent="0.25">
      <c r="A157" s="16"/>
      <c r="D157" s="67">
        <f t="shared" si="1"/>
        <v>0</v>
      </c>
    </row>
    <row r="158" spans="1:4" x14ac:dyDescent="0.25">
      <c r="A158" s="16"/>
      <c r="D158" s="67">
        <f t="shared" si="1"/>
        <v>0</v>
      </c>
    </row>
    <row r="159" spans="1:4" x14ac:dyDescent="0.25">
      <c r="A159" s="16"/>
      <c r="D159" s="67">
        <f t="shared" si="1"/>
        <v>0</v>
      </c>
    </row>
    <row r="160" spans="1:4" x14ac:dyDescent="0.25">
      <c r="A160" s="16"/>
      <c r="D160" s="67">
        <f t="shared" si="1"/>
        <v>0</v>
      </c>
    </row>
    <row r="161" spans="1:12" x14ac:dyDescent="0.25">
      <c r="A161" s="16"/>
      <c r="D161" s="67">
        <f t="shared" ref="D161:D224" si="2">+C161*(100-E161)/100</f>
        <v>0</v>
      </c>
      <c r="L161" s="52"/>
    </row>
    <row r="162" spans="1:12" x14ac:dyDescent="0.25">
      <c r="A162" s="16"/>
      <c r="B162" s="17"/>
      <c r="D162" s="67">
        <f t="shared" si="2"/>
        <v>0</v>
      </c>
      <c r="L162" s="52"/>
    </row>
    <row r="163" spans="1:12" x14ac:dyDescent="0.25">
      <c r="A163" s="16"/>
      <c r="B163" s="17"/>
      <c r="D163" s="67">
        <f t="shared" si="2"/>
        <v>0</v>
      </c>
      <c r="L163" s="52"/>
    </row>
    <row r="164" spans="1:12" x14ac:dyDescent="0.25">
      <c r="A164" s="16"/>
      <c r="B164" s="17"/>
      <c r="D164" s="67">
        <f t="shared" si="2"/>
        <v>0</v>
      </c>
      <c r="L164" s="52"/>
    </row>
    <row r="165" spans="1:12" x14ac:dyDescent="0.25">
      <c r="A165" s="16"/>
      <c r="B165" s="17"/>
      <c r="D165" s="67">
        <f t="shared" si="2"/>
        <v>0</v>
      </c>
      <c r="L165" s="52"/>
    </row>
    <row r="166" spans="1:12" x14ac:dyDescent="0.25">
      <c r="A166" s="16"/>
      <c r="B166" s="17"/>
      <c r="D166" s="67">
        <f t="shared" si="2"/>
        <v>0</v>
      </c>
      <c r="L166" s="52"/>
    </row>
    <row r="167" spans="1:12" x14ac:dyDescent="0.25">
      <c r="A167" s="16"/>
      <c r="B167" s="17"/>
      <c r="D167" s="67">
        <f t="shared" si="2"/>
        <v>0</v>
      </c>
      <c r="L167" s="52"/>
    </row>
    <row r="168" spans="1:12" x14ac:dyDescent="0.25">
      <c r="A168" s="16"/>
      <c r="B168" s="17"/>
      <c r="D168" s="67">
        <f t="shared" si="2"/>
        <v>0</v>
      </c>
      <c r="L168" s="52"/>
    </row>
    <row r="169" spans="1:12" x14ac:dyDescent="0.25">
      <c r="A169" s="16"/>
      <c r="B169" s="17"/>
      <c r="D169" s="67">
        <f t="shared" si="2"/>
        <v>0</v>
      </c>
      <c r="L169" s="52"/>
    </row>
    <row r="170" spans="1:12" x14ac:dyDescent="0.25">
      <c r="A170" s="16"/>
      <c r="B170" s="17"/>
      <c r="D170" s="67">
        <f t="shared" si="2"/>
        <v>0</v>
      </c>
      <c r="L170" s="52"/>
    </row>
    <row r="171" spans="1:12" x14ac:dyDescent="0.25">
      <c r="A171" s="16"/>
      <c r="B171" s="17"/>
      <c r="D171" s="67">
        <f t="shared" si="2"/>
        <v>0</v>
      </c>
      <c r="L171" s="52"/>
    </row>
    <row r="172" spans="1:12" x14ac:dyDescent="0.25">
      <c r="A172" s="16"/>
      <c r="B172" s="17"/>
      <c r="D172" s="67">
        <f t="shared" si="2"/>
        <v>0</v>
      </c>
      <c r="L172" s="52"/>
    </row>
    <row r="173" spans="1:12" x14ac:dyDescent="0.25">
      <c r="A173" s="16"/>
      <c r="B173" s="17"/>
      <c r="D173" s="67">
        <f t="shared" si="2"/>
        <v>0</v>
      </c>
      <c r="L173" s="52"/>
    </row>
    <row r="174" spans="1:12" x14ac:dyDescent="0.25">
      <c r="A174" s="16"/>
      <c r="B174" s="17"/>
      <c r="D174" s="67">
        <f t="shared" si="2"/>
        <v>0</v>
      </c>
      <c r="L174" s="52"/>
    </row>
    <row r="175" spans="1:12" x14ac:dyDescent="0.25">
      <c r="A175" s="16"/>
      <c r="B175" s="17"/>
      <c r="D175" s="67">
        <f t="shared" si="2"/>
        <v>0</v>
      </c>
      <c r="L175" s="52"/>
    </row>
    <row r="176" spans="1:12" x14ac:dyDescent="0.25">
      <c r="A176" s="16"/>
      <c r="B176" s="17"/>
      <c r="D176" s="67">
        <f t="shared" si="2"/>
        <v>0</v>
      </c>
      <c r="L176" s="52"/>
    </row>
    <row r="177" spans="1:12" x14ac:dyDescent="0.25">
      <c r="A177" s="16"/>
      <c r="B177" s="17"/>
      <c r="D177" s="67">
        <f t="shared" si="2"/>
        <v>0</v>
      </c>
      <c r="L177" s="52"/>
    </row>
    <row r="178" spans="1:12" x14ac:dyDescent="0.25">
      <c r="A178" s="16"/>
      <c r="B178" s="17"/>
      <c r="D178" s="67">
        <f t="shared" si="2"/>
        <v>0</v>
      </c>
      <c r="L178" s="52"/>
    </row>
    <row r="179" spans="1:12" x14ac:dyDescent="0.25">
      <c r="A179" s="16"/>
      <c r="B179" s="17"/>
      <c r="D179" s="67">
        <f t="shared" si="2"/>
        <v>0</v>
      </c>
      <c r="L179" s="52"/>
    </row>
    <row r="180" spans="1:12" x14ac:dyDescent="0.25">
      <c r="A180" s="16"/>
      <c r="B180" s="17"/>
      <c r="D180" s="67">
        <f t="shared" si="2"/>
        <v>0</v>
      </c>
      <c r="L180" s="52"/>
    </row>
    <row r="181" spans="1:12" x14ac:dyDescent="0.25">
      <c r="A181" s="16"/>
      <c r="B181" s="17"/>
      <c r="D181" s="67">
        <f t="shared" si="2"/>
        <v>0</v>
      </c>
      <c r="L181" s="52"/>
    </row>
    <row r="182" spans="1:12" x14ac:dyDescent="0.25">
      <c r="A182" s="16"/>
      <c r="B182" s="17"/>
      <c r="D182" s="67">
        <f t="shared" si="2"/>
        <v>0</v>
      </c>
      <c r="L182" s="52"/>
    </row>
    <row r="183" spans="1:12" x14ac:dyDescent="0.25">
      <c r="A183" s="16"/>
      <c r="B183" s="17"/>
      <c r="D183" s="67">
        <f t="shared" si="2"/>
        <v>0</v>
      </c>
      <c r="L183" s="52"/>
    </row>
    <row r="184" spans="1:12" x14ac:dyDescent="0.25">
      <c r="A184" s="16"/>
      <c r="B184" s="17"/>
      <c r="D184" s="67">
        <f t="shared" si="2"/>
        <v>0</v>
      </c>
      <c r="L184" s="52"/>
    </row>
    <row r="185" spans="1:12" x14ac:dyDescent="0.25">
      <c r="A185" s="16"/>
      <c r="B185" s="17"/>
      <c r="D185" s="67">
        <f t="shared" si="2"/>
        <v>0</v>
      </c>
      <c r="L185" s="52"/>
    </row>
    <row r="186" spans="1:12" x14ac:dyDescent="0.25">
      <c r="A186" s="16"/>
      <c r="B186" s="17"/>
      <c r="D186" s="67">
        <f t="shared" si="2"/>
        <v>0</v>
      </c>
      <c r="L186" s="52"/>
    </row>
    <row r="187" spans="1:12" x14ac:dyDescent="0.25">
      <c r="A187" s="16"/>
      <c r="B187" s="17"/>
      <c r="D187" s="67">
        <f t="shared" si="2"/>
        <v>0</v>
      </c>
      <c r="L187" s="52"/>
    </row>
    <row r="188" spans="1:12" x14ac:dyDescent="0.25">
      <c r="A188" s="16"/>
      <c r="B188" s="17"/>
      <c r="D188" s="67">
        <f t="shared" si="2"/>
        <v>0</v>
      </c>
      <c r="L188" s="52"/>
    </row>
    <row r="189" spans="1:12" x14ac:dyDescent="0.25">
      <c r="A189" s="16"/>
      <c r="B189" s="17"/>
      <c r="D189" s="67">
        <f t="shared" si="2"/>
        <v>0</v>
      </c>
      <c r="L189" s="52"/>
    </row>
    <row r="190" spans="1:12" x14ac:dyDescent="0.25">
      <c r="A190" s="16"/>
      <c r="B190" s="17"/>
      <c r="D190" s="67">
        <f t="shared" si="2"/>
        <v>0</v>
      </c>
      <c r="L190" s="52"/>
    </row>
    <row r="191" spans="1:12" x14ac:dyDescent="0.25">
      <c r="A191" s="16"/>
      <c r="B191" s="17"/>
      <c r="D191" s="67">
        <f t="shared" si="2"/>
        <v>0</v>
      </c>
      <c r="L191" s="52"/>
    </row>
    <row r="192" spans="1:12" x14ac:dyDescent="0.25">
      <c r="A192" s="16"/>
      <c r="B192" s="17"/>
      <c r="D192" s="67">
        <f t="shared" si="2"/>
        <v>0</v>
      </c>
      <c r="L192" s="52"/>
    </row>
    <row r="193" spans="1:12" x14ac:dyDescent="0.25">
      <c r="A193" s="16"/>
      <c r="B193" s="17"/>
      <c r="D193" s="67">
        <f t="shared" si="2"/>
        <v>0</v>
      </c>
      <c r="L193" s="52"/>
    </row>
    <row r="194" spans="1:12" x14ac:dyDescent="0.25">
      <c r="A194" s="16"/>
      <c r="B194" s="17"/>
      <c r="D194" s="67">
        <f t="shared" si="2"/>
        <v>0</v>
      </c>
      <c r="L194" s="52"/>
    </row>
    <row r="195" spans="1:12" x14ac:dyDescent="0.25">
      <c r="A195" s="16"/>
      <c r="B195" s="17"/>
      <c r="D195" s="67">
        <f t="shared" si="2"/>
        <v>0</v>
      </c>
      <c r="L195" s="52"/>
    </row>
    <row r="196" spans="1:12" x14ac:dyDescent="0.25">
      <c r="A196" s="16"/>
      <c r="B196" s="17"/>
      <c r="D196" s="67">
        <f t="shared" si="2"/>
        <v>0</v>
      </c>
      <c r="L196" s="52"/>
    </row>
    <row r="197" spans="1:12" x14ac:dyDescent="0.25">
      <c r="A197" s="16"/>
      <c r="B197" s="17"/>
      <c r="D197" s="67">
        <f t="shared" si="2"/>
        <v>0</v>
      </c>
      <c r="L197" s="52"/>
    </row>
    <row r="198" spans="1:12" x14ac:dyDescent="0.25">
      <c r="A198" s="16"/>
      <c r="B198" s="17"/>
      <c r="D198" s="67">
        <f t="shared" si="2"/>
        <v>0</v>
      </c>
      <c r="L198" s="52"/>
    </row>
    <row r="199" spans="1:12" x14ac:dyDescent="0.25">
      <c r="A199" s="16"/>
      <c r="B199" s="17"/>
      <c r="D199" s="67">
        <f t="shared" si="2"/>
        <v>0</v>
      </c>
      <c r="L199" s="52"/>
    </row>
    <row r="200" spans="1:12" x14ac:dyDescent="0.25">
      <c r="A200" s="16"/>
      <c r="B200" s="17"/>
      <c r="D200" s="67">
        <f t="shared" si="2"/>
        <v>0</v>
      </c>
      <c r="L200" s="52"/>
    </row>
    <row r="201" spans="1:12" x14ac:dyDescent="0.25">
      <c r="A201" s="16"/>
      <c r="B201" s="17"/>
      <c r="D201" s="67">
        <f t="shared" si="2"/>
        <v>0</v>
      </c>
      <c r="L201" s="52"/>
    </row>
    <row r="202" spans="1:12" x14ac:dyDescent="0.25">
      <c r="A202" s="16"/>
      <c r="B202" s="17"/>
      <c r="D202" s="67">
        <f t="shared" si="2"/>
        <v>0</v>
      </c>
      <c r="L202" s="52"/>
    </row>
    <row r="203" spans="1:12" x14ac:dyDescent="0.25">
      <c r="A203" s="16"/>
      <c r="B203" s="17"/>
      <c r="D203" s="67">
        <f t="shared" si="2"/>
        <v>0</v>
      </c>
      <c r="L203" s="52"/>
    </row>
    <row r="204" spans="1:12" x14ac:dyDescent="0.25">
      <c r="A204" s="16"/>
      <c r="B204" s="17"/>
      <c r="D204" s="67">
        <f t="shared" si="2"/>
        <v>0</v>
      </c>
      <c r="L204" s="52"/>
    </row>
    <row r="205" spans="1:12" x14ac:dyDescent="0.25">
      <c r="A205" s="16"/>
      <c r="B205" s="17"/>
      <c r="D205" s="67">
        <f t="shared" si="2"/>
        <v>0</v>
      </c>
      <c r="L205" s="52"/>
    </row>
    <row r="206" spans="1:12" x14ac:dyDescent="0.25">
      <c r="A206" s="16"/>
      <c r="B206" s="17"/>
      <c r="D206" s="67">
        <f t="shared" si="2"/>
        <v>0</v>
      </c>
      <c r="L206" s="52"/>
    </row>
    <row r="207" spans="1:12" x14ac:dyDescent="0.25">
      <c r="A207" s="16"/>
      <c r="B207" s="17"/>
      <c r="D207" s="67">
        <f t="shared" si="2"/>
        <v>0</v>
      </c>
      <c r="L207" s="52"/>
    </row>
    <row r="208" spans="1:12" x14ac:dyDescent="0.25">
      <c r="A208" s="16"/>
      <c r="B208" s="17"/>
      <c r="D208" s="67">
        <f t="shared" si="2"/>
        <v>0</v>
      </c>
      <c r="L208" s="52"/>
    </row>
    <row r="209" spans="1:12" x14ac:dyDescent="0.25">
      <c r="A209" s="16"/>
      <c r="B209" s="17"/>
      <c r="D209" s="67">
        <f t="shared" si="2"/>
        <v>0</v>
      </c>
      <c r="L209" s="52"/>
    </row>
    <row r="210" spans="1:12" x14ac:dyDescent="0.25">
      <c r="A210" s="16"/>
      <c r="B210" s="17"/>
      <c r="D210" s="67">
        <f t="shared" si="2"/>
        <v>0</v>
      </c>
      <c r="L210" s="52"/>
    </row>
    <row r="211" spans="1:12" x14ac:dyDescent="0.25">
      <c r="A211" s="16"/>
      <c r="B211" s="17"/>
      <c r="D211" s="67">
        <f t="shared" si="2"/>
        <v>0</v>
      </c>
      <c r="L211" s="52"/>
    </row>
    <row r="212" spans="1:12" x14ac:dyDescent="0.25">
      <c r="A212" s="16"/>
      <c r="B212" s="17"/>
      <c r="D212" s="67">
        <f t="shared" si="2"/>
        <v>0</v>
      </c>
      <c r="L212" s="52"/>
    </row>
    <row r="213" spans="1:12" x14ac:dyDescent="0.25">
      <c r="A213" s="16"/>
      <c r="B213" s="17"/>
      <c r="D213" s="67">
        <f t="shared" si="2"/>
        <v>0</v>
      </c>
      <c r="L213" s="52"/>
    </row>
    <row r="214" spans="1:12" x14ac:dyDescent="0.25">
      <c r="A214" s="16"/>
      <c r="B214" s="17"/>
      <c r="D214" s="67">
        <f t="shared" si="2"/>
        <v>0</v>
      </c>
      <c r="L214" s="52"/>
    </row>
    <row r="215" spans="1:12" x14ac:dyDescent="0.25">
      <c r="A215" s="16"/>
      <c r="B215" s="17"/>
      <c r="D215" s="67">
        <f t="shared" si="2"/>
        <v>0</v>
      </c>
      <c r="L215" s="52"/>
    </row>
    <row r="216" spans="1:12" x14ac:dyDescent="0.25">
      <c r="A216" s="16"/>
      <c r="B216" s="17"/>
      <c r="D216" s="67">
        <f t="shared" si="2"/>
        <v>0</v>
      </c>
      <c r="L216" s="52"/>
    </row>
    <row r="217" spans="1:12" x14ac:dyDescent="0.25">
      <c r="A217" s="16"/>
      <c r="B217" s="17"/>
      <c r="D217" s="67">
        <f t="shared" si="2"/>
        <v>0</v>
      </c>
      <c r="L217" s="52"/>
    </row>
    <row r="218" spans="1:12" x14ac:dyDescent="0.25">
      <c r="A218" s="16"/>
      <c r="B218" s="17"/>
      <c r="D218" s="67">
        <f t="shared" si="2"/>
        <v>0</v>
      </c>
      <c r="L218" s="52"/>
    </row>
    <row r="219" spans="1:12" x14ac:dyDescent="0.25">
      <c r="A219" s="16"/>
      <c r="B219" s="17"/>
      <c r="D219" s="67">
        <f t="shared" si="2"/>
        <v>0</v>
      </c>
      <c r="L219" s="52"/>
    </row>
    <row r="220" spans="1:12" x14ac:dyDescent="0.25">
      <c r="A220" s="16"/>
      <c r="B220" s="17"/>
      <c r="D220" s="67">
        <f t="shared" si="2"/>
        <v>0</v>
      </c>
      <c r="L220" s="52"/>
    </row>
    <row r="221" spans="1:12" x14ac:dyDescent="0.25">
      <c r="A221" s="16"/>
      <c r="B221" s="17"/>
      <c r="D221" s="67">
        <f t="shared" si="2"/>
        <v>0</v>
      </c>
      <c r="L221" s="52"/>
    </row>
    <row r="222" spans="1:12" x14ac:dyDescent="0.25">
      <c r="A222" s="16"/>
      <c r="B222" s="17"/>
      <c r="D222" s="67">
        <f t="shared" si="2"/>
        <v>0</v>
      </c>
      <c r="L222" s="52"/>
    </row>
    <row r="223" spans="1:12" x14ac:dyDescent="0.25">
      <c r="A223" s="16"/>
      <c r="B223" s="17"/>
      <c r="D223" s="67">
        <f t="shared" si="2"/>
        <v>0</v>
      </c>
      <c r="L223" s="52"/>
    </row>
    <row r="224" spans="1:12" x14ac:dyDescent="0.25">
      <c r="A224" s="16"/>
      <c r="B224" s="17"/>
      <c r="D224" s="67">
        <f t="shared" si="2"/>
        <v>0</v>
      </c>
      <c r="L224" s="52"/>
    </row>
    <row r="225" spans="1:12" x14ac:dyDescent="0.25">
      <c r="A225" s="16"/>
      <c r="B225" s="17"/>
      <c r="D225" s="67">
        <f t="shared" ref="D225:D240" si="3">+C225*(100-E225)/100</f>
        <v>0</v>
      </c>
      <c r="L225" s="52"/>
    </row>
    <row r="226" spans="1:12" x14ac:dyDescent="0.25">
      <c r="A226" s="16"/>
      <c r="B226" s="17"/>
      <c r="D226" s="67">
        <f t="shared" si="3"/>
        <v>0</v>
      </c>
      <c r="L226" s="52"/>
    </row>
    <row r="227" spans="1:12" x14ac:dyDescent="0.25">
      <c r="A227" s="16"/>
      <c r="B227" s="17"/>
      <c r="D227" s="67">
        <f t="shared" si="3"/>
        <v>0</v>
      </c>
      <c r="L227" s="52"/>
    </row>
    <row r="228" spans="1:12" x14ac:dyDescent="0.25">
      <c r="A228" s="16"/>
      <c r="B228" s="17"/>
      <c r="D228" s="67">
        <f t="shared" si="3"/>
        <v>0</v>
      </c>
      <c r="L228" s="52"/>
    </row>
    <row r="229" spans="1:12" x14ac:dyDescent="0.25">
      <c r="A229" s="16"/>
      <c r="B229" s="17"/>
      <c r="D229" s="67">
        <f t="shared" si="3"/>
        <v>0</v>
      </c>
      <c r="L229" s="52"/>
    </row>
    <row r="230" spans="1:12" x14ac:dyDescent="0.25">
      <c r="A230" s="16"/>
      <c r="B230" s="17"/>
      <c r="D230" s="67">
        <f t="shared" si="3"/>
        <v>0</v>
      </c>
      <c r="L230" s="52"/>
    </row>
    <row r="231" spans="1:12" x14ac:dyDescent="0.25">
      <c r="A231" s="16"/>
      <c r="B231" s="17"/>
      <c r="D231" s="67">
        <f t="shared" si="3"/>
        <v>0</v>
      </c>
      <c r="L231" s="52"/>
    </row>
    <row r="232" spans="1:12" x14ac:dyDescent="0.25">
      <c r="A232" s="16"/>
      <c r="B232" s="17"/>
      <c r="D232" s="67">
        <f t="shared" si="3"/>
        <v>0</v>
      </c>
      <c r="L232" s="52"/>
    </row>
    <row r="233" spans="1:12" x14ac:dyDescent="0.25">
      <c r="A233" s="16"/>
      <c r="B233" s="17"/>
      <c r="D233" s="67">
        <f t="shared" si="3"/>
        <v>0</v>
      </c>
      <c r="L233" s="52"/>
    </row>
    <row r="234" spans="1:12" x14ac:dyDescent="0.25">
      <c r="A234" s="16"/>
      <c r="B234" s="17"/>
      <c r="D234" s="67">
        <f t="shared" si="3"/>
        <v>0</v>
      </c>
      <c r="L234" s="52"/>
    </row>
    <row r="235" spans="1:12" x14ac:dyDescent="0.25">
      <c r="A235" s="16"/>
      <c r="B235" s="17"/>
      <c r="D235" s="67">
        <f t="shared" si="3"/>
        <v>0</v>
      </c>
      <c r="L235" s="52"/>
    </row>
    <row r="236" spans="1:12" x14ac:dyDescent="0.25">
      <c r="A236" s="16"/>
      <c r="B236" s="17"/>
      <c r="D236" s="67">
        <f t="shared" si="3"/>
        <v>0</v>
      </c>
      <c r="L236" s="52"/>
    </row>
    <row r="237" spans="1:12" x14ac:dyDescent="0.25">
      <c r="A237" s="16"/>
      <c r="B237" s="17"/>
      <c r="D237" s="67">
        <f t="shared" si="3"/>
        <v>0</v>
      </c>
      <c r="L237" s="52"/>
    </row>
    <row r="238" spans="1:12" x14ac:dyDescent="0.25">
      <c r="A238" s="16"/>
      <c r="B238" s="17"/>
      <c r="D238" s="67">
        <f t="shared" si="3"/>
        <v>0</v>
      </c>
      <c r="L238" s="52"/>
    </row>
    <row r="239" spans="1:12" x14ac:dyDescent="0.25">
      <c r="A239" s="16"/>
      <c r="B239" s="17"/>
      <c r="D239" s="67">
        <f t="shared" si="3"/>
        <v>0</v>
      </c>
      <c r="L239" s="52"/>
    </row>
    <row r="240" spans="1:12" x14ac:dyDescent="0.25">
      <c r="A240" s="16"/>
      <c r="B240" s="17"/>
      <c r="D240" s="67">
        <f t="shared" si="3"/>
        <v>0</v>
      </c>
      <c r="L240" s="52"/>
    </row>
    <row r="241" spans="1:12" x14ac:dyDescent="0.25">
      <c r="A241" s="16"/>
      <c r="B241" s="17"/>
      <c r="L241" s="52"/>
    </row>
    <row r="242" spans="1:12" x14ac:dyDescent="0.25">
      <c r="A242" s="16"/>
      <c r="B242" s="17"/>
      <c r="L242" s="52"/>
    </row>
    <row r="243" spans="1:12" x14ac:dyDescent="0.25">
      <c r="A243" s="16"/>
      <c r="B243" s="17"/>
      <c r="L243" s="52"/>
    </row>
    <row r="244" spans="1:12" x14ac:dyDescent="0.25">
      <c r="A244" s="16"/>
      <c r="B244" s="17"/>
      <c r="L244" s="52"/>
    </row>
    <row r="245" spans="1:12" x14ac:dyDescent="0.25">
      <c r="A245" s="16"/>
      <c r="B245" s="17"/>
      <c r="L245" s="52"/>
    </row>
    <row r="246" spans="1:12" x14ac:dyDescent="0.25">
      <c r="A246" s="16"/>
      <c r="B246" s="17"/>
      <c r="L246" s="52"/>
    </row>
    <row r="247" spans="1:12" x14ac:dyDescent="0.25">
      <c r="A247" s="16"/>
      <c r="B247" s="17"/>
      <c r="L247" s="52"/>
    </row>
    <row r="248" spans="1:12" x14ac:dyDescent="0.25">
      <c r="A248" s="16"/>
      <c r="B248" s="17"/>
    </row>
  </sheetData>
  <autoFilter ref="B6:B162"/>
  <customSheetViews>
    <customSheetView guid="{4721BBB5-12E6-4B99-8BF2-C39038CD9F6A}" showAutoFilter="1">
      <pane ySplit="6" topLeftCell="A64" activePane="bottomLeft" state="frozen"/>
      <selection pane="bottomLeft" activeCell="K71" sqref="K71"/>
      <pageMargins left="0.75" right="0.75" top="1" bottom="1" header="0.5" footer="0.5"/>
      <pageSetup orientation="portrait" r:id="rId1"/>
      <headerFooter alignWithMargins="0"/>
      <autoFilter ref="B6:B162"/>
    </customSheetView>
    <customSheetView guid="{FA9FAA88-D028-49CA-97F0-6F4B4A8F7473}" showAutoFilter="1">
      <pane ySplit="6" topLeftCell="A64" activePane="bottomLeft" state="frozen"/>
      <selection pane="bottomLeft" activeCell="I79" sqref="I79"/>
      <pageMargins left="0.75" right="0.75" top="1" bottom="1" header="0.5" footer="0.5"/>
      <pageSetup orientation="portrait" r:id="rId2"/>
      <headerFooter alignWithMargins="0"/>
      <autoFilter ref="B6:B162"/>
    </customSheetView>
  </customSheetViews>
  <mergeCells count="54">
    <mergeCell ref="H41:I41"/>
    <mergeCell ref="K3:L3"/>
    <mergeCell ref="K4:L4"/>
    <mergeCell ref="K5:L5"/>
    <mergeCell ref="A3:B3"/>
    <mergeCell ref="C3:F3"/>
    <mergeCell ref="G3:H3"/>
    <mergeCell ref="I3:J3"/>
    <mergeCell ref="C4:F4"/>
    <mergeCell ref="C5:F5"/>
    <mergeCell ref="I5:J5"/>
    <mergeCell ref="C28:J28"/>
    <mergeCell ref="C26:J26"/>
    <mergeCell ref="C33:J33"/>
    <mergeCell ref="A38:A39"/>
    <mergeCell ref="C38:J38"/>
    <mergeCell ref="C72:J72"/>
    <mergeCell ref="C70:J70"/>
    <mergeCell ref="A54:A55"/>
    <mergeCell ref="C57:J57"/>
    <mergeCell ref="C46:J46"/>
    <mergeCell ref="A1:L1"/>
    <mergeCell ref="A2:B2"/>
    <mergeCell ref="C2:F2"/>
    <mergeCell ref="G2:H2"/>
    <mergeCell ref="I2:J2"/>
    <mergeCell ref="K2:L2"/>
    <mergeCell ref="C19:J19"/>
    <mergeCell ref="G4:H4"/>
    <mergeCell ref="A4:B4"/>
    <mergeCell ref="I4:J4"/>
    <mergeCell ref="C8:J8"/>
    <mergeCell ref="A5:B5"/>
    <mergeCell ref="A14:A15"/>
    <mergeCell ref="A19:A20"/>
    <mergeCell ref="C14:J14"/>
    <mergeCell ref="C11:J11"/>
    <mergeCell ref="C20:J20"/>
    <mergeCell ref="C73:J73"/>
    <mergeCell ref="C22:J22"/>
    <mergeCell ref="C67:J67"/>
    <mergeCell ref="C61:J61"/>
    <mergeCell ref="A60:A61"/>
    <mergeCell ref="C63:J63"/>
    <mergeCell ref="A62:A63"/>
    <mergeCell ref="C47:J47"/>
    <mergeCell ref="C24:J24"/>
    <mergeCell ref="C39:J39"/>
    <mergeCell ref="C53:J53"/>
    <mergeCell ref="C55:J55"/>
    <mergeCell ref="C56:J56"/>
    <mergeCell ref="C25:J25"/>
    <mergeCell ref="C35:J35"/>
    <mergeCell ref="C29:J29"/>
  </mergeCells>
  <phoneticPr fontId="11" type="noConversion"/>
  <hyperlinks>
    <hyperlink ref="B26" r:id="rId3"/>
  </hyperlinks>
  <pageMargins left="0.75" right="0.75" top="1" bottom="1" header="0.5" footer="0.5"/>
  <pageSetup orientation="portrait" r:id="rId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O165"/>
  <sheetViews>
    <sheetView zoomScaleNormal="100" workbookViewId="0">
      <pane ySplit="6" topLeftCell="A97" activePane="bottomLeft" state="frozen"/>
      <selection pane="bottomLeft" activeCell="B89" sqref="B89"/>
    </sheetView>
  </sheetViews>
  <sheetFormatPr defaultColWidth="8.88671875" defaultRowHeight="28.5" x14ac:dyDescent="0.25"/>
  <cols>
    <col min="1" max="1" width="8.5546875" style="48" customWidth="1"/>
    <col min="2" max="7" width="7.88671875" style="47" customWidth="1"/>
    <col min="8" max="9" width="10.6640625" style="47" customWidth="1"/>
    <col min="10" max="10" width="16.109375" style="47" customWidth="1"/>
    <col min="11" max="11" width="17.109375" style="1219" customWidth="1"/>
    <col min="12" max="12" width="36.33203125" style="18" customWidth="1"/>
    <col min="13" max="16384" width="8.88671875" style="9"/>
  </cols>
  <sheetData>
    <row r="1" spans="1:15" s="6" customFormat="1" ht="30.75" customHeight="1" thickTop="1" x14ac:dyDescent="0.25">
      <c r="A1" s="1621" t="s">
        <v>431</v>
      </c>
      <c r="B1" s="1622"/>
      <c r="C1" s="1622"/>
      <c r="D1" s="1622"/>
      <c r="E1" s="1622"/>
      <c r="F1" s="1622"/>
      <c r="G1" s="1622"/>
      <c r="H1" s="1622"/>
      <c r="I1" s="1622"/>
      <c r="J1" s="1622"/>
      <c r="K1" s="1622"/>
      <c r="L1" s="1623"/>
      <c r="M1" s="5"/>
    </row>
    <row r="2" spans="1:15" ht="20.25" customHeight="1" x14ac:dyDescent="0.25">
      <c r="A2" s="1624" t="s">
        <v>177</v>
      </c>
      <c r="B2" s="1625"/>
      <c r="C2" s="1600">
        <f>(98+117+15)*25</f>
        <v>5750</v>
      </c>
      <c r="D2" s="1601"/>
      <c r="E2" s="1601"/>
      <c r="F2" s="1602"/>
      <c r="G2" s="1626"/>
      <c r="H2" s="1627"/>
      <c r="I2" s="1628" t="s">
        <v>178</v>
      </c>
      <c r="J2" s="1629"/>
      <c r="K2" s="1678"/>
      <c r="L2" s="1679"/>
      <c r="M2" s="8"/>
    </row>
    <row r="3" spans="1:15" ht="20.25" customHeight="1" x14ac:dyDescent="0.25">
      <c r="A3" s="1624" t="s">
        <v>179</v>
      </c>
      <c r="B3" s="1625"/>
      <c r="C3" s="1600"/>
      <c r="D3" s="1601"/>
      <c r="E3" s="1601"/>
      <c r="F3" s="1602"/>
      <c r="G3" s="1673"/>
      <c r="H3" s="1674"/>
      <c r="I3" s="1628" t="s">
        <v>180</v>
      </c>
      <c r="J3" s="1629"/>
      <c r="K3" s="1678"/>
      <c r="L3" s="1679"/>
      <c r="M3" s="1648" t="s">
        <v>1614</v>
      </c>
      <c r="N3" s="1649"/>
      <c r="O3" s="1650"/>
    </row>
    <row r="4" spans="1:15" ht="20.25" customHeight="1" x14ac:dyDescent="0.25">
      <c r="A4" s="1624" t="s">
        <v>181</v>
      </c>
      <c r="B4" s="1625"/>
      <c r="C4" s="1600" t="s">
        <v>1340</v>
      </c>
      <c r="D4" s="1601"/>
      <c r="E4" s="1601"/>
      <c r="F4" s="1602"/>
      <c r="G4" s="1626"/>
      <c r="H4" s="1627"/>
      <c r="I4" s="1628" t="s">
        <v>182</v>
      </c>
      <c r="J4" s="1629"/>
      <c r="K4" s="1688" t="s">
        <v>963</v>
      </c>
      <c r="L4" s="1689"/>
      <c r="M4" s="8"/>
    </row>
    <row r="5" spans="1:15" ht="97.5" customHeight="1" thickBot="1" x14ac:dyDescent="0.3">
      <c r="A5" s="1641" t="s">
        <v>183</v>
      </c>
      <c r="B5" s="1642"/>
      <c r="C5" s="1636" t="s">
        <v>1339</v>
      </c>
      <c r="D5" s="1637"/>
      <c r="E5" s="1637"/>
      <c r="F5" s="1638"/>
      <c r="G5" s="10"/>
      <c r="H5" s="11"/>
      <c r="I5" s="1628" t="s">
        <v>297</v>
      </c>
      <c r="J5" s="1629"/>
      <c r="K5" s="1690" t="s">
        <v>1363</v>
      </c>
      <c r="L5" s="1691"/>
      <c r="M5" s="8"/>
    </row>
    <row r="6" spans="1:15"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5" ht="31.5" customHeight="1" x14ac:dyDescent="0.25">
      <c r="A7" s="16">
        <v>40548</v>
      </c>
      <c r="B7" s="17" t="s">
        <v>13</v>
      </c>
      <c r="C7" s="1617" t="s">
        <v>15</v>
      </c>
      <c r="D7" s="1617"/>
      <c r="E7" s="1617"/>
      <c r="F7" s="1617"/>
      <c r="G7" s="1617"/>
      <c r="H7" s="1617"/>
      <c r="I7" s="1617"/>
      <c r="J7" s="1617"/>
      <c r="K7" s="343" t="s">
        <v>1532</v>
      </c>
      <c r="L7" s="343" t="s">
        <v>1532</v>
      </c>
    </row>
    <row r="8" spans="1:15" ht="31.5" customHeight="1" x14ac:dyDescent="0.25">
      <c r="A8" s="16">
        <v>40556</v>
      </c>
      <c r="B8" s="17" t="s">
        <v>13</v>
      </c>
      <c r="C8" s="1617" t="s">
        <v>23</v>
      </c>
      <c r="D8" s="1617"/>
      <c r="E8" s="1617"/>
      <c r="F8" s="1617"/>
      <c r="G8" s="1617"/>
      <c r="H8" s="1617"/>
      <c r="I8" s="1617"/>
      <c r="J8" s="1617"/>
      <c r="K8" s="1218"/>
    </row>
    <row r="9" spans="1:15" ht="52.5" customHeight="1" x14ac:dyDescent="0.25">
      <c r="A9" s="485">
        <v>40562</v>
      </c>
      <c r="B9" s="486" t="s">
        <v>24</v>
      </c>
      <c r="C9" s="1681" t="s">
        <v>929</v>
      </c>
      <c r="D9" s="1681"/>
      <c r="E9" s="1681"/>
      <c r="F9" s="1681"/>
      <c r="G9" s="1681"/>
      <c r="H9" s="1681"/>
      <c r="I9" s="1681"/>
      <c r="J9" s="1681"/>
      <c r="K9" s="1246"/>
      <c r="L9" s="525"/>
    </row>
    <row r="10" spans="1:15" ht="20.100000000000001" customHeight="1" x14ac:dyDescent="0.25">
      <c r="A10" s="16">
        <v>40574</v>
      </c>
      <c r="B10" s="17" t="s">
        <v>18</v>
      </c>
      <c r="C10" s="47">
        <v>170</v>
      </c>
      <c r="D10" s="47">
        <v>116</v>
      </c>
      <c r="E10" s="47">
        <v>32</v>
      </c>
      <c r="F10" s="47">
        <v>8</v>
      </c>
      <c r="G10" s="47">
        <v>160</v>
      </c>
      <c r="L10" s="18" t="s">
        <v>930</v>
      </c>
    </row>
    <row r="11" spans="1:15" ht="20.100000000000001" customHeight="1" x14ac:dyDescent="0.25">
      <c r="A11" s="1680">
        <v>40582</v>
      </c>
      <c r="B11" s="17" t="s">
        <v>13</v>
      </c>
      <c r="C11" s="1606" t="s">
        <v>37</v>
      </c>
      <c r="D11" s="1606"/>
      <c r="E11" s="1606"/>
      <c r="F11" s="1606"/>
      <c r="G11" s="1606"/>
      <c r="H11" s="1606"/>
      <c r="I11" s="1606"/>
      <c r="J11" s="1606"/>
    </row>
    <row r="12" spans="1:15" ht="20.100000000000001" customHeight="1" x14ac:dyDescent="0.25">
      <c r="A12" s="1680"/>
      <c r="B12" s="17" t="s">
        <v>19</v>
      </c>
      <c r="C12" s="1606" t="s">
        <v>33</v>
      </c>
      <c r="D12" s="1606"/>
      <c r="E12" s="1606"/>
      <c r="F12" s="1606"/>
      <c r="G12" s="1606"/>
      <c r="H12" s="1606"/>
      <c r="I12" s="1606"/>
      <c r="J12" s="1606"/>
    </row>
    <row r="13" spans="1:15" ht="20.100000000000001" customHeight="1" x14ac:dyDescent="0.25">
      <c r="A13" s="16">
        <v>40585</v>
      </c>
      <c r="B13" s="17" t="s">
        <v>127</v>
      </c>
      <c r="H13" s="47">
        <v>4830</v>
      </c>
      <c r="I13" s="47">
        <v>100</v>
      </c>
      <c r="L13" s="18" t="s">
        <v>30</v>
      </c>
    </row>
    <row r="14" spans="1:15" ht="20.100000000000001" customHeight="1" x14ac:dyDescent="0.25">
      <c r="A14" s="16">
        <v>40586</v>
      </c>
      <c r="B14" s="17" t="s">
        <v>127</v>
      </c>
      <c r="H14" s="47">
        <v>4800</v>
      </c>
      <c r="I14" s="47">
        <v>100</v>
      </c>
      <c r="L14" s="18" t="s">
        <v>31</v>
      </c>
    </row>
    <row r="15" spans="1:15" ht="20.100000000000001" customHeight="1" x14ac:dyDescent="0.25">
      <c r="A15" s="16">
        <v>40587</v>
      </c>
      <c r="B15" s="17" t="s">
        <v>127</v>
      </c>
      <c r="H15" s="47">
        <v>4700</v>
      </c>
      <c r="I15" s="47">
        <v>100</v>
      </c>
      <c r="L15" s="18" t="s">
        <v>31</v>
      </c>
    </row>
    <row r="16" spans="1:15" x14ac:dyDescent="0.25">
      <c r="A16" s="16">
        <v>40597</v>
      </c>
      <c r="B16" s="17" t="s">
        <v>18</v>
      </c>
      <c r="C16" s="47">
        <v>200</v>
      </c>
      <c r="D16" s="47">
        <v>160</v>
      </c>
      <c r="E16" s="47">
        <v>35</v>
      </c>
      <c r="G16" s="47">
        <v>140</v>
      </c>
      <c r="J16" s="17"/>
      <c r="K16" s="1220"/>
      <c r="L16" s="18" t="s">
        <v>36</v>
      </c>
    </row>
    <row r="17" spans="1:12" ht="20.100000000000001" customHeight="1" x14ac:dyDescent="0.25">
      <c r="A17" s="16">
        <v>40614</v>
      </c>
      <c r="B17" s="17" t="s">
        <v>127</v>
      </c>
      <c r="H17" s="47">
        <v>4655</v>
      </c>
      <c r="I17" s="47">
        <v>76</v>
      </c>
      <c r="J17" s="17"/>
      <c r="K17" s="1220"/>
      <c r="L17" s="18" t="s">
        <v>49</v>
      </c>
    </row>
    <row r="18" spans="1:12" ht="20.100000000000001" customHeight="1" x14ac:dyDescent="0.25">
      <c r="A18" s="16">
        <v>40672</v>
      </c>
      <c r="B18" s="17" t="s">
        <v>13</v>
      </c>
      <c r="C18" s="1606" t="s">
        <v>37</v>
      </c>
      <c r="D18" s="1606"/>
      <c r="E18" s="1606"/>
      <c r="F18" s="1606"/>
      <c r="G18" s="1606"/>
      <c r="H18" s="1606"/>
      <c r="I18" s="1606"/>
      <c r="J18" s="1606"/>
    </row>
    <row r="19" spans="1:12" ht="20.100000000000001" customHeight="1" x14ac:dyDescent="0.25">
      <c r="A19" s="16">
        <v>40750</v>
      </c>
      <c r="B19" s="17" t="s">
        <v>127</v>
      </c>
      <c r="H19" s="47">
        <v>4305</v>
      </c>
      <c r="I19" s="47">
        <v>80</v>
      </c>
      <c r="L19" s="18" t="s">
        <v>59</v>
      </c>
    </row>
    <row r="20" spans="1:12" ht="20.100000000000001" customHeight="1" x14ac:dyDescent="0.25">
      <c r="A20" s="19">
        <v>40808</v>
      </c>
      <c r="B20" s="20" t="s">
        <v>18</v>
      </c>
      <c r="C20" s="62">
        <v>195</v>
      </c>
      <c r="D20" s="62">
        <v>116</v>
      </c>
      <c r="E20" s="62">
        <v>40</v>
      </c>
      <c r="F20" s="62"/>
      <c r="G20" s="62">
        <v>140</v>
      </c>
      <c r="H20" s="62"/>
      <c r="I20" s="62"/>
      <c r="J20" s="62"/>
      <c r="K20" s="1221"/>
      <c r="L20" s="28" t="s">
        <v>104</v>
      </c>
    </row>
    <row r="21" spans="1:12" ht="20.100000000000001" customHeight="1" x14ac:dyDescent="0.25">
      <c r="A21" s="16">
        <v>40871</v>
      </c>
      <c r="B21" s="17" t="s">
        <v>11</v>
      </c>
      <c r="C21" s="1600" t="s">
        <v>931</v>
      </c>
      <c r="D21" s="1601"/>
      <c r="E21" s="1601"/>
      <c r="F21" s="1601"/>
      <c r="G21" s="1601"/>
      <c r="H21" s="1601"/>
      <c r="I21" s="1601"/>
      <c r="J21" s="1602"/>
      <c r="K21" s="1222"/>
    </row>
    <row r="22" spans="1:12" ht="20.100000000000001" customHeight="1" x14ac:dyDescent="0.25">
      <c r="A22" s="16">
        <v>40881</v>
      </c>
      <c r="B22" s="17" t="s">
        <v>11</v>
      </c>
      <c r="C22" s="1600" t="s">
        <v>932</v>
      </c>
      <c r="D22" s="1601"/>
      <c r="E22" s="1601"/>
      <c r="F22" s="1601"/>
      <c r="G22" s="1601"/>
      <c r="H22" s="1601"/>
      <c r="I22" s="1601"/>
      <c r="J22" s="1602"/>
      <c r="K22" s="1222"/>
    </row>
    <row r="23" spans="1:12" ht="18.75" customHeight="1" thickBot="1" x14ac:dyDescent="0.3">
      <c r="A23" s="37">
        <v>40892</v>
      </c>
      <c r="B23" s="38" t="s">
        <v>13</v>
      </c>
      <c r="C23" s="1675" t="s">
        <v>37</v>
      </c>
      <c r="D23" s="1676"/>
      <c r="E23" s="1676"/>
      <c r="F23" s="1676"/>
      <c r="G23" s="1676"/>
      <c r="H23" s="1676"/>
      <c r="I23" s="1676"/>
      <c r="J23" s="1677"/>
      <c r="K23" s="1223"/>
      <c r="L23" s="39"/>
    </row>
    <row r="24" spans="1:12" ht="22.5" customHeight="1" thickTop="1" x14ac:dyDescent="0.25">
      <c r="A24" s="40">
        <v>40919</v>
      </c>
      <c r="B24" s="41" t="s">
        <v>127</v>
      </c>
      <c r="C24" s="119"/>
      <c r="D24" s="119"/>
      <c r="E24" s="119"/>
      <c r="F24" s="119"/>
      <c r="G24" s="119"/>
      <c r="H24" s="119"/>
      <c r="I24" s="119"/>
      <c r="J24" s="119"/>
      <c r="K24" s="1224"/>
      <c r="L24" s="138" t="s">
        <v>933</v>
      </c>
    </row>
    <row r="25" spans="1:12" ht="22.5" customHeight="1" x14ac:dyDescent="0.25">
      <c r="A25" s="16">
        <v>40924</v>
      </c>
      <c r="B25" s="17" t="s">
        <v>11</v>
      </c>
      <c r="C25" s="1600" t="s">
        <v>934</v>
      </c>
      <c r="D25" s="1601"/>
      <c r="E25" s="1601"/>
      <c r="F25" s="1601"/>
      <c r="G25" s="1601"/>
      <c r="H25" s="1601"/>
      <c r="I25" s="1601"/>
      <c r="J25" s="1602"/>
      <c r="K25" s="1222"/>
      <c r="L25" s="21"/>
    </row>
    <row r="26" spans="1:12" ht="22.5" customHeight="1" x14ac:dyDescent="0.25">
      <c r="A26" s="16">
        <v>40928</v>
      </c>
      <c r="B26" s="17" t="s">
        <v>11</v>
      </c>
      <c r="C26" s="1651" t="s">
        <v>935</v>
      </c>
      <c r="D26" s="1601"/>
      <c r="E26" s="1601"/>
      <c r="F26" s="1601"/>
      <c r="G26" s="1601"/>
      <c r="H26" s="1601"/>
      <c r="I26" s="1601"/>
      <c r="J26" s="1602"/>
      <c r="K26" s="1222"/>
      <c r="L26" s="21"/>
    </row>
    <row r="27" spans="1:12" ht="22.5" customHeight="1" x14ac:dyDescent="0.25">
      <c r="A27" s="16">
        <v>40945</v>
      </c>
      <c r="B27" s="17" t="s">
        <v>18</v>
      </c>
      <c r="C27" s="47">
        <v>180</v>
      </c>
      <c r="D27" s="57">
        <f>+C27*(100-E27)/100</f>
        <v>99</v>
      </c>
      <c r="E27" s="47">
        <v>45</v>
      </c>
      <c r="F27" s="47" t="s">
        <v>95</v>
      </c>
      <c r="G27" s="47">
        <v>140</v>
      </c>
      <c r="L27" s="21" t="s">
        <v>36</v>
      </c>
    </row>
    <row r="28" spans="1:12" ht="22.5" customHeight="1" x14ac:dyDescent="0.25">
      <c r="A28" s="19">
        <v>41006</v>
      </c>
      <c r="B28" s="20" t="s">
        <v>18</v>
      </c>
      <c r="C28" s="62">
        <v>215</v>
      </c>
      <c r="D28" s="60">
        <f>+C28*(100-E28)/100</f>
        <v>118.25</v>
      </c>
      <c r="E28" s="62">
        <v>45</v>
      </c>
      <c r="F28" s="62"/>
      <c r="G28" s="62">
        <v>162</v>
      </c>
      <c r="H28" s="62"/>
      <c r="I28" s="62"/>
      <c r="J28" s="62"/>
      <c r="K28" s="1221"/>
      <c r="L28" s="107" t="s">
        <v>154</v>
      </c>
    </row>
    <row r="29" spans="1:12" ht="22.5" customHeight="1" x14ac:dyDescent="0.25">
      <c r="A29" s="16">
        <v>41009</v>
      </c>
      <c r="B29" s="17" t="s">
        <v>11</v>
      </c>
      <c r="C29" s="1600" t="s">
        <v>936</v>
      </c>
      <c r="D29" s="1601"/>
      <c r="E29" s="1601"/>
      <c r="F29" s="1601"/>
      <c r="G29" s="1601"/>
      <c r="H29" s="1601"/>
      <c r="I29" s="1601"/>
      <c r="J29" s="1602"/>
      <c r="K29" s="1222"/>
      <c r="L29" s="21"/>
    </row>
    <row r="30" spans="1:12" ht="22.5" customHeight="1" x14ac:dyDescent="0.25">
      <c r="A30" s="16">
        <v>41012</v>
      </c>
      <c r="B30" s="17" t="s">
        <v>127</v>
      </c>
      <c r="D30" s="57"/>
      <c r="H30" s="47">
        <v>4840</v>
      </c>
      <c r="I30" s="47">
        <v>78</v>
      </c>
      <c r="L30" s="21" t="s">
        <v>155</v>
      </c>
    </row>
    <row r="31" spans="1:12" ht="22.5" customHeight="1" x14ac:dyDescent="0.25">
      <c r="A31" s="1582">
        <v>41102</v>
      </c>
      <c r="B31" s="26" t="s">
        <v>130</v>
      </c>
      <c r="C31" s="1607" t="s">
        <v>149</v>
      </c>
      <c r="D31" s="1607" t="e">
        <f>+C31*(100-E31)/100</f>
        <v>#VALUE!</v>
      </c>
      <c r="E31" s="1607"/>
      <c r="F31" s="1607"/>
      <c r="G31" s="1607"/>
      <c r="H31" s="1607"/>
      <c r="I31" s="1607"/>
      <c r="J31" s="1607"/>
      <c r="K31" s="1225"/>
      <c r="L31" s="21"/>
    </row>
    <row r="32" spans="1:12" ht="22.5" customHeight="1" x14ac:dyDescent="0.25">
      <c r="A32" s="1682"/>
      <c r="B32" s="17" t="s">
        <v>13</v>
      </c>
      <c r="C32" s="1661" t="s">
        <v>37</v>
      </c>
      <c r="D32" s="1662"/>
      <c r="E32" s="1662"/>
      <c r="F32" s="1662"/>
      <c r="G32" s="1662"/>
      <c r="H32" s="1662"/>
      <c r="I32" s="1662"/>
      <c r="J32" s="1663"/>
      <c r="K32" s="1226"/>
      <c r="L32" s="21"/>
    </row>
    <row r="33" spans="1:12" ht="22.5" customHeight="1" x14ac:dyDescent="0.25">
      <c r="A33" s="16">
        <v>41114</v>
      </c>
      <c r="B33" s="17" t="s">
        <v>11</v>
      </c>
      <c r="C33" s="1600" t="s">
        <v>937</v>
      </c>
      <c r="D33" s="1601"/>
      <c r="E33" s="1601"/>
      <c r="F33" s="1601"/>
      <c r="G33" s="1601"/>
      <c r="H33" s="1601"/>
      <c r="I33" s="1601"/>
      <c r="J33" s="1602"/>
      <c r="K33" s="1222"/>
      <c r="L33" s="21"/>
    </row>
    <row r="34" spans="1:12" ht="22.5" customHeight="1" x14ac:dyDescent="0.25">
      <c r="A34" s="16">
        <v>41184</v>
      </c>
      <c r="B34" s="17" t="s">
        <v>11</v>
      </c>
      <c r="C34" s="1661" t="s">
        <v>938</v>
      </c>
      <c r="D34" s="1662"/>
      <c r="E34" s="1662"/>
      <c r="F34" s="1662"/>
      <c r="G34" s="1662"/>
      <c r="H34" s="1662"/>
      <c r="I34" s="1662"/>
      <c r="J34" s="1663"/>
      <c r="K34" s="1226"/>
      <c r="L34" s="21"/>
    </row>
    <row r="35" spans="1:12" ht="22.5" customHeight="1" x14ac:dyDescent="0.25">
      <c r="A35" s="16">
        <v>41189</v>
      </c>
      <c r="B35" s="17" t="s">
        <v>127</v>
      </c>
      <c r="D35" s="57"/>
      <c r="H35" s="47">
        <v>4150</v>
      </c>
      <c r="I35" s="47">
        <v>76</v>
      </c>
      <c r="L35" s="21" t="s">
        <v>764</v>
      </c>
    </row>
    <row r="36" spans="1:12" ht="17.25" customHeight="1" x14ac:dyDescent="0.25">
      <c r="A36" s="16">
        <v>41201</v>
      </c>
      <c r="B36" s="17" t="s">
        <v>18</v>
      </c>
      <c r="C36" s="47">
        <v>175</v>
      </c>
      <c r="D36" s="57">
        <f>+C36*(100-E36)/100</f>
        <v>96.25</v>
      </c>
      <c r="E36" s="47">
        <v>45</v>
      </c>
      <c r="G36" s="47">
        <v>135</v>
      </c>
      <c r="L36" s="21" t="s">
        <v>36</v>
      </c>
    </row>
    <row r="37" spans="1:12" ht="35.25" customHeight="1" thickBot="1" x14ac:dyDescent="0.3">
      <c r="A37" s="22">
        <v>41222</v>
      </c>
      <c r="B37" s="23" t="s">
        <v>11</v>
      </c>
      <c r="C37" s="1683" t="s">
        <v>939</v>
      </c>
      <c r="D37" s="1684"/>
      <c r="E37" s="1684"/>
      <c r="F37" s="1684"/>
      <c r="G37" s="1684"/>
      <c r="H37" s="1684"/>
      <c r="I37" s="1684"/>
      <c r="J37" s="1685"/>
      <c r="K37" s="1227"/>
      <c r="L37" s="24"/>
    </row>
    <row r="38" spans="1:12" ht="17.25" customHeight="1" thickTop="1" x14ac:dyDescent="0.25">
      <c r="A38" s="44">
        <v>41289</v>
      </c>
      <c r="B38" s="45" t="s">
        <v>11</v>
      </c>
      <c r="C38" s="1600" t="s">
        <v>940</v>
      </c>
      <c r="D38" s="1601"/>
      <c r="E38" s="1601"/>
      <c r="F38" s="1601"/>
      <c r="G38" s="1601"/>
      <c r="H38" s="1601"/>
      <c r="I38" s="1601"/>
      <c r="J38" s="1602"/>
      <c r="K38" s="1228"/>
      <c r="L38" s="46"/>
    </row>
    <row r="39" spans="1:12" ht="17.25" customHeight="1" x14ac:dyDescent="0.25">
      <c r="A39" s="16">
        <v>41304</v>
      </c>
      <c r="B39" s="17" t="s">
        <v>127</v>
      </c>
      <c r="D39" s="57"/>
      <c r="H39" s="1600" t="s">
        <v>218</v>
      </c>
      <c r="I39" s="1601"/>
      <c r="J39" s="1602"/>
      <c r="K39" s="1222"/>
      <c r="L39" s="21" t="s">
        <v>941</v>
      </c>
    </row>
    <row r="40" spans="1:12" ht="17.25" customHeight="1" x14ac:dyDescent="0.25">
      <c r="A40" s="16">
        <v>41349</v>
      </c>
      <c r="B40" s="17" t="s">
        <v>18</v>
      </c>
      <c r="C40" s="47">
        <v>190</v>
      </c>
      <c r="D40" s="57">
        <f>+C40*(100-E40)/100</f>
        <v>123.5</v>
      </c>
      <c r="E40" s="47">
        <v>35</v>
      </c>
      <c r="G40" s="47">
        <v>135</v>
      </c>
      <c r="L40" s="18" t="s">
        <v>213</v>
      </c>
    </row>
    <row r="41" spans="1:12" ht="22.5" customHeight="1" x14ac:dyDescent="0.25">
      <c r="A41" s="16">
        <v>41351</v>
      </c>
      <c r="B41" s="17" t="s">
        <v>11</v>
      </c>
      <c r="C41" s="1661" t="s">
        <v>942</v>
      </c>
      <c r="D41" s="1662"/>
      <c r="E41" s="1662"/>
      <c r="F41" s="1662"/>
      <c r="G41" s="1662"/>
      <c r="H41" s="1662"/>
      <c r="I41" s="1662"/>
      <c r="J41" s="1663"/>
      <c r="K41" s="1226"/>
    </row>
    <row r="42" spans="1:12" ht="27.75" customHeight="1" x14ac:dyDescent="0.25">
      <c r="A42" s="16">
        <v>41352</v>
      </c>
      <c r="B42" s="17" t="s">
        <v>11</v>
      </c>
      <c r="C42" s="1661" t="s">
        <v>943</v>
      </c>
      <c r="D42" s="1662"/>
      <c r="E42" s="1662"/>
      <c r="F42" s="1662"/>
      <c r="G42" s="1662"/>
      <c r="H42" s="1662"/>
      <c r="I42" s="1662"/>
      <c r="J42" s="1663"/>
      <c r="K42" s="1226"/>
    </row>
    <row r="43" spans="1:12" ht="24.75" customHeight="1" x14ac:dyDescent="0.25">
      <c r="A43" s="16">
        <v>41376</v>
      </c>
      <c r="B43" s="17" t="s">
        <v>11</v>
      </c>
      <c r="C43" s="1661" t="s">
        <v>944</v>
      </c>
      <c r="D43" s="1662"/>
      <c r="E43" s="1662"/>
      <c r="F43" s="1662"/>
      <c r="G43" s="1662"/>
      <c r="H43" s="1662"/>
      <c r="I43" s="1662"/>
      <c r="J43" s="1663"/>
      <c r="K43" s="1226"/>
      <c r="L43" s="47"/>
    </row>
    <row r="44" spans="1:12" ht="24.75" customHeight="1" x14ac:dyDescent="0.25">
      <c r="A44" s="16">
        <v>41408</v>
      </c>
      <c r="B44" s="17" t="s">
        <v>11</v>
      </c>
      <c r="C44" s="1661" t="s">
        <v>945</v>
      </c>
      <c r="D44" s="1662"/>
      <c r="E44" s="1662"/>
      <c r="F44" s="1662"/>
      <c r="G44" s="1662"/>
      <c r="H44" s="1662"/>
      <c r="I44" s="1662"/>
      <c r="J44" s="1663"/>
      <c r="K44" s="1226"/>
      <c r="L44" s="47"/>
    </row>
    <row r="45" spans="1:12" ht="24.75" customHeight="1" x14ac:dyDescent="0.25">
      <c r="A45" s="16">
        <v>41443</v>
      </c>
      <c r="B45" s="17" t="s">
        <v>11</v>
      </c>
      <c r="C45" s="1664" t="s">
        <v>946</v>
      </c>
      <c r="D45" s="1665"/>
      <c r="E45" s="1665"/>
      <c r="F45" s="1665"/>
      <c r="G45" s="1665"/>
      <c r="H45" s="1665"/>
      <c r="I45" s="1665"/>
      <c r="J45" s="1666"/>
      <c r="K45" s="1229"/>
      <c r="L45" s="47"/>
    </row>
    <row r="46" spans="1:12" ht="20.25" customHeight="1" x14ac:dyDescent="0.25">
      <c r="A46" s="16">
        <v>41450</v>
      </c>
      <c r="B46" s="17" t="s">
        <v>268</v>
      </c>
      <c r="C46" s="1664" t="s">
        <v>263</v>
      </c>
      <c r="D46" s="1665"/>
      <c r="E46" s="1665"/>
      <c r="F46" s="1665"/>
      <c r="G46" s="1665"/>
      <c r="H46" s="1665"/>
      <c r="I46" s="1665"/>
      <c r="J46" s="1666"/>
      <c r="K46" s="1229"/>
      <c r="L46" s="47"/>
    </row>
    <row r="47" spans="1:12" ht="20.100000000000001" customHeight="1" x14ac:dyDescent="0.25">
      <c r="A47" s="16">
        <v>41465</v>
      </c>
      <c r="B47" s="17" t="s">
        <v>11</v>
      </c>
      <c r="C47" s="1664" t="s">
        <v>947</v>
      </c>
      <c r="D47" s="1665"/>
      <c r="E47" s="1665"/>
      <c r="F47" s="1665"/>
      <c r="G47" s="1665"/>
      <c r="H47" s="1665"/>
      <c r="I47" s="1665"/>
      <c r="J47" s="1666"/>
      <c r="K47" s="1229"/>
      <c r="L47" s="47"/>
    </row>
    <row r="48" spans="1:12" ht="20.100000000000001" customHeight="1" x14ac:dyDescent="0.25">
      <c r="A48" s="16">
        <v>41471</v>
      </c>
      <c r="B48" s="17" t="s">
        <v>11</v>
      </c>
      <c r="C48" s="1661" t="s">
        <v>948</v>
      </c>
      <c r="D48" s="1662"/>
      <c r="E48" s="1662"/>
      <c r="F48" s="1662"/>
      <c r="G48" s="1662"/>
      <c r="H48" s="1662"/>
      <c r="I48" s="1662"/>
      <c r="J48" s="1663"/>
      <c r="K48" s="1226"/>
      <c r="L48" s="47"/>
    </row>
    <row r="49" spans="1:12" ht="20.100000000000001" customHeight="1" x14ac:dyDescent="0.25">
      <c r="A49" s="1582">
        <v>41478</v>
      </c>
      <c r="B49" s="17" t="s">
        <v>11</v>
      </c>
      <c r="C49" s="1661" t="s">
        <v>949</v>
      </c>
      <c r="D49" s="1662"/>
      <c r="E49" s="1662"/>
      <c r="F49" s="1662"/>
      <c r="G49" s="1662"/>
      <c r="H49" s="1662"/>
      <c r="I49" s="1662"/>
      <c r="J49" s="1663"/>
      <c r="K49" s="1226"/>
      <c r="L49" s="47"/>
    </row>
    <row r="50" spans="1:12" ht="20.100000000000001" customHeight="1" x14ac:dyDescent="0.25">
      <c r="A50" s="1682"/>
      <c r="B50" s="17" t="s">
        <v>26</v>
      </c>
      <c r="C50" s="1661" t="s">
        <v>234</v>
      </c>
      <c r="D50" s="1662"/>
      <c r="E50" s="1662"/>
      <c r="F50" s="1662"/>
      <c r="G50" s="1662"/>
      <c r="H50" s="1662"/>
      <c r="I50" s="1662"/>
      <c r="J50" s="1663"/>
      <c r="K50" s="1226"/>
      <c r="L50" s="47"/>
    </row>
    <row r="51" spans="1:12" ht="20.100000000000001" customHeight="1" x14ac:dyDescent="0.25">
      <c r="A51" s="44">
        <v>41480</v>
      </c>
      <c r="B51" s="17" t="s">
        <v>268</v>
      </c>
      <c r="C51" s="1661" t="s">
        <v>264</v>
      </c>
      <c r="D51" s="1662"/>
      <c r="E51" s="1662"/>
      <c r="F51" s="1662"/>
      <c r="G51" s="1662"/>
      <c r="H51" s="1662"/>
      <c r="I51" s="1662"/>
      <c r="J51" s="1663"/>
      <c r="K51" s="1226"/>
      <c r="L51" s="47"/>
    </row>
    <row r="52" spans="1:12" ht="18.75" customHeight="1" x14ac:dyDescent="0.25">
      <c r="A52" s="16">
        <v>41549</v>
      </c>
      <c r="B52" s="17" t="s">
        <v>127</v>
      </c>
      <c r="D52" s="57"/>
      <c r="L52" s="47" t="s">
        <v>764</v>
      </c>
    </row>
    <row r="53" spans="1:12" ht="36" customHeight="1" x14ac:dyDescent="0.25">
      <c r="A53" s="19">
        <v>41574</v>
      </c>
      <c r="B53" s="20" t="s">
        <v>18</v>
      </c>
      <c r="C53" s="62">
        <v>130</v>
      </c>
      <c r="D53" s="60">
        <f>+C53*(100-E53)/100</f>
        <v>84.5</v>
      </c>
      <c r="E53" s="62">
        <v>35</v>
      </c>
      <c r="F53" s="62"/>
      <c r="G53" s="62">
        <v>150</v>
      </c>
      <c r="H53" s="62"/>
      <c r="I53" s="62"/>
      <c r="J53" s="62"/>
      <c r="K53" s="1221"/>
      <c r="L53" s="49" t="s">
        <v>950</v>
      </c>
    </row>
    <row r="54" spans="1:12" ht="35.25" customHeight="1" x14ac:dyDescent="0.25">
      <c r="A54" s="16">
        <v>41595</v>
      </c>
      <c r="B54" s="17" t="s">
        <v>11</v>
      </c>
      <c r="C54" s="1617" t="s">
        <v>951</v>
      </c>
      <c r="D54" s="1617"/>
      <c r="E54" s="1617"/>
      <c r="F54" s="1617"/>
      <c r="G54" s="1617"/>
      <c r="H54" s="1617"/>
      <c r="I54" s="1617"/>
      <c r="J54" s="1617"/>
      <c r="K54" s="1218"/>
      <c r="L54" s="47"/>
    </row>
    <row r="55" spans="1:12" ht="18.75" customHeight="1" thickBot="1" x14ac:dyDescent="0.3">
      <c r="A55" s="170">
        <v>41604</v>
      </c>
      <c r="B55" s="38" t="s">
        <v>268</v>
      </c>
      <c r="C55" s="1667" t="s">
        <v>264</v>
      </c>
      <c r="D55" s="1668"/>
      <c r="E55" s="1668"/>
      <c r="F55" s="1668"/>
      <c r="G55" s="1668"/>
      <c r="H55" s="1668"/>
      <c r="I55" s="1668"/>
      <c r="J55" s="1669"/>
      <c r="K55" s="1230"/>
      <c r="L55" s="74"/>
    </row>
    <row r="56" spans="1:12" ht="18.75" customHeight="1" thickTop="1" x14ac:dyDescent="0.25">
      <c r="A56" s="40">
        <v>41650</v>
      </c>
      <c r="B56" s="41" t="s">
        <v>127</v>
      </c>
      <c r="C56" s="119"/>
      <c r="D56" s="61"/>
      <c r="E56" s="119"/>
      <c r="F56" s="119"/>
      <c r="G56" s="119"/>
      <c r="H56" s="1611" t="s">
        <v>218</v>
      </c>
      <c r="I56" s="1612"/>
      <c r="J56" s="1613"/>
      <c r="K56" s="1231"/>
      <c r="L56" s="171" t="s">
        <v>764</v>
      </c>
    </row>
    <row r="57" spans="1:12" ht="18.75" customHeight="1" x14ac:dyDescent="0.25">
      <c r="A57" s="16">
        <v>41720</v>
      </c>
      <c r="B57" s="17" t="s">
        <v>127</v>
      </c>
      <c r="D57" s="57"/>
      <c r="H57" s="47">
        <v>4820</v>
      </c>
      <c r="I57" s="47">
        <v>75</v>
      </c>
      <c r="L57" s="47" t="s">
        <v>764</v>
      </c>
    </row>
    <row r="58" spans="1:12" ht="18.75" customHeight="1" x14ac:dyDescent="0.25">
      <c r="A58" s="16">
        <v>41741</v>
      </c>
      <c r="B58" s="17" t="s">
        <v>18</v>
      </c>
      <c r="C58" s="47">
        <v>200</v>
      </c>
      <c r="D58" s="57">
        <f>+C58*(100-E58)/100</f>
        <v>130</v>
      </c>
      <c r="E58" s="47">
        <v>35</v>
      </c>
      <c r="G58" s="47">
        <v>165</v>
      </c>
      <c r="L58" s="47" t="s">
        <v>36</v>
      </c>
    </row>
    <row r="59" spans="1:12" ht="20.25" customHeight="1" x14ac:dyDescent="0.25">
      <c r="A59" s="16">
        <v>41811</v>
      </c>
      <c r="B59" s="17" t="s">
        <v>127</v>
      </c>
      <c r="D59" s="57"/>
      <c r="H59" s="47">
        <v>4890</v>
      </c>
      <c r="I59" s="47">
        <v>76</v>
      </c>
      <c r="L59" s="51" t="s">
        <v>952</v>
      </c>
    </row>
    <row r="60" spans="1:12" ht="58.5" customHeight="1" x14ac:dyDescent="0.25">
      <c r="A60" s="16">
        <v>41845</v>
      </c>
      <c r="B60" s="17" t="s">
        <v>13</v>
      </c>
      <c r="C60" s="1664" t="s">
        <v>953</v>
      </c>
      <c r="D60" s="1665"/>
      <c r="E60" s="1665"/>
      <c r="F60" s="1665"/>
      <c r="G60" s="1665"/>
      <c r="H60" s="1665"/>
      <c r="I60" s="1665"/>
      <c r="J60" s="1666"/>
      <c r="K60" s="1229"/>
      <c r="L60" s="47"/>
    </row>
    <row r="61" spans="1:12" ht="45.75" customHeight="1" x14ac:dyDescent="0.25">
      <c r="A61" s="16">
        <v>41849</v>
      </c>
      <c r="B61" s="17" t="s">
        <v>13</v>
      </c>
      <c r="C61" s="1664" t="s">
        <v>954</v>
      </c>
      <c r="D61" s="1665"/>
      <c r="E61" s="1665"/>
      <c r="F61" s="1665"/>
      <c r="G61" s="1665"/>
      <c r="H61" s="1665"/>
      <c r="I61" s="1665"/>
      <c r="J61" s="1666"/>
      <c r="K61" s="1229"/>
      <c r="L61" s="47">
        <f>18*24</f>
        <v>432</v>
      </c>
    </row>
    <row r="62" spans="1:12" ht="54.75" customHeight="1" x14ac:dyDescent="0.25">
      <c r="A62" s="16">
        <v>41854</v>
      </c>
      <c r="B62" s="248" t="s">
        <v>24</v>
      </c>
      <c r="C62" s="1670" t="s">
        <v>955</v>
      </c>
      <c r="D62" s="1671"/>
      <c r="E62" s="1671"/>
      <c r="F62" s="1671"/>
      <c r="G62" s="1671"/>
      <c r="H62" s="1671"/>
      <c r="I62" s="1671"/>
      <c r="J62" s="1672"/>
      <c r="K62" s="1232"/>
      <c r="L62" s="47"/>
    </row>
    <row r="63" spans="1:12" ht="20.100000000000001" customHeight="1" x14ac:dyDescent="0.25">
      <c r="A63" s="16">
        <v>41873</v>
      </c>
      <c r="B63" s="17" t="s">
        <v>127</v>
      </c>
      <c r="D63" s="57"/>
      <c r="H63" s="47">
        <v>4890</v>
      </c>
      <c r="I63" s="47">
        <v>75</v>
      </c>
      <c r="L63" s="51" t="s">
        <v>956</v>
      </c>
    </row>
    <row r="64" spans="1:12" ht="20.100000000000001" customHeight="1" x14ac:dyDescent="0.25">
      <c r="A64" s="16">
        <v>41879</v>
      </c>
      <c r="B64" s="17" t="s">
        <v>127</v>
      </c>
      <c r="D64" s="57"/>
      <c r="H64" s="47">
        <v>4950</v>
      </c>
      <c r="I64" s="47">
        <v>87</v>
      </c>
      <c r="L64" s="51" t="s">
        <v>957</v>
      </c>
    </row>
    <row r="65" spans="1:12" ht="20.100000000000001" customHeight="1" x14ac:dyDescent="0.25">
      <c r="A65" s="16">
        <v>41883</v>
      </c>
      <c r="B65" s="17" t="s">
        <v>268</v>
      </c>
      <c r="C65" s="1600" t="s">
        <v>366</v>
      </c>
      <c r="D65" s="1601"/>
      <c r="E65" s="1601"/>
      <c r="F65" s="1601"/>
      <c r="G65" s="1601"/>
      <c r="H65" s="1601"/>
      <c r="I65" s="1601"/>
      <c r="J65" s="1602"/>
      <c r="K65" s="1222"/>
      <c r="L65" s="51"/>
    </row>
    <row r="66" spans="1:12" ht="20.100000000000001" customHeight="1" thickBot="1" x14ac:dyDescent="0.3">
      <c r="A66" s="166">
        <v>42001</v>
      </c>
      <c r="B66" s="167" t="s">
        <v>18</v>
      </c>
      <c r="C66" s="168">
        <v>150</v>
      </c>
      <c r="D66" s="169">
        <f>+C66*(100-E66)/100</f>
        <v>105</v>
      </c>
      <c r="E66" s="168">
        <v>30</v>
      </c>
      <c r="F66" s="168"/>
      <c r="G66" s="168">
        <v>140</v>
      </c>
      <c r="H66" s="168"/>
      <c r="I66" s="168"/>
      <c r="J66" s="168"/>
      <c r="K66" s="1233"/>
      <c r="L66" s="168" t="s">
        <v>989</v>
      </c>
    </row>
    <row r="67" spans="1:12" ht="20.100000000000001" customHeight="1" thickTop="1" x14ac:dyDescent="0.25">
      <c r="A67" s="44">
        <v>42037</v>
      </c>
      <c r="B67" s="45" t="s">
        <v>127</v>
      </c>
      <c r="C67" s="81"/>
      <c r="D67" s="67"/>
      <c r="E67" s="81"/>
      <c r="F67" s="81"/>
      <c r="G67" s="81"/>
      <c r="H67" s="81">
        <v>4965</v>
      </c>
      <c r="I67" s="81">
        <v>73</v>
      </c>
      <c r="J67" s="81"/>
      <c r="K67" s="1234"/>
      <c r="L67" s="214" t="s">
        <v>952</v>
      </c>
    </row>
    <row r="68" spans="1:12" ht="20.100000000000001" customHeight="1" x14ac:dyDescent="0.25">
      <c r="A68" s="1582">
        <v>42076</v>
      </c>
      <c r="B68" s="45" t="s">
        <v>26</v>
      </c>
      <c r="C68" s="1600" t="s">
        <v>962</v>
      </c>
      <c r="D68" s="1601"/>
      <c r="E68" s="1601"/>
      <c r="F68" s="1601"/>
      <c r="G68" s="1601"/>
      <c r="H68" s="1601"/>
      <c r="I68" s="1601"/>
      <c r="J68" s="1602"/>
      <c r="K68" s="1222"/>
      <c r="L68" s="176"/>
    </row>
    <row r="69" spans="1:12" ht="21.75" customHeight="1" x14ac:dyDescent="0.25">
      <c r="A69" s="1682"/>
      <c r="B69" s="17" t="s">
        <v>13</v>
      </c>
      <c r="C69" s="1661" t="s">
        <v>967</v>
      </c>
      <c r="D69" s="1662"/>
      <c r="E69" s="1662"/>
      <c r="F69" s="1662"/>
      <c r="G69" s="1662"/>
      <c r="H69" s="1662"/>
      <c r="I69" s="1662"/>
      <c r="J69" s="1663"/>
      <c r="K69" s="1226"/>
      <c r="L69" s="51"/>
    </row>
    <row r="70" spans="1:12" ht="19.5" customHeight="1" x14ac:dyDescent="0.25">
      <c r="A70" s="16">
        <v>43174</v>
      </c>
      <c r="B70" s="17" t="s">
        <v>13</v>
      </c>
      <c r="C70" s="1661" t="s">
        <v>968</v>
      </c>
      <c r="D70" s="1662"/>
      <c r="E70" s="1662"/>
      <c r="F70" s="1662"/>
      <c r="G70" s="1662"/>
      <c r="H70" s="1662"/>
      <c r="I70" s="1662"/>
      <c r="J70" s="1663"/>
      <c r="K70" s="1226"/>
      <c r="L70" s="47"/>
    </row>
    <row r="71" spans="1:12" ht="20.100000000000001" customHeight="1" x14ac:dyDescent="0.25">
      <c r="A71" s="16">
        <v>42133</v>
      </c>
      <c r="B71" s="17" t="s">
        <v>18</v>
      </c>
      <c r="C71" s="47">
        <v>155</v>
      </c>
      <c r="D71" s="57">
        <f>+C71*(100-E71)/100</f>
        <v>108.5</v>
      </c>
      <c r="E71" s="47">
        <v>30</v>
      </c>
      <c r="G71" s="47">
        <v>140</v>
      </c>
      <c r="L71" s="194" t="s">
        <v>988</v>
      </c>
    </row>
    <row r="72" spans="1:12" ht="16.5" customHeight="1" x14ac:dyDescent="0.25">
      <c r="A72" s="16">
        <v>42146</v>
      </c>
      <c r="B72" s="17" t="s">
        <v>127</v>
      </c>
      <c r="D72" s="57"/>
      <c r="H72" s="1651" t="s">
        <v>218</v>
      </c>
      <c r="I72" s="1686"/>
      <c r="J72" s="1687"/>
      <c r="K72" s="1235"/>
      <c r="L72" s="215" t="s">
        <v>1017</v>
      </c>
    </row>
    <row r="73" spans="1:12" x14ac:dyDescent="0.25">
      <c r="A73" s="16">
        <v>42247</v>
      </c>
      <c r="B73" s="17" t="s">
        <v>11</v>
      </c>
      <c r="C73" s="1661" t="s">
        <v>1071</v>
      </c>
      <c r="D73" s="1662"/>
      <c r="E73" s="1662"/>
      <c r="F73" s="1662"/>
      <c r="G73" s="1662"/>
      <c r="H73" s="1662"/>
      <c r="I73" s="1662"/>
      <c r="J73" s="1663"/>
      <c r="K73" s="1226"/>
      <c r="L73" s="47"/>
    </row>
    <row r="74" spans="1:12" x14ac:dyDescent="0.25">
      <c r="A74" s="16">
        <v>42250</v>
      </c>
      <c r="B74" s="17" t="s">
        <v>18</v>
      </c>
      <c r="C74" s="47">
        <v>150</v>
      </c>
      <c r="D74" s="57">
        <f>+C74*(100-E74)/100</f>
        <v>105</v>
      </c>
      <c r="E74" s="47">
        <v>30</v>
      </c>
      <c r="G74" s="47">
        <v>110</v>
      </c>
      <c r="L74" s="249" t="s">
        <v>1072</v>
      </c>
    </row>
    <row r="75" spans="1:12" x14ac:dyDescent="0.25">
      <c r="A75" s="19">
        <v>42258</v>
      </c>
      <c r="B75" s="20" t="s">
        <v>18</v>
      </c>
      <c r="C75" s="250">
        <v>50</v>
      </c>
      <c r="D75" s="60">
        <f>+C75*(100-E75)/100</f>
        <v>35</v>
      </c>
      <c r="E75" s="250">
        <v>30</v>
      </c>
      <c r="F75" s="250"/>
      <c r="G75" s="250">
        <v>190</v>
      </c>
      <c r="H75" s="250"/>
      <c r="I75" s="250"/>
      <c r="J75" s="250"/>
      <c r="K75" s="1221"/>
      <c r="L75" s="250" t="s">
        <v>30</v>
      </c>
    </row>
    <row r="76" spans="1:12" ht="39.75" customHeight="1" x14ac:dyDescent="0.25">
      <c r="A76" s="16">
        <v>42260</v>
      </c>
      <c r="B76" s="17" t="s">
        <v>13</v>
      </c>
      <c r="C76" s="1664" t="s">
        <v>1076</v>
      </c>
      <c r="D76" s="1665"/>
      <c r="E76" s="1665"/>
      <c r="F76" s="1665"/>
      <c r="G76" s="1665"/>
      <c r="H76" s="1665"/>
      <c r="I76" s="1665"/>
      <c r="J76" s="1666"/>
      <c r="K76" s="1229"/>
      <c r="L76" s="47"/>
    </row>
    <row r="77" spans="1:12" x14ac:dyDescent="0.25">
      <c r="A77" s="16">
        <v>42269</v>
      </c>
      <c r="B77" s="17" t="s">
        <v>13</v>
      </c>
      <c r="C77" s="1606" t="s">
        <v>37</v>
      </c>
      <c r="D77" s="1606"/>
      <c r="E77" s="1606"/>
      <c r="F77" s="1606"/>
      <c r="G77" s="1606"/>
      <c r="H77" s="1606"/>
      <c r="I77" s="1606"/>
      <c r="J77" s="1606"/>
      <c r="L77" s="47"/>
    </row>
    <row r="78" spans="1:12" x14ac:dyDescent="0.25">
      <c r="A78" s="16">
        <v>42279</v>
      </c>
      <c r="B78" s="17" t="s">
        <v>11</v>
      </c>
      <c r="C78" s="1661" t="s">
        <v>1089</v>
      </c>
      <c r="D78" s="1662"/>
      <c r="E78" s="1662"/>
      <c r="F78" s="1662"/>
      <c r="G78" s="1662"/>
      <c r="H78" s="1662"/>
      <c r="I78" s="1662"/>
      <c r="J78" s="1663"/>
      <c r="K78" s="1226"/>
      <c r="L78" s="47"/>
    </row>
    <row r="79" spans="1:12" ht="33.75" customHeight="1" x14ac:dyDescent="0.25">
      <c r="A79" s="16">
        <v>42290</v>
      </c>
      <c r="B79" s="17" t="s">
        <v>11</v>
      </c>
      <c r="C79" s="1664" t="s">
        <v>1091</v>
      </c>
      <c r="D79" s="1665"/>
      <c r="E79" s="1665"/>
      <c r="F79" s="1665"/>
      <c r="G79" s="1665"/>
      <c r="H79" s="1665"/>
      <c r="I79" s="1665"/>
      <c r="J79" s="1666"/>
      <c r="K79" s="1229"/>
      <c r="L79" s="47"/>
    </row>
    <row r="80" spans="1:12" x14ac:dyDescent="0.25">
      <c r="A80" s="16">
        <v>42318</v>
      </c>
      <c r="B80" s="17" t="s">
        <v>127</v>
      </c>
      <c r="D80" s="57"/>
      <c r="H80" s="47">
        <v>4850</v>
      </c>
      <c r="I80" s="47">
        <v>85</v>
      </c>
      <c r="L80" s="264" t="s">
        <v>1112</v>
      </c>
    </row>
    <row r="81" spans="1:12" ht="20.100000000000001" customHeight="1" thickBot="1" x14ac:dyDescent="0.3">
      <c r="A81" s="381">
        <v>42337</v>
      </c>
      <c r="B81" s="388" t="s">
        <v>18</v>
      </c>
      <c r="C81" s="74">
        <v>175</v>
      </c>
      <c r="D81" s="66">
        <f>+C81*(100-E81)/100</f>
        <v>122.5</v>
      </c>
      <c r="E81" s="74">
        <v>30</v>
      </c>
      <c r="F81" s="74"/>
      <c r="G81" s="74">
        <v>165</v>
      </c>
      <c r="H81" s="74"/>
      <c r="I81" s="74"/>
      <c r="J81" s="74"/>
      <c r="K81" s="1236"/>
      <c r="L81" s="74" t="s">
        <v>36</v>
      </c>
    </row>
    <row r="82" spans="1:12" ht="29.25" thickTop="1" x14ac:dyDescent="0.25">
      <c r="A82" s="154">
        <v>42422</v>
      </c>
      <c r="B82" s="155" t="s">
        <v>18</v>
      </c>
      <c r="C82" s="162">
        <v>135</v>
      </c>
      <c r="D82" s="163">
        <f>+C82*(100-E82)/100</f>
        <v>94.5</v>
      </c>
      <c r="E82" s="162">
        <v>30</v>
      </c>
      <c r="F82" s="162"/>
      <c r="G82" s="162">
        <v>165</v>
      </c>
      <c r="H82" s="162"/>
      <c r="I82" s="162"/>
      <c r="J82" s="162"/>
      <c r="K82" s="1237"/>
      <c r="L82" s="162" t="s">
        <v>30</v>
      </c>
    </row>
    <row r="83" spans="1:12" x14ac:dyDescent="0.25">
      <c r="A83" s="380">
        <v>42442</v>
      </c>
      <c r="B83" s="17" t="s">
        <v>13</v>
      </c>
      <c r="C83" s="1698" t="s">
        <v>37</v>
      </c>
      <c r="D83" s="1698"/>
      <c r="E83" s="1698"/>
      <c r="F83" s="1698"/>
      <c r="G83" s="1698"/>
      <c r="H83" s="1698"/>
      <c r="I83" s="1698"/>
      <c r="J83" s="1698"/>
      <c r="K83" s="1238"/>
      <c r="L83" s="379"/>
    </row>
    <row r="84" spans="1:12" ht="31.5" x14ac:dyDescent="0.25">
      <c r="A84" s="19">
        <v>42490</v>
      </c>
      <c r="B84" s="20" t="s">
        <v>18</v>
      </c>
      <c r="C84" s="236">
        <v>120</v>
      </c>
      <c r="D84" s="237">
        <f>+C84*(100-E84)/100</f>
        <v>84</v>
      </c>
      <c r="E84" s="236">
        <v>30</v>
      </c>
      <c r="F84" s="236"/>
      <c r="G84" s="236">
        <v>165</v>
      </c>
      <c r="H84" s="236"/>
      <c r="I84" s="236"/>
      <c r="J84" s="236"/>
      <c r="K84" s="1239"/>
      <c r="L84" s="385" t="s">
        <v>1258</v>
      </c>
    </row>
    <row r="85" spans="1:12" ht="21" customHeight="1" x14ac:dyDescent="0.25">
      <c r="A85" s="380">
        <v>42524</v>
      </c>
      <c r="B85" s="17" t="s">
        <v>127</v>
      </c>
      <c r="C85" s="383"/>
      <c r="D85" s="179"/>
      <c r="E85" s="383"/>
      <c r="F85" s="383"/>
      <c r="G85" s="383"/>
      <c r="H85" s="1589" t="s">
        <v>1286</v>
      </c>
      <c r="I85" s="1591"/>
      <c r="J85" s="383"/>
      <c r="K85" s="1238"/>
      <c r="L85" s="379" t="s">
        <v>42</v>
      </c>
    </row>
    <row r="86" spans="1:12" x14ac:dyDescent="0.25">
      <c r="A86" s="380">
        <v>42535</v>
      </c>
      <c r="B86" s="17" t="s">
        <v>13</v>
      </c>
      <c r="C86" s="1655" t="s">
        <v>1146</v>
      </c>
      <c r="D86" s="1656"/>
      <c r="E86" s="1656"/>
      <c r="F86" s="1656"/>
      <c r="G86" s="1656"/>
      <c r="H86" s="1656"/>
      <c r="I86" s="1656"/>
      <c r="J86" s="1657"/>
      <c r="K86" s="1240"/>
      <c r="L86" s="379"/>
    </row>
    <row r="87" spans="1:12" ht="20.100000000000001" customHeight="1" x14ac:dyDescent="0.25">
      <c r="A87" s="19">
        <v>42558</v>
      </c>
      <c r="B87" s="20" t="s">
        <v>18</v>
      </c>
      <c r="C87" s="236">
        <v>160</v>
      </c>
      <c r="D87" s="237">
        <f>+C87*(100-E87)/100</f>
        <v>48</v>
      </c>
      <c r="E87" s="236">
        <v>70</v>
      </c>
      <c r="F87" s="236"/>
      <c r="G87" s="236">
        <v>160</v>
      </c>
      <c r="H87" s="236"/>
      <c r="I87" s="236"/>
      <c r="J87" s="236"/>
      <c r="K87" s="1239"/>
      <c r="L87" s="390" t="s">
        <v>30</v>
      </c>
    </row>
    <row r="88" spans="1:12" ht="20.100000000000001" customHeight="1" x14ac:dyDescent="0.25">
      <c r="A88" s="380">
        <v>42565</v>
      </c>
      <c r="B88" s="17" t="s">
        <v>4</v>
      </c>
      <c r="C88" s="1658" t="s">
        <v>1322</v>
      </c>
      <c r="D88" s="1659"/>
      <c r="E88" s="1659"/>
      <c r="F88" s="1659"/>
      <c r="G88" s="1659"/>
      <c r="H88" s="1659"/>
      <c r="I88" s="1659"/>
      <c r="J88" s="1660"/>
      <c r="K88" s="1241"/>
      <c r="L88" s="379"/>
    </row>
    <row r="89" spans="1:12" ht="84" customHeight="1" x14ac:dyDescent="0.25">
      <c r="A89" s="485">
        <v>42567</v>
      </c>
      <c r="B89" s="1381" t="s">
        <v>24</v>
      </c>
      <c r="C89" s="1652" t="s">
        <v>1371</v>
      </c>
      <c r="D89" s="1653"/>
      <c r="E89" s="1653"/>
      <c r="F89" s="1653"/>
      <c r="G89" s="1653"/>
      <c r="H89" s="1653"/>
      <c r="I89" s="1653"/>
      <c r="J89" s="1654"/>
      <c r="K89" s="752" t="s">
        <v>1533</v>
      </c>
      <c r="L89" s="752" t="s">
        <v>1533</v>
      </c>
    </row>
    <row r="90" spans="1:12" ht="25.5" customHeight="1" x14ac:dyDescent="0.25">
      <c r="A90" s="380">
        <v>42574</v>
      </c>
      <c r="B90" s="17" t="s">
        <v>19</v>
      </c>
      <c r="C90" s="1658" t="s">
        <v>1352</v>
      </c>
      <c r="D90" s="1659"/>
      <c r="E90" s="1659"/>
      <c r="F90" s="1659"/>
      <c r="G90" s="1659"/>
      <c r="H90" s="1659"/>
      <c r="I90" s="1659"/>
      <c r="J90" s="1660"/>
      <c r="K90" s="1241"/>
      <c r="L90" s="379"/>
    </row>
    <row r="91" spans="1:12" ht="20.100000000000001" customHeight="1" x14ac:dyDescent="0.25">
      <c r="A91" s="380">
        <v>42580</v>
      </c>
      <c r="B91" s="17" t="s">
        <v>66</v>
      </c>
      <c r="C91" s="1658" t="s">
        <v>2887</v>
      </c>
      <c r="D91" s="1659"/>
      <c r="E91" s="1659"/>
      <c r="F91" s="1659"/>
      <c r="G91" s="1659"/>
      <c r="H91" s="1659"/>
      <c r="I91" s="1659"/>
      <c r="J91" s="1660"/>
      <c r="K91" s="1241"/>
      <c r="L91" s="390" t="s">
        <v>1343</v>
      </c>
    </row>
    <row r="92" spans="1:12" ht="36" customHeight="1" x14ac:dyDescent="0.25">
      <c r="A92" s="485">
        <v>42586</v>
      </c>
      <c r="B92" s="486" t="s">
        <v>19</v>
      </c>
      <c r="C92" s="1652" t="s">
        <v>1607</v>
      </c>
      <c r="D92" s="1653"/>
      <c r="E92" s="1653"/>
      <c r="F92" s="1653"/>
      <c r="G92" s="1653"/>
      <c r="H92" s="1653"/>
      <c r="I92" s="1653"/>
      <c r="J92" s="1654"/>
      <c r="K92" s="752" t="s">
        <v>1534</v>
      </c>
      <c r="L92" s="752" t="s">
        <v>1534</v>
      </c>
    </row>
    <row r="93" spans="1:12" ht="20.100000000000001" customHeight="1" x14ac:dyDescent="0.25">
      <c r="A93" s="380">
        <v>42592</v>
      </c>
      <c r="B93" s="17" t="s">
        <v>127</v>
      </c>
      <c r="C93" s="383"/>
      <c r="D93" s="179"/>
      <c r="E93" s="383"/>
      <c r="F93" s="383"/>
      <c r="G93" s="383"/>
      <c r="H93" s="383">
        <v>4015</v>
      </c>
      <c r="I93" s="383">
        <v>97</v>
      </c>
      <c r="J93" s="383"/>
      <c r="K93" s="1238"/>
      <c r="L93" s="379" t="s">
        <v>1364</v>
      </c>
    </row>
    <row r="94" spans="1:12" ht="20.100000000000001" customHeight="1" x14ac:dyDescent="0.25">
      <c r="A94" s="380">
        <v>42597</v>
      </c>
      <c r="B94" s="17" t="s">
        <v>1034</v>
      </c>
      <c r="C94" s="1589" t="s">
        <v>1365</v>
      </c>
      <c r="D94" s="1590"/>
      <c r="E94" s="1590"/>
      <c r="F94" s="1590"/>
      <c r="G94" s="1590"/>
      <c r="H94" s="1590"/>
      <c r="I94" s="1590"/>
      <c r="J94" s="1591"/>
      <c r="K94" s="1242"/>
      <c r="L94" s="379"/>
    </row>
    <row r="95" spans="1:12" ht="41.25" customHeight="1" x14ac:dyDescent="0.25">
      <c r="A95" s="485">
        <v>42598</v>
      </c>
      <c r="B95" s="486" t="s">
        <v>19</v>
      </c>
      <c r="C95" s="1695" t="s">
        <v>1370</v>
      </c>
      <c r="D95" s="1696"/>
      <c r="E95" s="1696"/>
      <c r="F95" s="1696"/>
      <c r="G95" s="1696"/>
      <c r="H95" s="1696"/>
      <c r="I95" s="1696"/>
      <c r="J95" s="1697"/>
      <c r="K95" s="752" t="s">
        <v>1419</v>
      </c>
      <c r="L95" s="752" t="s">
        <v>1419</v>
      </c>
    </row>
    <row r="96" spans="1:12" ht="23.25" customHeight="1" x14ac:dyDescent="0.25">
      <c r="A96" s="380">
        <v>42605</v>
      </c>
      <c r="B96" s="17" t="s">
        <v>66</v>
      </c>
      <c r="C96" s="1658" t="s">
        <v>2888</v>
      </c>
      <c r="D96" s="1659"/>
      <c r="E96" s="1659"/>
      <c r="F96" s="1659"/>
      <c r="G96" s="1659"/>
      <c r="H96" s="1659"/>
      <c r="I96" s="1659"/>
      <c r="J96" s="1660"/>
      <c r="K96" s="1241"/>
    </row>
    <row r="97" spans="1:12" ht="24.75" customHeight="1" x14ac:dyDescent="0.25">
      <c r="A97" s="380">
        <v>42719</v>
      </c>
      <c r="B97" s="17" t="s">
        <v>66</v>
      </c>
      <c r="C97" s="1655" t="s">
        <v>1479</v>
      </c>
      <c r="D97" s="1656"/>
      <c r="E97" s="1656"/>
      <c r="F97" s="1656"/>
      <c r="G97" s="1656"/>
      <c r="H97" s="1656"/>
      <c r="I97" s="1656"/>
      <c r="J97" s="1657"/>
      <c r="K97" s="1240"/>
    </row>
    <row r="98" spans="1:12" ht="26.25" customHeight="1" thickBot="1" x14ac:dyDescent="0.3">
      <c r="A98" s="22">
        <v>42732</v>
      </c>
      <c r="B98" s="23" t="s">
        <v>66</v>
      </c>
      <c r="C98" s="1692" t="s">
        <v>1479</v>
      </c>
      <c r="D98" s="1693"/>
      <c r="E98" s="1693"/>
      <c r="F98" s="1693"/>
      <c r="G98" s="1693"/>
      <c r="H98" s="1693"/>
      <c r="I98" s="1693"/>
      <c r="J98" s="1694"/>
      <c r="K98" s="1243"/>
      <c r="L98" s="32"/>
    </row>
    <row r="99" spans="1:12" ht="20.100000000000001" customHeight="1" thickTop="1" x14ac:dyDescent="0.25">
      <c r="A99" s="382">
        <v>42820</v>
      </c>
      <c r="B99" s="389" t="s">
        <v>127</v>
      </c>
      <c r="C99" s="229"/>
      <c r="D99" s="238"/>
      <c r="E99" s="229"/>
      <c r="F99" s="229"/>
      <c r="G99" s="229"/>
      <c r="H99" s="229"/>
      <c r="I99" s="229"/>
      <c r="J99" s="229">
        <v>2950</v>
      </c>
      <c r="K99" s="1244"/>
      <c r="L99" s="46" t="s">
        <v>9</v>
      </c>
    </row>
    <row r="100" spans="1:12" ht="29.25" thickBot="1" x14ac:dyDescent="0.3">
      <c r="A100" s="22">
        <v>42851</v>
      </c>
      <c r="B100" s="23" t="s">
        <v>26</v>
      </c>
      <c r="C100" s="1645" t="s">
        <v>1618</v>
      </c>
      <c r="D100" s="1646"/>
      <c r="E100" s="1646"/>
      <c r="F100" s="1646"/>
      <c r="G100" s="1646"/>
      <c r="H100" s="1646"/>
      <c r="I100" s="1646"/>
      <c r="J100" s="1647"/>
      <c r="K100" s="1245"/>
      <c r="L100" s="32"/>
    </row>
    <row r="101" spans="1:12" ht="29.25" thickTop="1" x14ac:dyDescent="0.25">
      <c r="A101" s="780"/>
      <c r="B101" s="785"/>
      <c r="C101" s="229"/>
      <c r="D101" s="238">
        <f t="shared" ref="D101:D118" si="0">+C101*(100-E101)/100</f>
        <v>0</v>
      </c>
      <c r="E101" s="229"/>
      <c r="F101" s="229"/>
      <c r="G101" s="229"/>
      <c r="H101" s="229"/>
      <c r="I101" s="229"/>
      <c r="J101" s="229"/>
      <c r="K101" s="1244"/>
      <c r="L101" s="46"/>
    </row>
    <row r="102" spans="1:12" x14ac:dyDescent="0.25">
      <c r="A102" s="16"/>
      <c r="B102" s="17"/>
      <c r="C102" s="178"/>
      <c r="D102" s="179">
        <f t="shared" si="0"/>
        <v>0</v>
      </c>
      <c r="E102" s="178"/>
      <c r="F102" s="178"/>
      <c r="G102" s="178"/>
      <c r="H102" s="178"/>
      <c r="I102" s="178"/>
      <c r="J102" s="178"/>
      <c r="K102" s="1238"/>
    </row>
    <row r="103" spans="1:12" ht="20.100000000000001" customHeight="1" x14ac:dyDescent="0.25">
      <c r="A103" s="16"/>
      <c r="B103" s="17"/>
      <c r="C103" s="178"/>
      <c r="D103" s="179">
        <f t="shared" si="0"/>
        <v>0</v>
      </c>
      <c r="E103" s="178"/>
      <c r="F103" s="178"/>
      <c r="G103" s="178"/>
      <c r="H103" s="178"/>
      <c r="I103" s="178"/>
      <c r="J103" s="178"/>
      <c r="K103" s="1238"/>
    </row>
    <row r="104" spans="1:12" ht="20.100000000000001" customHeight="1" x14ac:dyDescent="0.25">
      <c r="A104" s="16"/>
      <c r="B104" s="17"/>
      <c r="C104" s="178"/>
      <c r="D104" s="179">
        <f t="shared" si="0"/>
        <v>0</v>
      </c>
      <c r="E104" s="178"/>
      <c r="F104" s="178"/>
      <c r="G104" s="178"/>
      <c r="H104" s="178"/>
      <c r="I104" s="178"/>
      <c r="J104" s="178"/>
      <c r="K104" s="1238"/>
    </row>
    <row r="105" spans="1:12" ht="20.100000000000001" customHeight="1" x14ac:dyDescent="0.25">
      <c r="A105" s="16"/>
      <c r="B105" s="17"/>
      <c r="C105" s="178"/>
      <c r="D105" s="179">
        <f t="shared" si="0"/>
        <v>0</v>
      </c>
      <c r="E105" s="178"/>
      <c r="F105" s="178"/>
      <c r="G105" s="178"/>
      <c r="H105" s="178"/>
      <c r="I105" s="178"/>
      <c r="J105" s="178"/>
      <c r="K105" s="1238"/>
    </row>
    <row r="106" spans="1:12" ht="20.100000000000001" customHeight="1" x14ac:dyDescent="0.25">
      <c r="A106" s="16"/>
      <c r="B106" s="17"/>
      <c r="C106" s="178"/>
      <c r="D106" s="179">
        <f t="shared" si="0"/>
        <v>0</v>
      </c>
      <c r="E106" s="178"/>
      <c r="F106" s="178"/>
      <c r="G106" s="178"/>
      <c r="H106" s="178"/>
      <c r="I106" s="178"/>
      <c r="J106" s="178"/>
      <c r="K106" s="1238"/>
    </row>
    <row r="107" spans="1:12" x14ac:dyDescent="0.25">
      <c r="A107" s="16"/>
      <c r="B107" s="17"/>
      <c r="C107" s="178"/>
      <c r="D107" s="179">
        <f t="shared" si="0"/>
        <v>0</v>
      </c>
      <c r="E107" s="178"/>
      <c r="F107" s="178"/>
      <c r="G107" s="178"/>
      <c r="H107" s="178"/>
      <c r="I107" s="178"/>
      <c r="J107" s="178"/>
      <c r="K107" s="1238"/>
    </row>
    <row r="108" spans="1:12" x14ac:dyDescent="0.25">
      <c r="A108" s="16"/>
      <c r="B108" s="17"/>
      <c r="C108" s="178"/>
      <c r="D108" s="179">
        <f t="shared" si="0"/>
        <v>0</v>
      </c>
      <c r="E108" s="178"/>
      <c r="F108" s="178"/>
      <c r="G108" s="178"/>
      <c r="H108" s="178"/>
      <c r="I108" s="178"/>
      <c r="J108" s="178"/>
      <c r="K108" s="1238"/>
    </row>
    <row r="109" spans="1:12" x14ac:dyDescent="0.25">
      <c r="A109" s="16"/>
      <c r="B109" s="17"/>
      <c r="C109" s="178"/>
      <c r="D109" s="179">
        <f t="shared" si="0"/>
        <v>0</v>
      </c>
      <c r="E109" s="178"/>
      <c r="F109" s="178"/>
      <c r="G109" s="178"/>
      <c r="H109" s="178"/>
      <c r="I109" s="178"/>
      <c r="J109" s="178"/>
      <c r="K109" s="1238"/>
    </row>
    <row r="110" spans="1:12" ht="20.100000000000001" customHeight="1" x14ac:dyDescent="0.25">
      <c r="A110" s="16"/>
      <c r="B110" s="17"/>
      <c r="C110" s="178"/>
      <c r="D110" s="179">
        <f t="shared" si="0"/>
        <v>0</v>
      </c>
      <c r="E110" s="178"/>
      <c r="F110" s="178"/>
      <c r="G110" s="178"/>
      <c r="H110" s="178"/>
      <c r="I110" s="178"/>
      <c r="J110" s="178"/>
      <c r="K110" s="1238"/>
    </row>
    <row r="111" spans="1:12" x14ac:dyDescent="0.25">
      <c r="A111" s="16"/>
      <c r="B111" s="17"/>
      <c r="C111" s="178"/>
      <c r="D111" s="179">
        <f t="shared" si="0"/>
        <v>0</v>
      </c>
      <c r="E111" s="178"/>
      <c r="F111" s="178"/>
      <c r="G111" s="178"/>
      <c r="H111" s="178"/>
      <c r="I111" s="178"/>
      <c r="J111" s="178"/>
      <c r="K111" s="1238"/>
    </row>
    <row r="112" spans="1:12" x14ac:dyDescent="0.25">
      <c r="A112" s="16"/>
      <c r="B112" s="17"/>
      <c r="C112" s="178"/>
      <c r="D112" s="179">
        <f t="shared" si="0"/>
        <v>0</v>
      </c>
      <c r="E112" s="178"/>
      <c r="F112" s="178"/>
      <c r="G112" s="178"/>
      <c r="H112" s="178"/>
      <c r="I112" s="178"/>
      <c r="J112" s="178"/>
      <c r="K112" s="1238"/>
    </row>
    <row r="113" spans="1:11" x14ac:dyDescent="0.25">
      <c r="A113" s="16"/>
      <c r="B113" s="17"/>
      <c r="C113" s="178"/>
      <c r="D113" s="179">
        <f t="shared" si="0"/>
        <v>0</v>
      </c>
      <c r="E113" s="178"/>
      <c r="F113" s="178"/>
      <c r="G113" s="178"/>
      <c r="H113" s="178"/>
      <c r="I113" s="178"/>
      <c r="J113" s="178"/>
      <c r="K113" s="1238"/>
    </row>
    <row r="114" spans="1:11" ht="20.100000000000001" customHeight="1" x14ac:dyDescent="0.25">
      <c r="A114" s="16"/>
      <c r="B114" s="17"/>
      <c r="C114" s="178"/>
      <c r="D114" s="179">
        <f t="shared" si="0"/>
        <v>0</v>
      </c>
      <c r="E114" s="178"/>
      <c r="F114" s="178"/>
      <c r="G114" s="178"/>
      <c r="H114" s="178"/>
      <c r="I114" s="178"/>
      <c r="J114" s="178"/>
      <c r="K114" s="1238"/>
    </row>
    <row r="115" spans="1:11" ht="20.100000000000001" customHeight="1" x14ac:dyDescent="0.25">
      <c r="A115" s="16"/>
      <c r="B115" s="17"/>
      <c r="C115" s="178"/>
      <c r="D115" s="179">
        <f t="shared" si="0"/>
        <v>0</v>
      </c>
      <c r="E115" s="178"/>
      <c r="F115" s="178"/>
      <c r="G115" s="178"/>
      <c r="H115" s="178"/>
      <c r="I115" s="178"/>
      <c r="J115" s="178"/>
      <c r="K115" s="1238"/>
    </row>
    <row r="116" spans="1:11" x14ac:dyDescent="0.25">
      <c r="A116" s="16"/>
      <c r="B116" s="17"/>
      <c r="C116" s="178"/>
      <c r="D116" s="179">
        <f t="shared" si="0"/>
        <v>0</v>
      </c>
      <c r="E116" s="178"/>
      <c r="F116" s="178"/>
      <c r="G116" s="178"/>
      <c r="H116" s="178"/>
      <c r="I116" s="178"/>
      <c r="J116" s="178"/>
      <c r="K116" s="1238"/>
    </row>
    <row r="117" spans="1:11" x14ac:dyDescent="0.25">
      <c r="A117" s="16"/>
      <c r="B117" s="17"/>
      <c r="C117" s="178"/>
      <c r="D117" s="179">
        <f t="shared" si="0"/>
        <v>0</v>
      </c>
      <c r="E117" s="178"/>
      <c r="F117" s="178"/>
      <c r="G117" s="178"/>
      <c r="H117" s="178"/>
      <c r="I117" s="178"/>
      <c r="J117" s="178"/>
      <c r="K117" s="1238"/>
    </row>
    <row r="118" spans="1:11" x14ac:dyDescent="0.25">
      <c r="A118" s="16"/>
      <c r="B118" s="17"/>
      <c r="C118" s="178"/>
      <c r="D118" s="179">
        <f t="shared" si="0"/>
        <v>0</v>
      </c>
      <c r="E118" s="178"/>
      <c r="F118" s="178"/>
      <c r="G118" s="178"/>
      <c r="H118" s="178"/>
      <c r="I118" s="178"/>
      <c r="J118" s="178"/>
      <c r="K118" s="1238"/>
    </row>
    <row r="119" spans="1:11" x14ac:dyDescent="0.25">
      <c r="A119" s="16"/>
      <c r="B119" s="17"/>
      <c r="C119" s="178"/>
      <c r="D119" s="179">
        <f t="shared" ref="D119:D163" si="1">+C119*(100-E119)/100</f>
        <v>0</v>
      </c>
      <c r="E119" s="178"/>
      <c r="F119" s="178"/>
      <c r="G119" s="178"/>
      <c r="H119" s="178"/>
      <c r="I119" s="178"/>
      <c r="J119" s="178"/>
      <c r="K119" s="1238"/>
    </row>
    <row r="120" spans="1:11" x14ac:dyDescent="0.25">
      <c r="A120" s="16"/>
      <c r="B120" s="17"/>
      <c r="C120" s="178"/>
      <c r="D120" s="179">
        <f t="shared" si="1"/>
        <v>0</v>
      </c>
      <c r="E120" s="178"/>
      <c r="F120" s="178"/>
      <c r="G120" s="178"/>
      <c r="H120" s="178"/>
      <c r="I120" s="178"/>
      <c r="J120" s="178"/>
      <c r="K120" s="1238"/>
    </row>
    <row r="121" spans="1:11" x14ac:dyDescent="0.25">
      <c r="A121" s="16"/>
      <c r="B121" s="17"/>
      <c r="C121" s="178"/>
      <c r="D121" s="179">
        <f t="shared" si="1"/>
        <v>0</v>
      </c>
      <c r="E121" s="178"/>
      <c r="F121" s="178"/>
      <c r="G121" s="178"/>
      <c r="H121" s="178"/>
      <c r="I121" s="178"/>
      <c r="J121" s="178"/>
      <c r="K121" s="1238"/>
    </row>
    <row r="122" spans="1:11" ht="20.100000000000001" customHeight="1" x14ac:dyDescent="0.25">
      <c r="A122" s="16"/>
      <c r="B122" s="17"/>
      <c r="C122" s="178"/>
      <c r="D122" s="179">
        <f t="shared" si="1"/>
        <v>0</v>
      </c>
      <c r="E122" s="178"/>
      <c r="F122" s="178"/>
      <c r="G122" s="178"/>
      <c r="H122" s="178"/>
      <c r="I122" s="178"/>
      <c r="J122" s="178"/>
      <c r="K122" s="1238"/>
    </row>
    <row r="123" spans="1:11" ht="20.100000000000001" customHeight="1" x14ac:dyDescent="0.25">
      <c r="A123" s="16"/>
      <c r="B123" s="17"/>
      <c r="C123" s="178"/>
      <c r="D123" s="179">
        <f t="shared" si="1"/>
        <v>0</v>
      </c>
      <c r="E123" s="178"/>
      <c r="F123" s="178"/>
      <c r="G123" s="178"/>
      <c r="H123" s="178"/>
      <c r="I123" s="178"/>
      <c r="J123" s="178"/>
      <c r="K123" s="1238"/>
    </row>
    <row r="124" spans="1:11" ht="20.100000000000001" customHeight="1" x14ac:dyDescent="0.25">
      <c r="A124" s="16"/>
      <c r="B124" s="17"/>
      <c r="C124" s="178"/>
      <c r="D124" s="179">
        <f t="shared" si="1"/>
        <v>0</v>
      </c>
      <c r="E124" s="178"/>
      <c r="F124" s="178"/>
      <c r="G124" s="178"/>
      <c r="H124" s="178"/>
      <c r="I124" s="178"/>
      <c r="J124" s="178"/>
      <c r="K124" s="1238"/>
    </row>
    <row r="125" spans="1:11" ht="20.100000000000001" customHeight="1" x14ac:dyDescent="0.25">
      <c r="A125" s="16"/>
      <c r="B125" s="17"/>
      <c r="C125" s="178"/>
      <c r="D125" s="179">
        <f t="shared" si="1"/>
        <v>0</v>
      </c>
      <c r="E125" s="178"/>
      <c r="F125" s="178"/>
      <c r="G125" s="178"/>
      <c r="H125" s="178"/>
      <c r="I125" s="178"/>
      <c r="J125" s="178"/>
      <c r="K125" s="1238"/>
    </row>
    <row r="126" spans="1:11" x14ac:dyDescent="0.25">
      <c r="A126" s="16"/>
      <c r="B126" s="17"/>
      <c r="C126" s="178"/>
      <c r="D126" s="179">
        <f t="shared" si="1"/>
        <v>0</v>
      </c>
      <c r="E126" s="178"/>
      <c r="F126" s="178"/>
      <c r="G126" s="178"/>
      <c r="H126" s="178"/>
      <c r="I126" s="178"/>
      <c r="J126" s="178"/>
      <c r="K126" s="1238"/>
    </row>
    <row r="127" spans="1:11" ht="20.100000000000001" customHeight="1" x14ac:dyDescent="0.25">
      <c r="A127" s="16"/>
      <c r="B127" s="17"/>
      <c r="C127" s="178"/>
      <c r="D127" s="179">
        <f t="shared" si="1"/>
        <v>0</v>
      </c>
      <c r="E127" s="178"/>
      <c r="F127" s="178"/>
      <c r="G127" s="178"/>
      <c r="H127" s="178"/>
      <c r="I127" s="178"/>
      <c r="J127" s="178"/>
      <c r="K127" s="1238"/>
    </row>
    <row r="128" spans="1:11" ht="20.100000000000001" customHeight="1" x14ac:dyDescent="0.25">
      <c r="A128" s="16"/>
      <c r="B128" s="17"/>
      <c r="C128" s="178"/>
      <c r="D128" s="179">
        <f t="shared" si="1"/>
        <v>0</v>
      </c>
      <c r="E128" s="178"/>
      <c r="F128" s="178"/>
      <c r="G128" s="178"/>
      <c r="H128" s="178"/>
      <c r="I128" s="178"/>
      <c r="J128" s="178"/>
      <c r="K128" s="1238"/>
    </row>
    <row r="129" spans="1:11" ht="20.100000000000001" customHeight="1" x14ac:dyDescent="0.25">
      <c r="A129" s="16"/>
      <c r="B129" s="17"/>
      <c r="C129" s="178"/>
      <c r="D129" s="179">
        <f t="shared" si="1"/>
        <v>0</v>
      </c>
      <c r="E129" s="178"/>
      <c r="F129" s="178"/>
      <c r="G129" s="178"/>
      <c r="H129" s="178"/>
      <c r="I129" s="178"/>
      <c r="J129" s="178"/>
      <c r="K129" s="1238"/>
    </row>
    <row r="130" spans="1:11" ht="20.100000000000001" customHeight="1" x14ac:dyDescent="0.25">
      <c r="A130" s="16"/>
      <c r="B130" s="17"/>
      <c r="C130" s="178"/>
      <c r="D130" s="179">
        <f t="shared" si="1"/>
        <v>0</v>
      </c>
      <c r="E130" s="178"/>
      <c r="F130" s="178"/>
      <c r="G130" s="178"/>
      <c r="H130" s="178"/>
      <c r="I130" s="178"/>
      <c r="J130" s="178"/>
      <c r="K130" s="1238"/>
    </row>
    <row r="131" spans="1:11" ht="20.100000000000001" customHeight="1" x14ac:dyDescent="0.25">
      <c r="A131" s="16"/>
      <c r="B131" s="17"/>
      <c r="C131" s="178"/>
      <c r="D131" s="179">
        <f t="shared" si="1"/>
        <v>0</v>
      </c>
      <c r="E131" s="178"/>
      <c r="F131" s="178"/>
      <c r="G131" s="178"/>
      <c r="H131" s="178"/>
      <c r="I131" s="178"/>
      <c r="J131" s="178"/>
      <c r="K131" s="1238"/>
    </row>
    <row r="132" spans="1:11" ht="20.100000000000001" customHeight="1" x14ac:dyDescent="0.25">
      <c r="A132" s="16"/>
      <c r="B132" s="17"/>
      <c r="C132" s="178"/>
      <c r="D132" s="179">
        <f t="shared" si="1"/>
        <v>0</v>
      </c>
      <c r="E132" s="178"/>
      <c r="F132" s="178"/>
      <c r="G132" s="178"/>
      <c r="H132" s="178"/>
      <c r="I132" s="178"/>
      <c r="J132" s="178"/>
      <c r="K132" s="1238"/>
    </row>
    <row r="133" spans="1:11" ht="20.100000000000001" customHeight="1" x14ac:dyDescent="0.25">
      <c r="A133" s="16"/>
      <c r="B133" s="17"/>
      <c r="C133" s="178"/>
      <c r="D133" s="179">
        <f t="shared" si="1"/>
        <v>0</v>
      </c>
      <c r="E133" s="178"/>
      <c r="F133" s="178"/>
      <c r="G133" s="178"/>
      <c r="H133" s="178"/>
      <c r="I133" s="178"/>
      <c r="J133" s="178"/>
      <c r="K133" s="1238"/>
    </row>
    <row r="134" spans="1:11" ht="20.100000000000001" customHeight="1" x14ac:dyDescent="0.25">
      <c r="A134" s="16"/>
      <c r="B134" s="17"/>
      <c r="C134" s="178"/>
      <c r="D134" s="179">
        <f t="shared" si="1"/>
        <v>0</v>
      </c>
      <c r="E134" s="178"/>
      <c r="F134" s="178"/>
      <c r="G134" s="178"/>
      <c r="H134" s="178"/>
      <c r="I134" s="178"/>
      <c r="J134" s="178"/>
      <c r="K134" s="1238"/>
    </row>
    <row r="135" spans="1:11" x14ac:dyDescent="0.25">
      <c r="A135" s="16"/>
      <c r="B135" s="17"/>
      <c r="C135" s="178"/>
      <c r="D135" s="179">
        <f t="shared" si="1"/>
        <v>0</v>
      </c>
      <c r="E135" s="178"/>
      <c r="F135" s="178"/>
      <c r="G135" s="178"/>
      <c r="H135" s="178"/>
      <c r="I135" s="178"/>
      <c r="J135" s="178"/>
      <c r="K135" s="1238"/>
    </row>
    <row r="136" spans="1:11" ht="20.100000000000001" customHeight="1" x14ac:dyDescent="0.25">
      <c r="A136" s="16"/>
      <c r="B136" s="17"/>
      <c r="C136" s="178"/>
      <c r="D136" s="179">
        <f t="shared" si="1"/>
        <v>0</v>
      </c>
      <c r="E136" s="178"/>
      <c r="F136" s="178"/>
      <c r="G136" s="178"/>
      <c r="H136" s="178"/>
      <c r="I136" s="178"/>
      <c r="J136" s="178"/>
      <c r="K136" s="1238"/>
    </row>
    <row r="137" spans="1:11" x14ac:dyDescent="0.25">
      <c r="A137" s="16"/>
      <c r="B137" s="17"/>
      <c r="C137" s="178"/>
      <c r="D137" s="179">
        <f t="shared" si="1"/>
        <v>0</v>
      </c>
      <c r="E137" s="178"/>
      <c r="F137" s="178"/>
      <c r="G137" s="178"/>
      <c r="H137" s="178"/>
      <c r="I137" s="178"/>
      <c r="J137" s="178"/>
      <c r="K137" s="1238"/>
    </row>
    <row r="138" spans="1:11" x14ac:dyDescent="0.25">
      <c r="A138" s="16"/>
      <c r="B138" s="17"/>
      <c r="C138" s="178"/>
      <c r="D138" s="179">
        <f t="shared" si="1"/>
        <v>0</v>
      </c>
      <c r="E138" s="178"/>
      <c r="F138" s="178"/>
      <c r="G138" s="178"/>
      <c r="H138" s="178"/>
      <c r="I138" s="178"/>
      <c r="J138" s="178"/>
      <c r="K138" s="1238"/>
    </row>
    <row r="139" spans="1:11" x14ac:dyDescent="0.25">
      <c r="A139" s="16"/>
      <c r="C139" s="178"/>
      <c r="D139" s="179">
        <f t="shared" si="1"/>
        <v>0</v>
      </c>
      <c r="E139" s="178"/>
      <c r="F139" s="178"/>
      <c r="G139" s="178"/>
      <c r="H139" s="178"/>
      <c r="I139" s="178"/>
      <c r="J139" s="178"/>
      <c r="K139" s="1238"/>
    </row>
    <row r="140" spans="1:11" x14ac:dyDescent="0.25">
      <c r="A140" s="16"/>
      <c r="C140" s="178"/>
      <c r="D140" s="179">
        <f t="shared" si="1"/>
        <v>0</v>
      </c>
      <c r="E140" s="178"/>
      <c r="F140" s="178"/>
      <c r="G140" s="178"/>
      <c r="H140" s="178"/>
      <c r="I140" s="178"/>
      <c r="J140" s="178"/>
      <c r="K140" s="1238"/>
    </row>
    <row r="141" spans="1:11" x14ac:dyDescent="0.25">
      <c r="A141" s="16"/>
      <c r="C141" s="178"/>
      <c r="D141" s="179">
        <f t="shared" si="1"/>
        <v>0</v>
      </c>
      <c r="E141" s="178"/>
      <c r="F141" s="178"/>
      <c r="G141" s="178"/>
      <c r="H141" s="178"/>
      <c r="I141" s="178"/>
      <c r="J141" s="178"/>
      <c r="K141" s="1238"/>
    </row>
    <row r="142" spans="1:11" x14ac:dyDescent="0.25">
      <c r="A142" s="16"/>
      <c r="C142" s="178"/>
      <c r="D142" s="179">
        <f t="shared" si="1"/>
        <v>0</v>
      </c>
      <c r="E142" s="178"/>
      <c r="F142" s="178"/>
      <c r="G142" s="178"/>
      <c r="H142" s="178"/>
      <c r="I142" s="178"/>
      <c r="J142" s="178"/>
      <c r="K142" s="1238"/>
    </row>
    <row r="143" spans="1:11" x14ac:dyDescent="0.25">
      <c r="A143" s="16"/>
      <c r="C143" s="178"/>
      <c r="D143" s="179">
        <f t="shared" si="1"/>
        <v>0</v>
      </c>
      <c r="E143" s="178"/>
      <c r="F143" s="178"/>
      <c r="G143" s="178"/>
      <c r="H143" s="178"/>
      <c r="I143" s="178"/>
      <c r="J143" s="178"/>
      <c r="K143" s="1238"/>
    </row>
    <row r="144" spans="1:11" x14ac:dyDescent="0.25">
      <c r="A144" s="16"/>
      <c r="C144" s="178"/>
      <c r="D144" s="179">
        <f t="shared" si="1"/>
        <v>0</v>
      </c>
      <c r="E144" s="178"/>
      <c r="F144" s="178"/>
      <c r="G144" s="178"/>
      <c r="H144" s="178"/>
      <c r="I144" s="178"/>
      <c r="J144" s="178"/>
      <c r="K144" s="1238"/>
    </row>
    <row r="145" spans="1:11" x14ac:dyDescent="0.25">
      <c r="A145" s="16"/>
      <c r="C145" s="178"/>
      <c r="D145" s="179">
        <f t="shared" si="1"/>
        <v>0</v>
      </c>
      <c r="E145" s="178"/>
      <c r="F145" s="178"/>
      <c r="G145" s="178"/>
      <c r="H145" s="178"/>
      <c r="I145" s="178"/>
      <c r="J145" s="178"/>
      <c r="K145" s="1238"/>
    </row>
    <row r="146" spans="1:11" x14ac:dyDescent="0.25">
      <c r="A146" s="16"/>
      <c r="C146" s="178"/>
      <c r="D146" s="179">
        <f t="shared" si="1"/>
        <v>0</v>
      </c>
      <c r="E146" s="178"/>
      <c r="F146" s="178"/>
      <c r="G146" s="178"/>
      <c r="H146" s="178"/>
      <c r="I146" s="178"/>
      <c r="J146" s="178"/>
      <c r="K146" s="1238"/>
    </row>
    <row r="147" spans="1:11" x14ac:dyDescent="0.25">
      <c r="A147" s="16"/>
      <c r="C147" s="178"/>
      <c r="D147" s="179">
        <f t="shared" si="1"/>
        <v>0</v>
      </c>
      <c r="E147" s="178"/>
      <c r="F147" s="178"/>
      <c r="G147" s="178"/>
      <c r="H147" s="178"/>
      <c r="I147" s="178"/>
      <c r="J147" s="178"/>
      <c r="K147" s="1238"/>
    </row>
    <row r="148" spans="1:11" x14ac:dyDescent="0.25">
      <c r="A148" s="16"/>
      <c r="C148" s="178"/>
      <c r="D148" s="179">
        <f t="shared" si="1"/>
        <v>0</v>
      </c>
      <c r="E148" s="178"/>
      <c r="F148" s="178"/>
      <c r="G148" s="178"/>
      <c r="H148" s="178"/>
      <c r="I148" s="178"/>
      <c r="J148" s="178"/>
      <c r="K148" s="1238"/>
    </row>
    <row r="149" spans="1:11" x14ac:dyDescent="0.25">
      <c r="A149" s="16"/>
      <c r="C149" s="178"/>
      <c r="D149" s="179">
        <f t="shared" si="1"/>
        <v>0</v>
      </c>
      <c r="E149" s="178"/>
      <c r="F149" s="178"/>
      <c r="G149" s="178"/>
      <c r="H149" s="178"/>
      <c r="I149" s="178"/>
      <c r="J149" s="178"/>
      <c r="K149" s="1238"/>
    </row>
    <row r="150" spans="1:11" x14ac:dyDescent="0.25">
      <c r="A150" s="16"/>
      <c r="C150" s="178"/>
      <c r="D150" s="179">
        <f t="shared" si="1"/>
        <v>0</v>
      </c>
      <c r="E150" s="178"/>
      <c r="F150" s="178"/>
      <c r="G150" s="178"/>
      <c r="H150" s="178"/>
      <c r="I150" s="178"/>
      <c r="J150" s="178"/>
      <c r="K150" s="1238"/>
    </row>
    <row r="151" spans="1:11" x14ac:dyDescent="0.25">
      <c r="A151" s="16"/>
      <c r="C151" s="178"/>
      <c r="D151" s="179">
        <f t="shared" si="1"/>
        <v>0</v>
      </c>
      <c r="E151" s="178"/>
      <c r="F151" s="178"/>
      <c r="G151" s="178"/>
      <c r="H151" s="178"/>
      <c r="I151" s="178"/>
      <c r="J151" s="178"/>
      <c r="K151" s="1238"/>
    </row>
    <row r="152" spans="1:11" x14ac:dyDescent="0.25">
      <c r="A152" s="16"/>
      <c r="C152" s="178"/>
      <c r="D152" s="179">
        <f t="shared" si="1"/>
        <v>0</v>
      </c>
      <c r="E152" s="178"/>
      <c r="F152" s="178"/>
      <c r="G152" s="178"/>
      <c r="H152" s="178"/>
      <c r="I152" s="178"/>
      <c r="J152" s="178"/>
      <c r="K152" s="1238"/>
    </row>
    <row r="153" spans="1:11" x14ac:dyDescent="0.25">
      <c r="A153" s="16"/>
      <c r="C153" s="178"/>
      <c r="D153" s="179">
        <f t="shared" si="1"/>
        <v>0</v>
      </c>
      <c r="E153" s="178"/>
      <c r="F153" s="178"/>
      <c r="G153" s="178"/>
      <c r="H153" s="178"/>
      <c r="I153" s="178"/>
      <c r="J153" s="178"/>
      <c r="K153" s="1238"/>
    </row>
    <row r="154" spans="1:11" x14ac:dyDescent="0.25">
      <c r="A154" s="16"/>
      <c r="C154" s="178"/>
      <c r="D154" s="179">
        <f t="shared" si="1"/>
        <v>0</v>
      </c>
      <c r="E154" s="178"/>
      <c r="F154" s="178"/>
      <c r="G154" s="178"/>
      <c r="H154" s="178"/>
      <c r="I154" s="178"/>
      <c r="J154" s="178"/>
      <c r="K154" s="1238"/>
    </row>
    <row r="155" spans="1:11" x14ac:dyDescent="0.25">
      <c r="A155" s="16"/>
      <c r="C155" s="178"/>
      <c r="D155" s="179">
        <f t="shared" si="1"/>
        <v>0</v>
      </c>
      <c r="E155" s="178"/>
      <c r="F155" s="178"/>
      <c r="G155" s="178"/>
      <c r="H155" s="178"/>
      <c r="I155" s="178"/>
      <c r="J155" s="178"/>
      <c r="K155" s="1238"/>
    </row>
    <row r="156" spans="1:11" x14ac:dyDescent="0.25">
      <c r="A156" s="16"/>
      <c r="C156" s="178"/>
      <c r="D156" s="179">
        <f t="shared" si="1"/>
        <v>0</v>
      </c>
      <c r="E156" s="178"/>
      <c r="F156" s="178"/>
      <c r="G156" s="178"/>
      <c r="H156" s="178"/>
      <c r="I156" s="178"/>
      <c r="J156" s="178"/>
      <c r="K156" s="1238"/>
    </row>
    <row r="157" spans="1:11" x14ac:dyDescent="0.25">
      <c r="A157" s="16"/>
      <c r="C157" s="178"/>
      <c r="D157" s="179">
        <f t="shared" si="1"/>
        <v>0</v>
      </c>
      <c r="E157" s="178"/>
      <c r="F157" s="178"/>
      <c r="G157" s="178"/>
      <c r="H157" s="178"/>
      <c r="I157" s="178"/>
      <c r="J157" s="178"/>
      <c r="K157" s="1238"/>
    </row>
    <row r="158" spans="1:11" x14ac:dyDescent="0.25">
      <c r="A158" s="16"/>
      <c r="C158" s="178"/>
      <c r="D158" s="179">
        <f t="shared" si="1"/>
        <v>0</v>
      </c>
      <c r="E158" s="178"/>
      <c r="F158" s="178"/>
      <c r="G158" s="178"/>
      <c r="H158" s="178"/>
      <c r="I158" s="178"/>
      <c r="J158" s="178"/>
      <c r="K158" s="1238"/>
    </row>
    <row r="159" spans="1:11" x14ac:dyDescent="0.25">
      <c r="A159" s="16"/>
      <c r="C159" s="178"/>
      <c r="D159" s="179">
        <f t="shared" si="1"/>
        <v>0</v>
      </c>
      <c r="E159" s="178"/>
      <c r="F159" s="178"/>
      <c r="G159" s="178"/>
      <c r="H159" s="178"/>
      <c r="I159" s="178"/>
      <c r="J159" s="178"/>
      <c r="K159" s="1238"/>
    </row>
    <row r="160" spans="1:11" x14ac:dyDescent="0.25">
      <c r="A160" s="16"/>
      <c r="C160" s="178"/>
      <c r="D160" s="179">
        <f t="shared" si="1"/>
        <v>0</v>
      </c>
      <c r="E160" s="178"/>
      <c r="F160" s="178"/>
      <c r="G160" s="178"/>
      <c r="H160" s="178"/>
      <c r="I160" s="178"/>
      <c r="J160" s="178"/>
      <c r="K160" s="1238"/>
    </row>
    <row r="161" spans="1:11" x14ac:dyDescent="0.25">
      <c r="A161" s="16"/>
      <c r="C161" s="178"/>
      <c r="D161" s="179">
        <f t="shared" si="1"/>
        <v>0</v>
      </c>
      <c r="E161" s="178"/>
      <c r="F161" s="178"/>
      <c r="G161" s="178"/>
      <c r="H161" s="178"/>
      <c r="I161" s="178"/>
      <c r="J161" s="178"/>
      <c r="K161" s="1238"/>
    </row>
    <row r="162" spans="1:11" x14ac:dyDescent="0.25">
      <c r="A162" s="16"/>
      <c r="C162" s="178"/>
      <c r="D162" s="179">
        <f t="shared" si="1"/>
        <v>0</v>
      </c>
      <c r="E162" s="178"/>
      <c r="F162" s="178"/>
      <c r="G162" s="178"/>
      <c r="H162" s="178"/>
      <c r="I162" s="178"/>
      <c r="J162" s="178"/>
      <c r="K162" s="1238"/>
    </row>
    <row r="163" spans="1:11" x14ac:dyDescent="0.25">
      <c r="A163" s="16"/>
      <c r="C163" s="178"/>
      <c r="D163" s="179">
        <f t="shared" si="1"/>
        <v>0</v>
      </c>
      <c r="E163" s="178"/>
      <c r="F163" s="178"/>
      <c r="G163" s="178"/>
      <c r="H163" s="178"/>
      <c r="I163" s="178"/>
      <c r="J163" s="178"/>
      <c r="K163" s="1238"/>
    </row>
    <row r="164" spans="1:11" x14ac:dyDescent="0.25">
      <c r="A164" s="16"/>
      <c r="C164" s="178"/>
      <c r="D164" s="178"/>
      <c r="E164" s="178"/>
      <c r="F164" s="178"/>
      <c r="G164" s="178"/>
      <c r="H164" s="178"/>
      <c r="I164" s="178"/>
      <c r="J164" s="178"/>
      <c r="K164" s="1238"/>
    </row>
    <row r="165" spans="1:11" x14ac:dyDescent="0.25">
      <c r="A165" s="16"/>
      <c r="C165" s="178"/>
      <c r="D165" s="178"/>
      <c r="E165" s="178"/>
      <c r="F165" s="178"/>
      <c r="G165" s="178"/>
      <c r="H165" s="178"/>
      <c r="I165" s="178"/>
      <c r="J165" s="178"/>
      <c r="K165" s="1238"/>
    </row>
  </sheetData>
  <autoFilter ref="A6:L9"/>
  <customSheetViews>
    <customSheetView guid="{4721BBB5-12E6-4B99-8BF2-C39038CD9F6A}" showAutoFilter="1">
      <pane ySplit="6" topLeftCell="A97" activePane="bottomLeft" state="frozen"/>
      <selection pane="bottomLeft" activeCell="K99" sqref="K99"/>
      <pageMargins left="0.75" right="0.75" top="1" bottom="1" header="0.5" footer="0.5"/>
      <printOptions gridLines="1"/>
      <pageSetup paperSize="9" orientation="portrait" r:id="rId1"/>
      <headerFooter alignWithMargins="0">
        <oddHeader>&amp;A</oddHeader>
        <oddFooter>Page &amp;P</oddFooter>
      </headerFooter>
      <autoFilter ref="B6:B108"/>
    </customSheetView>
    <customSheetView guid="{FA9FAA88-D028-49CA-97F0-6F4B4A8F7473}" showAutoFilter="1">
      <pane ySplit="6" topLeftCell="A91" activePane="bottomLeft" state="frozen"/>
      <selection pane="bottomLeft" activeCell="K101" sqref="K101"/>
      <pageMargins left="0.75" right="0.75" top="1" bottom="1" header="0.5" footer="0.5"/>
      <printOptions gridLines="1"/>
      <pageSetup paperSize="9" orientation="portrait" r:id="rId2"/>
      <headerFooter alignWithMargins="0">
        <oddHeader>&amp;A</oddHeader>
        <oddFooter>Page &amp;P</oddFooter>
      </headerFooter>
      <autoFilter ref="B6:B108"/>
    </customSheetView>
  </customSheetViews>
  <mergeCells count="85">
    <mergeCell ref="K3:L3"/>
    <mergeCell ref="K4:L4"/>
    <mergeCell ref="K5:L5"/>
    <mergeCell ref="C98:J98"/>
    <mergeCell ref="C97:J97"/>
    <mergeCell ref="C95:J95"/>
    <mergeCell ref="C94:J94"/>
    <mergeCell ref="C92:J92"/>
    <mergeCell ref="C91:J91"/>
    <mergeCell ref="C96:J96"/>
    <mergeCell ref="C90:J90"/>
    <mergeCell ref="C83:J83"/>
    <mergeCell ref="C51:J51"/>
    <mergeCell ref="C54:J54"/>
    <mergeCell ref="C21:J21"/>
    <mergeCell ref="C18:J18"/>
    <mergeCell ref="A68:A69"/>
    <mergeCell ref="C68:J68"/>
    <mergeCell ref="C76:J76"/>
    <mergeCell ref="C73:J73"/>
    <mergeCell ref="C79:J79"/>
    <mergeCell ref="C78:J78"/>
    <mergeCell ref="C70:J70"/>
    <mergeCell ref="C69:J69"/>
    <mergeCell ref="C77:J77"/>
    <mergeCell ref="H72:J72"/>
    <mergeCell ref="A31:A32"/>
    <mergeCell ref="C49:J49"/>
    <mergeCell ref="C48:J48"/>
    <mergeCell ref="C41:J41"/>
    <mergeCell ref="C45:J45"/>
    <mergeCell ref="C43:J43"/>
    <mergeCell ref="C42:J42"/>
    <mergeCell ref="H39:J39"/>
    <mergeCell ref="A49:A50"/>
    <mergeCell ref="C47:J47"/>
    <mergeCell ref="C38:J38"/>
    <mergeCell ref="C37:J37"/>
    <mergeCell ref="C31:J31"/>
    <mergeCell ref="C32:J32"/>
    <mergeCell ref="C34:J34"/>
    <mergeCell ref="C33:J33"/>
    <mergeCell ref="A11:A12"/>
    <mergeCell ref="C11:J11"/>
    <mergeCell ref="C9:J9"/>
    <mergeCell ref="C12:J12"/>
    <mergeCell ref="A3:B3"/>
    <mergeCell ref="I3:J3"/>
    <mergeCell ref="C3:F3"/>
    <mergeCell ref="C8:J8"/>
    <mergeCell ref="C4:F4"/>
    <mergeCell ref="G4:H4"/>
    <mergeCell ref="A4:B4"/>
    <mergeCell ref="I4:J4"/>
    <mergeCell ref="C7:J7"/>
    <mergeCell ref="C5:F5"/>
    <mergeCell ref="A5:B5"/>
    <mergeCell ref="I5:J5"/>
    <mergeCell ref="A1:L1"/>
    <mergeCell ref="A2:B2"/>
    <mergeCell ref="C2:F2"/>
    <mergeCell ref="G2:H2"/>
    <mergeCell ref="I2:J2"/>
    <mergeCell ref="K2:L2"/>
    <mergeCell ref="C22:J22"/>
    <mergeCell ref="C46:J46"/>
    <mergeCell ref="C50:J50"/>
    <mergeCell ref="C23:J23"/>
    <mergeCell ref="C25:J25"/>
    <mergeCell ref="C100:J100"/>
    <mergeCell ref="M3:O3"/>
    <mergeCell ref="C26:J26"/>
    <mergeCell ref="C89:J89"/>
    <mergeCell ref="C86:J86"/>
    <mergeCell ref="H85:I85"/>
    <mergeCell ref="C88:J88"/>
    <mergeCell ref="C44:J44"/>
    <mergeCell ref="C29:J29"/>
    <mergeCell ref="C60:J60"/>
    <mergeCell ref="H56:J56"/>
    <mergeCell ref="C55:J55"/>
    <mergeCell ref="C65:J65"/>
    <mergeCell ref="C61:J61"/>
    <mergeCell ref="C62:J62"/>
    <mergeCell ref="G3:H3"/>
  </mergeCells>
  <phoneticPr fontId="11" type="noConversion"/>
  <hyperlinks>
    <hyperlink ref="B62" r:id="rId3"/>
    <hyperlink ref="B89" r:id="rId4"/>
  </hyperlinks>
  <printOptions gridLines="1" gridLinesSet="0"/>
  <pageMargins left="0.75" right="0.75" top="1" bottom="1" header="0.5" footer="0.5"/>
  <pageSetup paperSize="9" orientation="portrait" r:id="rId5"/>
  <headerFooter alignWithMargins="0">
    <oddHeader>&amp;A</oddHeader>
    <oddFooter>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FF00"/>
  </sheetPr>
  <dimension ref="A1:M156"/>
  <sheetViews>
    <sheetView workbookViewId="0">
      <pane ySplit="6" topLeftCell="A80" activePane="bottomLeft" state="frozen"/>
      <selection pane="bottomLeft" activeCell="B76" sqref="B76"/>
    </sheetView>
  </sheetViews>
  <sheetFormatPr defaultColWidth="8.88671875" defaultRowHeight="15.75" x14ac:dyDescent="0.25"/>
  <cols>
    <col min="1" max="1" width="8.5546875" style="48" customWidth="1"/>
    <col min="2" max="9" width="7.88671875" style="47" customWidth="1"/>
    <col min="10" max="10" width="12.33203125" style="47" customWidth="1"/>
    <col min="11" max="11" width="14.21875" style="977" customWidth="1"/>
    <col min="12" max="12" width="41.5546875" style="18" customWidth="1"/>
    <col min="13" max="16384" width="8.88671875" style="9"/>
  </cols>
  <sheetData>
    <row r="1" spans="1:13" s="6" customFormat="1" ht="30.75" customHeight="1" thickTop="1" x14ac:dyDescent="0.25">
      <c r="A1" s="1621" t="s">
        <v>415</v>
      </c>
      <c r="B1" s="1622"/>
      <c r="C1" s="1622"/>
      <c r="D1" s="1622"/>
      <c r="E1" s="1622"/>
      <c r="F1" s="1622"/>
      <c r="G1" s="1622"/>
      <c r="H1" s="1622"/>
      <c r="I1" s="1622"/>
      <c r="J1" s="1622"/>
      <c r="K1" s="1622"/>
      <c r="L1" s="1623"/>
      <c r="M1" s="5"/>
    </row>
    <row r="2" spans="1:13" ht="20.25" customHeight="1" x14ac:dyDescent="0.25">
      <c r="A2" s="1624" t="s">
        <v>177</v>
      </c>
      <c r="B2" s="1625"/>
      <c r="C2" s="1600">
        <f>202*25</f>
        <v>5050</v>
      </c>
      <c r="D2" s="1601"/>
      <c r="E2" s="1601"/>
      <c r="F2" s="1602"/>
      <c r="G2" s="1626"/>
      <c r="H2" s="1627"/>
      <c r="I2" s="1628" t="s">
        <v>178</v>
      </c>
      <c r="J2" s="1629"/>
      <c r="K2" s="1632" t="s">
        <v>190</v>
      </c>
      <c r="L2" s="1633"/>
      <c r="M2" s="8"/>
    </row>
    <row r="3" spans="1:13" ht="20.25" customHeight="1" x14ac:dyDescent="0.25">
      <c r="A3" s="1624" t="s">
        <v>179</v>
      </c>
      <c r="B3" s="1625"/>
      <c r="C3" s="1600" t="s">
        <v>189</v>
      </c>
      <c r="D3" s="1601"/>
      <c r="E3" s="1601"/>
      <c r="F3" s="1602"/>
      <c r="G3" s="1673"/>
      <c r="H3" s="1674"/>
      <c r="I3" s="1628" t="s">
        <v>180</v>
      </c>
      <c r="J3" s="1629"/>
      <c r="K3" s="1632" t="s">
        <v>188</v>
      </c>
      <c r="L3" s="1633"/>
      <c r="M3" s="8"/>
    </row>
    <row r="4" spans="1:13" ht="20.25" customHeight="1" x14ac:dyDescent="0.25">
      <c r="A4" s="1624" t="s">
        <v>181</v>
      </c>
      <c r="B4" s="1625"/>
      <c r="C4" s="1600" t="s">
        <v>2360</v>
      </c>
      <c r="D4" s="1601"/>
      <c r="E4" s="1601"/>
      <c r="F4" s="1602"/>
      <c r="G4" s="1626" t="s">
        <v>2184</v>
      </c>
      <c r="H4" s="1627"/>
      <c r="I4" s="1628" t="s">
        <v>182</v>
      </c>
      <c r="J4" s="1629"/>
      <c r="K4" s="1756" t="s">
        <v>2692</v>
      </c>
      <c r="L4" s="1757"/>
      <c r="M4" s="8"/>
    </row>
    <row r="5" spans="1:13" ht="102" customHeight="1" thickBot="1" x14ac:dyDescent="0.3">
      <c r="A5" s="1641" t="s">
        <v>183</v>
      </c>
      <c r="B5" s="1642"/>
      <c r="C5" s="1636" t="s">
        <v>2694</v>
      </c>
      <c r="D5" s="1637"/>
      <c r="E5" s="1637"/>
      <c r="F5" s="1638"/>
      <c r="G5" s="10"/>
      <c r="H5" s="11"/>
      <c r="I5" s="1973" t="s">
        <v>297</v>
      </c>
      <c r="J5" s="1974"/>
      <c r="K5" s="1971" t="s">
        <v>2374</v>
      </c>
      <c r="L5" s="1972"/>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30.75" customHeight="1" x14ac:dyDescent="0.4">
      <c r="A7" s="16">
        <v>40571</v>
      </c>
      <c r="B7" s="17" t="s">
        <v>18</v>
      </c>
      <c r="C7" s="47">
        <v>125</v>
      </c>
      <c r="D7" s="47">
        <v>123</v>
      </c>
      <c r="E7" s="47">
        <v>2</v>
      </c>
      <c r="G7" s="47">
        <v>170</v>
      </c>
      <c r="H7" s="17"/>
      <c r="I7" s="17"/>
      <c r="J7" s="17"/>
      <c r="K7" s="1258" t="s">
        <v>1415</v>
      </c>
      <c r="L7" s="18" t="s">
        <v>1559</v>
      </c>
    </row>
    <row r="8" spans="1:13" ht="20.100000000000001" customHeight="1" x14ac:dyDescent="0.25">
      <c r="A8" s="16">
        <v>40622</v>
      </c>
      <c r="B8" s="17" t="s">
        <v>127</v>
      </c>
      <c r="H8" s="47">
        <v>4410</v>
      </c>
      <c r="I8" s="47">
        <v>81</v>
      </c>
      <c r="J8" s="17"/>
      <c r="K8" s="17"/>
      <c r="L8" s="18" t="s">
        <v>691</v>
      </c>
    </row>
    <row r="9" spans="1:13" ht="20.100000000000001" customHeight="1" x14ac:dyDescent="0.25">
      <c r="A9" s="16">
        <v>40750</v>
      </c>
      <c r="B9" s="17" t="s">
        <v>127</v>
      </c>
      <c r="H9" s="47">
        <v>4535</v>
      </c>
      <c r="I9" s="47">
        <v>100</v>
      </c>
      <c r="L9" s="18" t="s">
        <v>692</v>
      </c>
    </row>
    <row r="10" spans="1:13" ht="20.100000000000001" customHeight="1" x14ac:dyDescent="0.25">
      <c r="A10" s="19">
        <v>40811</v>
      </c>
      <c r="B10" s="20" t="s">
        <v>18</v>
      </c>
      <c r="C10" s="62">
        <v>190</v>
      </c>
      <c r="D10" s="62">
        <v>190</v>
      </c>
      <c r="E10" s="62">
        <v>1</v>
      </c>
      <c r="F10" s="62" t="s">
        <v>95</v>
      </c>
      <c r="G10" s="62">
        <v>160</v>
      </c>
      <c r="H10" s="62"/>
      <c r="I10" s="62"/>
      <c r="J10" s="62"/>
      <c r="K10" s="1098"/>
      <c r="L10" s="28" t="s">
        <v>104</v>
      </c>
    </row>
    <row r="11" spans="1:13" ht="20.100000000000001" customHeight="1" x14ac:dyDescent="0.25">
      <c r="A11" s="16">
        <v>40816</v>
      </c>
      <c r="B11" s="17" t="s">
        <v>127</v>
      </c>
      <c r="H11" s="47">
        <v>4590</v>
      </c>
      <c r="I11" s="47">
        <v>86</v>
      </c>
      <c r="L11" s="18" t="s">
        <v>693</v>
      </c>
    </row>
    <row r="12" spans="1:13" ht="64.5" customHeight="1" x14ac:dyDescent="0.25">
      <c r="A12" s="16">
        <v>40873</v>
      </c>
      <c r="B12" s="17" t="s">
        <v>11</v>
      </c>
      <c r="C12" s="1651" t="s">
        <v>694</v>
      </c>
      <c r="D12" s="1686"/>
      <c r="E12" s="1686"/>
      <c r="F12" s="1686"/>
      <c r="G12" s="1686"/>
      <c r="H12" s="1686"/>
      <c r="I12" s="1686"/>
      <c r="J12" s="1687"/>
      <c r="K12" s="1006"/>
    </row>
    <row r="13" spans="1:13" ht="50.25" customHeight="1" thickBot="1" x14ac:dyDescent="0.3">
      <c r="A13" s="560">
        <v>40877</v>
      </c>
      <c r="B13" s="561" t="s">
        <v>24</v>
      </c>
      <c r="C13" s="1968" t="s">
        <v>695</v>
      </c>
      <c r="D13" s="1969"/>
      <c r="E13" s="1969"/>
      <c r="F13" s="1969"/>
      <c r="G13" s="1969"/>
      <c r="H13" s="1969"/>
      <c r="I13" s="1969"/>
      <c r="J13" s="1970"/>
      <c r="K13" s="1106"/>
      <c r="L13" s="631"/>
    </row>
    <row r="14" spans="1:13" ht="33.75" customHeight="1" thickTop="1" x14ac:dyDescent="0.25">
      <c r="A14" s="33">
        <v>41001</v>
      </c>
      <c r="B14" s="34" t="s">
        <v>18</v>
      </c>
      <c r="C14" s="134">
        <v>210</v>
      </c>
      <c r="D14" s="59">
        <f t="shared" ref="D14:D72" si="0">+C14*(100-E14)/100</f>
        <v>207.9</v>
      </c>
      <c r="E14" s="134">
        <v>1</v>
      </c>
      <c r="F14" s="134">
        <v>3</v>
      </c>
      <c r="G14" s="134">
        <v>167</v>
      </c>
      <c r="H14" s="134"/>
      <c r="I14" s="134"/>
      <c r="J14" s="134"/>
      <c r="K14" s="134"/>
      <c r="L14" s="35" t="s">
        <v>696</v>
      </c>
    </row>
    <row r="15" spans="1:13" ht="24" customHeight="1" x14ac:dyDescent="0.25">
      <c r="A15" s="16">
        <v>41005</v>
      </c>
      <c r="B15" s="17" t="s">
        <v>18</v>
      </c>
      <c r="C15" s="47">
        <v>220</v>
      </c>
      <c r="D15" s="67">
        <f t="shared" si="0"/>
        <v>217.8</v>
      </c>
      <c r="E15" s="47">
        <v>1</v>
      </c>
      <c r="F15" s="47">
        <v>3</v>
      </c>
      <c r="G15" s="47">
        <v>170</v>
      </c>
      <c r="L15" s="21" t="s">
        <v>153</v>
      </c>
    </row>
    <row r="16" spans="1:13" ht="20.100000000000001" customHeight="1" x14ac:dyDescent="0.25">
      <c r="A16" s="16">
        <v>41006</v>
      </c>
      <c r="B16" s="17" t="s">
        <v>18</v>
      </c>
      <c r="C16" s="47">
        <v>255</v>
      </c>
      <c r="D16" s="67">
        <f t="shared" si="0"/>
        <v>252.45</v>
      </c>
      <c r="E16" s="47">
        <v>1</v>
      </c>
      <c r="F16" s="47">
        <v>3</v>
      </c>
      <c r="G16" s="47">
        <v>160</v>
      </c>
      <c r="L16" s="18" t="s">
        <v>132</v>
      </c>
    </row>
    <row r="17" spans="1:12" ht="20.100000000000001" customHeight="1" x14ac:dyDescent="0.25">
      <c r="A17" s="16">
        <v>41043</v>
      </c>
      <c r="B17" s="17" t="s">
        <v>18</v>
      </c>
      <c r="C17" s="47">
        <v>200</v>
      </c>
      <c r="D17" s="67">
        <f t="shared" si="0"/>
        <v>198</v>
      </c>
      <c r="E17" s="47">
        <v>1</v>
      </c>
      <c r="G17" s="47">
        <v>160</v>
      </c>
      <c r="L17" s="18" t="s">
        <v>132</v>
      </c>
    </row>
    <row r="18" spans="1:12" ht="20.100000000000001" customHeight="1" x14ac:dyDescent="0.25">
      <c r="A18" s="19">
        <v>41083</v>
      </c>
      <c r="B18" s="20" t="s">
        <v>130</v>
      </c>
      <c r="C18" s="1819" t="s">
        <v>131</v>
      </c>
      <c r="D18" s="1820"/>
      <c r="E18" s="1820"/>
      <c r="F18" s="1820"/>
      <c r="G18" s="1820"/>
      <c r="H18" s="1820"/>
      <c r="I18" s="1820"/>
      <c r="J18" s="1821"/>
      <c r="K18" s="1067"/>
      <c r="L18" s="28"/>
    </row>
    <row r="19" spans="1:12" ht="20.100000000000001" customHeight="1" x14ac:dyDescent="0.25">
      <c r="A19" s="19">
        <v>41195</v>
      </c>
      <c r="B19" s="20" t="s">
        <v>127</v>
      </c>
      <c r="C19" s="62"/>
      <c r="D19" s="108"/>
      <c r="E19" s="62"/>
      <c r="F19" s="62"/>
      <c r="G19" s="62"/>
      <c r="H19" s="62">
        <v>3470</v>
      </c>
      <c r="I19" s="62">
        <v>44</v>
      </c>
      <c r="J19" s="62"/>
      <c r="K19" s="1098"/>
      <c r="L19" s="28" t="s">
        <v>697</v>
      </c>
    </row>
    <row r="20" spans="1:12" ht="20.100000000000001" customHeight="1" thickBot="1" x14ac:dyDescent="0.3">
      <c r="A20" s="22">
        <v>41213</v>
      </c>
      <c r="B20" s="23" t="s">
        <v>18</v>
      </c>
      <c r="C20" s="64">
        <v>180</v>
      </c>
      <c r="D20" s="58">
        <f t="shared" si="0"/>
        <v>178.2</v>
      </c>
      <c r="E20" s="64">
        <v>1</v>
      </c>
      <c r="F20" s="64"/>
      <c r="G20" s="64">
        <v>160</v>
      </c>
      <c r="H20" s="64"/>
      <c r="I20" s="64"/>
      <c r="J20" s="64"/>
      <c r="K20" s="64"/>
      <c r="L20" s="32" t="s">
        <v>132</v>
      </c>
    </row>
    <row r="21" spans="1:12" ht="20.100000000000001" customHeight="1" thickTop="1" x14ac:dyDescent="0.25">
      <c r="A21" s="44">
        <v>41289</v>
      </c>
      <c r="B21" s="45" t="s">
        <v>18</v>
      </c>
      <c r="C21" s="81">
        <v>190</v>
      </c>
      <c r="D21" s="67">
        <f t="shared" si="0"/>
        <v>188.1</v>
      </c>
      <c r="E21" s="81">
        <v>1</v>
      </c>
      <c r="F21" s="81"/>
      <c r="G21" s="81">
        <v>160</v>
      </c>
      <c r="H21" s="81"/>
      <c r="I21" s="81"/>
      <c r="J21" s="81"/>
      <c r="K21" s="985"/>
      <c r="L21" s="46" t="s">
        <v>132</v>
      </c>
    </row>
    <row r="22" spans="1:12" ht="20.100000000000001" customHeight="1" x14ac:dyDescent="0.25">
      <c r="A22" s="16">
        <v>41290</v>
      </c>
      <c r="B22" s="17" t="s">
        <v>127</v>
      </c>
      <c r="D22" s="67"/>
      <c r="H22" s="47">
        <v>3580</v>
      </c>
      <c r="I22" s="47">
        <v>72</v>
      </c>
      <c r="L22" s="18" t="s">
        <v>698</v>
      </c>
    </row>
    <row r="23" spans="1:12" ht="20.100000000000001" customHeight="1" x14ac:dyDescent="0.25">
      <c r="A23" s="1582">
        <v>41481</v>
      </c>
      <c r="B23" s="17" t="s">
        <v>268</v>
      </c>
      <c r="C23" s="1600" t="s">
        <v>277</v>
      </c>
      <c r="D23" s="1601"/>
      <c r="E23" s="1601"/>
      <c r="F23" s="1601"/>
      <c r="G23" s="1601"/>
      <c r="H23" s="1601"/>
      <c r="I23" s="1601"/>
      <c r="J23" s="1602"/>
      <c r="K23" s="972"/>
    </row>
    <row r="24" spans="1:12" ht="20.100000000000001" customHeight="1" x14ac:dyDescent="0.25">
      <c r="A24" s="1682"/>
      <c r="B24" s="17" t="s">
        <v>18</v>
      </c>
      <c r="C24" s="47">
        <v>175</v>
      </c>
      <c r="D24" s="67">
        <f t="shared" si="0"/>
        <v>173.25</v>
      </c>
      <c r="E24" s="47">
        <v>1</v>
      </c>
      <c r="G24" s="47">
        <v>150</v>
      </c>
      <c r="L24" s="18" t="s">
        <v>132</v>
      </c>
    </row>
    <row r="25" spans="1:12" ht="20.100000000000001" customHeight="1" x14ac:dyDescent="0.25">
      <c r="A25" s="16">
        <v>41548</v>
      </c>
      <c r="B25" s="17" t="s">
        <v>127</v>
      </c>
      <c r="D25" s="67"/>
      <c r="L25" s="18" t="s">
        <v>699</v>
      </c>
    </row>
    <row r="26" spans="1:12" ht="20.100000000000001" customHeight="1" thickBot="1" x14ac:dyDescent="0.3">
      <c r="A26" s="22">
        <v>41587</v>
      </c>
      <c r="B26" s="23" t="s">
        <v>18</v>
      </c>
      <c r="C26" s="64">
        <v>170</v>
      </c>
      <c r="D26" s="58">
        <f t="shared" si="0"/>
        <v>168.3</v>
      </c>
      <c r="E26" s="64">
        <v>1</v>
      </c>
      <c r="F26" s="64"/>
      <c r="G26" s="64">
        <v>165</v>
      </c>
      <c r="H26" s="64"/>
      <c r="I26" s="64"/>
      <c r="J26" s="64"/>
      <c r="K26" s="64"/>
      <c r="L26" s="32" t="s">
        <v>214</v>
      </c>
    </row>
    <row r="27" spans="1:12" ht="20.100000000000001" customHeight="1" thickTop="1" x14ac:dyDescent="0.25">
      <c r="A27" s="25">
        <v>41763</v>
      </c>
      <c r="B27" s="26" t="s">
        <v>18</v>
      </c>
      <c r="C27" s="140">
        <v>145</v>
      </c>
      <c r="D27" s="108">
        <f t="shared" si="0"/>
        <v>143.55000000000001</v>
      </c>
      <c r="E27" s="140">
        <v>1</v>
      </c>
      <c r="F27" s="140"/>
      <c r="G27" s="140">
        <v>175</v>
      </c>
      <c r="H27" s="140"/>
      <c r="I27" s="140"/>
      <c r="J27" s="140"/>
      <c r="K27" s="979"/>
      <c r="L27" s="27" t="s">
        <v>321</v>
      </c>
    </row>
    <row r="28" spans="1:12" ht="20.100000000000001" customHeight="1" x14ac:dyDescent="0.25">
      <c r="A28" s="16">
        <v>41794</v>
      </c>
      <c r="B28" s="17" t="s">
        <v>127</v>
      </c>
      <c r="D28" s="67"/>
      <c r="H28" s="47">
        <v>3775</v>
      </c>
      <c r="I28" s="47">
        <v>53</v>
      </c>
      <c r="L28" s="18" t="s">
        <v>700</v>
      </c>
    </row>
    <row r="29" spans="1:12" x14ac:dyDescent="0.25">
      <c r="A29" s="16">
        <v>41873</v>
      </c>
      <c r="B29" s="17" t="s">
        <v>127</v>
      </c>
      <c r="D29" s="67"/>
      <c r="E29" s="57"/>
      <c r="H29" s="47">
        <v>3990</v>
      </c>
      <c r="I29" s="47">
        <v>100</v>
      </c>
      <c r="L29" s="18" t="s">
        <v>700</v>
      </c>
    </row>
    <row r="30" spans="1:12" ht="20.100000000000001" customHeight="1" x14ac:dyDescent="0.25">
      <c r="A30" s="16">
        <v>41880</v>
      </c>
      <c r="B30" s="17" t="s">
        <v>18</v>
      </c>
      <c r="C30" s="47">
        <v>165</v>
      </c>
      <c r="D30" s="67">
        <f t="shared" si="0"/>
        <v>163.35</v>
      </c>
      <c r="E30" s="47">
        <v>1</v>
      </c>
      <c r="G30" s="47">
        <v>145</v>
      </c>
      <c r="L30" s="18" t="s">
        <v>214</v>
      </c>
    </row>
    <row r="31" spans="1:12" ht="16.5" thickBot="1" x14ac:dyDescent="0.3">
      <c r="A31" s="22">
        <v>41998</v>
      </c>
      <c r="B31" s="23" t="s">
        <v>18</v>
      </c>
      <c r="C31" s="64">
        <v>175</v>
      </c>
      <c r="D31" s="58">
        <f t="shared" si="0"/>
        <v>173.25</v>
      </c>
      <c r="E31" s="64">
        <v>1</v>
      </c>
      <c r="F31" s="64"/>
      <c r="G31" s="64">
        <v>143</v>
      </c>
      <c r="H31" s="64"/>
      <c r="I31" s="64"/>
      <c r="J31" s="64"/>
      <c r="K31" s="64"/>
      <c r="L31" s="32" t="s">
        <v>364</v>
      </c>
    </row>
    <row r="32" spans="1:12" ht="16.5" thickTop="1" x14ac:dyDescent="0.25">
      <c r="A32" s="44">
        <v>42045</v>
      </c>
      <c r="B32" s="45" t="s">
        <v>127</v>
      </c>
      <c r="C32" s="81"/>
      <c r="D32" s="67"/>
      <c r="E32" s="81"/>
      <c r="F32" s="81"/>
      <c r="G32" s="81"/>
      <c r="H32" s="81">
        <v>4245</v>
      </c>
      <c r="I32" s="81">
        <v>80</v>
      </c>
      <c r="J32" s="81"/>
      <c r="K32" s="985"/>
      <c r="L32" s="46" t="s">
        <v>961</v>
      </c>
    </row>
    <row r="33" spans="1:12" ht="20.100000000000001" customHeight="1" x14ac:dyDescent="0.25">
      <c r="A33" s="16">
        <v>42064</v>
      </c>
      <c r="B33" s="17" t="s">
        <v>18</v>
      </c>
      <c r="C33" s="47">
        <v>190</v>
      </c>
      <c r="D33" s="67">
        <f t="shared" si="0"/>
        <v>188.1</v>
      </c>
      <c r="E33" s="47">
        <v>1</v>
      </c>
      <c r="G33" s="47">
        <v>140</v>
      </c>
      <c r="L33" s="18" t="s">
        <v>132</v>
      </c>
    </row>
    <row r="34" spans="1:12" x14ac:dyDescent="0.25">
      <c r="A34" s="16">
        <v>42160</v>
      </c>
      <c r="B34" s="17" t="s">
        <v>13</v>
      </c>
      <c r="C34" s="1664" t="s">
        <v>135</v>
      </c>
      <c r="D34" s="1665"/>
      <c r="E34" s="1665"/>
      <c r="F34" s="1665"/>
      <c r="G34" s="1665"/>
      <c r="H34" s="1665"/>
      <c r="I34" s="1665"/>
      <c r="J34" s="1666"/>
      <c r="K34" s="999"/>
    </row>
    <row r="35" spans="1:12" ht="20.100000000000001" customHeight="1" x14ac:dyDescent="0.25">
      <c r="A35" s="16">
        <v>42167</v>
      </c>
      <c r="B35" s="17" t="s">
        <v>18</v>
      </c>
      <c r="C35" s="47">
        <v>180</v>
      </c>
      <c r="D35" s="67">
        <f t="shared" si="0"/>
        <v>178.2</v>
      </c>
      <c r="E35" s="47">
        <v>1</v>
      </c>
      <c r="G35" s="47">
        <v>130</v>
      </c>
      <c r="L35" s="18" t="s">
        <v>132</v>
      </c>
    </row>
    <row r="36" spans="1:12" ht="20.100000000000001" customHeight="1" x14ac:dyDescent="0.25">
      <c r="A36" s="29">
        <v>42300</v>
      </c>
      <c r="B36" s="30" t="s">
        <v>18</v>
      </c>
      <c r="C36" s="257">
        <v>165</v>
      </c>
      <c r="D36" s="59">
        <f t="shared" si="0"/>
        <v>163.35</v>
      </c>
      <c r="E36" s="257">
        <v>1</v>
      </c>
      <c r="F36" s="257"/>
      <c r="G36" s="257">
        <v>170</v>
      </c>
      <c r="H36" s="257"/>
      <c r="I36" s="257"/>
      <c r="J36" s="257"/>
      <c r="K36" s="1041"/>
      <c r="L36" s="31" t="s">
        <v>1092</v>
      </c>
    </row>
    <row r="37" spans="1:12" x14ac:dyDescent="0.25">
      <c r="A37" s="16">
        <v>42319</v>
      </c>
      <c r="B37" s="17" t="s">
        <v>127</v>
      </c>
      <c r="D37" s="67"/>
      <c r="H37" s="47">
        <v>4365</v>
      </c>
      <c r="I37" s="47">
        <v>74</v>
      </c>
      <c r="L37" s="18" t="s">
        <v>1116</v>
      </c>
    </row>
    <row r="38" spans="1:12" ht="20.100000000000001" customHeight="1" x14ac:dyDescent="0.25">
      <c r="A38" s="19">
        <v>42327</v>
      </c>
      <c r="B38" s="20" t="s">
        <v>18</v>
      </c>
      <c r="C38" s="276">
        <v>225</v>
      </c>
      <c r="D38" s="108">
        <f t="shared" si="0"/>
        <v>213.75</v>
      </c>
      <c r="E38" s="276">
        <v>5</v>
      </c>
      <c r="F38" s="276"/>
      <c r="G38" s="276">
        <v>200</v>
      </c>
      <c r="H38" s="276"/>
      <c r="I38" s="276"/>
      <c r="J38" s="276"/>
      <c r="K38" s="1098"/>
      <c r="L38" s="28" t="s">
        <v>30</v>
      </c>
    </row>
    <row r="39" spans="1:12" ht="20.100000000000001" customHeight="1" thickBot="1" x14ac:dyDescent="0.3">
      <c r="A39" s="386">
        <v>42369</v>
      </c>
      <c r="B39" s="144" t="s">
        <v>18</v>
      </c>
      <c r="C39" s="145">
        <v>205</v>
      </c>
      <c r="D39" s="407">
        <f t="shared" si="0"/>
        <v>194.75</v>
      </c>
      <c r="E39" s="145">
        <v>5</v>
      </c>
      <c r="F39" s="145"/>
      <c r="G39" s="145">
        <v>200</v>
      </c>
      <c r="H39" s="145"/>
      <c r="I39" s="145"/>
      <c r="J39" s="145"/>
      <c r="K39" s="145"/>
      <c r="L39" s="150" t="s">
        <v>30</v>
      </c>
    </row>
    <row r="40" spans="1:12" ht="16.5" thickTop="1" x14ac:dyDescent="0.25">
      <c r="A40" s="40">
        <v>42383</v>
      </c>
      <c r="B40" s="41" t="s">
        <v>127</v>
      </c>
      <c r="C40" s="378"/>
      <c r="D40" s="61"/>
      <c r="E40" s="378"/>
      <c r="F40" s="378"/>
      <c r="G40" s="378"/>
      <c r="H40" s="378">
        <v>4360</v>
      </c>
      <c r="I40" s="378">
        <v>75</v>
      </c>
      <c r="J40" s="378"/>
      <c r="K40" s="984"/>
      <c r="L40" s="42" t="s">
        <v>1160</v>
      </c>
    </row>
    <row r="41" spans="1:12" x14ac:dyDescent="0.25">
      <c r="A41" s="380">
        <v>42438</v>
      </c>
      <c r="B41" s="17" t="s">
        <v>18</v>
      </c>
      <c r="C41" s="379">
        <v>225</v>
      </c>
      <c r="D41" s="67">
        <f t="shared" si="0"/>
        <v>213.75</v>
      </c>
      <c r="E41" s="379">
        <v>5</v>
      </c>
      <c r="F41" s="379"/>
      <c r="G41" s="379">
        <v>145</v>
      </c>
      <c r="H41" s="379"/>
      <c r="I41" s="379"/>
      <c r="J41" s="379"/>
      <c r="L41" s="18" t="s">
        <v>132</v>
      </c>
    </row>
    <row r="42" spans="1:12" ht="20.100000000000001" customHeight="1" x14ac:dyDescent="0.25">
      <c r="A42" s="380">
        <v>42524</v>
      </c>
      <c r="B42" s="17" t="s">
        <v>11</v>
      </c>
      <c r="C42" s="1661" t="s">
        <v>1304</v>
      </c>
      <c r="D42" s="1662"/>
      <c r="E42" s="1662"/>
      <c r="F42" s="1662"/>
      <c r="G42" s="1662"/>
      <c r="H42" s="1662"/>
      <c r="I42" s="1662"/>
      <c r="J42" s="1663"/>
      <c r="K42" s="1002"/>
    </row>
    <row r="43" spans="1:12" ht="20.100000000000001" customHeight="1" x14ac:dyDescent="0.25">
      <c r="A43" s="380">
        <v>42570</v>
      </c>
      <c r="B43" s="17" t="s">
        <v>18</v>
      </c>
      <c r="C43" s="379">
        <v>225</v>
      </c>
      <c r="D43" s="67">
        <f t="shared" si="0"/>
        <v>213.75</v>
      </c>
      <c r="E43" s="379">
        <v>5</v>
      </c>
      <c r="F43" s="379"/>
      <c r="G43" s="379">
        <v>150</v>
      </c>
      <c r="H43" s="379"/>
      <c r="I43" s="379"/>
      <c r="J43" s="379"/>
      <c r="L43" s="18" t="s">
        <v>1329</v>
      </c>
    </row>
    <row r="44" spans="1:12" ht="20.100000000000001" customHeight="1" x14ac:dyDescent="0.25">
      <c r="A44" s="380">
        <v>42592</v>
      </c>
      <c r="B44" s="17" t="s">
        <v>127</v>
      </c>
      <c r="C44" s="379"/>
      <c r="D44" s="67"/>
      <c r="E44" s="379"/>
      <c r="F44" s="379"/>
      <c r="G44" s="379"/>
      <c r="H44" s="379"/>
      <c r="I44" s="379"/>
      <c r="J44" s="379"/>
      <c r="L44" s="18" t="s">
        <v>1359</v>
      </c>
    </row>
    <row r="45" spans="1:12" ht="30.75" customHeight="1" x14ac:dyDescent="0.25">
      <c r="A45" s="380">
        <v>42598</v>
      </c>
      <c r="B45" s="17" t="s">
        <v>11</v>
      </c>
      <c r="C45" s="1664" t="s">
        <v>1367</v>
      </c>
      <c r="D45" s="1665"/>
      <c r="E45" s="1665"/>
      <c r="F45" s="1665"/>
      <c r="G45" s="1665"/>
      <c r="H45" s="1665"/>
      <c r="I45" s="1665"/>
      <c r="J45" s="1666"/>
      <c r="K45" s="999"/>
    </row>
    <row r="46" spans="1:12" ht="35.25" customHeight="1" x14ac:dyDescent="0.25">
      <c r="A46" s="380">
        <v>42603</v>
      </c>
      <c r="B46" s="17" t="s">
        <v>11</v>
      </c>
      <c r="C46" s="1655" t="s">
        <v>1642</v>
      </c>
      <c r="D46" s="1656"/>
      <c r="E46" s="1656"/>
      <c r="F46" s="1656"/>
      <c r="G46" s="1656"/>
      <c r="H46" s="1656"/>
      <c r="I46" s="1656"/>
      <c r="J46" s="1657"/>
      <c r="K46" s="991"/>
    </row>
    <row r="47" spans="1:12" ht="16.5" thickBot="1" x14ac:dyDescent="0.3">
      <c r="A47" s="22">
        <v>42678</v>
      </c>
      <c r="B47" s="23" t="s">
        <v>18</v>
      </c>
      <c r="C47" s="227">
        <v>215</v>
      </c>
      <c r="D47" s="445">
        <f t="shared" si="0"/>
        <v>204.25</v>
      </c>
      <c r="E47" s="227">
        <v>5</v>
      </c>
      <c r="F47" s="227"/>
      <c r="G47" s="227">
        <v>157</v>
      </c>
      <c r="H47" s="227"/>
      <c r="I47" s="227"/>
      <c r="J47" s="227"/>
      <c r="K47" s="227"/>
      <c r="L47" s="32" t="s">
        <v>1446</v>
      </c>
    </row>
    <row r="48" spans="1:12" ht="20.100000000000001" customHeight="1" thickTop="1" x14ac:dyDescent="0.25">
      <c r="A48" s="1883">
        <v>42797</v>
      </c>
      <c r="B48" s="496" t="s">
        <v>18</v>
      </c>
      <c r="C48" s="497">
        <v>160</v>
      </c>
      <c r="D48" s="498">
        <f t="shared" si="0"/>
        <v>144</v>
      </c>
      <c r="E48" s="497">
        <v>10</v>
      </c>
      <c r="F48" s="497"/>
      <c r="G48" s="497">
        <v>170</v>
      </c>
      <c r="H48" s="497"/>
      <c r="I48" s="497"/>
      <c r="J48" s="497"/>
      <c r="K48" s="1257"/>
      <c r="L48" s="499" t="s">
        <v>1446</v>
      </c>
    </row>
    <row r="49" spans="1:12" x14ac:dyDescent="0.25">
      <c r="A49" s="1682"/>
      <c r="B49" s="17" t="s">
        <v>127</v>
      </c>
      <c r="C49" s="443"/>
      <c r="D49" s="238"/>
      <c r="E49" s="443"/>
      <c r="F49" s="443"/>
      <c r="G49" s="1589" t="s">
        <v>1516</v>
      </c>
      <c r="H49" s="1590"/>
      <c r="I49" s="1591"/>
      <c r="J49" s="443"/>
      <c r="K49" s="1003"/>
      <c r="L49" s="18" t="s">
        <v>1517</v>
      </c>
    </row>
    <row r="50" spans="1:12" x14ac:dyDescent="0.25">
      <c r="A50" s="16">
        <v>42825</v>
      </c>
      <c r="B50" s="17" t="s">
        <v>127</v>
      </c>
      <c r="C50" s="443"/>
      <c r="D50" s="238"/>
      <c r="E50" s="443"/>
      <c r="F50" s="443"/>
      <c r="G50" s="443"/>
      <c r="H50" s="443">
        <v>4440</v>
      </c>
      <c r="I50" s="443">
        <v>91</v>
      </c>
      <c r="J50" s="443"/>
      <c r="K50" s="1003"/>
    </row>
    <row r="51" spans="1:12" ht="37.5" customHeight="1" x14ac:dyDescent="0.25">
      <c r="A51" s="16">
        <v>42885</v>
      </c>
      <c r="B51" s="17" t="s">
        <v>13</v>
      </c>
      <c r="C51" s="1655" t="s">
        <v>1623</v>
      </c>
      <c r="D51" s="1656"/>
      <c r="E51" s="1656"/>
      <c r="F51" s="1656"/>
      <c r="G51" s="1656"/>
      <c r="H51" s="1656"/>
      <c r="I51" s="1656"/>
      <c r="J51" s="1657"/>
      <c r="K51" s="1070"/>
      <c r="L51" s="39"/>
    </row>
    <row r="52" spans="1:12" ht="39" customHeight="1" x14ac:dyDescent="0.25">
      <c r="A52" s="16">
        <v>42922</v>
      </c>
      <c r="B52" s="17" t="s">
        <v>13</v>
      </c>
      <c r="C52" s="1655" t="s">
        <v>1643</v>
      </c>
      <c r="D52" s="1656"/>
      <c r="E52" s="1656"/>
      <c r="F52" s="1656"/>
      <c r="G52" s="1656"/>
      <c r="H52" s="1656"/>
      <c r="I52" s="1656"/>
      <c r="J52" s="1657"/>
      <c r="K52" s="991"/>
      <c r="L52" s="611" t="s">
        <v>1954</v>
      </c>
    </row>
    <row r="53" spans="1:12" ht="22.5" customHeight="1" x14ac:dyDescent="0.25">
      <c r="A53" s="19">
        <v>42940</v>
      </c>
      <c r="B53" s="20" t="s">
        <v>18</v>
      </c>
      <c r="C53" s="236">
        <v>110</v>
      </c>
      <c r="D53" s="289">
        <f t="shared" si="0"/>
        <v>99</v>
      </c>
      <c r="E53" s="236">
        <v>10</v>
      </c>
      <c r="F53" s="236"/>
      <c r="G53" s="236">
        <v>205</v>
      </c>
      <c r="H53" s="236"/>
      <c r="I53" s="236"/>
      <c r="J53" s="236"/>
      <c r="K53" s="236"/>
      <c r="L53" s="28" t="s">
        <v>132</v>
      </c>
    </row>
    <row r="54" spans="1:12" ht="20.100000000000001" customHeight="1" x14ac:dyDescent="0.25">
      <c r="A54" s="16">
        <v>42942</v>
      </c>
      <c r="B54" s="17" t="s">
        <v>127</v>
      </c>
      <c r="C54" s="443"/>
      <c r="D54" s="238">
        <f t="shared" si="0"/>
        <v>0</v>
      </c>
      <c r="E54" s="443"/>
      <c r="F54" s="443"/>
      <c r="G54" s="443"/>
      <c r="H54" s="443">
        <v>4755</v>
      </c>
      <c r="I54" s="443">
        <v>78</v>
      </c>
      <c r="J54" s="443"/>
      <c r="K54" s="391"/>
      <c r="L54" s="39" t="s">
        <v>1654</v>
      </c>
    </row>
    <row r="55" spans="1:12" ht="36" customHeight="1" x14ac:dyDescent="0.25">
      <c r="A55" s="16">
        <v>42986</v>
      </c>
      <c r="B55" s="17" t="s">
        <v>13</v>
      </c>
      <c r="C55" s="1655" t="s">
        <v>1714</v>
      </c>
      <c r="D55" s="1656"/>
      <c r="E55" s="1656"/>
      <c r="F55" s="1656"/>
      <c r="G55" s="1656"/>
      <c r="H55" s="1656"/>
      <c r="I55" s="1656"/>
      <c r="J55" s="1657"/>
      <c r="K55" s="991"/>
      <c r="L55" s="611" t="s">
        <v>1955</v>
      </c>
    </row>
    <row r="56" spans="1:12" x14ac:dyDescent="0.25">
      <c r="A56" s="16">
        <v>43047</v>
      </c>
      <c r="B56" s="17" t="s">
        <v>18</v>
      </c>
      <c r="C56" s="443">
        <v>175</v>
      </c>
      <c r="D56" s="238">
        <f t="shared" si="0"/>
        <v>157.5</v>
      </c>
      <c r="E56" s="443">
        <v>10</v>
      </c>
      <c r="F56" s="443"/>
      <c r="G56" s="443">
        <v>160</v>
      </c>
      <c r="H56" s="443"/>
      <c r="I56" s="443"/>
      <c r="J56" s="443"/>
      <c r="K56" s="1003"/>
      <c r="L56" s="18" t="s">
        <v>1257</v>
      </c>
    </row>
    <row r="57" spans="1:12" s="89" customFormat="1" ht="20.100000000000001" customHeight="1" x14ac:dyDescent="0.25">
      <c r="A57" s="513">
        <v>43065</v>
      </c>
      <c r="B57" s="17" t="s">
        <v>127</v>
      </c>
      <c r="C57" s="179"/>
      <c r="D57" s="179"/>
      <c r="E57" s="179"/>
      <c r="F57" s="179"/>
      <c r="G57" s="179"/>
      <c r="H57" s="179">
        <v>4750</v>
      </c>
      <c r="I57" s="179">
        <v>81</v>
      </c>
      <c r="J57" s="179"/>
      <c r="K57" s="179"/>
      <c r="L57" s="18" t="s">
        <v>1673</v>
      </c>
    </row>
    <row r="58" spans="1:12" ht="20.100000000000001" customHeight="1" thickBot="1" x14ac:dyDescent="0.3">
      <c r="A58" s="604">
        <v>43074</v>
      </c>
      <c r="B58" s="606" t="s">
        <v>18</v>
      </c>
      <c r="C58" s="391">
        <v>170</v>
      </c>
      <c r="D58" s="608">
        <f t="shared" si="0"/>
        <v>149.6</v>
      </c>
      <c r="E58" s="391">
        <v>12</v>
      </c>
      <c r="F58" s="391"/>
      <c r="G58" s="391">
        <v>175</v>
      </c>
      <c r="H58" s="391"/>
      <c r="I58" s="391"/>
      <c r="J58" s="391"/>
      <c r="K58" s="391"/>
      <c r="L58" s="39" t="s">
        <v>1257</v>
      </c>
    </row>
    <row r="59" spans="1:12" ht="61.5" customHeight="1" thickTop="1" x14ac:dyDescent="0.25">
      <c r="A59" s="40">
        <v>43165</v>
      </c>
      <c r="B59" s="41" t="s">
        <v>13</v>
      </c>
      <c r="C59" s="1816" t="s">
        <v>1960</v>
      </c>
      <c r="D59" s="1817"/>
      <c r="E59" s="1817"/>
      <c r="F59" s="1817"/>
      <c r="G59" s="1817"/>
      <c r="H59" s="1817"/>
      <c r="I59" s="1817"/>
      <c r="J59" s="1818"/>
      <c r="K59" s="1069"/>
      <c r="L59" s="609" t="s">
        <v>1961</v>
      </c>
    </row>
    <row r="60" spans="1:12" ht="56.25" customHeight="1" x14ac:dyDescent="0.25">
      <c r="A60" s="16">
        <v>43169</v>
      </c>
      <c r="B60" s="17" t="s">
        <v>13</v>
      </c>
      <c r="C60" s="1655" t="s">
        <v>1947</v>
      </c>
      <c r="D60" s="1656"/>
      <c r="E60" s="1656"/>
      <c r="F60" s="1656"/>
      <c r="G60" s="1656"/>
      <c r="H60" s="1656"/>
      <c r="I60" s="1656"/>
      <c r="J60" s="1657"/>
      <c r="K60" s="1143"/>
      <c r="L60" s="610" t="s">
        <v>1962</v>
      </c>
    </row>
    <row r="61" spans="1:12" ht="42" customHeight="1" x14ac:dyDescent="0.25">
      <c r="A61" s="16">
        <v>43172</v>
      </c>
      <c r="B61" s="17" t="s">
        <v>13</v>
      </c>
      <c r="C61" s="1734" t="s">
        <v>1957</v>
      </c>
      <c r="D61" s="1735"/>
      <c r="E61" s="1735"/>
      <c r="F61" s="1735"/>
      <c r="G61" s="1735"/>
      <c r="H61" s="1735"/>
      <c r="I61" s="1735"/>
      <c r="J61" s="1736"/>
      <c r="K61" s="1031"/>
    </row>
    <row r="62" spans="1:12" ht="89.25" customHeight="1" x14ac:dyDescent="0.25">
      <c r="A62" s="485">
        <v>43174</v>
      </c>
      <c r="B62" s="486" t="s">
        <v>24</v>
      </c>
      <c r="C62" s="1652" t="s">
        <v>2322</v>
      </c>
      <c r="D62" s="1836"/>
      <c r="E62" s="1836"/>
      <c r="F62" s="1836"/>
      <c r="G62" s="1836"/>
      <c r="H62" s="1836"/>
      <c r="I62" s="1836"/>
      <c r="J62" s="1837"/>
      <c r="K62" s="1108"/>
      <c r="L62" s="516" t="s">
        <v>1415</v>
      </c>
    </row>
    <row r="63" spans="1:12" ht="14.25" customHeight="1" x14ac:dyDescent="0.25">
      <c r="A63" s="19">
        <v>43196</v>
      </c>
      <c r="B63" s="20" t="s">
        <v>18</v>
      </c>
      <c r="C63" s="236">
        <v>120</v>
      </c>
      <c r="D63" s="289">
        <f t="shared" si="0"/>
        <v>54</v>
      </c>
      <c r="E63" s="236">
        <v>55</v>
      </c>
      <c r="F63" s="236"/>
      <c r="G63" s="236">
        <v>170</v>
      </c>
      <c r="H63" s="236"/>
      <c r="I63" s="236"/>
      <c r="J63" s="236"/>
      <c r="K63" s="236"/>
      <c r="L63" s="28" t="s">
        <v>2008</v>
      </c>
    </row>
    <row r="64" spans="1:12" ht="20.100000000000001" customHeight="1" x14ac:dyDescent="0.25">
      <c r="A64" s="19">
        <v>43197</v>
      </c>
      <c r="B64" s="20" t="s">
        <v>127</v>
      </c>
      <c r="C64" s="236"/>
      <c r="D64" s="289"/>
      <c r="E64" s="236"/>
      <c r="F64" s="236"/>
      <c r="G64" s="236"/>
      <c r="H64" s="1898" t="s">
        <v>307</v>
      </c>
      <c r="I64" s="1894"/>
      <c r="J64" s="236"/>
      <c r="K64" s="236"/>
      <c r="L64" s="28"/>
    </row>
    <row r="65" spans="1:12" x14ac:dyDescent="0.25">
      <c r="A65" s="16">
        <v>43241</v>
      </c>
      <c r="B65" s="17" t="s">
        <v>127</v>
      </c>
      <c r="C65" s="443"/>
      <c r="D65" s="238"/>
      <c r="E65" s="443"/>
      <c r="F65" s="443"/>
      <c r="G65" s="443"/>
      <c r="H65" s="443">
        <v>4880</v>
      </c>
      <c r="I65" s="443">
        <v>85</v>
      </c>
      <c r="J65" s="443"/>
      <c r="K65" s="1003"/>
      <c r="L65" s="18" t="s">
        <v>2080</v>
      </c>
    </row>
    <row r="66" spans="1:12" x14ac:dyDescent="0.25">
      <c r="A66" s="16">
        <v>43310</v>
      </c>
      <c r="B66" s="17" t="s">
        <v>18</v>
      </c>
      <c r="C66" s="443">
        <v>200</v>
      </c>
      <c r="D66" s="238">
        <f t="shared" si="0"/>
        <v>150</v>
      </c>
      <c r="E66" s="443">
        <v>25</v>
      </c>
      <c r="F66" s="443"/>
      <c r="G66" s="443">
        <v>150</v>
      </c>
      <c r="H66" s="443"/>
      <c r="I66" s="443"/>
      <c r="J66" s="443"/>
      <c r="K66" s="1003"/>
      <c r="L66" s="18" t="s">
        <v>36</v>
      </c>
    </row>
    <row r="67" spans="1:12" x14ac:dyDescent="0.25">
      <c r="A67" s="16">
        <v>43377</v>
      </c>
      <c r="B67" s="17" t="s">
        <v>18</v>
      </c>
      <c r="C67" s="443">
        <v>205</v>
      </c>
      <c r="D67" s="238">
        <f t="shared" si="0"/>
        <v>172.2</v>
      </c>
      <c r="E67" s="443">
        <v>16</v>
      </c>
      <c r="F67" s="443"/>
      <c r="G67" s="443">
        <v>150</v>
      </c>
      <c r="H67" s="443"/>
      <c r="I67" s="443"/>
      <c r="J67" s="443"/>
      <c r="K67" s="1003"/>
      <c r="L67" s="18" t="s">
        <v>1257</v>
      </c>
    </row>
    <row r="68" spans="1:12" ht="39.75" customHeight="1" x14ac:dyDescent="0.25">
      <c r="A68" s="16">
        <v>43415</v>
      </c>
      <c r="B68" s="17" t="s">
        <v>13</v>
      </c>
      <c r="C68" s="1734" t="s">
        <v>2311</v>
      </c>
      <c r="D68" s="1735"/>
      <c r="E68" s="1735"/>
      <c r="F68" s="1735"/>
      <c r="G68" s="1735"/>
      <c r="H68" s="1735"/>
      <c r="I68" s="1735"/>
      <c r="J68" s="1736"/>
      <c r="K68" s="1031"/>
      <c r="L68" s="679" t="s">
        <v>2164</v>
      </c>
    </row>
    <row r="69" spans="1:12" x14ac:dyDescent="0.25">
      <c r="A69" s="16">
        <v>43421</v>
      </c>
      <c r="B69" s="17" t="s">
        <v>127</v>
      </c>
      <c r="C69" s="443"/>
      <c r="D69" s="238"/>
      <c r="E69" s="443"/>
      <c r="F69" s="443"/>
      <c r="G69" s="443"/>
      <c r="H69" s="443">
        <v>5075</v>
      </c>
      <c r="I69" s="443">
        <v>100</v>
      </c>
      <c r="J69" s="443"/>
      <c r="K69" s="1003"/>
      <c r="L69" s="18" t="s">
        <v>2296</v>
      </c>
    </row>
    <row r="70" spans="1:12" x14ac:dyDescent="0.25">
      <c r="A70" s="19">
        <v>43440</v>
      </c>
      <c r="B70" s="20" t="s">
        <v>18</v>
      </c>
      <c r="C70" s="236">
        <v>75</v>
      </c>
      <c r="D70" s="289">
        <f t="shared" si="0"/>
        <v>63</v>
      </c>
      <c r="E70" s="236">
        <v>16</v>
      </c>
      <c r="F70" s="236"/>
      <c r="G70" s="236">
        <v>170</v>
      </c>
      <c r="H70" s="236"/>
      <c r="I70" s="236"/>
      <c r="J70" s="236"/>
      <c r="K70" s="236"/>
      <c r="L70" s="28" t="s">
        <v>2320</v>
      </c>
    </row>
    <row r="71" spans="1:12" ht="48" customHeight="1" x14ac:dyDescent="0.25">
      <c r="A71" s="16">
        <v>43441</v>
      </c>
      <c r="B71" s="17" t="s">
        <v>13</v>
      </c>
      <c r="C71" s="1734" t="s">
        <v>2349</v>
      </c>
      <c r="D71" s="1735"/>
      <c r="E71" s="1735"/>
      <c r="F71" s="1735"/>
      <c r="G71" s="1735"/>
      <c r="H71" s="1735"/>
      <c r="I71" s="1735"/>
      <c r="J71" s="1736"/>
      <c r="K71" s="1031"/>
      <c r="L71" s="679" t="s">
        <v>2323</v>
      </c>
    </row>
    <row r="72" spans="1:12" x14ac:dyDescent="0.25">
      <c r="A72" s="1582">
        <v>43445</v>
      </c>
      <c r="B72" s="20" t="s">
        <v>18</v>
      </c>
      <c r="C72" s="236">
        <v>105</v>
      </c>
      <c r="D72" s="289">
        <f t="shared" si="0"/>
        <v>94.5</v>
      </c>
      <c r="E72" s="236">
        <v>10</v>
      </c>
      <c r="F72" s="236"/>
      <c r="G72" s="236">
        <v>150</v>
      </c>
      <c r="H72" s="236"/>
      <c r="I72" s="236"/>
      <c r="J72" s="236"/>
      <c r="K72" s="236"/>
      <c r="L72" s="28" t="s">
        <v>36</v>
      </c>
    </row>
    <row r="73" spans="1:12" ht="20.100000000000001" customHeight="1" x14ac:dyDescent="0.25">
      <c r="A73" s="1682"/>
      <c r="B73" s="17" t="s">
        <v>127</v>
      </c>
      <c r="C73" s="443"/>
      <c r="D73" s="238"/>
      <c r="E73" s="443"/>
      <c r="F73" s="443"/>
      <c r="G73" s="443"/>
      <c r="H73" s="443">
        <v>4575</v>
      </c>
      <c r="I73" s="443">
        <v>100</v>
      </c>
      <c r="J73" s="443"/>
      <c r="K73" s="1003"/>
    </row>
    <row r="74" spans="1:12" ht="51.75" customHeight="1" x14ac:dyDescent="0.25">
      <c r="A74" s="16">
        <v>43462</v>
      </c>
      <c r="B74" s="17" t="s">
        <v>13</v>
      </c>
      <c r="C74" s="1655" t="s">
        <v>2351</v>
      </c>
      <c r="D74" s="1656"/>
      <c r="E74" s="1656"/>
      <c r="F74" s="1656"/>
      <c r="G74" s="1656"/>
      <c r="H74" s="1656"/>
      <c r="I74" s="1656"/>
      <c r="J74" s="1657"/>
      <c r="K74" s="991"/>
      <c r="L74" s="679" t="s">
        <v>2350</v>
      </c>
    </row>
    <row r="75" spans="1:12" x14ac:dyDescent="0.25">
      <c r="A75" s="16">
        <v>43464</v>
      </c>
      <c r="B75" s="17" t="s">
        <v>66</v>
      </c>
      <c r="C75" s="1658" t="s">
        <v>2352</v>
      </c>
      <c r="D75" s="1659"/>
      <c r="E75" s="1659"/>
      <c r="F75" s="1659"/>
      <c r="G75" s="1659"/>
      <c r="H75" s="1659"/>
      <c r="I75" s="1659"/>
      <c r="J75" s="1660"/>
      <c r="K75" s="997"/>
    </row>
    <row r="76" spans="1:12" ht="110.25" customHeight="1" thickBot="1" x14ac:dyDescent="0.3">
      <c r="A76" s="776">
        <v>43465</v>
      </c>
      <c r="B76" s="1383" t="s">
        <v>24</v>
      </c>
      <c r="C76" s="1965" t="s">
        <v>2359</v>
      </c>
      <c r="D76" s="1966"/>
      <c r="E76" s="1966"/>
      <c r="F76" s="1966"/>
      <c r="G76" s="1966"/>
      <c r="H76" s="1966"/>
      <c r="I76" s="1966"/>
      <c r="J76" s="1967"/>
      <c r="K76" s="1107"/>
      <c r="L76" s="778" t="s">
        <v>2358</v>
      </c>
    </row>
    <row r="77" spans="1:12" ht="27.75" customHeight="1" thickTop="1" x14ac:dyDescent="0.25">
      <c r="A77" s="415">
        <v>43478</v>
      </c>
      <c r="B77" s="416" t="s">
        <v>18</v>
      </c>
      <c r="C77" s="417">
        <v>145</v>
      </c>
      <c r="D77" s="418">
        <f t="shared" ref="D77:D119" si="1">+C77*(100-E77)/100</f>
        <v>43.5</v>
      </c>
      <c r="E77" s="417">
        <v>70</v>
      </c>
      <c r="F77" s="813"/>
      <c r="G77" s="417">
        <v>160</v>
      </c>
      <c r="H77" s="417"/>
      <c r="I77" s="417"/>
      <c r="J77" s="417"/>
      <c r="K77" s="417"/>
      <c r="L77" s="814" t="s">
        <v>2363</v>
      </c>
    </row>
    <row r="78" spans="1:12" ht="18.75" customHeight="1" x14ac:dyDescent="0.25">
      <c r="A78" s="19">
        <v>43479</v>
      </c>
      <c r="B78" s="20"/>
      <c r="C78" s="236"/>
      <c r="D78" s="289"/>
      <c r="E78" s="236"/>
      <c r="F78" s="236"/>
      <c r="G78" s="236"/>
      <c r="H78" s="236">
        <v>5800</v>
      </c>
      <c r="I78" s="236">
        <v>100</v>
      </c>
      <c r="J78" s="236"/>
      <c r="K78" s="236"/>
      <c r="L78" s="28" t="s">
        <v>2364</v>
      </c>
    </row>
    <row r="79" spans="1:12" ht="21.75" customHeight="1" x14ac:dyDescent="0.25">
      <c r="A79" s="16">
        <v>43490</v>
      </c>
      <c r="B79" s="17" t="s">
        <v>351</v>
      </c>
      <c r="C79" s="1655" t="s">
        <v>2099</v>
      </c>
      <c r="D79" s="1656"/>
      <c r="E79" s="1656"/>
      <c r="F79" s="1656"/>
      <c r="G79" s="1656"/>
      <c r="H79" s="1656"/>
      <c r="I79" s="1656"/>
      <c r="J79" s="1657"/>
      <c r="K79" s="991"/>
    </row>
    <row r="80" spans="1:12" ht="20.100000000000001" customHeight="1" x14ac:dyDescent="0.25">
      <c r="A80" s="16">
        <v>43511</v>
      </c>
      <c r="B80" s="17" t="s">
        <v>18</v>
      </c>
      <c r="C80" s="443">
        <v>160</v>
      </c>
      <c r="D80" s="238">
        <f t="shared" si="1"/>
        <v>112</v>
      </c>
      <c r="E80" s="443">
        <v>30</v>
      </c>
      <c r="F80" s="443"/>
      <c r="G80" s="443">
        <v>150</v>
      </c>
      <c r="H80" s="443"/>
      <c r="I80" s="443"/>
      <c r="J80" s="443"/>
      <c r="K80" s="1003"/>
      <c r="L80" s="18" t="s">
        <v>36</v>
      </c>
    </row>
    <row r="81" spans="1:12" ht="20.100000000000001" customHeight="1" x14ac:dyDescent="0.25">
      <c r="A81" s="19">
        <v>43578</v>
      </c>
      <c r="B81" s="20" t="s">
        <v>127</v>
      </c>
      <c r="C81" s="236"/>
      <c r="D81" s="289"/>
      <c r="E81" s="236"/>
      <c r="F81" s="236"/>
      <c r="G81" s="236"/>
      <c r="H81" s="236">
        <v>4890</v>
      </c>
      <c r="I81" s="236">
        <v>100</v>
      </c>
      <c r="J81" s="236"/>
      <c r="K81" s="236"/>
      <c r="L81" s="28" t="s">
        <v>170</v>
      </c>
    </row>
    <row r="82" spans="1:12" ht="20.100000000000001" customHeight="1" x14ac:dyDescent="0.25">
      <c r="A82" s="16">
        <v>43653</v>
      </c>
      <c r="B82" s="17" t="s">
        <v>18</v>
      </c>
      <c r="C82" s="443">
        <v>135</v>
      </c>
      <c r="D82" s="238">
        <f t="shared" si="1"/>
        <v>40.5</v>
      </c>
      <c r="E82" s="443">
        <v>70</v>
      </c>
      <c r="F82" s="443"/>
      <c r="G82" s="443">
        <v>156</v>
      </c>
      <c r="H82" s="443"/>
      <c r="I82" s="443"/>
      <c r="J82" s="443"/>
      <c r="K82" s="1003"/>
      <c r="L82" s="18" t="s">
        <v>1588</v>
      </c>
    </row>
    <row r="83" spans="1:12" ht="20.100000000000001" customHeight="1" x14ac:dyDescent="0.25">
      <c r="A83" s="16">
        <v>43662</v>
      </c>
      <c r="B83" s="17" t="s">
        <v>13</v>
      </c>
      <c r="C83" s="1655" t="s">
        <v>2583</v>
      </c>
      <c r="D83" s="1656"/>
      <c r="E83" s="1656"/>
      <c r="F83" s="1656"/>
      <c r="G83" s="1656"/>
      <c r="H83" s="1656"/>
      <c r="I83" s="1656"/>
      <c r="J83" s="1657"/>
      <c r="K83" s="991"/>
    </row>
    <row r="84" spans="1:12" ht="20.100000000000001" customHeight="1" x14ac:dyDescent="0.25">
      <c r="A84" s="19">
        <v>43709</v>
      </c>
      <c r="B84" s="20" t="s">
        <v>127</v>
      </c>
      <c r="C84" s="236"/>
      <c r="D84" s="289"/>
      <c r="E84" s="236"/>
      <c r="F84" s="236"/>
      <c r="G84" s="236"/>
      <c r="H84" s="236">
        <v>4880</v>
      </c>
      <c r="I84" s="236">
        <v>90</v>
      </c>
      <c r="J84" s="236"/>
      <c r="K84" s="236"/>
      <c r="L84" s="28" t="s">
        <v>2624</v>
      </c>
    </row>
    <row r="85" spans="1:12" ht="48" customHeight="1" x14ac:dyDescent="0.25">
      <c r="A85" s="16">
        <v>43771</v>
      </c>
      <c r="B85" s="17" t="s">
        <v>13</v>
      </c>
      <c r="C85" s="1734" t="s">
        <v>2700</v>
      </c>
      <c r="D85" s="1735"/>
      <c r="E85" s="1735"/>
      <c r="F85" s="1735"/>
      <c r="G85" s="1735"/>
      <c r="H85" s="1735"/>
      <c r="I85" s="1735"/>
      <c r="J85" s="1736"/>
      <c r="K85" s="1031"/>
      <c r="L85" s="877" t="s">
        <v>2695</v>
      </c>
    </row>
    <row r="86" spans="1:12" ht="20.100000000000001" customHeight="1" x14ac:dyDescent="0.25">
      <c r="A86" s="16">
        <v>43873</v>
      </c>
      <c r="B86" s="911" t="s">
        <v>66</v>
      </c>
      <c r="C86" s="1589" t="s">
        <v>2879</v>
      </c>
      <c r="D86" s="1590"/>
      <c r="E86" s="1590"/>
      <c r="F86" s="1590"/>
      <c r="G86" s="1590"/>
      <c r="H86" s="1590"/>
      <c r="I86" s="1590"/>
      <c r="J86" s="1591"/>
      <c r="K86" s="988"/>
    </row>
    <row r="87" spans="1:12" x14ac:dyDescent="0.25">
      <c r="A87" s="16">
        <v>44040</v>
      </c>
      <c r="B87" s="17" t="s">
        <v>66</v>
      </c>
      <c r="C87" s="1658" t="s">
        <v>3043</v>
      </c>
      <c r="D87" s="1659"/>
      <c r="E87" s="1659"/>
      <c r="F87" s="1659"/>
      <c r="G87" s="1659"/>
      <c r="H87" s="1659"/>
      <c r="I87" s="1659"/>
      <c r="J87" s="1660"/>
      <c r="K87" s="997"/>
    </row>
    <row r="88" spans="1:12" ht="20.100000000000001" customHeight="1" x14ac:dyDescent="0.25">
      <c r="A88" s="16"/>
      <c r="B88" s="17"/>
      <c r="C88" s="443"/>
      <c r="D88" s="238">
        <f t="shared" si="1"/>
        <v>0</v>
      </c>
      <c r="E88" s="443"/>
      <c r="F88" s="443"/>
      <c r="G88" s="443"/>
      <c r="H88" s="443"/>
      <c r="I88" s="443"/>
      <c r="J88" s="443"/>
      <c r="K88" s="1003"/>
    </row>
    <row r="89" spans="1:12" x14ac:dyDescent="0.25">
      <c r="A89" s="16"/>
      <c r="B89" s="17"/>
      <c r="C89" s="443"/>
      <c r="D89" s="238">
        <f t="shared" si="1"/>
        <v>0</v>
      </c>
      <c r="E89" s="443"/>
      <c r="F89" s="443"/>
      <c r="G89" s="443"/>
      <c r="H89" s="443"/>
      <c r="I89" s="443"/>
      <c r="J89" s="443"/>
      <c r="K89" s="1003"/>
    </row>
    <row r="90" spans="1:12" ht="20.100000000000001" customHeight="1" x14ac:dyDescent="0.25">
      <c r="A90" s="16"/>
      <c r="B90" s="17"/>
      <c r="C90" s="443"/>
      <c r="D90" s="238">
        <f t="shared" si="1"/>
        <v>0</v>
      </c>
      <c r="E90" s="443"/>
      <c r="F90" s="443"/>
      <c r="G90" s="443"/>
      <c r="H90" s="443"/>
      <c r="I90" s="443"/>
      <c r="J90" s="443"/>
      <c r="K90" s="1003"/>
    </row>
    <row r="91" spans="1:12" x14ac:dyDescent="0.25">
      <c r="A91" s="16"/>
      <c r="B91" s="17"/>
      <c r="C91" s="443"/>
      <c r="D91" s="238">
        <f t="shared" si="1"/>
        <v>0</v>
      </c>
      <c r="E91" s="443"/>
      <c r="F91" s="443"/>
      <c r="G91" s="443"/>
      <c r="H91" s="443"/>
      <c r="I91" s="443"/>
      <c r="J91" s="443"/>
      <c r="K91" s="1003"/>
    </row>
    <row r="92" spans="1:12" x14ac:dyDescent="0.25">
      <c r="A92" s="16"/>
      <c r="B92" s="17"/>
      <c r="C92" s="443"/>
      <c r="D92" s="238">
        <f t="shared" si="1"/>
        <v>0</v>
      </c>
      <c r="E92" s="443"/>
      <c r="F92" s="443"/>
      <c r="G92" s="443"/>
      <c r="H92" s="443"/>
      <c r="I92" s="443"/>
      <c r="J92" s="443"/>
      <c r="K92" s="1003"/>
    </row>
    <row r="93" spans="1:12" x14ac:dyDescent="0.25">
      <c r="A93" s="16"/>
      <c r="B93" s="17"/>
      <c r="C93" s="443"/>
      <c r="D93" s="238">
        <f t="shared" si="1"/>
        <v>0</v>
      </c>
      <c r="E93" s="443"/>
      <c r="F93" s="443"/>
      <c r="G93" s="443"/>
      <c r="H93" s="443"/>
      <c r="I93" s="443"/>
      <c r="J93" s="443"/>
      <c r="K93" s="1003"/>
    </row>
    <row r="94" spans="1:12" ht="20.100000000000001" customHeight="1" x14ac:dyDescent="0.25">
      <c r="A94" s="16"/>
      <c r="B94" s="17"/>
      <c r="C94" s="443"/>
      <c r="D94" s="238">
        <f t="shared" si="1"/>
        <v>0</v>
      </c>
      <c r="E94" s="443"/>
      <c r="F94" s="443"/>
      <c r="G94" s="443"/>
      <c r="H94" s="443"/>
      <c r="I94" s="443"/>
      <c r="J94" s="443"/>
      <c r="K94" s="1003"/>
    </row>
    <row r="95" spans="1:12" ht="20.100000000000001" customHeight="1" x14ac:dyDescent="0.25">
      <c r="A95" s="16"/>
      <c r="B95" s="17"/>
      <c r="C95" s="443"/>
      <c r="D95" s="238">
        <f t="shared" si="1"/>
        <v>0</v>
      </c>
      <c r="E95" s="443"/>
      <c r="F95" s="443"/>
      <c r="G95" s="443"/>
      <c r="H95" s="443"/>
      <c r="I95" s="443"/>
      <c r="J95" s="443"/>
      <c r="K95" s="1003"/>
    </row>
    <row r="96" spans="1:12" ht="20.100000000000001" customHeight="1" x14ac:dyDescent="0.25">
      <c r="A96" s="16"/>
      <c r="B96" s="17"/>
      <c r="C96" s="443"/>
      <c r="D96" s="238">
        <f t="shared" si="1"/>
        <v>0</v>
      </c>
      <c r="E96" s="443"/>
      <c r="F96" s="443"/>
      <c r="G96" s="443"/>
      <c r="H96" s="443"/>
      <c r="I96" s="443"/>
      <c r="J96" s="443"/>
      <c r="K96" s="1003"/>
    </row>
    <row r="97" spans="1:11" ht="20.100000000000001" customHeight="1" x14ac:dyDescent="0.25">
      <c r="A97" s="16"/>
      <c r="B97" s="17"/>
      <c r="C97" s="443"/>
      <c r="D97" s="238">
        <f t="shared" si="1"/>
        <v>0</v>
      </c>
      <c r="E97" s="443"/>
      <c r="F97" s="443"/>
      <c r="G97" s="443"/>
      <c r="H97" s="443"/>
      <c r="I97" s="443"/>
      <c r="J97" s="443"/>
      <c r="K97" s="1003"/>
    </row>
    <row r="98" spans="1:11" x14ac:dyDescent="0.25">
      <c r="A98" s="16"/>
      <c r="B98" s="17"/>
      <c r="C98" s="443"/>
      <c r="D98" s="238">
        <f t="shared" si="1"/>
        <v>0</v>
      </c>
      <c r="E98" s="443"/>
      <c r="F98" s="443"/>
      <c r="G98" s="443"/>
      <c r="H98" s="443"/>
      <c r="I98" s="443"/>
      <c r="J98" s="443"/>
      <c r="K98" s="1003"/>
    </row>
    <row r="99" spans="1:11" x14ac:dyDescent="0.25">
      <c r="A99" s="16"/>
      <c r="B99" s="17"/>
      <c r="C99" s="443"/>
      <c r="D99" s="238">
        <f t="shared" si="1"/>
        <v>0</v>
      </c>
      <c r="E99" s="443"/>
      <c r="F99" s="443"/>
      <c r="G99" s="443"/>
      <c r="H99" s="443"/>
      <c r="I99" s="443"/>
      <c r="J99" s="443"/>
      <c r="K99" s="1003"/>
    </row>
    <row r="100" spans="1:11" x14ac:dyDescent="0.25">
      <c r="A100" s="16"/>
      <c r="B100" s="17"/>
      <c r="C100" s="443"/>
      <c r="D100" s="238">
        <f t="shared" si="1"/>
        <v>0</v>
      </c>
      <c r="E100" s="443"/>
      <c r="F100" s="443"/>
      <c r="G100" s="443"/>
      <c r="H100" s="443"/>
      <c r="I100" s="443"/>
      <c r="J100" s="443"/>
      <c r="K100" s="1003"/>
    </row>
    <row r="101" spans="1:11" ht="20.100000000000001" customHeight="1" x14ac:dyDescent="0.25">
      <c r="A101" s="16"/>
      <c r="B101" s="17"/>
      <c r="C101" s="443"/>
      <c r="D101" s="238">
        <f t="shared" si="1"/>
        <v>0</v>
      </c>
      <c r="E101" s="443"/>
      <c r="F101" s="443"/>
      <c r="G101" s="443"/>
      <c r="H101" s="443"/>
      <c r="I101" s="443"/>
      <c r="J101" s="443"/>
      <c r="K101" s="1003"/>
    </row>
    <row r="102" spans="1:11" x14ac:dyDescent="0.25">
      <c r="A102" s="16"/>
      <c r="B102" s="17"/>
      <c r="C102" s="443"/>
      <c r="D102" s="238">
        <f t="shared" si="1"/>
        <v>0</v>
      </c>
      <c r="E102" s="443"/>
      <c r="F102" s="443"/>
      <c r="G102" s="443"/>
      <c r="H102" s="443"/>
      <c r="I102" s="443"/>
      <c r="J102" s="443"/>
      <c r="K102" s="1003"/>
    </row>
    <row r="103" spans="1:11" x14ac:dyDescent="0.25">
      <c r="A103" s="16"/>
      <c r="B103" s="17"/>
      <c r="C103" s="443"/>
      <c r="D103" s="238">
        <f t="shared" si="1"/>
        <v>0</v>
      </c>
      <c r="E103" s="443"/>
      <c r="F103" s="443"/>
      <c r="G103" s="443"/>
      <c r="H103" s="443"/>
      <c r="I103" s="443"/>
      <c r="J103" s="443"/>
      <c r="K103" s="1003"/>
    </row>
    <row r="104" spans="1:11" x14ac:dyDescent="0.25">
      <c r="A104" s="16"/>
      <c r="B104" s="17"/>
      <c r="C104" s="443"/>
      <c r="D104" s="238">
        <f t="shared" si="1"/>
        <v>0</v>
      </c>
      <c r="E104" s="443"/>
      <c r="F104" s="443"/>
      <c r="G104" s="443"/>
      <c r="H104" s="443"/>
      <c r="I104" s="443"/>
      <c r="J104" s="443"/>
      <c r="K104" s="1003"/>
    </row>
    <row r="105" spans="1:11" ht="20.100000000000001" customHeight="1" x14ac:dyDescent="0.25">
      <c r="A105" s="16"/>
      <c r="B105" s="17"/>
      <c r="C105" s="443"/>
      <c r="D105" s="238">
        <f t="shared" si="1"/>
        <v>0</v>
      </c>
      <c r="E105" s="443"/>
      <c r="F105" s="443"/>
      <c r="G105" s="443"/>
      <c r="H105" s="443"/>
      <c r="I105" s="443"/>
      <c r="J105" s="443"/>
      <c r="K105" s="1003"/>
    </row>
    <row r="106" spans="1:11" ht="20.100000000000001" customHeight="1" x14ac:dyDescent="0.25">
      <c r="A106" s="16"/>
      <c r="B106" s="17"/>
      <c r="C106" s="443"/>
      <c r="D106" s="238">
        <f t="shared" si="1"/>
        <v>0</v>
      </c>
      <c r="E106" s="443"/>
      <c r="F106" s="443"/>
      <c r="G106" s="443"/>
      <c r="H106" s="443"/>
      <c r="I106" s="443"/>
      <c r="J106" s="443"/>
      <c r="K106" s="1003"/>
    </row>
    <row r="107" spans="1:11" x14ac:dyDescent="0.25">
      <c r="A107" s="16"/>
      <c r="B107" s="17"/>
      <c r="C107" s="443"/>
      <c r="D107" s="238">
        <f t="shared" si="1"/>
        <v>0</v>
      </c>
      <c r="E107" s="443"/>
      <c r="F107" s="443"/>
      <c r="G107" s="443"/>
      <c r="H107" s="443"/>
      <c r="I107" s="443"/>
      <c r="J107" s="443"/>
      <c r="K107" s="1003"/>
    </row>
    <row r="108" spans="1:11" x14ac:dyDescent="0.25">
      <c r="A108" s="16"/>
      <c r="B108" s="17"/>
      <c r="C108" s="443"/>
      <c r="D108" s="238">
        <f t="shared" si="1"/>
        <v>0</v>
      </c>
      <c r="E108" s="443"/>
      <c r="F108" s="443"/>
      <c r="G108" s="443"/>
      <c r="H108" s="443"/>
      <c r="I108" s="443"/>
      <c r="J108" s="443"/>
      <c r="K108" s="1003"/>
    </row>
    <row r="109" spans="1:11" x14ac:dyDescent="0.25">
      <c r="A109" s="16"/>
      <c r="B109" s="17"/>
      <c r="C109" s="443"/>
      <c r="D109" s="238">
        <f t="shared" si="1"/>
        <v>0</v>
      </c>
      <c r="E109" s="443"/>
      <c r="F109" s="443"/>
      <c r="G109" s="443"/>
      <c r="H109" s="443"/>
      <c r="I109" s="443"/>
      <c r="J109" s="443"/>
      <c r="K109" s="1003"/>
    </row>
    <row r="110" spans="1:11" x14ac:dyDescent="0.25">
      <c r="A110" s="16"/>
      <c r="B110" s="17"/>
      <c r="C110" s="443"/>
      <c r="D110" s="238">
        <f t="shared" si="1"/>
        <v>0</v>
      </c>
      <c r="E110" s="443"/>
      <c r="F110" s="443"/>
      <c r="G110" s="443"/>
      <c r="H110" s="443"/>
      <c r="I110" s="443"/>
      <c r="J110" s="443"/>
      <c r="K110" s="1003"/>
    </row>
    <row r="111" spans="1:11" x14ac:dyDescent="0.25">
      <c r="A111" s="16"/>
      <c r="B111" s="17"/>
      <c r="C111" s="443"/>
      <c r="D111" s="238">
        <f t="shared" si="1"/>
        <v>0</v>
      </c>
      <c r="E111" s="443"/>
      <c r="F111" s="443"/>
      <c r="G111" s="443"/>
      <c r="H111" s="443"/>
      <c r="I111" s="443"/>
      <c r="J111" s="443"/>
      <c r="K111" s="1003"/>
    </row>
    <row r="112" spans="1:11" x14ac:dyDescent="0.25">
      <c r="A112" s="16"/>
      <c r="B112" s="17"/>
      <c r="C112" s="443"/>
      <c r="D112" s="238">
        <f t="shared" si="1"/>
        <v>0</v>
      </c>
      <c r="E112" s="443"/>
      <c r="F112" s="443"/>
      <c r="G112" s="443"/>
      <c r="H112" s="443"/>
      <c r="I112" s="443"/>
      <c r="J112" s="443"/>
      <c r="K112" s="1003"/>
    </row>
    <row r="113" spans="1:11" ht="20.100000000000001" customHeight="1" x14ac:dyDescent="0.25">
      <c r="A113" s="16"/>
      <c r="B113" s="17"/>
      <c r="C113" s="443"/>
      <c r="D113" s="238">
        <f t="shared" si="1"/>
        <v>0</v>
      </c>
      <c r="E113" s="443"/>
      <c r="F113" s="443"/>
      <c r="G113" s="443"/>
      <c r="H113" s="443"/>
      <c r="I113" s="443"/>
      <c r="J113" s="443"/>
      <c r="K113" s="1003"/>
    </row>
    <row r="114" spans="1:11" ht="20.100000000000001" customHeight="1" x14ac:dyDescent="0.25">
      <c r="A114" s="16"/>
      <c r="B114" s="17"/>
      <c r="C114" s="443"/>
      <c r="D114" s="238">
        <f t="shared" si="1"/>
        <v>0</v>
      </c>
      <c r="E114" s="443"/>
      <c r="F114" s="443"/>
      <c r="G114" s="443"/>
      <c r="H114" s="443"/>
      <c r="I114" s="443"/>
      <c r="J114" s="443"/>
      <c r="K114" s="1003"/>
    </row>
    <row r="115" spans="1:11" ht="20.100000000000001" customHeight="1" x14ac:dyDescent="0.25">
      <c r="A115" s="16"/>
      <c r="B115" s="17"/>
      <c r="C115" s="443"/>
      <c r="D115" s="238">
        <f t="shared" si="1"/>
        <v>0</v>
      </c>
      <c r="E115" s="443"/>
      <c r="F115" s="443"/>
      <c r="G115" s="443"/>
      <c r="H115" s="443"/>
      <c r="I115" s="443"/>
      <c r="J115" s="443"/>
      <c r="K115" s="1003"/>
    </row>
    <row r="116" spans="1:11" ht="20.100000000000001" customHeight="1" x14ac:dyDescent="0.25">
      <c r="A116" s="16"/>
      <c r="B116" s="17"/>
      <c r="C116" s="443"/>
      <c r="D116" s="238">
        <f t="shared" si="1"/>
        <v>0</v>
      </c>
      <c r="E116" s="443"/>
      <c r="F116" s="443"/>
      <c r="G116" s="443"/>
      <c r="H116" s="443"/>
      <c r="I116" s="443"/>
      <c r="J116" s="443"/>
      <c r="K116" s="1003"/>
    </row>
    <row r="117" spans="1:11" x14ac:dyDescent="0.25">
      <c r="A117" s="16"/>
      <c r="B117" s="17"/>
      <c r="C117" s="443"/>
      <c r="D117" s="238">
        <f t="shared" si="1"/>
        <v>0</v>
      </c>
      <c r="E117" s="443"/>
      <c r="F117" s="443"/>
      <c r="G117" s="443"/>
      <c r="H117" s="443"/>
      <c r="I117" s="443"/>
      <c r="J117" s="443"/>
      <c r="K117" s="1003"/>
    </row>
    <row r="118" spans="1:11" ht="20.100000000000001" customHeight="1" x14ac:dyDescent="0.25">
      <c r="A118" s="16"/>
      <c r="B118" s="17"/>
      <c r="C118" s="443"/>
      <c r="D118" s="238">
        <f t="shared" si="1"/>
        <v>0</v>
      </c>
      <c r="E118" s="443"/>
      <c r="F118" s="443"/>
      <c r="G118" s="443"/>
      <c r="H118" s="443"/>
      <c r="I118" s="443"/>
      <c r="J118" s="443"/>
      <c r="K118" s="1003"/>
    </row>
    <row r="119" spans="1:11" ht="20.100000000000001" customHeight="1" x14ac:dyDescent="0.25">
      <c r="A119" s="16"/>
      <c r="B119" s="17"/>
      <c r="C119" s="443"/>
      <c r="D119" s="238">
        <f t="shared" si="1"/>
        <v>0</v>
      </c>
      <c r="E119" s="443"/>
      <c r="F119" s="443"/>
      <c r="G119" s="443"/>
      <c r="H119" s="443"/>
      <c r="I119" s="443"/>
      <c r="J119" s="443"/>
      <c r="K119" s="1003"/>
    </row>
    <row r="120" spans="1:11" ht="20.100000000000001" customHeight="1" x14ac:dyDescent="0.25">
      <c r="A120" s="16"/>
      <c r="B120" s="17"/>
      <c r="C120" s="443"/>
      <c r="D120" s="443"/>
      <c r="E120" s="443"/>
      <c r="F120" s="443"/>
      <c r="G120" s="443"/>
      <c r="H120" s="443"/>
      <c r="I120" s="443"/>
      <c r="J120" s="443"/>
      <c r="K120" s="1003"/>
    </row>
    <row r="121" spans="1:11" ht="20.100000000000001" customHeight="1" x14ac:dyDescent="0.25">
      <c r="A121" s="16"/>
      <c r="B121" s="17"/>
      <c r="C121" s="17"/>
      <c r="D121" s="17"/>
      <c r="E121" s="17"/>
      <c r="F121" s="17"/>
      <c r="G121" s="17"/>
      <c r="H121" s="17"/>
      <c r="I121" s="17"/>
      <c r="J121" s="17"/>
      <c r="K121" s="17"/>
    </row>
    <row r="122" spans="1:11" ht="20.100000000000001" customHeight="1" x14ac:dyDescent="0.25">
      <c r="A122" s="16"/>
      <c r="B122" s="17"/>
      <c r="C122" s="17"/>
      <c r="D122" s="17"/>
      <c r="E122" s="17"/>
      <c r="F122" s="17"/>
      <c r="G122" s="17"/>
      <c r="H122" s="17"/>
      <c r="I122" s="17"/>
      <c r="J122" s="17"/>
      <c r="K122" s="17"/>
    </row>
    <row r="123" spans="1:11" ht="20.100000000000001" customHeight="1" x14ac:dyDescent="0.25">
      <c r="A123" s="16"/>
      <c r="B123" s="17"/>
      <c r="C123" s="17"/>
      <c r="D123" s="17"/>
      <c r="E123" s="17"/>
      <c r="F123" s="17"/>
      <c r="G123" s="17"/>
      <c r="H123" s="17"/>
      <c r="I123" s="17"/>
      <c r="J123" s="17"/>
      <c r="K123" s="17"/>
    </row>
    <row r="124" spans="1:11" ht="20.100000000000001" customHeight="1" x14ac:dyDescent="0.25">
      <c r="A124" s="16"/>
      <c r="B124" s="17"/>
      <c r="C124" s="17"/>
      <c r="D124" s="17"/>
      <c r="E124" s="17"/>
      <c r="F124" s="17"/>
      <c r="G124" s="17"/>
      <c r="H124" s="17"/>
      <c r="I124" s="17"/>
      <c r="J124" s="17"/>
      <c r="K124" s="17"/>
    </row>
    <row r="125" spans="1:11" ht="20.100000000000001" customHeight="1" x14ac:dyDescent="0.25">
      <c r="A125" s="16"/>
      <c r="B125" s="17"/>
      <c r="C125" s="17"/>
      <c r="D125" s="17"/>
      <c r="E125" s="17"/>
      <c r="F125" s="17"/>
      <c r="G125" s="17"/>
      <c r="H125" s="17"/>
      <c r="I125" s="17"/>
      <c r="J125" s="17"/>
      <c r="K125" s="17"/>
    </row>
    <row r="126" spans="1:11" x14ac:dyDescent="0.25">
      <c r="A126" s="16"/>
      <c r="B126" s="17"/>
      <c r="C126" s="17"/>
      <c r="D126" s="17"/>
      <c r="E126" s="17"/>
      <c r="F126" s="17"/>
      <c r="G126" s="17"/>
      <c r="H126" s="17"/>
      <c r="I126" s="17"/>
      <c r="J126" s="17"/>
      <c r="K126" s="17"/>
    </row>
    <row r="127" spans="1:11" ht="20.100000000000001" customHeight="1" x14ac:dyDescent="0.25">
      <c r="A127" s="16"/>
      <c r="B127" s="17"/>
      <c r="C127" s="17"/>
      <c r="D127" s="17"/>
      <c r="E127" s="17"/>
      <c r="F127" s="17"/>
      <c r="G127" s="17"/>
      <c r="H127" s="17"/>
      <c r="I127" s="17"/>
      <c r="J127" s="17"/>
      <c r="K127" s="17"/>
    </row>
    <row r="128" spans="1:11" x14ac:dyDescent="0.25">
      <c r="A128" s="16"/>
      <c r="B128" s="17"/>
      <c r="C128" s="17"/>
      <c r="D128" s="17"/>
      <c r="E128" s="17"/>
      <c r="F128" s="17"/>
      <c r="G128" s="17"/>
      <c r="H128" s="17"/>
      <c r="I128" s="17"/>
      <c r="J128" s="17"/>
      <c r="K128" s="17"/>
    </row>
    <row r="129" spans="1:11" x14ac:dyDescent="0.25">
      <c r="A129" s="16"/>
      <c r="B129" s="17"/>
      <c r="C129" s="17"/>
      <c r="D129" s="17"/>
      <c r="E129" s="17"/>
      <c r="F129" s="17"/>
      <c r="G129" s="17"/>
      <c r="H129" s="17"/>
      <c r="I129" s="17"/>
      <c r="J129" s="17"/>
      <c r="K129" s="17"/>
    </row>
    <row r="130" spans="1:11" x14ac:dyDescent="0.25">
      <c r="A130" s="16"/>
    </row>
    <row r="131" spans="1:11" x14ac:dyDescent="0.25">
      <c r="A131" s="16"/>
    </row>
    <row r="132" spans="1:11" x14ac:dyDescent="0.25">
      <c r="A132" s="16"/>
    </row>
    <row r="133" spans="1:11" x14ac:dyDescent="0.25">
      <c r="A133" s="16"/>
    </row>
    <row r="134" spans="1:11" x14ac:dyDescent="0.25">
      <c r="A134" s="16"/>
    </row>
    <row r="135" spans="1:11" x14ac:dyDescent="0.25">
      <c r="A135" s="16"/>
    </row>
    <row r="136" spans="1:11" x14ac:dyDescent="0.25">
      <c r="A136" s="16"/>
    </row>
    <row r="137" spans="1:11" x14ac:dyDescent="0.25">
      <c r="A137" s="16"/>
    </row>
    <row r="138" spans="1:11" x14ac:dyDescent="0.25">
      <c r="A138" s="16"/>
    </row>
    <row r="139" spans="1:11" x14ac:dyDescent="0.25">
      <c r="A139" s="16"/>
    </row>
    <row r="140" spans="1:11" x14ac:dyDescent="0.25">
      <c r="A140" s="16"/>
    </row>
    <row r="141" spans="1:11" x14ac:dyDescent="0.25">
      <c r="A141" s="16"/>
    </row>
    <row r="142" spans="1:11" x14ac:dyDescent="0.25">
      <c r="A142" s="16"/>
    </row>
    <row r="143" spans="1:11" x14ac:dyDescent="0.25">
      <c r="A143" s="16"/>
    </row>
    <row r="144" spans="1:11"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row r="156" spans="1:1" x14ac:dyDescent="0.25">
      <c r="A156" s="16"/>
    </row>
  </sheetData>
  <autoFilter ref="B6:B156"/>
  <customSheetViews>
    <customSheetView guid="{4721BBB5-12E6-4B99-8BF2-C39038CD9F6A}" showAutoFilter="1">
      <pane ySplit="6" topLeftCell="A43" activePane="bottomLeft" state="frozen"/>
      <selection pane="bottomLeft" activeCell="E55" sqref="E55"/>
      <pageMargins left="0.75" right="0.75" top="1" bottom="1" header="0.5" footer="0.5"/>
      <pageSetup paperSize="9" orientation="portrait" r:id="rId1"/>
      <headerFooter alignWithMargins="0"/>
      <autoFilter ref="B6:B157"/>
    </customSheetView>
    <customSheetView guid="{FA9FAA88-D028-49CA-97F0-6F4B4A8F7473}" showAutoFilter="1">
      <pane ySplit="6" topLeftCell="A31" activePane="bottomLeft" state="frozen"/>
      <selection pane="bottomLeft" activeCell="C12" sqref="C12:J12"/>
      <pageMargins left="0.75" right="0.75" top="1" bottom="1" header="0.5" footer="0.5"/>
      <pageSetup paperSize="9" orientation="portrait" r:id="rId2"/>
      <headerFooter alignWithMargins="0"/>
      <autoFilter ref="B6:B157"/>
    </customSheetView>
  </customSheetViews>
  <mergeCells count="50">
    <mergeCell ref="K2:L2"/>
    <mergeCell ref="K3:L3"/>
    <mergeCell ref="K4:L4"/>
    <mergeCell ref="K5:L5"/>
    <mergeCell ref="C86:J86"/>
    <mergeCell ref="I5:J5"/>
    <mergeCell ref="G3:H3"/>
    <mergeCell ref="I4:J4"/>
    <mergeCell ref="G4:H4"/>
    <mergeCell ref="I2:J2"/>
    <mergeCell ref="G2:H2"/>
    <mergeCell ref="C2:F2"/>
    <mergeCell ref="A1:L1"/>
    <mergeCell ref="C42:J42"/>
    <mergeCell ref="C46:J46"/>
    <mergeCell ref="C60:J60"/>
    <mergeCell ref="C55:J55"/>
    <mergeCell ref="C52:J52"/>
    <mergeCell ref="C51:J51"/>
    <mergeCell ref="C34:J34"/>
    <mergeCell ref="A23:A24"/>
    <mergeCell ref="C23:J23"/>
    <mergeCell ref="C12:J12"/>
    <mergeCell ref="C13:J13"/>
    <mergeCell ref="C18:J18"/>
    <mergeCell ref="I3:J3"/>
    <mergeCell ref="C45:J45"/>
    <mergeCell ref="A2:B2"/>
    <mergeCell ref="A5:B5"/>
    <mergeCell ref="C5:F5"/>
    <mergeCell ref="C3:F3"/>
    <mergeCell ref="A3:B3"/>
    <mergeCell ref="C4:F4"/>
    <mergeCell ref="A4:B4"/>
    <mergeCell ref="C87:J87"/>
    <mergeCell ref="C85:J85"/>
    <mergeCell ref="C79:J79"/>
    <mergeCell ref="C76:J76"/>
    <mergeCell ref="A48:A49"/>
    <mergeCell ref="G49:I49"/>
    <mergeCell ref="C61:J61"/>
    <mergeCell ref="C71:J71"/>
    <mergeCell ref="C68:J68"/>
    <mergeCell ref="A72:A73"/>
    <mergeCell ref="C74:J74"/>
    <mergeCell ref="C75:J75"/>
    <mergeCell ref="H64:I64"/>
    <mergeCell ref="C62:J62"/>
    <mergeCell ref="C83:J83"/>
    <mergeCell ref="C59:J59"/>
  </mergeCells>
  <phoneticPr fontId="11" type="noConversion"/>
  <hyperlinks>
    <hyperlink ref="B76" r:id="rId3"/>
  </hyperlinks>
  <pageMargins left="0.75" right="0.75" top="1" bottom="1" header="0.5" footer="0.5"/>
  <pageSetup paperSize="9" orientation="portrait" r:id="rId4"/>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0"/>
  </sheetPr>
  <dimension ref="A1:O183"/>
  <sheetViews>
    <sheetView workbookViewId="0">
      <pane ySplit="6" topLeftCell="A161" activePane="bottomLeft" state="frozen"/>
      <selection pane="bottomLeft" activeCell="H175" sqref="H175"/>
    </sheetView>
  </sheetViews>
  <sheetFormatPr defaultColWidth="8.88671875" defaultRowHeight="15.75" x14ac:dyDescent="0.25"/>
  <cols>
    <col min="1" max="1" width="8.5546875" style="48" customWidth="1"/>
    <col min="2" max="3" width="7.88671875" style="47" customWidth="1"/>
    <col min="4" max="4" width="8.6640625" style="47" customWidth="1"/>
    <col min="5" max="5" width="9.33203125" style="47" customWidth="1"/>
    <col min="6" max="6" width="9" style="47" customWidth="1"/>
    <col min="7" max="7" width="8.88671875" style="47" customWidth="1"/>
    <col min="8" max="8" width="9.88671875" style="47" customWidth="1"/>
    <col min="9" max="9" width="9.33203125" style="47" customWidth="1"/>
    <col min="10" max="10" width="10.6640625" style="47" customWidth="1"/>
    <col min="11" max="11" width="14.33203125" style="977" customWidth="1"/>
    <col min="12" max="12" width="39.33203125" style="18" customWidth="1"/>
    <col min="13" max="16384" width="8.88671875" style="9"/>
  </cols>
  <sheetData>
    <row r="1" spans="1:13" s="6" customFormat="1" ht="30.75" customHeight="1" thickTop="1" x14ac:dyDescent="0.25">
      <c r="A1" s="1621" t="s">
        <v>414</v>
      </c>
      <c r="B1" s="1622"/>
      <c r="C1" s="1622"/>
      <c r="D1" s="1622"/>
      <c r="E1" s="1622"/>
      <c r="F1" s="1622"/>
      <c r="G1" s="1622"/>
      <c r="H1" s="1622"/>
      <c r="I1" s="1622"/>
      <c r="J1" s="1622"/>
      <c r="K1" s="1622"/>
      <c r="L1" s="1623"/>
      <c r="M1" s="5"/>
    </row>
    <row r="2" spans="1:13" ht="20.25" customHeight="1" x14ac:dyDescent="0.25">
      <c r="A2" s="1624" t="s">
        <v>177</v>
      </c>
      <c r="B2" s="1625"/>
      <c r="C2" s="1600">
        <v>5600</v>
      </c>
      <c r="D2" s="1601"/>
      <c r="E2" s="1601"/>
      <c r="F2" s="1602"/>
      <c r="G2" s="1832" t="s">
        <v>3240</v>
      </c>
      <c r="H2" s="1833"/>
      <c r="I2" s="1628" t="s">
        <v>178</v>
      </c>
      <c r="J2" s="1629"/>
      <c r="K2" s="1632" t="s">
        <v>187</v>
      </c>
      <c r="L2" s="1633"/>
      <c r="M2" s="8"/>
    </row>
    <row r="3" spans="1:13" ht="20.25" customHeight="1" x14ac:dyDescent="0.25">
      <c r="A3" s="1624" t="s">
        <v>179</v>
      </c>
      <c r="B3" s="1625"/>
      <c r="C3" s="1600" t="s">
        <v>3208</v>
      </c>
      <c r="D3" s="1601"/>
      <c r="E3" s="1601"/>
      <c r="F3" s="1602"/>
      <c r="G3" s="1639" t="s">
        <v>3137</v>
      </c>
      <c r="H3" s="1640"/>
      <c r="I3" s="1628" t="s">
        <v>180</v>
      </c>
      <c r="J3" s="1629"/>
      <c r="K3" s="1632" t="s">
        <v>188</v>
      </c>
      <c r="L3" s="1633"/>
      <c r="M3" s="8"/>
    </row>
    <row r="4" spans="1:13" ht="20.25" customHeight="1" x14ac:dyDescent="0.25">
      <c r="A4" s="1624" t="s">
        <v>181</v>
      </c>
      <c r="B4" s="1625"/>
      <c r="C4" s="1600" t="s">
        <v>3390</v>
      </c>
      <c r="D4" s="1601"/>
      <c r="E4" s="1601"/>
      <c r="F4" s="1602"/>
      <c r="G4" s="1626"/>
      <c r="H4" s="1627"/>
      <c r="I4" s="1628" t="s">
        <v>182</v>
      </c>
      <c r="J4" s="1629"/>
      <c r="K4" s="1632" t="s">
        <v>3388</v>
      </c>
      <c r="L4" s="1633"/>
      <c r="M4" s="8"/>
    </row>
    <row r="5" spans="1:13" ht="84" customHeight="1" thickBot="1" x14ac:dyDescent="0.3">
      <c r="A5" s="1641" t="s">
        <v>183</v>
      </c>
      <c r="B5" s="1642"/>
      <c r="C5" s="1636" t="s">
        <v>3389</v>
      </c>
      <c r="D5" s="1637"/>
      <c r="E5" s="1637"/>
      <c r="F5" s="1638"/>
      <c r="G5" s="1626"/>
      <c r="H5" s="1627"/>
      <c r="I5" s="1628" t="s">
        <v>297</v>
      </c>
      <c r="J5" s="1629"/>
      <c r="K5" s="1913" t="s">
        <v>2566</v>
      </c>
      <c r="L5" s="1914"/>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20.100000000000001" customHeight="1" x14ac:dyDescent="0.35">
      <c r="A7" s="19">
        <v>40556</v>
      </c>
      <c r="B7" s="20" t="s">
        <v>18</v>
      </c>
      <c r="C7" s="62">
        <v>190</v>
      </c>
      <c r="D7" s="62">
        <v>114</v>
      </c>
      <c r="E7" s="62">
        <v>40</v>
      </c>
      <c r="F7" s="62"/>
      <c r="G7" s="62">
        <v>140</v>
      </c>
      <c r="H7" s="62"/>
      <c r="I7" s="62"/>
      <c r="J7" s="62"/>
      <c r="K7" s="349" t="s">
        <v>3055</v>
      </c>
      <c r="L7" s="349" t="s">
        <v>1560</v>
      </c>
    </row>
    <row r="8" spans="1:13" ht="36.75" customHeight="1" x14ac:dyDescent="0.25">
      <c r="A8" s="16">
        <v>40592</v>
      </c>
      <c r="B8" s="17" t="s">
        <v>13</v>
      </c>
      <c r="C8" s="1617" t="s">
        <v>35</v>
      </c>
      <c r="D8" s="1617"/>
      <c r="E8" s="1617"/>
      <c r="F8" s="1617"/>
      <c r="G8" s="1617"/>
      <c r="H8" s="1617"/>
      <c r="I8" s="1617"/>
      <c r="J8" s="1617"/>
      <c r="K8" s="976"/>
    </row>
    <row r="9" spans="1:13" ht="20.100000000000001" customHeight="1" x14ac:dyDescent="0.25">
      <c r="A9" s="16">
        <v>40627</v>
      </c>
      <c r="B9" s="17" t="s">
        <v>127</v>
      </c>
      <c r="H9" s="47">
        <v>4445</v>
      </c>
      <c r="I9" s="47">
        <v>74</v>
      </c>
      <c r="J9" s="17"/>
      <c r="K9" s="17"/>
      <c r="L9" s="18" t="s">
        <v>56</v>
      </c>
    </row>
    <row r="10" spans="1:13" ht="37.5" customHeight="1" x14ac:dyDescent="0.25">
      <c r="A10" s="16">
        <v>40646</v>
      </c>
      <c r="B10" s="17" t="s">
        <v>24</v>
      </c>
      <c r="C10" s="1617" t="s">
        <v>677</v>
      </c>
      <c r="D10" s="1617"/>
      <c r="E10" s="1617"/>
      <c r="F10" s="1617"/>
      <c r="G10" s="1617"/>
      <c r="H10" s="1617"/>
      <c r="I10" s="1617"/>
      <c r="J10" s="1617"/>
      <c r="K10" s="976"/>
    </row>
    <row r="11" spans="1:13" ht="20.100000000000001" customHeight="1" x14ac:dyDescent="0.25">
      <c r="A11" s="16">
        <v>40652</v>
      </c>
      <c r="B11" s="17" t="s">
        <v>127</v>
      </c>
      <c r="H11" s="47">
        <v>4375</v>
      </c>
      <c r="I11" s="47">
        <v>80</v>
      </c>
      <c r="L11" s="21" t="s">
        <v>68</v>
      </c>
    </row>
    <row r="12" spans="1:13" ht="20.25" customHeight="1" x14ac:dyDescent="0.25">
      <c r="A12" s="16">
        <v>40657</v>
      </c>
      <c r="B12" s="17" t="s">
        <v>18</v>
      </c>
      <c r="C12" s="47">
        <v>260</v>
      </c>
      <c r="D12" s="47">
        <v>156</v>
      </c>
      <c r="E12" s="47">
        <v>40</v>
      </c>
      <c r="F12" s="47">
        <v>1.8</v>
      </c>
      <c r="G12" s="47">
        <v>130</v>
      </c>
      <c r="L12" s="21" t="s">
        <v>71</v>
      </c>
    </row>
    <row r="13" spans="1:13" ht="20.100000000000001" customHeight="1" x14ac:dyDescent="0.25">
      <c r="A13" s="29">
        <v>40750</v>
      </c>
      <c r="B13" s="30" t="s">
        <v>127</v>
      </c>
      <c r="C13" s="63"/>
      <c r="D13" s="63"/>
      <c r="E13" s="63"/>
      <c r="F13" s="63"/>
      <c r="G13" s="63"/>
      <c r="H13" s="63">
        <v>4970</v>
      </c>
      <c r="I13" s="63">
        <v>69</v>
      </c>
      <c r="J13" s="63"/>
      <c r="K13" s="1041"/>
      <c r="L13" s="43" t="s">
        <v>108</v>
      </c>
    </row>
    <row r="14" spans="1:13" ht="20.100000000000001" customHeight="1" thickBot="1" x14ac:dyDescent="0.3">
      <c r="A14" s="110">
        <v>40790</v>
      </c>
      <c r="B14" s="111" t="s">
        <v>18</v>
      </c>
      <c r="C14" s="147">
        <v>260</v>
      </c>
      <c r="D14" s="147">
        <v>183</v>
      </c>
      <c r="E14" s="147">
        <v>30</v>
      </c>
      <c r="F14" s="147" t="s">
        <v>95</v>
      </c>
      <c r="G14" s="147">
        <v>133</v>
      </c>
      <c r="H14" s="147"/>
      <c r="I14" s="147"/>
      <c r="J14" s="147"/>
      <c r="K14" s="147"/>
      <c r="L14" s="112" t="s">
        <v>104</v>
      </c>
    </row>
    <row r="15" spans="1:13" ht="22.5" customHeight="1" thickTop="1" x14ac:dyDescent="0.25">
      <c r="A15" s="40">
        <v>40936</v>
      </c>
      <c r="B15" s="41" t="s">
        <v>18</v>
      </c>
      <c r="C15" s="119">
        <v>260</v>
      </c>
      <c r="D15" s="61">
        <f>+C15*(100-E15)/100</f>
        <v>195</v>
      </c>
      <c r="E15" s="119">
        <v>25</v>
      </c>
      <c r="F15" s="119" t="s">
        <v>95</v>
      </c>
      <c r="G15" s="119">
        <v>160</v>
      </c>
      <c r="H15" s="119"/>
      <c r="I15" s="119"/>
      <c r="J15" s="119"/>
      <c r="K15" s="984"/>
      <c r="L15" s="138" t="s">
        <v>132</v>
      </c>
    </row>
    <row r="16" spans="1:13" ht="22.5" customHeight="1" x14ac:dyDescent="0.25">
      <c r="A16" s="16">
        <v>40953</v>
      </c>
      <c r="B16" s="17" t="s">
        <v>11</v>
      </c>
      <c r="C16" s="1661" t="s">
        <v>678</v>
      </c>
      <c r="D16" s="1662"/>
      <c r="E16" s="1662"/>
      <c r="F16" s="1662"/>
      <c r="G16" s="1662"/>
      <c r="H16" s="1662"/>
      <c r="I16" s="1662"/>
      <c r="J16" s="1663"/>
      <c r="K16" s="1002"/>
    </row>
    <row r="17" spans="1:12" ht="22.5" customHeight="1" x14ac:dyDescent="0.25">
      <c r="A17" s="16">
        <v>40960</v>
      </c>
      <c r="B17" s="17" t="s">
        <v>11</v>
      </c>
      <c r="C17" s="1661" t="s">
        <v>679</v>
      </c>
      <c r="D17" s="1662"/>
      <c r="E17" s="1662"/>
      <c r="F17" s="1662"/>
      <c r="G17" s="1662"/>
      <c r="H17" s="1662"/>
      <c r="I17" s="1662"/>
      <c r="J17" s="1663"/>
      <c r="K17" s="1002"/>
    </row>
    <row r="18" spans="1:12" ht="22.5" customHeight="1" x14ac:dyDescent="0.25">
      <c r="A18" s="16">
        <v>40973</v>
      </c>
      <c r="B18" s="17" t="s">
        <v>11</v>
      </c>
      <c r="C18" s="1661" t="s">
        <v>680</v>
      </c>
      <c r="D18" s="1662"/>
      <c r="E18" s="1662"/>
      <c r="F18" s="1662"/>
      <c r="G18" s="1662"/>
      <c r="H18" s="1662"/>
      <c r="I18" s="1662"/>
      <c r="J18" s="1663"/>
      <c r="K18" s="1002"/>
    </row>
    <row r="19" spans="1:12" ht="33" customHeight="1" x14ac:dyDescent="0.25">
      <c r="A19" s="16">
        <v>40984</v>
      </c>
      <c r="B19" s="17" t="s">
        <v>11</v>
      </c>
      <c r="C19" s="1664" t="s">
        <v>681</v>
      </c>
      <c r="D19" s="1662"/>
      <c r="E19" s="1662"/>
      <c r="F19" s="1662"/>
      <c r="G19" s="1662"/>
      <c r="H19" s="1662"/>
      <c r="I19" s="1662"/>
      <c r="J19" s="1663"/>
      <c r="K19" s="1002"/>
    </row>
    <row r="20" spans="1:12" ht="22.5" customHeight="1" x14ac:dyDescent="0.25">
      <c r="A20" s="16">
        <v>41002</v>
      </c>
      <c r="B20" s="17" t="s">
        <v>127</v>
      </c>
      <c r="D20" s="57"/>
      <c r="H20" s="47">
        <v>4475</v>
      </c>
      <c r="I20" s="47">
        <v>73</v>
      </c>
      <c r="L20" s="18" t="s">
        <v>108</v>
      </c>
    </row>
    <row r="21" spans="1:12" ht="22.5" customHeight="1" x14ac:dyDescent="0.25">
      <c r="A21" s="25">
        <v>41030</v>
      </c>
      <c r="B21" s="26" t="s">
        <v>148</v>
      </c>
      <c r="C21" s="1607" t="s">
        <v>149</v>
      </c>
      <c r="D21" s="1607" t="e">
        <f>+C21*(100-E21)/100</f>
        <v>#VALUE!</v>
      </c>
      <c r="E21" s="1607"/>
      <c r="F21" s="1607"/>
      <c r="G21" s="1607"/>
      <c r="H21" s="1607"/>
      <c r="I21" s="1607"/>
      <c r="J21" s="1607"/>
      <c r="K21" s="979"/>
      <c r="L21" s="27"/>
    </row>
    <row r="22" spans="1:12" ht="22.5" customHeight="1" x14ac:dyDescent="0.25">
      <c r="A22" s="16">
        <v>41067</v>
      </c>
      <c r="B22" s="17" t="s">
        <v>11</v>
      </c>
      <c r="C22" s="1661" t="s">
        <v>682</v>
      </c>
      <c r="D22" s="1662"/>
      <c r="E22" s="1662"/>
      <c r="F22" s="1662"/>
      <c r="G22" s="1662"/>
      <c r="H22" s="1662"/>
      <c r="I22" s="1662"/>
      <c r="J22" s="1663"/>
      <c r="K22" s="1002"/>
    </row>
    <row r="23" spans="1:12" ht="22.5" customHeight="1" x14ac:dyDescent="0.25">
      <c r="A23" s="16">
        <v>41107</v>
      </c>
      <c r="B23" s="17" t="s">
        <v>11</v>
      </c>
      <c r="C23" s="1661" t="s">
        <v>683</v>
      </c>
      <c r="D23" s="1662"/>
      <c r="E23" s="1662"/>
      <c r="F23" s="1662"/>
      <c r="G23" s="1662"/>
      <c r="H23" s="1662"/>
      <c r="I23" s="1662"/>
      <c r="J23" s="1663"/>
      <c r="K23" s="1002"/>
    </row>
    <row r="24" spans="1:12" ht="22.5" customHeight="1" x14ac:dyDescent="0.25">
      <c r="A24" s="16">
        <v>41113</v>
      </c>
      <c r="B24" s="17" t="s">
        <v>11</v>
      </c>
      <c r="C24" s="1661" t="s">
        <v>684</v>
      </c>
      <c r="D24" s="1662"/>
      <c r="E24" s="1662"/>
      <c r="F24" s="1662"/>
      <c r="G24" s="1662"/>
      <c r="H24" s="1662"/>
      <c r="I24" s="1662"/>
      <c r="J24" s="1663"/>
      <c r="K24" s="1002"/>
    </row>
    <row r="25" spans="1:12" ht="18.75" customHeight="1" x14ac:dyDescent="0.25">
      <c r="A25" s="16">
        <v>41189</v>
      </c>
      <c r="B25" s="17" t="s">
        <v>127</v>
      </c>
      <c r="D25" s="57"/>
      <c r="H25" s="47">
        <v>4520</v>
      </c>
      <c r="I25" s="47">
        <v>33</v>
      </c>
      <c r="J25" s="17"/>
      <c r="K25" s="17"/>
      <c r="L25" s="21" t="s">
        <v>171</v>
      </c>
    </row>
    <row r="26" spans="1:12" ht="18.75" customHeight="1" thickBot="1" x14ac:dyDescent="0.3">
      <c r="A26" s="22">
        <v>41238</v>
      </c>
      <c r="B26" s="23" t="s">
        <v>18</v>
      </c>
      <c r="C26" s="58">
        <v>240</v>
      </c>
      <c r="D26" s="58">
        <f>+C26*(100-E26)/100</f>
        <v>180</v>
      </c>
      <c r="E26" s="58">
        <v>25</v>
      </c>
      <c r="F26" s="58"/>
      <c r="G26" s="58">
        <v>150</v>
      </c>
      <c r="H26" s="58"/>
      <c r="I26" s="58"/>
      <c r="J26" s="58"/>
      <c r="K26" s="58"/>
      <c r="L26" s="32" t="s">
        <v>36</v>
      </c>
    </row>
    <row r="27" spans="1:12" ht="18.75" customHeight="1" thickTop="1" x14ac:dyDescent="0.25">
      <c r="A27" s="25">
        <v>41303</v>
      </c>
      <c r="B27" s="26" t="s">
        <v>127</v>
      </c>
      <c r="C27" s="108"/>
      <c r="D27" s="108"/>
      <c r="E27" s="108"/>
      <c r="F27" s="108"/>
      <c r="G27" s="108"/>
      <c r="H27" s="108">
        <v>4785</v>
      </c>
      <c r="I27" s="108">
        <v>79</v>
      </c>
      <c r="J27" s="108"/>
      <c r="K27" s="108"/>
      <c r="L27" s="148" t="s">
        <v>220</v>
      </c>
    </row>
    <row r="28" spans="1:12" ht="55.5" customHeight="1" x14ac:dyDescent="0.25">
      <c r="A28" s="16">
        <v>41316</v>
      </c>
      <c r="B28" s="17" t="s">
        <v>13</v>
      </c>
      <c r="C28" s="1664" t="s">
        <v>685</v>
      </c>
      <c r="D28" s="1665"/>
      <c r="E28" s="1665"/>
      <c r="F28" s="1665"/>
      <c r="G28" s="1665"/>
      <c r="H28" s="1665"/>
      <c r="I28" s="1665"/>
      <c r="J28" s="1666"/>
      <c r="K28" s="999"/>
    </row>
    <row r="29" spans="1:12" ht="18.75" customHeight="1" x14ac:dyDescent="0.25">
      <c r="A29" s="19">
        <v>41391</v>
      </c>
      <c r="B29" s="20" t="s">
        <v>18</v>
      </c>
      <c r="C29" s="60">
        <v>215</v>
      </c>
      <c r="D29" s="60">
        <f>+C29*(100-E29)/100</f>
        <v>161.25</v>
      </c>
      <c r="E29" s="60">
        <v>25</v>
      </c>
      <c r="F29" s="60"/>
      <c r="G29" s="60">
        <v>160</v>
      </c>
      <c r="H29" s="60"/>
      <c r="I29" s="60"/>
      <c r="J29" s="60"/>
      <c r="K29" s="60"/>
      <c r="L29" s="28" t="s">
        <v>686</v>
      </c>
    </row>
    <row r="30" spans="1:12" ht="18.75" customHeight="1" x14ac:dyDescent="0.25">
      <c r="A30" s="19">
        <v>41426</v>
      </c>
      <c r="B30" s="20" t="s">
        <v>268</v>
      </c>
      <c r="C30" s="1819" t="s">
        <v>278</v>
      </c>
      <c r="D30" s="1820"/>
      <c r="E30" s="1820"/>
      <c r="F30" s="1820"/>
      <c r="G30" s="1820"/>
      <c r="H30" s="1820"/>
      <c r="I30" s="1820"/>
      <c r="J30" s="1821"/>
      <c r="K30" s="1067"/>
      <c r="L30" s="28"/>
    </row>
    <row r="31" spans="1:12" ht="32.25" customHeight="1" x14ac:dyDescent="0.25">
      <c r="A31" s="16">
        <v>41440</v>
      </c>
      <c r="B31" s="17" t="s">
        <v>13</v>
      </c>
      <c r="C31" s="1664" t="s">
        <v>687</v>
      </c>
      <c r="D31" s="1662"/>
      <c r="E31" s="1662"/>
      <c r="F31" s="1662"/>
      <c r="G31" s="1662"/>
      <c r="H31" s="1662"/>
      <c r="I31" s="1662"/>
      <c r="J31" s="1663"/>
      <c r="K31" s="1002"/>
    </row>
    <row r="32" spans="1:12" ht="50.25" customHeight="1" x14ac:dyDescent="0.25">
      <c r="A32" s="462">
        <v>41445</v>
      </c>
      <c r="B32" s="689" t="s">
        <v>24</v>
      </c>
      <c r="C32" s="1714" t="s">
        <v>688</v>
      </c>
      <c r="D32" s="1706"/>
      <c r="E32" s="1706"/>
      <c r="F32" s="1706"/>
      <c r="G32" s="1706"/>
      <c r="H32" s="1706"/>
      <c r="I32" s="1706"/>
      <c r="J32" s="1707"/>
      <c r="K32" s="1027"/>
      <c r="L32" s="626"/>
    </row>
    <row r="33" spans="1:15" ht="18.75" customHeight="1" x14ac:dyDescent="0.25">
      <c r="A33" s="16">
        <v>41489</v>
      </c>
      <c r="B33" s="17" t="s">
        <v>13</v>
      </c>
      <c r="C33" s="1661" t="s">
        <v>14</v>
      </c>
      <c r="D33" s="1662"/>
      <c r="E33" s="1662"/>
      <c r="F33" s="1662"/>
      <c r="G33" s="1662"/>
      <c r="H33" s="1662"/>
      <c r="I33" s="1662"/>
      <c r="J33" s="1663"/>
      <c r="K33" s="1002"/>
    </row>
    <row r="34" spans="1:15" ht="18.75" customHeight="1" x14ac:dyDescent="0.25">
      <c r="A34" s="16">
        <v>41532</v>
      </c>
      <c r="B34" s="17" t="s">
        <v>268</v>
      </c>
      <c r="C34" s="1661" t="s">
        <v>279</v>
      </c>
      <c r="D34" s="1662"/>
      <c r="E34" s="1662"/>
      <c r="F34" s="1662"/>
      <c r="G34" s="1662"/>
      <c r="H34" s="1662"/>
      <c r="I34" s="1662"/>
      <c r="J34" s="1663"/>
      <c r="K34" s="1002"/>
    </row>
    <row r="35" spans="1:15" ht="18.75" customHeight="1" x14ac:dyDescent="0.25">
      <c r="A35" s="16">
        <v>41549</v>
      </c>
      <c r="B35" s="17" t="s">
        <v>127</v>
      </c>
      <c r="C35" s="57"/>
      <c r="D35" s="57"/>
      <c r="E35" s="57"/>
      <c r="F35" s="57"/>
      <c r="G35" s="57"/>
      <c r="H35" s="57">
        <v>4380</v>
      </c>
      <c r="I35" s="57">
        <v>70</v>
      </c>
      <c r="J35" s="57"/>
      <c r="K35" s="57"/>
      <c r="L35" s="18" t="s">
        <v>108</v>
      </c>
    </row>
    <row r="36" spans="1:15" ht="33" customHeight="1" thickBot="1" x14ac:dyDescent="0.3">
      <c r="A36" s="110">
        <v>41554</v>
      </c>
      <c r="B36" s="111" t="s">
        <v>18</v>
      </c>
      <c r="C36" s="113">
        <v>315</v>
      </c>
      <c r="D36" s="113">
        <f>+C36*(100-E36)/100</f>
        <v>236.25</v>
      </c>
      <c r="E36" s="113">
        <v>25</v>
      </c>
      <c r="F36" s="113"/>
      <c r="G36" s="113">
        <v>150</v>
      </c>
      <c r="H36" s="113"/>
      <c r="I36" s="113"/>
      <c r="J36" s="113"/>
      <c r="K36" s="113"/>
      <c r="L36" s="114" t="s">
        <v>689</v>
      </c>
    </row>
    <row r="37" spans="1:15" ht="18.75" customHeight="1" thickTop="1" x14ac:dyDescent="0.25">
      <c r="A37" s="40">
        <v>41642</v>
      </c>
      <c r="B37" s="41" t="s">
        <v>127</v>
      </c>
      <c r="C37" s="61"/>
      <c r="D37" s="61"/>
      <c r="E37" s="61"/>
      <c r="F37" s="61"/>
      <c r="G37" s="61"/>
      <c r="H37" s="61">
        <v>4440</v>
      </c>
      <c r="I37" s="61">
        <v>69</v>
      </c>
      <c r="J37" s="61"/>
      <c r="K37" s="61"/>
      <c r="L37" s="42" t="s">
        <v>108</v>
      </c>
    </row>
    <row r="38" spans="1:15" ht="18.75" customHeight="1" x14ac:dyDescent="0.25">
      <c r="A38" s="16">
        <v>41648</v>
      </c>
      <c r="B38" s="17" t="s">
        <v>13</v>
      </c>
      <c r="C38" s="1661" t="s">
        <v>14</v>
      </c>
      <c r="D38" s="1662"/>
      <c r="E38" s="1662"/>
      <c r="F38" s="1662"/>
      <c r="G38" s="1662"/>
      <c r="H38" s="1662"/>
      <c r="I38" s="1662"/>
      <c r="J38" s="1663"/>
      <c r="K38" s="1002"/>
    </row>
    <row r="39" spans="1:15" ht="18.75" customHeight="1" x14ac:dyDescent="0.25">
      <c r="A39" s="16">
        <v>41735</v>
      </c>
      <c r="B39" s="17" t="s">
        <v>18</v>
      </c>
      <c r="C39" s="57">
        <v>350</v>
      </c>
      <c r="D39" s="57">
        <f>+C39*(100-E39)/100</f>
        <v>262.5</v>
      </c>
      <c r="E39" s="57">
        <v>25</v>
      </c>
      <c r="F39" s="57"/>
      <c r="G39" s="57">
        <v>140</v>
      </c>
      <c r="H39" s="57"/>
      <c r="I39" s="57"/>
      <c r="J39" s="57"/>
      <c r="K39" s="57"/>
      <c r="L39" s="18" t="s">
        <v>320</v>
      </c>
    </row>
    <row r="40" spans="1:15" ht="18.75" customHeight="1" x14ac:dyDescent="0.25">
      <c r="A40" s="1582">
        <v>41742</v>
      </c>
      <c r="B40" s="17" t="s">
        <v>11</v>
      </c>
      <c r="C40" s="1661" t="s">
        <v>313</v>
      </c>
      <c r="D40" s="1662"/>
      <c r="E40" s="1662"/>
      <c r="F40" s="1662"/>
      <c r="G40" s="1662"/>
      <c r="H40" s="1662"/>
      <c r="I40" s="1662"/>
      <c r="J40" s="1663"/>
      <c r="K40" s="1002"/>
    </row>
    <row r="41" spans="1:15" ht="18.75" customHeight="1" x14ac:dyDescent="0.25">
      <c r="A41" s="1682"/>
      <c r="B41" s="17" t="s">
        <v>26</v>
      </c>
      <c r="C41" s="1661" t="s">
        <v>314</v>
      </c>
      <c r="D41" s="1662"/>
      <c r="E41" s="1662"/>
      <c r="F41" s="1662"/>
      <c r="G41" s="1662"/>
      <c r="H41" s="1662"/>
      <c r="I41" s="1662"/>
      <c r="J41" s="1663"/>
      <c r="K41" s="1002"/>
    </row>
    <row r="42" spans="1:15" ht="18.75" customHeight="1" x14ac:dyDescent="0.25">
      <c r="A42" s="16">
        <v>41806</v>
      </c>
      <c r="B42" s="17" t="s">
        <v>127</v>
      </c>
      <c r="C42" s="57"/>
      <c r="D42" s="57"/>
      <c r="E42" s="57"/>
      <c r="F42" s="57"/>
      <c r="G42" s="57"/>
      <c r="H42" s="57">
        <v>4445</v>
      </c>
      <c r="I42" s="57">
        <v>82</v>
      </c>
      <c r="J42" s="57"/>
      <c r="K42" s="57"/>
      <c r="L42" s="18" t="s">
        <v>108</v>
      </c>
    </row>
    <row r="43" spans="1:15" ht="22.5" customHeight="1" x14ac:dyDescent="0.25">
      <c r="A43" s="16">
        <v>41861</v>
      </c>
      <c r="B43" s="17" t="s">
        <v>13</v>
      </c>
      <c r="C43" s="1664" t="s">
        <v>337</v>
      </c>
      <c r="D43" s="1665"/>
      <c r="E43" s="1665"/>
      <c r="F43" s="1665"/>
      <c r="G43" s="1665"/>
      <c r="H43" s="1665"/>
      <c r="I43" s="1665"/>
      <c r="J43" s="1666"/>
      <c r="K43" s="999"/>
    </row>
    <row r="44" spans="1:15" s="89" customFormat="1" ht="20.100000000000001" customHeight="1" x14ac:dyDescent="0.25">
      <c r="A44" s="16">
        <v>41876</v>
      </c>
      <c r="B44" s="17" t="s">
        <v>127</v>
      </c>
      <c r="C44" s="57"/>
      <c r="D44" s="57"/>
      <c r="E44" s="57"/>
      <c r="F44" s="57"/>
      <c r="G44" s="57"/>
      <c r="H44" s="57">
        <v>5225</v>
      </c>
      <c r="I44" s="57">
        <v>35</v>
      </c>
      <c r="J44" s="57"/>
      <c r="K44" s="1000"/>
      <c r="L44" s="12" t="s">
        <v>690</v>
      </c>
    </row>
    <row r="45" spans="1:15" ht="30.75" customHeight="1" x14ac:dyDescent="0.25">
      <c r="A45" s="16">
        <v>41916</v>
      </c>
      <c r="B45" s="17" t="s">
        <v>18</v>
      </c>
      <c r="C45" s="47">
        <v>305</v>
      </c>
      <c r="D45" s="57">
        <f>+C45*(100-E45)/100</f>
        <v>259.25</v>
      </c>
      <c r="E45" s="57">
        <v>15</v>
      </c>
      <c r="F45" s="57"/>
      <c r="G45" s="57">
        <v>125</v>
      </c>
      <c r="H45" s="57"/>
      <c r="I45" s="57"/>
      <c r="J45" s="57"/>
      <c r="K45" s="57"/>
      <c r="L45" s="18" t="s">
        <v>214</v>
      </c>
    </row>
    <row r="46" spans="1:15" ht="20.100000000000001" customHeight="1" thickBot="1" x14ac:dyDescent="0.3">
      <c r="A46" s="120">
        <v>42003</v>
      </c>
      <c r="B46" s="121" t="s">
        <v>18</v>
      </c>
      <c r="C46" s="121">
        <v>265</v>
      </c>
      <c r="D46" s="129">
        <f>+C46*(100-E46)/100</f>
        <v>225.25</v>
      </c>
      <c r="E46" s="129">
        <v>15</v>
      </c>
      <c r="F46" s="129"/>
      <c r="G46" s="129">
        <v>130</v>
      </c>
      <c r="H46" s="129"/>
      <c r="I46" s="129"/>
      <c r="J46" s="129"/>
      <c r="K46" s="129"/>
      <c r="L46" s="141" t="s">
        <v>214</v>
      </c>
    </row>
    <row r="47" spans="1:15" ht="16.5" thickTop="1" x14ac:dyDescent="0.25">
      <c r="A47" s="25">
        <v>42045</v>
      </c>
      <c r="B47" s="26" t="s">
        <v>127</v>
      </c>
      <c r="C47" s="26"/>
      <c r="D47" s="108"/>
      <c r="E47" s="108"/>
      <c r="F47" s="108"/>
      <c r="G47" s="108"/>
      <c r="H47" s="108">
        <v>4485</v>
      </c>
      <c r="I47" s="108">
        <v>35</v>
      </c>
      <c r="J47" s="108"/>
      <c r="K47" s="108"/>
      <c r="L47" s="27" t="s">
        <v>220</v>
      </c>
    </row>
    <row r="48" spans="1:15" ht="51.75" customHeight="1" x14ac:dyDescent="0.25">
      <c r="A48" s="16">
        <v>42076</v>
      </c>
      <c r="B48" s="17" t="s">
        <v>13</v>
      </c>
      <c r="C48" s="1651" t="s">
        <v>964</v>
      </c>
      <c r="D48" s="1686"/>
      <c r="E48" s="1686"/>
      <c r="F48" s="1686"/>
      <c r="G48" s="1686"/>
      <c r="H48" s="1686"/>
      <c r="I48" s="1686"/>
      <c r="J48" s="1687"/>
      <c r="K48" s="1006"/>
      <c r="O48" s="218"/>
    </row>
    <row r="49" spans="1:15" ht="31.5" x14ac:dyDescent="0.25">
      <c r="A49" s="19">
        <v>42116</v>
      </c>
      <c r="B49" s="20" t="s">
        <v>18</v>
      </c>
      <c r="C49" s="217">
        <v>220</v>
      </c>
      <c r="D49" s="60">
        <f>+C49*(100-E49)/100</f>
        <v>176</v>
      </c>
      <c r="E49" s="60">
        <v>20</v>
      </c>
      <c r="F49" s="60"/>
      <c r="G49" s="60">
        <v>118</v>
      </c>
      <c r="H49" s="60"/>
      <c r="I49" s="60"/>
      <c r="J49" s="60"/>
      <c r="K49" s="60"/>
      <c r="L49" s="28" t="s">
        <v>975</v>
      </c>
      <c r="O49" s="218"/>
    </row>
    <row r="50" spans="1:15" x14ac:dyDescent="0.25">
      <c r="A50" s="16">
        <v>42133</v>
      </c>
      <c r="B50" s="17" t="s">
        <v>127</v>
      </c>
      <c r="C50" s="17"/>
      <c r="D50" s="57"/>
      <c r="E50" s="57"/>
      <c r="F50" s="57"/>
      <c r="G50" s="57"/>
      <c r="H50" s="57">
        <v>4445</v>
      </c>
      <c r="I50" s="57">
        <v>78</v>
      </c>
      <c r="J50" s="57"/>
      <c r="K50" s="57"/>
      <c r="L50" s="18" t="s">
        <v>992</v>
      </c>
    </row>
    <row r="51" spans="1:15" x14ac:dyDescent="0.25">
      <c r="A51" s="19">
        <v>42184</v>
      </c>
      <c r="B51" s="20" t="s">
        <v>18</v>
      </c>
      <c r="C51" s="20">
        <v>122</v>
      </c>
      <c r="D51" s="60">
        <f>+C51*(100-E51)/100</f>
        <v>97.6</v>
      </c>
      <c r="E51" s="60">
        <v>20</v>
      </c>
      <c r="F51" s="60"/>
      <c r="G51" s="60">
        <v>132</v>
      </c>
      <c r="H51" s="60"/>
      <c r="I51" s="60"/>
      <c r="J51" s="60"/>
      <c r="K51" s="60"/>
      <c r="L51" s="107" t="s">
        <v>1064</v>
      </c>
    </row>
    <row r="52" spans="1:15" ht="20.100000000000001" customHeight="1" x14ac:dyDescent="0.25">
      <c r="A52" s="16">
        <v>42200</v>
      </c>
      <c r="B52" s="17" t="s">
        <v>127</v>
      </c>
      <c r="C52" s="17"/>
      <c r="D52" s="57"/>
      <c r="E52" s="57"/>
      <c r="F52" s="57"/>
      <c r="G52" s="57"/>
      <c r="H52" s="57">
        <v>4420</v>
      </c>
      <c r="I52" s="57">
        <v>88</v>
      </c>
      <c r="J52" s="57"/>
      <c r="K52" s="57"/>
      <c r="L52" s="18" t="s">
        <v>1063</v>
      </c>
    </row>
    <row r="53" spans="1:15" ht="36" customHeight="1" x14ac:dyDescent="0.25">
      <c r="A53" s="16">
        <v>42268</v>
      </c>
      <c r="B53" s="17" t="s">
        <v>13</v>
      </c>
      <c r="C53" s="1651" t="s">
        <v>1126</v>
      </c>
      <c r="D53" s="1686"/>
      <c r="E53" s="1686"/>
      <c r="F53" s="1686"/>
      <c r="G53" s="1686"/>
      <c r="H53" s="1686"/>
      <c r="I53" s="1686"/>
      <c r="J53" s="1687"/>
      <c r="K53" s="1006"/>
    </row>
    <row r="54" spans="1:15" x14ac:dyDescent="0.25">
      <c r="A54" s="16">
        <v>42323</v>
      </c>
      <c r="B54" s="17" t="s">
        <v>127</v>
      </c>
      <c r="C54" s="17"/>
      <c r="D54" s="57"/>
      <c r="E54" s="57"/>
      <c r="F54" s="57"/>
      <c r="G54" s="57"/>
      <c r="H54" s="1600" t="s">
        <v>218</v>
      </c>
      <c r="I54" s="1601"/>
      <c r="J54" s="1602"/>
      <c r="K54" s="972"/>
      <c r="L54" s="18" t="s">
        <v>1121</v>
      </c>
    </row>
    <row r="55" spans="1:15" ht="51.75" customHeight="1" x14ac:dyDescent="0.25">
      <c r="A55" s="16">
        <v>42328</v>
      </c>
      <c r="B55" s="17" t="s">
        <v>13</v>
      </c>
      <c r="C55" s="1664" t="s">
        <v>1134</v>
      </c>
      <c r="D55" s="1665"/>
      <c r="E55" s="1665"/>
      <c r="F55" s="1665"/>
      <c r="G55" s="1665"/>
      <c r="H55" s="1665"/>
      <c r="I55" s="1665"/>
      <c r="J55" s="1666"/>
      <c r="K55" s="999"/>
    </row>
    <row r="56" spans="1:15" ht="87" customHeight="1" thickBot="1" x14ac:dyDescent="0.3">
      <c r="A56" s="673">
        <v>42333</v>
      </c>
      <c r="B56" s="708" t="s">
        <v>24</v>
      </c>
      <c r="C56" s="1990" t="s">
        <v>1165</v>
      </c>
      <c r="D56" s="1991"/>
      <c r="E56" s="1991"/>
      <c r="F56" s="1991"/>
      <c r="G56" s="1991"/>
      <c r="H56" s="1991"/>
      <c r="I56" s="1991"/>
      <c r="J56" s="1992"/>
      <c r="K56" s="709"/>
      <c r="L56" s="709" t="s">
        <v>1561</v>
      </c>
    </row>
    <row r="57" spans="1:15" ht="20.100000000000001" customHeight="1" thickTop="1" x14ac:dyDescent="0.25">
      <c r="A57" s="40">
        <v>42383</v>
      </c>
      <c r="B57" s="41" t="s">
        <v>127</v>
      </c>
      <c r="C57" s="41"/>
      <c r="D57" s="61"/>
      <c r="E57" s="61"/>
      <c r="F57" s="61"/>
      <c r="G57" s="61"/>
      <c r="H57" s="61">
        <v>4835</v>
      </c>
      <c r="I57" s="61">
        <v>43</v>
      </c>
      <c r="J57" s="61"/>
      <c r="K57" s="61"/>
      <c r="L57" s="138" t="s">
        <v>1161</v>
      </c>
    </row>
    <row r="58" spans="1:15" ht="20.100000000000001" customHeight="1" x14ac:dyDescent="0.25">
      <c r="A58" s="1582">
        <v>42399</v>
      </c>
      <c r="B58" s="17" t="s">
        <v>268</v>
      </c>
      <c r="C58" s="1589" t="s">
        <v>1241</v>
      </c>
      <c r="D58" s="1590"/>
      <c r="E58" s="1590"/>
      <c r="F58" s="1590"/>
      <c r="G58" s="1590"/>
      <c r="H58" s="1590"/>
      <c r="I58" s="1590"/>
      <c r="J58" s="1591"/>
      <c r="K58" s="988"/>
      <c r="L58" s="21"/>
    </row>
    <row r="59" spans="1:15" ht="35.25" customHeight="1" x14ac:dyDescent="0.25">
      <c r="A59" s="1682"/>
      <c r="B59" s="17" t="s">
        <v>18</v>
      </c>
      <c r="C59" s="17">
        <v>295</v>
      </c>
      <c r="D59" s="57">
        <f>+C59*(100-E59)/100</f>
        <v>250.75</v>
      </c>
      <c r="E59" s="57">
        <v>15</v>
      </c>
      <c r="F59" s="57"/>
      <c r="G59" s="57">
        <v>180</v>
      </c>
      <c r="H59" s="57"/>
      <c r="I59" s="57"/>
      <c r="J59" s="57"/>
      <c r="K59" s="57"/>
      <c r="L59" s="18" t="s">
        <v>1168</v>
      </c>
    </row>
    <row r="60" spans="1:15" ht="20.100000000000001" customHeight="1" x14ac:dyDescent="0.25">
      <c r="A60" s="19">
        <v>42411</v>
      </c>
      <c r="B60" s="20" t="s">
        <v>18</v>
      </c>
      <c r="C60" s="20">
        <v>135</v>
      </c>
      <c r="D60" s="60">
        <f>+C60*(100-E60)/100</f>
        <v>114.75</v>
      </c>
      <c r="E60" s="60">
        <v>15</v>
      </c>
      <c r="F60" s="60"/>
      <c r="G60" s="60">
        <v>230</v>
      </c>
      <c r="H60" s="60"/>
      <c r="I60" s="60"/>
      <c r="J60" s="60"/>
      <c r="K60" s="60"/>
      <c r="L60" s="28" t="s">
        <v>30</v>
      </c>
    </row>
    <row r="61" spans="1:15" ht="20.100000000000001" customHeight="1" x14ac:dyDescent="0.25">
      <c r="A61" s="19">
        <v>42445</v>
      </c>
      <c r="B61" s="20" t="s">
        <v>18</v>
      </c>
      <c r="C61" s="20">
        <v>295</v>
      </c>
      <c r="D61" s="60">
        <f>+C61*(100-E61)/100</f>
        <v>250.75</v>
      </c>
      <c r="E61" s="60">
        <v>15</v>
      </c>
      <c r="F61" s="60"/>
      <c r="G61" s="60">
        <v>230</v>
      </c>
      <c r="H61" s="60"/>
      <c r="I61" s="60"/>
      <c r="J61" s="60"/>
      <c r="K61" s="60"/>
      <c r="L61" s="28" t="s">
        <v>30</v>
      </c>
    </row>
    <row r="62" spans="1:15" x14ac:dyDescent="0.25">
      <c r="A62" s="29">
        <v>42448</v>
      </c>
      <c r="B62" s="30" t="s">
        <v>18</v>
      </c>
      <c r="C62" s="30">
        <v>230</v>
      </c>
      <c r="D62" s="56">
        <f>+C62*(100-E62)/100</f>
        <v>188.6</v>
      </c>
      <c r="E62" s="56">
        <v>18</v>
      </c>
      <c r="F62" s="56"/>
      <c r="G62" s="56">
        <v>150</v>
      </c>
      <c r="H62" s="56"/>
      <c r="I62" s="56"/>
      <c r="J62" s="56"/>
      <c r="K62" s="56"/>
      <c r="L62" s="31" t="s">
        <v>1215</v>
      </c>
    </row>
    <row r="63" spans="1:15" ht="20.100000000000001" customHeight="1" x14ac:dyDescent="0.25">
      <c r="A63" s="16">
        <v>42460</v>
      </c>
      <c r="B63" s="17" t="s">
        <v>127</v>
      </c>
      <c r="C63" s="17"/>
      <c r="D63" s="56"/>
      <c r="E63" s="57"/>
      <c r="F63" s="57"/>
      <c r="G63" s="57"/>
      <c r="H63" s="57">
        <v>4575</v>
      </c>
      <c r="I63" s="57">
        <v>87</v>
      </c>
      <c r="J63" s="57"/>
      <c r="K63" s="57"/>
      <c r="L63" s="18" t="s">
        <v>1223</v>
      </c>
    </row>
    <row r="64" spans="1:15" ht="20.100000000000001" customHeight="1" x14ac:dyDescent="0.25">
      <c r="A64" s="16">
        <v>42480</v>
      </c>
      <c r="B64" s="17" t="s">
        <v>268</v>
      </c>
      <c r="C64" s="1589" t="s">
        <v>1242</v>
      </c>
      <c r="D64" s="1590"/>
      <c r="E64" s="1590"/>
      <c r="F64" s="1590"/>
      <c r="G64" s="1590"/>
      <c r="H64" s="1590"/>
      <c r="I64" s="1590"/>
      <c r="J64" s="1591"/>
      <c r="K64" s="988"/>
    </row>
    <row r="65" spans="1:12" x14ac:dyDescent="0.25">
      <c r="A65" s="16">
        <v>42482</v>
      </c>
      <c r="B65" s="17" t="s">
        <v>13</v>
      </c>
      <c r="C65" s="1661" t="s">
        <v>74</v>
      </c>
      <c r="D65" s="1662"/>
      <c r="E65" s="1662"/>
      <c r="F65" s="1662"/>
      <c r="G65" s="1662"/>
      <c r="H65" s="1662"/>
      <c r="I65" s="1662"/>
      <c r="J65" s="1663"/>
      <c r="K65" s="1002"/>
    </row>
    <row r="66" spans="1:12" x14ac:dyDescent="0.25">
      <c r="A66" s="19">
        <v>42488</v>
      </c>
      <c r="B66" s="20" t="s">
        <v>18</v>
      </c>
      <c r="C66" s="60">
        <v>210</v>
      </c>
      <c r="D66" s="60">
        <f>+C66*(100-E66)/100</f>
        <v>172.2</v>
      </c>
      <c r="E66" s="60">
        <v>18</v>
      </c>
      <c r="F66" s="60"/>
      <c r="G66" s="60">
        <v>175</v>
      </c>
      <c r="H66" s="60"/>
      <c r="I66" s="60"/>
      <c r="J66" s="60"/>
      <c r="K66" s="60"/>
      <c r="L66" s="28" t="s">
        <v>1314</v>
      </c>
    </row>
    <row r="67" spans="1:12" x14ac:dyDescent="0.25">
      <c r="A67" s="16">
        <v>42489</v>
      </c>
      <c r="B67" s="17" t="s">
        <v>148</v>
      </c>
      <c r="C67" s="1589" t="s">
        <v>1249</v>
      </c>
      <c r="D67" s="1590"/>
      <c r="E67" s="1590"/>
      <c r="F67" s="1590"/>
      <c r="G67" s="1590"/>
      <c r="H67" s="1590"/>
      <c r="I67" s="1590"/>
      <c r="J67" s="1591"/>
      <c r="K67" s="988"/>
    </row>
    <row r="68" spans="1:12" x14ac:dyDescent="0.25">
      <c r="A68" s="16">
        <v>42492</v>
      </c>
      <c r="B68" s="17" t="s">
        <v>18</v>
      </c>
      <c r="C68" s="17">
        <v>290</v>
      </c>
      <c r="D68" s="57">
        <f>+C68*(100-E68)/100</f>
        <v>237.8</v>
      </c>
      <c r="E68" s="57">
        <v>18</v>
      </c>
      <c r="F68" s="57"/>
      <c r="G68" s="57">
        <v>165</v>
      </c>
      <c r="H68" s="57"/>
      <c r="I68" s="57"/>
      <c r="J68" s="57"/>
      <c r="K68" s="57"/>
      <c r="L68" s="18" t="s">
        <v>1264</v>
      </c>
    </row>
    <row r="69" spans="1:12" x14ac:dyDescent="0.25">
      <c r="A69" s="19">
        <v>42561</v>
      </c>
      <c r="B69" s="20" t="s">
        <v>18</v>
      </c>
      <c r="C69" s="20">
        <v>230</v>
      </c>
      <c r="D69" s="60">
        <f>+C69*(100-E69)/100</f>
        <v>184</v>
      </c>
      <c r="E69" s="60">
        <v>20</v>
      </c>
      <c r="F69" s="60"/>
      <c r="G69" s="60">
        <v>240</v>
      </c>
      <c r="H69" s="60"/>
      <c r="I69" s="60"/>
      <c r="J69" s="60"/>
      <c r="K69" s="60"/>
      <c r="L69" s="28" t="s">
        <v>1313</v>
      </c>
    </row>
    <row r="70" spans="1:12" ht="34.5" customHeight="1" x14ac:dyDescent="0.25">
      <c r="A70" s="1582">
        <v>42562</v>
      </c>
      <c r="B70" s="30" t="s">
        <v>148</v>
      </c>
      <c r="C70" s="1978" t="s">
        <v>1318</v>
      </c>
      <c r="D70" s="1979"/>
      <c r="E70" s="1979"/>
      <c r="F70" s="1979"/>
      <c r="G70" s="1979"/>
      <c r="H70" s="1979"/>
      <c r="I70" s="1979"/>
      <c r="J70" s="1980"/>
      <c r="K70" s="1111"/>
      <c r="L70" s="31"/>
    </row>
    <row r="71" spans="1:12" x14ac:dyDescent="0.25">
      <c r="A71" s="1682"/>
      <c r="B71" s="17" t="s">
        <v>18</v>
      </c>
      <c r="C71" s="178">
        <v>260</v>
      </c>
      <c r="D71" s="179">
        <f>+C71*(100-E71)/100</f>
        <v>208</v>
      </c>
      <c r="E71" s="179">
        <v>20</v>
      </c>
      <c r="F71" s="179"/>
      <c r="G71" s="179">
        <v>160</v>
      </c>
      <c r="H71" s="179"/>
      <c r="I71" s="179"/>
      <c r="J71" s="179"/>
      <c r="K71" s="179"/>
      <c r="L71" s="18" t="s">
        <v>1315</v>
      </c>
    </row>
    <row r="72" spans="1:12" ht="20.100000000000001" customHeight="1" x14ac:dyDescent="0.25">
      <c r="A72" s="16">
        <v>42574</v>
      </c>
      <c r="B72" s="17" t="s">
        <v>127</v>
      </c>
      <c r="C72" s="178"/>
      <c r="D72" s="179"/>
      <c r="E72" s="179"/>
      <c r="F72" s="179"/>
      <c r="G72" s="179"/>
      <c r="H72" s="1658" t="s">
        <v>1344</v>
      </c>
      <c r="I72" s="1659"/>
      <c r="J72" s="1660"/>
      <c r="K72" s="997"/>
      <c r="L72" s="18" t="s">
        <v>1345</v>
      </c>
    </row>
    <row r="73" spans="1:12" ht="24" customHeight="1" x14ac:dyDescent="0.25">
      <c r="A73" s="19">
        <v>42664</v>
      </c>
      <c r="B73" s="20" t="s">
        <v>18</v>
      </c>
      <c r="C73" s="236">
        <v>105</v>
      </c>
      <c r="D73" s="237">
        <f>+C73*(100-E73)/100</f>
        <v>84</v>
      </c>
      <c r="E73" s="237">
        <v>20</v>
      </c>
      <c r="F73" s="237"/>
      <c r="G73" s="237">
        <v>170</v>
      </c>
      <c r="H73" s="237"/>
      <c r="I73" s="237"/>
      <c r="J73" s="237"/>
      <c r="K73" s="237"/>
      <c r="L73" s="28" t="s">
        <v>1327</v>
      </c>
    </row>
    <row r="74" spans="1:12" ht="20.100000000000001" customHeight="1" x14ac:dyDescent="0.25">
      <c r="A74" s="16">
        <v>42686</v>
      </c>
      <c r="B74" s="17" t="s">
        <v>11</v>
      </c>
      <c r="C74" s="1658" t="s">
        <v>1457</v>
      </c>
      <c r="D74" s="1659"/>
      <c r="E74" s="1659"/>
      <c r="F74" s="1659"/>
      <c r="G74" s="1659"/>
      <c r="H74" s="1659"/>
      <c r="I74" s="1659"/>
      <c r="J74" s="1660"/>
      <c r="K74" s="997"/>
    </row>
    <row r="75" spans="1:12" ht="24.75" customHeight="1" x14ac:dyDescent="0.25">
      <c r="A75" s="19">
        <v>42730</v>
      </c>
      <c r="B75" s="20" t="s">
        <v>18</v>
      </c>
      <c r="C75" s="236">
        <v>155</v>
      </c>
      <c r="D75" s="237"/>
      <c r="E75" s="237">
        <v>20</v>
      </c>
      <c r="F75" s="237"/>
      <c r="G75" s="237">
        <v>180</v>
      </c>
      <c r="H75" s="237"/>
      <c r="I75" s="237"/>
      <c r="J75" s="237"/>
      <c r="K75" s="237"/>
      <c r="L75" s="28" t="s">
        <v>1492</v>
      </c>
    </row>
    <row r="76" spans="1:12" ht="23.25" customHeight="1" thickBot="1" x14ac:dyDescent="0.3">
      <c r="A76" s="338">
        <v>42731</v>
      </c>
      <c r="B76" s="340" t="s">
        <v>13</v>
      </c>
      <c r="C76" s="1737" t="s">
        <v>1240</v>
      </c>
      <c r="D76" s="1738"/>
      <c r="E76" s="1738"/>
      <c r="F76" s="1738"/>
      <c r="G76" s="1738"/>
      <c r="H76" s="1738"/>
      <c r="I76" s="1738"/>
      <c r="J76" s="1739"/>
      <c r="K76" s="1039"/>
      <c r="L76" s="39"/>
    </row>
    <row r="77" spans="1:12" ht="22.5" customHeight="1" thickTop="1" x14ac:dyDescent="0.25">
      <c r="A77" s="40">
        <v>42746</v>
      </c>
      <c r="B77" s="41" t="s">
        <v>18</v>
      </c>
      <c r="C77" s="181">
        <v>340</v>
      </c>
      <c r="D77" s="182">
        <f>+C77*(100-E77)/100</f>
        <v>255</v>
      </c>
      <c r="E77" s="182">
        <v>25</v>
      </c>
      <c r="F77" s="182"/>
      <c r="G77" s="182">
        <v>170</v>
      </c>
      <c r="H77" s="182"/>
      <c r="I77" s="182"/>
      <c r="J77" s="182"/>
      <c r="K77" s="182"/>
      <c r="L77" s="42" t="s">
        <v>1501</v>
      </c>
    </row>
    <row r="78" spans="1:12" ht="18.75" customHeight="1" x14ac:dyDescent="0.25">
      <c r="A78" s="16">
        <v>42759</v>
      </c>
      <c r="B78" s="17" t="s">
        <v>18</v>
      </c>
      <c r="C78" s="178">
        <v>320</v>
      </c>
      <c r="D78" s="179">
        <f>+C78*(100-E78)/100</f>
        <v>240</v>
      </c>
      <c r="E78" s="179">
        <v>25</v>
      </c>
      <c r="F78" s="179"/>
      <c r="G78" s="179">
        <v>175</v>
      </c>
      <c r="H78" s="179"/>
      <c r="I78" s="179"/>
      <c r="J78" s="179"/>
      <c r="K78" s="179"/>
      <c r="L78" s="18" t="s">
        <v>36</v>
      </c>
    </row>
    <row r="79" spans="1:12" ht="36" customHeight="1" x14ac:dyDescent="0.25">
      <c r="A79" s="16">
        <v>42791</v>
      </c>
      <c r="B79" s="17" t="s">
        <v>13</v>
      </c>
      <c r="C79" s="1655" t="s">
        <v>1513</v>
      </c>
      <c r="D79" s="1656"/>
      <c r="E79" s="1656"/>
      <c r="F79" s="1656"/>
      <c r="G79" s="1656"/>
      <c r="H79" s="1656"/>
      <c r="I79" s="1656"/>
      <c r="J79" s="1657"/>
      <c r="K79" s="991"/>
      <c r="L79" s="21" t="s">
        <v>1595</v>
      </c>
    </row>
    <row r="80" spans="1:12" ht="66.75" customHeight="1" x14ac:dyDescent="0.25">
      <c r="A80" s="16">
        <v>42795</v>
      </c>
      <c r="B80" s="17" t="s">
        <v>13</v>
      </c>
      <c r="C80" s="1655" t="s">
        <v>1515</v>
      </c>
      <c r="D80" s="1656"/>
      <c r="E80" s="1656"/>
      <c r="F80" s="1656"/>
      <c r="G80" s="1656"/>
      <c r="H80" s="1656"/>
      <c r="I80" s="1656"/>
      <c r="J80" s="1657"/>
      <c r="K80" s="991"/>
      <c r="L80" s="21" t="s">
        <v>1594</v>
      </c>
    </row>
    <row r="81" spans="1:12" ht="43.5" customHeight="1" x14ac:dyDescent="0.25">
      <c r="A81" s="357">
        <v>42800</v>
      </c>
      <c r="B81" s="17" t="s">
        <v>13</v>
      </c>
      <c r="C81" s="1655" t="s">
        <v>1592</v>
      </c>
      <c r="D81" s="1656"/>
      <c r="E81" s="1656"/>
      <c r="F81" s="1656"/>
      <c r="G81" s="1656"/>
      <c r="H81" s="1656"/>
      <c r="I81" s="1656"/>
      <c r="J81" s="1657"/>
      <c r="K81" s="991"/>
      <c r="L81" s="21" t="s">
        <v>1593</v>
      </c>
    </row>
    <row r="82" spans="1:12" ht="98.25" customHeight="1" x14ac:dyDescent="0.25">
      <c r="A82" s="462">
        <v>42802</v>
      </c>
      <c r="B82" s="463" t="s">
        <v>24</v>
      </c>
      <c r="C82" s="1705" t="s">
        <v>1772</v>
      </c>
      <c r="D82" s="1765"/>
      <c r="E82" s="1765"/>
      <c r="F82" s="1765"/>
      <c r="G82" s="1765"/>
      <c r="H82" s="1765"/>
      <c r="I82" s="1765"/>
      <c r="J82" s="1766"/>
      <c r="K82" s="1044"/>
      <c r="L82" s="690" t="s">
        <v>1561</v>
      </c>
    </row>
    <row r="83" spans="1:12" ht="20.100000000000001" customHeight="1" x14ac:dyDescent="0.25">
      <c r="A83" s="16">
        <v>42817</v>
      </c>
      <c r="B83" s="17" t="s">
        <v>18</v>
      </c>
      <c r="C83" s="178">
        <v>315</v>
      </c>
      <c r="D83" s="179">
        <f>+C83*(100-E83)/100</f>
        <v>189</v>
      </c>
      <c r="E83" s="179">
        <v>40</v>
      </c>
      <c r="F83" s="179"/>
      <c r="G83" s="179">
        <v>170</v>
      </c>
      <c r="H83" s="179"/>
      <c r="I83" s="179"/>
      <c r="J83" s="179"/>
      <c r="K83" s="179"/>
      <c r="L83" s="18" t="s">
        <v>336</v>
      </c>
    </row>
    <row r="84" spans="1:12" ht="20.100000000000001" customHeight="1" x14ac:dyDescent="0.25">
      <c r="A84" s="16">
        <v>42821</v>
      </c>
      <c r="B84" s="17" t="s">
        <v>13</v>
      </c>
      <c r="C84" s="1658" t="s">
        <v>133</v>
      </c>
      <c r="D84" s="1659"/>
      <c r="E84" s="1659"/>
      <c r="F84" s="1659"/>
      <c r="G84" s="1659"/>
      <c r="H84" s="1659"/>
      <c r="I84" s="1659"/>
      <c r="J84" s="1660"/>
      <c r="K84" s="997"/>
    </row>
    <row r="85" spans="1:12" ht="20.100000000000001" customHeight="1" x14ac:dyDescent="0.25">
      <c r="A85" s="16">
        <v>42825</v>
      </c>
      <c r="B85" s="17" t="s">
        <v>127</v>
      </c>
      <c r="C85" s="178"/>
      <c r="D85" s="179"/>
      <c r="E85" s="179"/>
      <c r="F85" s="179"/>
      <c r="G85" s="179"/>
      <c r="H85" s="179">
        <v>4970</v>
      </c>
      <c r="I85" s="179">
        <v>94</v>
      </c>
      <c r="J85" s="179"/>
      <c r="K85" s="179"/>
      <c r="L85" s="18" t="s">
        <v>1611</v>
      </c>
    </row>
    <row r="86" spans="1:12" ht="20.100000000000001" customHeight="1" x14ac:dyDescent="0.25">
      <c r="A86" s="29">
        <v>42838</v>
      </c>
      <c r="B86" s="30" t="s">
        <v>18</v>
      </c>
      <c r="C86" s="199">
        <v>270</v>
      </c>
      <c r="D86" s="200">
        <f>+C86*(100-E86)/100</f>
        <v>162</v>
      </c>
      <c r="E86" s="200">
        <v>40</v>
      </c>
      <c r="F86" s="200"/>
      <c r="G86" s="200">
        <v>170</v>
      </c>
      <c r="H86" s="200"/>
      <c r="I86" s="200"/>
      <c r="J86" s="200"/>
      <c r="K86" s="200"/>
      <c r="L86" s="31" t="s">
        <v>1588</v>
      </c>
    </row>
    <row r="87" spans="1:12" ht="20.100000000000001" customHeight="1" x14ac:dyDescent="0.25">
      <c r="A87" s="19">
        <v>42905</v>
      </c>
      <c r="B87" s="20" t="s">
        <v>18</v>
      </c>
      <c r="C87" s="236">
        <v>210</v>
      </c>
      <c r="D87" s="237">
        <f>+C87*(100-E87)/100</f>
        <v>136.5</v>
      </c>
      <c r="E87" s="236">
        <v>35</v>
      </c>
      <c r="F87" s="236"/>
      <c r="G87" s="236">
        <v>230</v>
      </c>
      <c r="H87" s="236"/>
      <c r="I87" s="236"/>
      <c r="J87" s="236"/>
      <c r="K87" s="236"/>
      <c r="L87" s="28" t="s">
        <v>1631</v>
      </c>
    </row>
    <row r="88" spans="1:12" ht="20.100000000000001" customHeight="1" x14ac:dyDescent="0.25">
      <c r="A88" s="439"/>
      <c r="B88" s="440" t="s">
        <v>13</v>
      </c>
      <c r="C88" s="1975"/>
      <c r="D88" s="1976"/>
      <c r="E88" s="1976"/>
      <c r="F88" s="1976"/>
      <c r="G88" s="1976"/>
      <c r="H88" s="1976"/>
      <c r="I88" s="1976"/>
      <c r="J88" s="1977"/>
      <c r="K88" s="1112"/>
      <c r="L88" s="441"/>
    </row>
    <row r="89" spans="1:12" x14ac:dyDescent="0.25">
      <c r="A89" s="16">
        <v>42906</v>
      </c>
      <c r="B89" s="17" t="s">
        <v>13</v>
      </c>
      <c r="C89" s="1658" t="s">
        <v>74</v>
      </c>
      <c r="D89" s="1659"/>
      <c r="E89" s="1659"/>
      <c r="F89" s="1659"/>
      <c r="G89" s="1659"/>
      <c r="H89" s="1659"/>
      <c r="I89" s="1659"/>
      <c r="J89" s="1660"/>
      <c r="K89" s="997"/>
    </row>
    <row r="90" spans="1:12" ht="23.25" customHeight="1" x14ac:dyDescent="0.25">
      <c r="A90" s="16">
        <v>42907</v>
      </c>
      <c r="B90" s="17" t="s">
        <v>18</v>
      </c>
      <c r="C90" s="178">
        <v>270</v>
      </c>
      <c r="D90" s="179">
        <f>+C90*(100-E90)/100</f>
        <v>175.5</v>
      </c>
      <c r="E90" s="178">
        <v>35</v>
      </c>
      <c r="F90" s="178"/>
      <c r="G90" s="178">
        <v>220</v>
      </c>
      <c r="H90" s="178"/>
      <c r="I90" s="178"/>
      <c r="J90" s="178"/>
      <c r="K90" s="1003"/>
      <c r="L90" s="18" t="s">
        <v>1632</v>
      </c>
    </row>
    <row r="91" spans="1:12" ht="20.100000000000001" customHeight="1" x14ac:dyDescent="0.25">
      <c r="A91" s="16">
        <v>42956</v>
      </c>
      <c r="B91" s="17" t="s">
        <v>13</v>
      </c>
      <c r="C91" s="1658" t="s">
        <v>14</v>
      </c>
      <c r="D91" s="1659"/>
      <c r="E91" s="1659"/>
      <c r="F91" s="1659"/>
      <c r="G91" s="1659"/>
      <c r="H91" s="1659"/>
      <c r="I91" s="1659"/>
      <c r="J91" s="1660"/>
      <c r="K91" s="997"/>
    </row>
    <row r="92" spans="1:12" x14ac:dyDescent="0.25">
      <c r="A92" s="16">
        <v>42961</v>
      </c>
      <c r="B92" s="17" t="s">
        <v>127</v>
      </c>
      <c r="C92" s="178"/>
      <c r="D92" s="179"/>
      <c r="E92" s="178"/>
      <c r="F92" s="178"/>
      <c r="G92" s="178"/>
      <c r="H92" s="178">
        <v>4925</v>
      </c>
      <c r="I92" s="178">
        <v>100</v>
      </c>
      <c r="J92" s="178"/>
      <c r="K92" s="1003"/>
      <c r="L92" s="18" t="s">
        <v>306</v>
      </c>
    </row>
    <row r="93" spans="1:12" ht="20.100000000000001" customHeight="1" x14ac:dyDescent="0.25">
      <c r="A93" s="16">
        <v>43047</v>
      </c>
      <c r="B93" s="17" t="s">
        <v>11</v>
      </c>
      <c r="C93" s="1658" t="s">
        <v>1791</v>
      </c>
      <c r="D93" s="1659"/>
      <c r="E93" s="1659"/>
      <c r="F93" s="1659"/>
      <c r="G93" s="1659"/>
      <c r="H93" s="1659"/>
      <c r="I93" s="1659"/>
      <c r="J93" s="1660"/>
      <c r="K93" s="997"/>
    </row>
    <row r="94" spans="1:12" x14ac:dyDescent="0.25">
      <c r="A94" s="1582">
        <v>43049</v>
      </c>
      <c r="B94" s="1937" t="s">
        <v>148</v>
      </c>
      <c r="C94" s="178" t="s">
        <v>1784</v>
      </c>
      <c r="D94" s="1658" t="s">
        <v>1785</v>
      </c>
      <c r="E94" s="1660"/>
      <c r="F94" s="178" t="s">
        <v>1786</v>
      </c>
      <c r="G94" s="178" t="s">
        <v>1787</v>
      </c>
      <c r="H94" s="1589" t="s">
        <v>1788</v>
      </c>
      <c r="I94" s="1591"/>
      <c r="J94" s="178"/>
      <c r="K94" s="1003"/>
    </row>
    <row r="95" spans="1:12" x14ac:dyDescent="0.25">
      <c r="A95" s="1682"/>
      <c r="B95" s="1939"/>
      <c r="C95" s="178" t="s">
        <v>1789</v>
      </c>
      <c r="D95" s="1981">
        <v>0.89</v>
      </c>
      <c r="E95" s="1982"/>
      <c r="F95" s="495">
        <v>0.02</v>
      </c>
      <c r="G95" s="495">
        <v>0.03</v>
      </c>
      <c r="H95" s="1981">
        <v>0.06</v>
      </c>
      <c r="I95" s="1982"/>
      <c r="J95" s="178"/>
      <c r="K95" s="1003"/>
    </row>
    <row r="96" spans="1:12" x14ac:dyDescent="0.25">
      <c r="A96" s="16">
        <v>43071</v>
      </c>
      <c r="B96" s="17" t="s">
        <v>18</v>
      </c>
      <c r="C96" s="17">
        <v>315</v>
      </c>
      <c r="D96" s="179">
        <f>+C96*(100-E96)/100</f>
        <v>252</v>
      </c>
      <c r="E96" s="17">
        <v>20</v>
      </c>
      <c r="F96" s="17"/>
      <c r="G96" s="17">
        <v>190</v>
      </c>
      <c r="H96" s="17"/>
      <c r="I96" s="17"/>
      <c r="J96" s="17"/>
      <c r="K96" s="17"/>
      <c r="L96" s="180" t="s">
        <v>1588</v>
      </c>
    </row>
    <row r="97" spans="1:12" ht="20.100000000000001" customHeight="1" x14ac:dyDescent="0.25">
      <c r="A97" s="16">
        <v>43020</v>
      </c>
      <c r="B97" s="17" t="s">
        <v>13</v>
      </c>
      <c r="C97" s="1658" t="s">
        <v>1255</v>
      </c>
      <c r="D97" s="1659"/>
      <c r="E97" s="1659"/>
      <c r="F97" s="1659"/>
      <c r="G97" s="1659"/>
      <c r="H97" s="1659"/>
      <c r="I97" s="1659"/>
      <c r="J97" s="1660"/>
      <c r="K97" s="997"/>
    </row>
    <row r="98" spans="1:12" s="89" customFormat="1" ht="16.5" thickBot="1" x14ac:dyDescent="0.3">
      <c r="A98" s="553">
        <v>43083</v>
      </c>
      <c r="B98" s="556" t="s">
        <v>127</v>
      </c>
      <c r="C98" s="391"/>
      <c r="D98" s="205"/>
      <c r="E98" s="391"/>
      <c r="F98" s="391"/>
      <c r="G98" s="391"/>
      <c r="H98" s="391">
        <v>4895</v>
      </c>
      <c r="I98" s="391">
        <v>87</v>
      </c>
      <c r="J98" s="391"/>
      <c r="K98" s="1145"/>
      <c r="L98" s="420" t="s">
        <v>42</v>
      </c>
    </row>
    <row r="99" spans="1:12" ht="20.100000000000001" customHeight="1" thickTop="1" x14ac:dyDescent="0.25">
      <c r="A99" s="40">
        <v>43118</v>
      </c>
      <c r="B99" s="41" t="s">
        <v>13</v>
      </c>
      <c r="C99" s="1702" t="s">
        <v>1901</v>
      </c>
      <c r="D99" s="1703"/>
      <c r="E99" s="1703"/>
      <c r="F99" s="1703"/>
      <c r="G99" s="1703"/>
      <c r="H99" s="1703"/>
      <c r="I99" s="1703"/>
      <c r="J99" s="1704"/>
      <c r="K99" s="1023"/>
      <c r="L99" s="42"/>
    </row>
    <row r="100" spans="1:12" s="89" customFormat="1" ht="17.25" customHeight="1" x14ac:dyDescent="0.25">
      <c r="A100" s="629">
        <v>43179</v>
      </c>
      <c r="B100" s="17" t="s">
        <v>18</v>
      </c>
      <c r="C100" s="630">
        <v>280</v>
      </c>
      <c r="D100" s="628">
        <f>+C100*(100-E100)/100</f>
        <v>224</v>
      </c>
      <c r="E100" s="630">
        <v>20</v>
      </c>
      <c r="F100" s="630"/>
      <c r="G100" s="630">
        <v>190</v>
      </c>
      <c r="H100" s="630"/>
      <c r="I100" s="630"/>
      <c r="J100" s="630"/>
      <c r="K100" s="986"/>
      <c r="L100" s="7" t="s">
        <v>1257</v>
      </c>
    </row>
    <row r="101" spans="1:12" ht="20.100000000000001" customHeight="1" x14ac:dyDescent="0.25">
      <c r="A101" s="16">
        <v>43188</v>
      </c>
      <c r="B101" s="17" t="s">
        <v>13</v>
      </c>
      <c r="C101" s="1658" t="s">
        <v>74</v>
      </c>
      <c r="D101" s="1659"/>
      <c r="E101" s="1659"/>
      <c r="F101" s="1659"/>
      <c r="G101" s="1659"/>
      <c r="H101" s="1659"/>
      <c r="I101" s="1659"/>
      <c r="J101" s="1660"/>
      <c r="K101" s="997"/>
    </row>
    <row r="102" spans="1:12" x14ac:dyDescent="0.25">
      <c r="A102" s="16">
        <v>43193</v>
      </c>
      <c r="B102" s="17" t="s">
        <v>18</v>
      </c>
      <c r="C102" s="680">
        <v>265</v>
      </c>
      <c r="D102" s="179">
        <f>+C102*(100-E102)/100</f>
        <v>212</v>
      </c>
      <c r="E102" s="680">
        <v>20</v>
      </c>
      <c r="F102" s="680"/>
      <c r="G102" s="680">
        <v>165</v>
      </c>
      <c r="H102" s="680"/>
      <c r="I102" s="680"/>
      <c r="J102" s="680"/>
      <c r="K102" s="1003"/>
      <c r="L102" s="18" t="s">
        <v>36</v>
      </c>
    </row>
    <row r="103" spans="1:12" x14ac:dyDescent="0.25">
      <c r="A103" s="16">
        <v>43270</v>
      </c>
      <c r="B103" s="17" t="s">
        <v>18</v>
      </c>
      <c r="C103" s="680">
        <v>260</v>
      </c>
      <c r="D103" s="179">
        <f>+C103*(100-E103)/100</f>
        <v>195</v>
      </c>
      <c r="E103" s="680">
        <v>25</v>
      </c>
      <c r="F103" s="680"/>
      <c r="G103" s="680">
        <v>170</v>
      </c>
      <c r="H103" s="680"/>
      <c r="I103" s="680"/>
      <c r="J103" s="680"/>
      <c r="K103" s="1003"/>
      <c r="L103" s="18" t="s">
        <v>2098</v>
      </c>
    </row>
    <row r="104" spans="1:12" ht="66" customHeight="1" x14ac:dyDescent="0.25">
      <c r="A104" s="710">
        <v>43286</v>
      </c>
      <c r="B104" s="17" t="s">
        <v>13</v>
      </c>
      <c r="C104" s="1655" t="s">
        <v>2129</v>
      </c>
      <c r="D104" s="1656"/>
      <c r="E104" s="1656"/>
      <c r="F104" s="1656"/>
      <c r="G104" s="1656"/>
      <c r="H104" s="1656"/>
      <c r="I104" s="1656"/>
      <c r="J104" s="1657"/>
      <c r="K104" s="991"/>
      <c r="L104" s="442" t="s">
        <v>2128</v>
      </c>
    </row>
    <row r="105" spans="1:12" ht="69.75" customHeight="1" x14ac:dyDescent="0.25">
      <c r="A105" s="485">
        <v>43289</v>
      </c>
      <c r="B105" s="486" t="s">
        <v>24</v>
      </c>
      <c r="C105" s="1695" t="s">
        <v>2139</v>
      </c>
      <c r="D105" s="1696"/>
      <c r="E105" s="1696"/>
      <c r="F105" s="1696"/>
      <c r="G105" s="1696"/>
      <c r="H105" s="1696"/>
      <c r="I105" s="1696"/>
      <c r="J105" s="1697"/>
      <c r="K105" s="992"/>
      <c r="L105" s="516" t="s">
        <v>1561</v>
      </c>
    </row>
    <row r="106" spans="1:12" x14ac:dyDescent="0.25">
      <c r="A106" s="712">
        <v>43301</v>
      </c>
      <c r="B106" s="17" t="s">
        <v>18</v>
      </c>
      <c r="C106" s="680">
        <v>230</v>
      </c>
      <c r="D106" s="179">
        <f>+C106*(100-E106)/100</f>
        <v>172.5</v>
      </c>
      <c r="E106" s="680">
        <v>25</v>
      </c>
      <c r="F106" s="680" t="s">
        <v>95</v>
      </c>
      <c r="G106" s="680">
        <v>165</v>
      </c>
      <c r="H106" s="680"/>
      <c r="I106" s="680"/>
      <c r="J106" s="680"/>
      <c r="K106" s="1003"/>
      <c r="L106" s="18" t="s">
        <v>2140</v>
      </c>
    </row>
    <row r="107" spans="1:12" x14ac:dyDescent="0.25">
      <c r="A107" s="16">
        <v>43306</v>
      </c>
      <c r="B107" s="17" t="s">
        <v>127</v>
      </c>
      <c r="C107" s="680"/>
      <c r="D107" s="179"/>
      <c r="E107" s="680"/>
      <c r="F107" s="680"/>
      <c r="G107" s="680"/>
      <c r="H107" s="680">
        <v>5220</v>
      </c>
      <c r="I107" s="680">
        <v>100</v>
      </c>
      <c r="J107" s="680"/>
      <c r="K107" s="1003"/>
    </row>
    <row r="108" spans="1:12" x14ac:dyDescent="0.25">
      <c r="A108" s="16">
        <v>43316</v>
      </c>
      <c r="B108" s="17" t="s">
        <v>127</v>
      </c>
      <c r="C108" s="680"/>
      <c r="D108" s="179"/>
      <c r="E108" s="680"/>
      <c r="F108" s="680"/>
      <c r="G108" s="680"/>
      <c r="H108" s="680">
        <v>5175</v>
      </c>
      <c r="I108" s="680">
        <v>76</v>
      </c>
      <c r="J108" s="680"/>
      <c r="K108" s="1003"/>
    </row>
    <row r="109" spans="1:12" ht="20.100000000000001" customHeight="1" x14ac:dyDescent="0.25">
      <c r="A109" s="16">
        <v>43350</v>
      </c>
      <c r="B109" s="17" t="s">
        <v>18</v>
      </c>
      <c r="C109" s="680">
        <v>215</v>
      </c>
      <c r="D109" s="179">
        <f>+C109*(100-E109)/100</f>
        <v>161.25</v>
      </c>
      <c r="E109" s="680">
        <v>25</v>
      </c>
      <c r="F109" s="680"/>
      <c r="G109" s="680">
        <v>160</v>
      </c>
      <c r="H109" s="680"/>
      <c r="I109" s="680"/>
      <c r="J109" s="680"/>
      <c r="K109" s="1003"/>
      <c r="L109" s="18" t="s">
        <v>2194</v>
      </c>
    </row>
    <row r="110" spans="1:12" ht="20.100000000000001" customHeight="1" x14ac:dyDescent="0.25">
      <c r="A110" s="16">
        <v>43372</v>
      </c>
      <c r="B110" s="17" t="s">
        <v>127</v>
      </c>
      <c r="C110" s="680"/>
      <c r="D110" s="179"/>
      <c r="E110" s="680"/>
      <c r="F110" s="680"/>
      <c r="G110" s="680"/>
      <c r="H110" s="680">
        <v>5040</v>
      </c>
      <c r="I110" s="680">
        <v>93</v>
      </c>
      <c r="J110" s="680"/>
      <c r="K110" s="1003"/>
      <c r="L110" s="18" t="s">
        <v>2219</v>
      </c>
    </row>
    <row r="111" spans="1:12" x14ac:dyDescent="0.25">
      <c r="A111" s="16">
        <v>43405</v>
      </c>
      <c r="B111" s="17" t="s">
        <v>18</v>
      </c>
      <c r="C111" s="680">
        <v>220</v>
      </c>
      <c r="D111" s="179">
        <f>+C111*(100-E111)/100</f>
        <v>198</v>
      </c>
      <c r="E111" s="680">
        <v>10</v>
      </c>
      <c r="F111" s="680"/>
      <c r="G111" s="680">
        <v>160</v>
      </c>
      <c r="H111" s="680"/>
      <c r="I111" s="680"/>
      <c r="J111" s="680"/>
      <c r="K111" s="1003"/>
      <c r="L111" s="18" t="s">
        <v>2074</v>
      </c>
    </row>
    <row r="112" spans="1:12" x14ac:dyDescent="0.25">
      <c r="A112" s="760">
        <v>43421</v>
      </c>
      <c r="B112" s="17" t="s">
        <v>127</v>
      </c>
      <c r="C112" s="680"/>
      <c r="D112" s="179"/>
      <c r="E112" s="680"/>
      <c r="F112" s="680"/>
      <c r="G112" s="680"/>
      <c r="H112" s="680">
        <v>4975</v>
      </c>
      <c r="I112" s="680">
        <v>90</v>
      </c>
      <c r="J112" s="680"/>
      <c r="K112" s="1003"/>
      <c r="L112" s="18" t="s">
        <v>2297</v>
      </c>
    </row>
    <row r="113" spans="1:12" x14ac:dyDescent="0.25">
      <c r="A113" s="16">
        <v>43438</v>
      </c>
      <c r="B113" s="17" t="s">
        <v>13</v>
      </c>
      <c r="C113" s="1589" t="s">
        <v>2316</v>
      </c>
      <c r="D113" s="1590"/>
      <c r="E113" s="1590"/>
      <c r="F113" s="1590"/>
      <c r="G113" s="1590"/>
      <c r="H113" s="1590"/>
      <c r="I113" s="1590"/>
      <c r="J113" s="1591"/>
      <c r="K113" s="988"/>
    </row>
    <row r="114" spans="1:12" ht="18" customHeight="1" x14ac:dyDescent="0.25">
      <c r="A114" s="16">
        <v>43440</v>
      </c>
      <c r="B114" s="17" t="s">
        <v>13</v>
      </c>
      <c r="C114" s="1734" t="s">
        <v>2324</v>
      </c>
      <c r="D114" s="1735"/>
      <c r="E114" s="1735"/>
      <c r="F114" s="1735"/>
      <c r="G114" s="1735"/>
      <c r="H114" s="1735"/>
      <c r="I114" s="1735"/>
      <c r="J114" s="1736"/>
      <c r="K114" s="1031"/>
    </row>
    <row r="115" spans="1:12" x14ac:dyDescent="0.25">
      <c r="A115" s="16">
        <v>43446</v>
      </c>
      <c r="B115" s="17" t="s">
        <v>127</v>
      </c>
      <c r="C115" s="680"/>
      <c r="D115" s="179"/>
      <c r="E115" s="680"/>
      <c r="F115" s="680"/>
      <c r="G115" s="680"/>
      <c r="H115" s="680">
        <v>5130</v>
      </c>
      <c r="I115" s="680">
        <v>80</v>
      </c>
      <c r="J115" s="680"/>
      <c r="K115" s="1003"/>
    </row>
    <row r="116" spans="1:12" ht="16.5" thickBot="1" x14ac:dyDescent="0.3">
      <c r="A116" s="22">
        <v>43453</v>
      </c>
      <c r="B116" s="23" t="s">
        <v>18</v>
      </c>
      <c r="C116" s="227">
        <v>215</v>
      </c>
      <c r="D116" s="367">
        <f>+C116*(100-E116)/100</f>
        <v>189.2</v>
      </c>
      <c r="E116" s="227">
        <v>12</v>
      </c>
      <c r="F116" s="227"/>
      <c r="G116" s="227">
        <v>200</v>
      </c>
      <c r="H116" s="227"/>
      <c r="I116" s="227"/>
      <c r="J116" s="227"/>
      <c r="K116" s="227"/>
      <c r="L116" s="32" t="s">
        <v>1634</v>
      </c>
    </row>
    <row r="117" spans="1:12" ht="20.100000000000001" customHeight="1" thickTop="1" x14ac:dyDescent="0.25">
      <c r="A117" s="780">
        <v>43516</v>
      </c>
      <c r="B117" s="785" t="s">
        <v>18</v>
      </c>
      <c r="C117" s="229">
        <v>210</v>
      </c>
      <c r="D117" s="238">
        <f>+C117*(100-E117)/100</f>
        <v>178.5</v>
      </c>
      <c r="E117" s="229">
        <v>15</v>
      </c>
      <c r="F117" s="229"/>
      <c r="G117" s="229">
        <v>155</v>
      </c>
      <c r="H117" s="229"/>
      <c r="I117" s="229"/>
      <c r="J117" s="229"/>
      <c r="K117" s="229"/>
      <c r="L117" s="46" t="s">
        <v>2405</v>
      </c>
    </row>
    <row r="118" spans="1:12" ht="20.100000000000001" customHeight="1" x14ac:dyDescent="0.25">
      <c r="A118" s="16">
        <v>43558</v>
      </c>
      <c r="B118" s="17" t="s">
        <v>18</v>
      </c>
      <c r="C118" s="680">
        <v>260</v>
      </c>
      <c r="D118" s="179">
        <f>+C118*(100-E118)/100</f>
        <v>234</v>
      </c>
      <c r="E118" s="680">
        <v>10</v>
      </c>
      <c r="F118" s="680"/>
      <c r="G118" s="680">
        <v>185</v>
      </c>
      <c r="H118" s="680"/>
      <c r="I118" s="680"/>
      <c r="J118" s="680"/>
      <c r="K118" s="1003"/>
      <c r="L118" s="18" t="s">
        <v>2405</v>
      </c>
    </row>
    <row r="119" spans="1:12" ht="20.100000000000001" customHeight="1" x14ac:dyDescent="0.25">
      <c r="A119" s="16">
        <v>43581</v>
      </c>
      <c r="B119" s="17" t="s">
        <v>127</v>
      </c>
      <c r="C119" s="680"/>
      <c r="D119" s="179"/>
      <c r="E119" s="680"/>
      <c r="F119" s="680"/>
      <c r="G119" s="680"/>
      <c r="H119" s="680">
        <v>4970</v>
      </c>
      <c r="I119" s="680">
        <v>91</v>
      </c>
      <c r="J119" s="680"/>
      <c r="K119" s="1003"/>
      <c r="L119" s="18" t="s">
        <v>2489</v>
      </c>
    </row>
    <row r="120" spans="1:12" ht="30.75" customHeight="1" x14ac:dyDescent="0.25">
      <c r="A120" s="16">
        <v>43622</v>
      </c>
      <c r="B120" s="17" t="s">
        <v>13</v>
      </c>
      <c r="C120" s="1734" t="s">
        <v>2551</v>
      </c>
      <c r="D120" s="1735"/>
      <c r="E120" s="1735"/>
      <c r="F120" s="1735"/>
      <c r="G120" s="1735"/>
      <c r="H120" s="1735"/>
      <c r="I120" s="1735"/>
      <c r="J120" s="1736"/>
      <c r="K120" s="1031"/>
    </row>
    <row r="121" spans="1:12" ht="31.5" customHeight="1" x14ac:dyDescent="0.25">
      <c r="A121" s="16">
        <v>43655</v>
      </c>
      <c r="B121" s="17" t="s">
        <v>13</v>
      </c>
      <c r="C121" s="1734" t="s">
        <v>2564</v>
      </c>
      <c r="D121" s="1735"/>
      <c r="E121" s="1735"/>
      <c r="F121" s="1735"/>
      <c r="G121" s="1735"/>
      <c r="H121" s="1735"/>
      <c r="I121" s="1735"/>
      <c r="J121" s="1736"/>
      <c r="K121" s="1031"/>
    </row>
    <row r="122" spans="1:12" ht="20.100000000000001" customHeight="1" x14ac:dyDescent="0.25">
      <c r="A122" s="1582">
        <v>43656</v>
      </c>
      <c r="B122" s="17" t="s">
        <v>1477</v>
      </c>
      <c r="C122" s="1655" t="s">
        <v>2565</v>
      </c>
      <c r="D122" s="1656"/>
      <c r="E122" s="1656"/>
      <c r="F122" s="1656"/>
      <c r="G122" s="1656"/>
      <c r="H122" s="1656"/>
      <c r="I122" s="1656"/>
      <c r="J122" s="1657"/>
      <c r="K122" s="991"/>
    </row>
    <row r="123" spans="1:12" ht="43.5" customHeight="1" x14ac:dyDescent="0.25">
      <c r="A123" s="1682"/>
      <c r="B123" s="17" t="s">
        <v>13</v>
      </c>
      <c r="C123" s="1655" t="s">
        <v>2579</v>
      </c>
      <c r="D123" s="1656"/>
      <c r="E123" s="1656"/>
      <c r="F123" s="1656"/>
      <c r="G123" s="1656"/>
      <c r="H123" s="1656"/>
      <c r="I123" s="1656"/>
      <c r="J123" s="1657"/>
      <c r="K123" s="991"/>
    </row>
    <row r="124" spans="1:12" ht="56.25" customHeight="1" x14ac:dyDescent="0.25">
      <c r="A124" s="485">
        <v>43660</v>
      </c>
      <c r="B124" s="486" t="s">
        <v>24</v>
      </c>
      <c r="C124" s="1695" t="s">
        <v>2587</v>
      </c>
      <c r="D124" s="1696"/>
      <c r="E124" s="1696"/>
      <c r="F124" s="1696"/>
      <c r="G124" s="1696"/>
      <c r="H124" s="1696"/>
      <c r="I124" s="1696"/>
      <c r="J124" s="1697"/>
      <c r="K124" s="992"/>
      <c r="L124" s="891" t="s">
        <v>1561</v>
      </c>
    </row>
    <row r="125" spans="1:12" ht="20.100000000000001" customHeight="1" x14ac:dyDescent="0.25">
      <c r="A125" s="16">
        <v>43672</v>
      </c>
      <c r="B125" s="17" t="s">
        <v>18</v>
      </c>
      <c r="C125" s="680">
        <v>230</v>
      </c>
      <c r="D125" s="179">
        <f>+C125*(100-E125)/100</f>
        <v>57.5</v>
      </c>
      <c r="E125" s="236">
        <v>75</v>
      </c>
      <c r="F125" s="680"/>
      <c r="G125" s="680">
        <v>160</v>
      </c>
      <c r="H125" s="680"/>
      <c r="I125" s="680"/>
      <c r="J125" s="680"/>
      <c r="K125" s="1003"/>
      <c r="L125" s="18" t="s">
        <v>2903</v>
      </c>
    </row>
    <row r="126" spans="1:12" ht="32.25" customHeight="1" x14ac:dyDescent="0.25">
      <c r="A126" s="19">
        <v>43734</v>
      </c>
      <c r="B126" s="20" t="s">
        <v>13</v>
      </c>
      <c r="C126" s="1986" t="s">
        <v>2658</v>
      </c>
      <c r="D126" s="1987"/>
      <c r="E126" s="1987"/>
      <c r="F126" s="1987"/>
      <c r="G126" s="1987"/>
      <c r="H126" s="1987"/>
      <c r="I126" s="1987"/>
      <c r="J126" s="1988"/>
      <c r="K126" s="1110"/>
      <c r="L126" s="28"/>
    </row>
    <row r="127" spans="1:12" ht="64.5" customHeight="1" x14ac:dyDescent="0.25">
      <c r="A127" s="890">
        <v>43823</v>
      </c>
      <c r="B127" s="514" t="s">
        <v>24</v>
      </c>
      <c r="C127" s="1983" t="s">
        <v>2769</v>
      </c>
      <c r="D127" s="1984" t="e">
        <f>+C127*(100-E127)/100</f>
        <v>#VALUE!</v>
      </c>
      <c r="E127" s="1984"/>
      <c r="F127" s="1984"/>
      <c r="G127" s="1984"/>
      <c r="H127" s="1984"/>
      <c r="I127" s="1984"/>
      <c r="J127" s="1985"/>
      <c r="K127" s="1109"/>
      <c r="L127" s="891" t="s">
        <v>1561</v>
      </c>
    </row>
    <row r="128" spans="1:12" ht="20.100000000000001" customHeight="1" x14ac:dyDescent="0.25">
      <c r="A128" s="16">
        <v>43836</v>
      </c>
      <c r="B128" s="17" t="s">
        <v>18</v>
      </c>
      <c r="C128" s="680">
        <v>365</v>
      </c>
      <c r="D128" s="179">
        <f>+C128*(100-E128)/100</f>
        <v>40.15</v>
      </c>
      <c r="E128" s="680">
        <v>89</v>
      </c>
      <c r="F128" s="680" t="s">
        <v>95</v>
      </c>
      <c r="G128" s="680">
        <v>140</v>
      </c>
      <c r="H128" s="680"/>
      <c r="I128" s="680"/>
      <c r="J128" s="680"/>
      <c r="K128" s="1003"/>
      <c r="L128" s="18" t="s">
        <v>2770</v>
      </c>
    </row>
    <row r="129" spans="1:12" ht="20.100000000000001" customHeight="1" x14ac:dyDescent="0.25">
      <c r="A129" s="16">
        <v>43843</v>
      </c>
      <c r="B129" s="17" t="s">
        <v>18</v>
      </c>
      <c r="C129" s="680">
        <v>380</v>
      </c>
      <c r="D129" s="179">
        <f>+C129*(100-E129)/100</f>
        <v>258.39999999999998</v>
      </c>
      <c r="E129" s="680">
        <v>32</v>
      </c>
      <c r="F129" s="680" t="s">
        <v>95</v>
      </c>
      <c r="G129" s="680">
        <v>150</v>
      </c>
      <c r="H129" s="680"/>
      <c r="I129" s="680"/>
      <c r="J129" s="680"/>
      <c r="K129" s="1003"/>
      <c r="L129" s="18" t="s">
        <v>36</v>
      </c>
    </row>
    <row r="130" spans="1:12" ht="18.75" customHeight="1" x14ac:dyDescent="0.25">
      <c r="A130" s="16">
        <v>43845</v>
      </c>
      <c r="B130" s="17" t="s">
        <v>13</v>
      </c>
      <c r="C130" s="1658" t="s">
        <v>1255</v>
      </c>
      <c r="D130" s="1659"/>
      <c r="E130" s="1659"/>
      <c r="F130" s="1659"/>
      <c r="G130" s="1659"/>
      <c r="H130" s="1659"/>
      <c r="I130" s="1659"/>
      <c r="J130" s="1660"/>
      <c r="K130" s="997"/>
    </row>
    <row r="131" spans="1:12" ht="16.5" customHeight="1" x14ac:dyDescent="0.25">
      <c r="A131" s="16">
        <v>43909</v>
      </c>
      <c r="B131" s="17" t="s">
        <v>127</v>
      </c>
      <c r="C131" s="680"/>
      <c r="D131" s="179"/>
      <c r="E131" s="680"/>
      <c r="F131" s="680"/>
      <c r="G131" s="680"/>
      <c r="H131" s="680">
        <v>4941</v>
      </c>
      <c r="I131" s="680">
        <v>79</v>
      </c>
      <c r="J131" s="680"/>
      <c r="K131" s="1003"/>
      <c r="L131" s="18" t="s">
        <v>2489</v>
      </c>
    </row>
    <row r="132" spans="1:12" s="89" customFormat="1" ht="18" customHeight="1" x14ac:dyDescent="0.25">
      <c r="A132" s="1337">
        <v>43920</v>
      </c>
      <c r="B132" s="913" t="s">
        <v>4</v>
      </c>
      <c r="C132" s="914"/>
      <c r="D132" s="914"/>
      <c r="E132" s="914">
        <v>32</v>
      </c>
      <c r="F132" s="914"/>
      <c r="G132" s="914"/>
      <c r="H132" s="914"/>
      <c r="I132" s="914"/>
      <c r="J132" s="914"/>
      <c r="K132" s="1199"/>
      <c r="L132" s="915"/>
    </row>
    <row r="133" spans="1:12" x14ac:dyDescent="0.25">
      <c r="A133" s="29">
        <v>43949</v>
      </c>
      <c r="B133" s="30" t="s">
        <v>18</v>
      </c>
      <c r="C133" s="199">
        <v>295</v>
      </c>
      <c r="D133" s="200">
        <f>+C133*(100-E133)/100</f>
        <v>200.6</v>
      </c>
      <c r="E133" s="199">
        <v>32</v>
      </c>
      <c r="F133" s="199" t="s">
        <v>95</v>
      </c>
      <c r="G133" s="199">
        <v>140</v>
      </c>
      <c r="H133" s="199"/>
      <c r="I133" s="199"/>
      <c r="J133" s="199"/>
      <c r="K133" s="199"/>
      <c r="L133" s="31" t="s">
        <v>2420</v>
      </c>
    </row>
    <row r="134" spans="1:12" x14ac:dyDescent="0.25">
      <c r="A134" s="1582">
        <v>43951</v>
      </c>
      <c r="B134" s="17" t="s">
        <v>13</v>
      </c>
      <c r="C134" s="1658" t="s">
        <v>2931</v>
      </c>
      <c r="D134" s="1659"/>
      <c r="E134" s="1659"/>
      <c r="F134" s="1659"/>
      <c r="G134" s="1659"/>
      <c r="H134" s="1659"/>
      <c r="I134" s="1659"/>
      <c r="J134" s="1660"/>
      <c r="K134" s="997"/>
    </row>
    <row r="135" spans="1:12" x14ac:dyDescent="0.25">
      <c r="A135" s="1682"/>
      <c r="B135" s="913" t="s">
        <v>4</v>
      </c>
      <c r="C135" s="914"/>
      <c r="D135" s="914"/>
      <c r="E135" s="914">
        <v>55</v>
      </c>
      <c r="F135" s="914"/>
      <c r="G135" s="914"/>
      <c r="H135" s="914"/>
      <c r="I135" s="914"/>
      <c r="J135" s="914"/>
      <c r="K135" s="1199"/>
      <c r="L135" s="915"/>
    </row>
    <row r="136" spans="1:12" x14ac:dyDescent="0.25">
      <c r="A136" s="29">
        <v>43956</v>
      </c>
      <c r="B136" s="17" t="s">
        <v>18</v>
      </c>
      <c r="C136" s="199">
        <v>250</v>
      </c>
      <c r="D136" s="200">
        <f>+C136*(100-E136)/100</f>
        <v>112.5</v>
      </c>
      <c r="E136" s="199">
        <v>55</v>
      </c>
      <c r="F136" s="199" t="s">
        <v>95</v>
      </c>
      <c r="G136" s="199">
        <v>150</v>
      </c>
      <c r="H136" s="199"/>
      <c r="I136" s="199"/>
      <c r="J136" s="199"/>
      <c r="K136" s="199"/>
      <c r="L136" s="31" t="s">
        <v>2405</v>
      </c>
    </row>
    <row r="137" spans="1:12" x14ac:dyDescent="0.25">
      <c r="A137" s="16">
        <v>43958</v>
      </c>
      <c r="B137" s="17" t="s">
        <v>127</v>
      </c>
      <c r="C137" s="680"/>
      <c r="D137" s="179" t="s">
        <v>1941</v>
      </c>
      <c r="E137" s="680"/>
      <c r="F137" s="680"/>
      <c r="G137" s="680"/>
      <c r="H137" s="680">
        <v>5110</v>
      </c>
      <c r="I137" s="680">
        <v>100</v>
      </c>
      <c r="J137" s="680"/>
      <c r="K137" s="1003"/>
    </row>
    <row r="138" spans="1:12" s="89" customFormat="1" ht="18" customHeight="1" x14ac:dyDescent="0.25">
      <c r="A138" s="1337">
        <v>43981</v>
      </c>
      <c r="B138" s="913" t="s">
        <v>4</v>
      </c>
      <c r="C138" s="914"/>
      <c r="D138" s="914"/>
      <c r="E138" s="914">
        <v>32</v>
      </c>
      <c r="F138" s="914"/>
      <c r="G138" s="914"/>
      <c r="H138" s="914"/>
      <c r="I138" s="914"/>
      <c r="J138" s="914"/>
      <c r="K138" s="1199"/>
      <c r="L138" s="915"/>
    </row>
    <row r="139" spans="1:12" x14ac:dyDescent="0.25">
      <c r="A139" s="16">
        <v>44004</v>
      </c>
      <c r="B139" s="529" t="s">
        <v>13</v>
      </c>
      <c r="C139" s="1589" t="s">
        <v>2987</v>
      </c>
      <c r="D139" s="1590"/>
      <c r="E139" s="1590"/>
      <c r="F139" s="1590"/>
      <c r="G139" s="1590"/>
      <c r="H139" s="1590"/>
      <c r="I139" s="1590"/>
      <c r="J139" s="1591"/>
      <c r="K139" s="988"/>
    </row>
    <row r="140" spans="1:12" ht="33" customHeight="1" x14ac:dyDescent="0.25">
      <c r="A140" s="16">
        <v>44007</v>
      </c>
      <c r="B140" s="529" t="s">
        <v>13</v>
      </c>
      <c r="C140" s="1734" t="s">
        <v>2989</v>
      </c>
      <c r="D140" s="1735"/>
      <c r="E140" s="1735"/>
      <c r="F140" s="1735"/>
      <c r="G140" s="1735"/>
      <c r="H140" s="1735"/>
      <c r="I140" s="1735"/>
      <c r="J140" s="1736"/>
      <c r="K140" s="1031"/>
    </row>
    <row r="141" spans="1:12" s="89" customFormat="1" ht="18" customHeight="1" x14ac:dyDescent="0.25">
      <c r="A141" s="1337">
        <v>44012</v>
      </c>
      <c r="B141" s="913" t="s">
        <v>4</v>
      </c>
      <c r="C141" s="914"/>
      <c r="D141" s="914"/>
      <c r="E141" s="914">
        <v>56</v>
      </c>
      <c r="F141" s="914"/>
      <c r="G141" s="914"/>
      <c r="H141" s="914"/>
      <c r="I141" s="914"/>
      <c r="J141" s="914"/>
      <c r="K141" s="1199"/>
      <c r="L141" s="915"/>
    </row>
    <row r="142" spans="1:12" x14ac:dyDescent="0.25">
      <c r="A142" s="16">
        <v>44021</v>
      </c>
      <c r="B142" s="529" t="s">
        <v>18</v>
      </c>
      <c r="C142" s="680">
        <v>260</v>
      </c>
      <c r="D142" s="179">
        <f>+C142*(100-E142)/100</f>
        <v>117</v>
      </c>
      <c r="E142" s="680">
        <v>55</v>
      </c>
      <c r="F142" s="680" t="s">
        <v>95</v>
      </c>
      <c r="G142" s="680">
        <v>175</v>
      </c>
      <c r="H142" s="680"/>
      <c r="I142" s="680"/>
      <c r="J142" s="680"/>
      <c r="K142" s="1003"/>
      <c r="L142" s="18" t="s">
        <v>1967</v>
      </c>
    </row>
    <row r="143" spans="1:12" s="89" customFormat="1" ht="18" customHeight="1" x14ac:dyDescent="0.25">
      <c r="A143" s="1337">
        <v>44042</v>
      </c>
      <c r="B143" s="913" t="s">
        <v>4</v>
      </c>
      <c r="C143" s="914"/>
      <c r="D143" s="914"/>
      <c r="E143" s="914">
        <v>60</v>
      </c>
      <c r="F143" s="914"/>
      <c r="G143" s="914"/>
      <c r="H143" s="914"/>
      <c r="I143" s="914"/>
      <c r="J143" s="914"/>
      <c r="K143" s="1199"/>
      <c r="L143" s="915"/>
    </row>
    <row r="144" spans="1:12" x14ac:dyDescent="0.25">
      <c r="A144" s="16">
        <v>44054</v>
      </c>
      <c r="B144" s="529" t="s">
        <v>127</v>
      </c>
      <c r="C144" s="680"/>
      <c r="D144" s="179">
        <f>+C144*(100-E144)/100</f>
        <v>0</v>
      </c>
      <c r="E144" s="680"/>
      <c r="F144" s="680"/>
      <c r="G144" s="680"/>
      <c r="H144" s="680">
        <v>4980</v>
      </c>
      <c r="I144" s="680">
        <v>100</v>
      </c>
      <c r="J144" s="680"/>
      <c r="K144" s="1003"/>
      <c r="L144" s="18" t="s">
        <v>42</v>
      </c>
    </row>
    <row r="145" spans="1:12" s="89" customFormat="1" ht="18" customHeight="1" x14ac:dyDescent="0.25">
      <c r="A145" s="1337">
        <v>44073</v>
      </c>
      <c r="B145" s="913" t="s">
        <v>4</v>
      </c>
      <c r="C145" s="914"/>
      <c r="D145" s="914"/>
      <c r="E145" s="914">
        <v>60</v>
      </c>
      <c r="F145" s="914"/>
      <c r="G145" s="914"/>
      <c r="H145" s="914"/>
      <c r="I145" s="914"/>
      <c r="J145" s="914"/>
      <c r="K145" s="1199"/>
      <c r="L145" s="915"/>
    </row>
    <row r="146" spans="1:12" x14ac:dyDescent="0.25">
      <c r="A146" s="16">
        <v>44092</v>
      </c>
      <c r="B146" s="529" t="s">
        <v>18</v>
      </c>
      <c r="C146" s="680">
        <v>255</v>
      </c>
      <c r="D146" s="179">
        <f>+C146-(E146/100*C146)</f>
        <v>102</v>
      </c>
      <c r="E146" s="680">
        <v>60</v>
      </c>
      <c r="F146" s="680" t="s">
        <v>95</v>
      </c>
      <c r="G146" s="680">
        <v>158</v>
      </c>
      <c r="H146" s="680"/>
      <c r="I146" s="680"/>
      <c r="J146" s="680"/>
      <c r="K146" s="1003"/>
      <c r="L146" s="18" t="s">
        <v>2405</v>
      </c>
    </row>
    <row r="147" spans="1:12" s="89" customFormat="1" ht="18" customHeight="1" x14ac:dyDescent="0.25">
      <c r="A147" s="1337">
        <v>44104</v>
      </c>
      <c r="B147" s="913" t="s">
        <v>4</v>
      </c>
      <c r="C147" s="914"/>
      <c r="D147" s="914"/>
      <c r="E147" s="914">
        <v>60</v>
      </c>
      <c r="F147" s="914"/>
      <c r="G147" s="914"/>
      <c r="H147" s="914"/>
      <c r="I147" s="914"/>
      <c r="J147" s="914"/>
      <c r="K147" s="1199"/>
      <c r="L147" s="915"/>
    </row>
    <row r="148" spans="1:12" x14ac:dyDescent="0.25">
      <c r="A148" s="16">
        <v>44115</v>
      </c>
      <c r="B148" s="529" t="s">
        <v>351</v>
      </c>
      <c r="C148" s="1658" t="s">
        <v>3176</v>
      </c>
      <c r="D148" s="1659"/>
      <c r="E148" s="1659"/>
      <c r="F148" s="1659"/>
      <c r="G148" s="1659"/>
      <c r="H148" s="1659"/>
      <c r="I148" s="1659"/>
      <c r="J148" s="1660"/>
      <c r="K148" s="1003"/>
    </row>
    <row r="149" spans="1:12" ht="40.5" customHeight="1" x14ac:dyDescent="0.25">
      <c r="A149" s="16">
        <v>44128</v>
      </c>
      <c r="B149" s="529" t="s">
        <v>26</v>
      </c>
      <c r="C149" s="1655" t="s">
        <v>3207</v>
      </c>
      <c r="D149" s="1656"/>
      <c r="E149" s="1656"/>
      <c r="F149" s="1656"/>
      <c r="G149" s="1656"/>
      <c r="H149" s="1656"/>
      <c r="I149" s="1656"/>
      <c r="J149" s="1657"/>
      <c r="K149" s="1003"/>
    </row>
    <row r="150" spans="1:12" s="89" customFormat="1" ht="18" customHeight="1" x14ac:dyDescent="0.25">
      <c r="A150" s="1337">
        <v>44134</v>
      </c>
      <c r="B150" s="913" t="s">
        <v>4</v>
      </c>
      <c r="C150" s="914"/>
      <c r="D150" s="914"/>
      <c r="E150" s="914">
        <v>60</v>
      </c>
      <c r="F150" s="914"/>
      <c r="G150" s="914"/>
      <c r="H150" s="914"/>
      <c r="I150" s="914"/>
      <c r="J150" s="914"/>
      <c r="K150" s="1199"/>
      <c r="L150" s="915"/>
    </row>
    <row r="151" spans="1:12" x14ac:dyDescent="0.25">
      <c r="A151" s="16">
        <v>44157</v>
      </c>
      <c r="B151" s="529" t="s">
        <v>18</v>
      </c>
      <c r="C151" s="680">
        <v>240</v>
      </c>
      <c r="D151" s="179">
        <f>+C151*(100-E151)/100</f>
        <v>96</v>
      </c>
      <c r="E151" s="680">
        <v>60</v>
      </c>
      <c r="F151" s="680"/>
      <c r="G151" s="680">
        <v>130</v>
      </c>
      <c r="H151" s="680"/>
      <c r="I151" s="680"/>
      <c r="J151" s="680"/>
      <c r="K151" s="1003"/>
      <c r="L151" s="18" t="s">
        <v>1634</v>
      </c>
    </row>
    <row r="152" spans="1:12" x14ac:dyDescent="0.25">
      <c r="A152" s="16">
        <v>44159</v>
      </c>
      <c r="B152" s="529" t="s">
        <v>13</v>
      </c>
      <c r="C152" s="1655" t="s">
        <v>2397</v>
      </c>
      <c r="D152" s="1656"/>
      <c r="E152" s="1656"/>
      <c r="F152" s="1656"/>
      <c r="G152" s="1656"/>
      <c r="H152" s="1656"/>
      <c r="I152" s="1656"/>
      <c r="J152" s="1657"/>
      <c r="K152" s="1003"/>
    </row>
    <row r="153" spans="1:12" s="89" customFormat="1" ht="18" customHeight="1" x14ac:dyDescent="0.25">
      <c r="A153" s="1337">
        <v>44165</v>
      </c>
      <c r="B153" s="913" t="s">
        <v>4</v>
      </c>
      <c r="C153" s="914"/>
      <c r="D153" s="914"/>
      <c r="E153" s="914">
        <v>60</v>
      </c>
      <c r="F153" s="914"/>
      <c r="G153" s="914"/>
      <c r="H153" s="914"/>
      <c r="I153" s="914"/>
      <c r="J153" s="914"/>
      <c r="K153" s="1199"/>
      <c r="L153" s="915"/>
    </row>
    <row r="154" spans="1:12" x14ac:dyDescent="0.25">
      <c r="A154" s="16">
        <v>44194</v>
      </c>
      <c r="B154" s="529" t="s">
        <v>13</v>
      </c>
      <c r="C154" s="1655" t="s">
        <v>3282</v>
      </c>
      <c r="D154" s="1656"/>
      <c r="E154" s="1656"/>
      <c r="F154" s="1656"/>
      <c r="G154" s="1656"/>
      <c r="H154" s="1656"/>
      <c r="I154" s="1656"/>
      <c r="J154" s="1657"/>
      <c r="K154" s="1003"/>
    </row>
    <row r="155" spans="1:12" s="89" customFormat="1" ht="18" customHeight="1" x14ac:dyDescent="0.25">
      <c r="A155" s="1337">
        <v>44195</v>
      </c>
      <c r="B155" s="913" t="s">
        <v>4</v>
      </c>
      <c r="C155" s="914"/>
      <c r="D155" s="914"/>
      <c r="E155" s="914">
        <v>60</v>
      </c>
      <c r="F155" s="914"/>
      <c r="G155" s="914"/>
      <c r="H155" s="914"/>
      <c r="I155" s="914"/>
      <c r="J155" s="914"/>
      <c r="K155" s="1199"/>
      <c r="L155" s="915"/>
    </row>
    <row r="156" spans="1:12" x14ac:dyDescent="0.25">
      <c r="A156" s="29">
        <v>44214</v>
      </c>
      <c r="B156" s="683" t="s">
        <v>127</v>
      </c>
      <c r="C156" s="199"/>
      <c r="D156" s="200" t="s">
        <v>1941</v>
      </c>
      <c r="E156" s="199"/>
      <c r="F156" s="199"/>
      <c r="G156" s="199"/>
      <c r="H156" s="199">
        <v>4855</v>
      </c>
      <c r="I156" s="199">
        <v>100</v>
      </c>
      <c r="J156" s="199"/>
      <c r="K156" s="199"/>
      <c r="L156" s="31" t="s">
        <v>3321</v>
      </c>
    </row>
    <row r="157" spans="1:12" s="89" customFormat="1" ht="18" customHeight="1" x14ac:dyDescent="0.25">
      <c r="A157" s="1337">
        <v>44226</v>
      </c>
      <c r="B157" s="913" t="s">
        <v>4</v>
      </c>
      <c r="C157" s="914"/>
      <c r="D157" s="914"/>
      <c r="E157" s="914">
        <v>60</v>
      </c>
      <c r="F157" s="914"/>
      <c r="G157" s="914"/>
      <c r="H157" s="914"/>
      <c r="I157" s="914"/>
      <c r="J157" s="914"/>
      <c r="K157" s="1199"/>
      <c r="L157" s="915"/>
    </row>
    <row r="158" spans="1:12" ht="40.5" customHeight="1" x14ac:dyDescent="0.25">
      <c r="A158" s="16">
        <v>44244</v>
      </c>
      <c r="B158" s="529" t="s">
        <v>13</v>
      </c>
      <c r="C158" s="1655" t="s">
        <v>3341</v>
      </c>
      <c r="D158" s="1656"/>
      <c r="E158" s="1656"/>
      <c r="F158" s="1656"/>
      <c r="G158" s="1656"/>
      <c r="H158" s="1656"/>
      <c r="I158" s="1656"/>
      <c r="J158" s="1657"/>
      <c r="K158" s="1003"/>
      <c r="L158" s="1391" t="s">
        <v>3342</v>
      </c>
    </row>
    <row r="159" spans="1:12" ht="39.75" customHeight="1" x14ac:dyDescent="0.25">
      <c r="A159" s="16">
        <v>44248</v>
      </c>
      <c r="B159" s="529" t="s">
        <v>13</v>
      </c>
      <c r="C159" s="1655" t="s">
        <v>3344</v>
      </c>
      <c r="D159" s="1656"/>
      <c r="E159" s="1656"/>
      <c r="F159" s="1656"/>
      <c r="G159" s="1656"/>
      <c r="H159" s="1656"/>
      <c r="I159" s="1656"/>
      <c r="J159" s="1657"/>
      <c r="K159" s="1003"/>
      <c r="L159" s="1391" t="s">
        <v>3302</v>
      </c>
    </row>
    <row r="160" spans="1:12" ht="84" customHeight="1" x14ac:dyDescent="0.25">
      <c r="A160" s="485">
        <v>44307</v>
      </c>
      <c r="B160" s="937" t="s">
        <v>24</v>
      </c>
      <c r="C160" s="1989" t="s">
        <v>3399</v>
      </c>
      <c r="D160" s="1836"/>
      <c r="E160" s="1836"/>
      <c r="F160" s="1836"/>
      <c r="G160" s="1836"/>
      <c r="H160" s="1836"/>
      <c r="I160" s="1836"/>
      <c r="J160" s="1837"/>
      <c r="K160" s="1472"/>
      <c r="L160" s="1473" t="s">
        <v>2114</v>
      </c>
    </row>
    <row r="161" spans="1:13" x14ac:dyDescent="0.25">
      <c r="A161" s="16">
        <v>44314</v>
      </c>
      <c r="B161" s="529" t="s">
        <v>18</v>
      </c>
      <c r="C161" s="680">
        <v>260</v>
      </c>
      <c r="D161" s="179">
        <f>+C161*(100-E161)/100</f>
        <v>104</v>
      </c>
      <c r="E161" s="680">
        <v>60</v>
      </c>
      <c r="F161" s="680" t="s">
        <v>95</v>
      </c>
      <c r="G161" s="680">
        <v>170</v>
      </c>
      <c r="H161" s="680"/>
      <c r="I161" s="680"/>
      <c r="J161" s="680"/>
      <c r="K161" s="1003"/>
      <c r="L161" s="18" t="s">
        <v>3384</v>
      </c>
    </row>
    <row r="162" spans="1:13" x14ac:dyDescent="0.25">
      <c r="A162" s="16">
        <v>44349</v>
      </c>
      <c r="B162" s="529" t="s">
        <v>127</v>
      </c>
      <c r="C162" s="680"/>
      <c r="D162" s="179" t="s">
        <v>1941</v>
      </c>
      <c r="E162" s="680"/>
      <c r="F162" s="680"/>
      <c r="G162" s="680"/>
      <c r="H162" s="680">
        <v>4720</v>
      </c>
      <c r="I162" s="680">
        <v>93</v>
      </c>
      <c r="J162" s="680"/>
      <c r="K162" s="1003"/>
      <c r="L162" s="18" t="s">
        <v>231</v>
      </c>
      <c r="M162" s="9">
        <v>1</v>
      </c>
    </row>
    <row r="163" spans="1:13" x14ac:dyDescent="0.25">
      <c r="A163" s="16">
        <v>44372</v>
      </c>
      <c r="B163" s="529" t="s">
        <v>127</v>
      </c>
      <c r="D163" s="179" t="s">
        <v>1941</v>
      </c>
      <c r="H163" s="47">
        <v>4730</v>
      </c>
      <c r="I163" s="47">
        <v>100</v>
      </c>
    </row>
    <row r="164" spans="1:13" x14ac:dyDescent="0.25">
      <c r="A164" s="16">
        <v>44453</v>
      </c>
      <c r="B164" s="529" t="s">
        <v>127</v>
      </c>
      <c r="D164" s="179" t="s">
        <v>1941</v>
      </c>
      <c r="H164" s="47">
        <v>4610</v>
      </c>
      <c r="I164" s="47">
        <v>100</v>
      </c>
    </row>
    <row r="165" spans="1:13" x14ac:dyDescent="0.25">
      <c r="A165" s="16">
        <v>44489</v>
      </c>
      <c r="B165" s="529" t="s">
        <v>18</v>
      </c>
      <c r="C165" s="47">
        <v>300</v>
      </c>
      <c r="D165" s="179">
        <f>+C165*(100-E165)/100</f>
        <v>165</v>
      </c>
      <c r="E165" s="47">
        <v>45</v>
      </c>
      <c r="F165" s="47" t="s">
        <v>95</v>
      </c>
      <c r="G165" s="47">
        <v>150</v>
      </c>
      <c r="L165" s="18" t="s">
        <v>1967</v>
      </c>
    </row>
    <row r="166" spans="1:13" x14ac:dyDescent="0.25">
      <c r="A166" s="16"/>
      <c r="B166" s="529"/>
      <c r="D166" s="179">
        <f>+C166*(100-E166)/100</f>
        <v>0</v>
      </c>
    </row>
    <row r="167" spans="1:13" x14ac:dyDescent="0.25">
      <c r="A167" s="16"/>
      <c r="B167" s="529"/>
      <c r="D167" s="179">
        <f>+C167*(100-E167)/100</f>
        <v>0</v>
      </c>
    </row>
    <row r="168" spans="1:13" x14ac:dyDescent="0.25">
      <c r="A168" s="16"/>
      <c r="B168" s="529"/>
      <c r="D168" s="179">
        <f>+C168*(100-E168)/100</f>
        <v>0</v>
      </c>
    </row>
    <row r="169" spans="1:13" x14ac:dyDescent="0.25">
      <c r="A169" s="16"/>
      <c r="B169" s="529"/>
      <c r="D169" s="179">
        <f t="shared" ref="D169:D175" si="0">+C169*(100-E169)/100</f>
        <v>0</v>
      </c>
    </row>
    <row r="170" spans="1:13" x14ac:dyDescent="0.25">
      <c r="A170" s="16"/>
      <c r="B170" s="529"/>
      <c r="D170" s="179">
        <f t="shared" si="0"/>
        <v>0</v>
      </c>
    </row>
    <row r="171" spans="1:13" x14ac:dyDescent="0.25">
      <c r="B171" s="529"/>
      <c r="D171" s="179">
        <f t="shared" si="0"/>
        <v>0</v>
      </c>
    </row>
    <row r="172" spans="1:13" x14ac:dyDescent="0.25">
      <c r="B172" s="529"/>
      <c r="D172" s="179">
        <f t="shared" si="0"/>
        <v>0</v>
      </c>
    </row>
    <row r="173" spans="1:13" x14ac:dyDescent="0.25">
      <c r="B173" s="529"/>
      <c r="D173" s="179">
        <f t="shared" si="0"/>
        <v>0</v>
      </c>
    </row>
    <row r="174" spans="1:13" x14ac:dyDescent="0.25">
      <c r="B174" s="529"/>
      <c r="D174" s="179">
        <f t="shared" si="0"/>
        <v>0</v>
      </c>
    </row>
    <row r="175" spans="1:13" x14ac:dyDescent="0.25">
      <c r="B175" s="529"/>
      <c r="D175" s="179">
        <f t="shared" si="0"/>
        <v>0</v>
      </c>
    </row>
    <row r="176" spans="1:13" x14ac:dyDescent="0.25">
      <c r="B176" s="529"/>
    </row>
    <row r="177" spans="2:2" x14ac:dyDescent="0.25">
      <c r="B177" s="529"/>
    </row>
    <row r="178" spans="2:2" x14ac:dyDescent="0.25">
      <c r="B178" s="529"/>
    </row>
    <row r="179" spans="2:2" x14ac:dyDescent="0.25">
      <c r="B179" s="529"/>
    </row>
    <row r="180" spans="2:2" x14ac:dyDescent="0.25">
      <c r="B180" s="529"/>
    </row>
    <row r="181" spans="2:2" x14ac:dyDescent="0.25">
      <c r="B181" s="529"/>
    </row>
    <row r="182" spans="2:2" x14ac:dyDescent="0.25">
      <c r="B182" s="529"/>
    </row>
    <row r="183" spans="2:2" x14ac:dyDescent="0.25">
      <c r="B183" s="529"/>
    </row>
  </sheetData>
  <autoFilter ref="A6:L10"/>
  <customSheetViews>
    <customSheetView guid="{4721BBB5-12E6-4B99-8BF2-C39038CD9F6A}" showAutoFilter="1">
      <pane ySplit="6" topLeftCell="A83" activePane="bottomLeft" state="frozen"/>
      <selection pane="bottomLeft" activeCell="C86" sqref="C86:J86"/>
      <pageMargins left="0.75" right="0.75" top="1" bottom="1" header="0.5" footer="0.5"/>
      <pageSetup paperSize="9" orientation="portrait" r:id="rId1"/>
      <headerFooter alignWithMargins="0"/>
      <autoFilter ref="B6:B133"/>
    </customSheetView>
    <customSheetView guid="{FA9FAA88-D028-49CA-97F0-6F4B4A8F7473}" showAutoFilter="1">
      <pane ySplit="6" topLeftCell="A73" activePane="bottomLeft" state="frozen"/>
      <selection pane="bottomLeft" activeCell="C64" sqref="C64:J64"/>
      <pageMargins left="0.75" right="0.75" top="1" bottom="1" header="0.5" footer="0.5"/>
      <pageSetup paperSize="9" orientation="portrait" r:id="rId2"/>
      <headerFooter alignWithMargins="0"/>
      <autoFilter ref="B6:B132"/>
    </customSheetView>
  </customSheetViews>
  <mergeCells count="99">
    <mergeCell ref="C160:J160"/>
    <mergeCell ref="C159:J159"/>
    <mergeCell ref="C158:J158"/>
    <mergeCell ref="C154:J154"/>
    <mergeCell ref="C30:J30"/>
    <mergeCell ref="C34:J34"/>
    <mergeCell ref="C31:J31"/>
    <mergeCell ref="C38:J38"/>
    <mergeCell ref="C89:J89"/>
    <mergeCell ref="C32:J32"/>
    <mergeCell ref="C56:J56"/>
    <mergeCell ref="C33:J33"/>
    <mergeCell ref="H54:J54"/>
    <mergeCell ref="C41:J41"/>
    <mergeCell ref="C55:J55"/>
    <mergeCell ref="C48:J48"/>
    <mergeCell ref="C148:J148"/>
    <mergeCell ref="H72:J72"/>
    <mergeCell ref="C82:J82"/>
    <mergeCell ref="C93:J93"/>
    <mergeCell ref="D94:E94"/>
    <mergeCell ref="C79:J79"/>
    <mergeCell ref="C80:J80"/>
    <mergeCell ref="C84:J84"/>
    <mergeCell ref="C134:J134"/>
    <mergeCell ref="C130:J130"/>
    <mergeCell ref="C127:J127"/>
    <mergeCell ref="C126:J126"/>
    <mergeCell ref="C124:J124"/>
    <mergeCell ref="C140:J140"/>
    <mergeCell ref="C152:J152"/>
    <mergeCell ref="C149:J149"/>
    <mergeCell ref="K3:L3"/>
    <mergeCell ref="K4:L4"/>
    <mergeCell ref="K5:L5"/>
    <mergeCell ref="C101:J101"/>
    <mergeCell ref="C97:J97"/>
    <mergeCell ref="C5:F5"/>
    <mergeCell ref="C10:J10"/>
    <mergeCell ref="I5:J5"/>
    <mergeCell ref="C16:J16"/>
    <mergeCell ref="C17:J17"/>
    <mergeCell ref="G5:H5"/>
    <mergeCell ref="C24:J24"/>
    <mergeCell ref="C76:J76"/>
    <mergeCell ref="C28:J28"/>
    <mergeCell ref="A1:L1"/>
    <mergeCell ref="A2:B2"/>
    <mergeCell ref="C2:F2"/>
    <mergeCell ref="G2:H2"/>
    <mergeCell ref="I2:J2"/>
    <mergeCell ref="K2:L2"/>
    <mergeCell ref="A3:B3"/>
    <mergeCell ref="C3:F3"/>
    <mergeCell ref="G3:H3"/>
    <mergeCell ref="I3:J3"/>
    <mergeCell ref="C40:J40"/>
    <mergeCell ref="C22:J22"/>
    <mergeCell ref="C21:J21"/>
    <mergeCell ref="C23:J23"/>
    <mergeCell ref="C19:J19"/>
    <mergeCell ref="A4:B4"/>
    <mergeCell ref="C4:F4"/>
    <mergeCell ref="G4:H4"/>
    <mergeCell ref="I4:J4"/>
    <mergeCell ref="A5:B5"/>
    <mergeCell ref="C8:J8"/>
    <mergeCell ref="C18:J18"/>
    <mergeCell ref="A40:A41"/>
    <mergeCell ref="C53:J53"/>
    <mergeCell ref="C43:J43"/>
    <mergeCell ref="H95:I95"/>
    <mergeCell ref="C139:J139"/>
    <mergeCell ref="A122:A123"/>
    <mergeCell ref="A94:A95"/>
    <mergeCell ref="B94:B95"/>
    <mergeCell ref="C120:J120"/>
    <mergeCell ref="C114:J114"/>
    <mergeCell ref="C104:J104"/>
    <mergeCell ref="H94:I94"/>
    <mergeCell ref="D95:E95"/>
    <mergeCell ref="C74:J74"/>
    <mergeCell ref="C81:J81"/>
    <mergeCell ref="C99:J99"/>
    <mergeCell ref="A58:A59"/>
    <mergeCell ref="C58:J58"/>
    <mergeCell ref="A70:A71"/>
    <mergeCell ref="C70:J70"/>
    <mergeCell ref="C67:J67"/>
    <mergeCell ref="C64:J64"/>
    <mergeCell ref="C65:J65"/>
    <mergeCell ref="A134:A135"/>
    <mergeCell ref="C91:J91"/>
    <mergeCell ref="C88:J88"/>
    <mergeCell ref="C113:J113"/>
    <mergeCell ref="C105:J105"/>
    <mergeCell ref="C121:J121"/>
    <mergeCell ref="C122:J122"/>
    <mergeCell ref="C123:J123"/>
  </mergeCells>
  <phoneticPr fontId="11" type="noConversion"/>
  <hyperlinks>
    <hyperlink ref="B32" r:id="rId3"/>
    <hyperlink ref="B56" r:id="rId4"/>
    <hyperlink ref="B127" r:id="rId5"/>
  </hyperlinks>
  <pageMargins left="0.75" right="0.75" top="1" bottom="1" header="0.5" footer="0.5"/>
  <pageSetup paperSize="9" orientation="portrait" r:id="rId6"/>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FF00"/>
  </sheetPr>
  <dimension ref="A1:N159"/>
  <sheetViews>
    <sheetView workbookViewId="0">
      <pane ySplit="6" topLeftCell="A80" activePane="bottomLeft" state="frozen"/>
      <selection pane="bottomLeft" activeCell="D92" sqref="D92"/>
    </sheetView>
  </sheetViews>
  <sheetFormatPr defaultColWidth="8.88671875" defaultRowHeight="15.75" x14ac:dyDescent="0.25"/>
  <cols>
    <col min="1" max="1" width="8.5546875" style="48" customWidth="1"/>
    <col min="2" max="2" width="7.88671875" style="47" customWidth="1"/>
    <col min="3" max="10" width="9.21875" style="47" customWidth="1"/>
    <col min="11" max="11" width="14.33203125" style="970" customWidth="1"/>
    <col min="12" max="12" width="36.44140625" style="7" customWidth="1"/>
    <col min="13" max="13" width="8.88671875" style="8"/>
    <col min="14" max="16384" width="8.88671875" style="9"/>
  </cols>
  <sheetData>
    <row r="1" spans="1:13" s="6" customFormat="1" ht="30.75" customHeight="1" thickTop="1" x14ac:dyDescent="0.25">
      <c r="A1" s="1621" t="s">
        <v>413</v>
      </c>
      <c r="B1" s="1622"/>
      <c r="C1" s="1622"/>
      <c r="D1" s="1622"/>
      <c r="E1" s="1622"/>
      <c r="F1" s="1622"/>
      <c r="G1" s="1622"/>
      <c r="H1" s="1622"/>
      <c r="I1" s="1622"/>
      <c r="J1" s="1622"/>
      <c r="K1" s="1622"/>
      <c r="L1" s="1623"/>
      <c r="M1" s="5"/>
    </row>
    <row r="2" spans="1:13" ht="20.25" customHeight="1" x14ac:dyDescent="0.25">
      <c r="A2" s="1624" t="s">
        <v>177</v>
      </c>
      <c r="B2" s="1625"/>
      <c r="C2" s="1600">
        <f>+(25+137+43)*25</f>
        <v>5125</v>
      </c>
      <c r="D2" s="1601"/>
      <c r="E2" s="1601"/>
      <c r="F2" s="1602"/>
      <c r="G2" s="1626"/>
      <c r="H2" s="1627"/>
      <c r="I2" s="1628" t="s">
        <v>178</v>
      </c>
      <c r="J2" s="1629"/>
      <c r="K2" s="1632" t="s">
        <v>190</v>
      </c>
      <c r="L2" s="1633"/>
    </row>
    <row r="3" spans="1:13" ht="20.25" customHeight="1" x14ac:dyDescent="0.25">
      <c r="A3" s="1624" t="s">
        <v>179</v>
      </c>
      <c r="B3" s="1625"/>
      <c r="C3" s="1600" t="s">
        <v>186</v>
      </c>
      <c r="D3" s="1601"/>
      <c r="E3" s="1601"/>
      <c r="F3" s="1602"/>
      <c r="G3" s="1673"/>
      <c r="H3" s="1674"/>
      <c r="I3" s="1628" t="s">
        <v>180</v>
      </c>
      <c r="J3" s="1629"/>
      <c r="K3" s="1632" t="s">
        <v>188</v>
      </c>
      <c r="L3" s="1633"/>
    </row>
    <row r="4" spans="1:13" ht="20.25" customHeight="1" x14ac:dyDescent="0.25">
      <c r="A4" s="1624" t="s">
        <v>181</v>
      </c>
      <c r="B4" s="1625"/>
      <c r="C4" s="1600" t="s">
        <v>1990</v>
      </c>
      <c r="D4" s="1601"/>
      <c r="E4" s="1601"/>
      <c r="F4" s="1602"/>
      <c r="G4" s="1626"/>
      <c r="H4" s="1627"/>
      <c r="I4" s="1628" t="s">
        <v>182</v>
      </c>
      <c r="J4" s="1629"/>
      <c r="K4" s="1632" t="s">
        <v>3155</v>
      </c>
      <c r="L4" s="1633"/>
    </row>
    <row r="5" spans="1:13" ht="51.75" customHeight="1" thickBot="1" x14ac:dyDescent="0.3">
      <c r="A5" s="1641" t="s">
        <v>183</v>
      </c>
      <c r="B5" s="1642"/>
      <c r="C5" s="1636" t="s">
        <v>3158</v>
      </c>
      <c r="D5" s="1637"/>
      <c r="E5" s="1637"/>
      <c r="F5" s="1638"/>
      <c r="G5" s="1742" t="s">
        <v>1658</v>
      </c>
      <c r="H5" s="1743"/>
      <c r="I5" s="1628" t="s">
        <v>297</v>
      </c>
      <c r="J5" s="1629"/>
      <c r="K5" s="1998" t="s">
        <v>3124</v>
      </c>
      <c r="L5" s="1999"/>
    </row>
    <row r="6" spans="1:13" s="6" customFormat="1" ht="36.75" customHeight="1" thickTop="1" thickBot="1" x14ac:dyDescent="0.3">
      <c r="A6" s="69" t="s">
        <v>0</v>
      </c>
      <c r="B6" s="70" t="s">
        <v>1</v>
      </c>
      <c r="C6" s="70" t="s">
        <v>2</v>
      </c>
      <c r="D6" s="70" t="s">
        <v>3</v>
      </c>
      <c r="E6" s="70" t="s">
        <v>4</v>
      </c>
      <c r="F6" s="70" t="s">
        <v>5</v>
      </c>
      <c r="G6" s="70" t="s">
        <v>6</v>
      </c>
      <c r="H6" s="70" t="s">
        <v>7</v>
      </c>
      <c r="I6" s="70" t="s">
        <v>8</v>
      </c>
      <c r="J6" s="70" t="s">
        <v>9</v>
      </c>
      <c r="K6" s="70" t="s">
        <v>3050</v>
      </c>
      <c r="L6" s="71" t="s">
        <v>10</v>
      </c>
      <c r="M6" s="5"/>
    </row>
    <row r="7" spans="1:13" ht="25.5" customHeight="1" thickTop="1" x14ac:dyDescent="0.25">
      <c r="A7" s="44">
        <v>40551</v>
      </c>
      <c r="B7" s="45" t="s">
        <v>13</v>
      </c>
      <c r="C7" s="1994" t="s">
        <v>667</v>
      </c>
      <c r="D7" s="1994"/>
      <c r="E7" s="1994"/>
      <c r="F7" s="1994"/>
      <c r="G7" s="1994"/>
      <c r="H7" s="1994"/>
      <c r="I7" s="1994"/>
      <c r="J7" s="1994"/>
      <c r="K7" s="1259"/>
      <c r="L7" s="72"/>
    </row>
    <row r="8" spans="1:13" ht="20.100000000000001" customHeight="1" x14ac:dyDescent="0.35">
      <c r="A8" s="16">
        <v>40575</v>
      </c>
      <c r="B8" s="17" t="s">
        <v>18</v>
      </c>
      <c r="C8" s="47">
        <v>115</v>
      </c>
      <c r="D8" s="47">
        <v>81</v>
      </c>
      <c r="E8" s="47">
        <v>30</v>
      </c>
      <c r="F8" s="47">
        <v>6</v>
      </c>
      <c r="G8" s="47">
        <v>170</v>
      </c>
      <c r="I8" s="17"/>
      <c r="J8" s="17"/>
      <c r="K8" s="1262" t="s">
        <v>3056</v>
      </c>
      <c r="L8" s="7" t="s">
        <v>668</v>
      </c>
    </row>
    <row r="9" spans="1:13" ht="20.100000000000001" customHeight="1" x14ac:dyDescent="0.25">
      <c r="A9" s="16">
        <v>40627</v>
      </c>
      <c r="B9" s="17" t="s">
        <v>127</v>
      </c>
      <c r="H9" s="47">
        <v>5810</v>
      </c>
      <c r="I9" s="47">
        <v>32</v>
      </c>
      <c r="L9" s="7" t="s">
        <v>57</v>
      </c>
    </row>
    <row r="10" spans="1:13" ht="20.100000000000001" customHeight="1" x14ac:dyDescent="0.25">
      <c r="A10" s="16">
        <v>40743</v>
      </c>
      <c r="B10" s="17" t="s">
        <v>127</v>
      </c>
      <c r="H10" s="47">
        <v>5825</v>
      </c>
      <c r="I10" s="47">
        <v>33</v>
      </c>
      <c r="L10" s="7" t="s">
        <v>88</v>
      </c>
    </row>
    <row r="11" spans="1:13" ht="20.100000000000001" customHeight="1" x14ac:dyDescent="0.25">
      <c r="A11" s="16">
        <v>40808</v>
      </c>
      <c r="B11" s="17" t="s">
        <v>18</v>
      </c>
      <c r="C11" s="47">
        <v>140</v>
      </c>
      <c r="D11" s="47">
        <v>90</v>
      </c>
      <c r="E11" s="47">
        <v>35</v>
      </c>
      <c r="F11" s="47" t="s">
        <v>95</v>
      </c>
      <c r="G11" s="47">
        <v>140</v>
      </c>
      <c r="L11" s="7" t="s">
        <v>104</v>
      </c>
    </row>
    <row r="12" spans="1:13" ht="20.100000000000001" customHeight="1" thickBot="1" x14ac:dyDescent="0.3">
      <c r="A12" s="22">
        <v>40827</v>
      </c>
      <c r="B12" s="23" t="s">
        <v>13</v>
      </c>
      <c r="C12" s="1636" t="s">
        <v>122</v>
      </c>
      <c r="D12" s="1637"/>
      <c r="E12" s="1637"/>
      <c r="F12" s="1637"/>
      <c r="G12" s="1637"/>
      <c r="H12" s="1637"/>
      <c r="I12" s="1637"/>
      <c r="J12" s="1638"/>
      <c r="K12" s="974"/>
      <c r="L12" s="80"/>
    </row>
    <row r="13" spans="1:13" ht="16.5" thickTop="1" x14ac:dyDescent="0.25">
      <c r="A13" s="1993">
        <v>41004</v>
      </c>
      <c r="B13" s="45" t="s">
        <v>18</v>
      </c>
      <c r="C13" s="81">
        <v>140</v>
      </c>
      <c r="D13" s="57">
        <f>+C13*(100-E13)/100</f>
        <v>91</v>
      </c>
      <c r="E13" s="81">
        <v>35</v>
      </c>
      <c r="F13" s="81">
        <v>7</v>
      </c>
      <c r="G13" s="81">
        <v>170</v>
      </c>
      <c r="H13" s="81"/>
      <c r="I13" s="81"/>
      <c r="J13" s="81"/>
      <c r="K13" s="1102"/>
      <c r="L13" s="72" t="s">
        <v>669</v>
      </c>
    </row>
    <row r="14" spans="1:13" ht="20.100000000000001" customHeight="1" x14ac:dyDescent="0.25">
      <c r="A14" s="1682"/>
      <c r="B14" s="17" t="s">
        <v>127</v>
      </c>
      <c r="D14" s="57"/>
      <c r="L14" s="7" t="s">
        <v>670</v>
      </c>
    </row>
    <row r="15" spans="1:13" ht="20.100000000000001" customHeight="1" x14ac:dyDescent="0.25">
      <c r="A15" s="1582">
        <v>41190</v>
      </c>
      <c r="B15" s="20" t="s">
        <v>127</v>
      </c>
      <c r="C15" s="62"/>
      <c r="D15" s="60"/>
      <c r="E15" s="62"/>
      <c r="F15" s="62"/>
      <c r="G15" s="62"/>
      <c r="H15" s="62"/>
      <c r="I15" s="62"/>
      <c r="J15" s="20">
        <v>5065</v>
      </c>
      <c r="K15" s="1118"/>
      <c r="L15" s="128" t="s">
        <v>174</v>
      </c>
    </row>
    <row r="16" spans="1:13" ht="20.100000000000001" customHeight="1" thickBot="1" x14ac:dyDescent="0.3">
      <c r="A16" s="1583"/>
      <c r="B16" s="23" t="s">
        <v>13</v>
      </c>
      <c r="C16" s="1764" t="s">
        <v>175</v>
      </c>
      <c r="D16" s="1720"/>
      <c r="E16" s="1720"/>
      <c r="F16" s="1720"/>
      <c r="G16" s="1720"/>
      <c r="H16" s="1720"/>
      <c r="I16" s="1720"/>
      <c r="J16" s="1721"/>
      <c r="K16" s="1019"/>
      <c r="L16" s="80"/>
    </row>
    <row r="17" spans="1:12" ht="20.100000000000001" customHeight="1" thickTop="1" x14ac:dyDescent="0.25">
      <c r="A17" s="44">
        <v>41289</v>
      </c>
      <c r="B17" s="45" t="s">
        <v>127</v>
      </c>
      <c r="C17" s="81"/>
      <c r="D17" s="67"/>
      <c r="E17" s="81"/>
      <c r="F17" s="81"/>
      <c r="G17" s="81"/>
      <c r="H17" s="81">
        <v>5825</v>
      </c>
      <c r="I17" s="81">
        <v>57</v>
      </c>
      <c r="J17" s="81"/>
      <c r="K17" s="1102"/>
      <c r="L17" s="7" t="s">
        <v>671</v>
      </c>
    </row>
    <row r="18" spans="1:12" ht="20.100000000000001" customHeight="1" x14ac:dyDescent="0.25">
      <c r="A18" s="16">
        <v>41351</v>
      </c>
      <c r="B18" s="17" t="s">
        <v>18</v>
      </c>
      <c r="C18" s="47">
        <v>110</v>
      </c>
      <c r="D18" s="57">
        <f>+C18*(100-E18)/100</f>
        <v>44</v>
      </c>
      <c r="E18" s="47">
        <v>60</v>
      </c>
      <c r="G18" s="47">
        <v>150</v>
      </c>
      <c r="L18" s="7" t="s">
        <v>217</v>
      </c>
    </row>
    <row r="19" spans="1:12" ht="20.100000000000001" customHeight="1" x14ac:dyDescent="0.25">
      <c r="A19" s="16">
        <v>41526</v>
      </c>
      <c r="B19" s="17" t="s">
        <v>13</v>
      </c>
      <c r="C19" s="1661" t="s">
        <v>175</v>
      </c>
      <c r="D19" s="1662"/>
      <c r="E19" s="1662"/>
      <c r="F19" s="1662"/>
      <c r="G19" s="1662"/>
      <c r="H19" s="1662"/>
      <c r="I19" s="1662"/>
      <c r="J19" s="1663"/>
      <c r="K19" s="1001"/>
    </row>
    <row r="20" spans="1:12" ht="20.100000000000001" customHeight="1" x14ac:dyDescent="0.25">
      <c r="A20" s="16">
        <v>41548</v>
      </c>
      <c r="B20" s="17" t="s">
        <v>127</v>
      </c>
      <c r="D20" s="57"/>
      <c r="H20" s="47">
        <v>5810</v>
      </c>
      <c r="I20" s="47">
        <v>37</v>
      </c>
      <c r="L20" s="7" t="s">
        <v>672</v>
      </c>
    </row>
    <row r="21" spans="1:12" ht="20.100000000000001" customHeight="1" thickBot="1" x14ac:dyDescent="0.3">
      <c r="A21" s="37">
        <v>41590</v>
      </c>
      <c r="B21" s="38" t="s">
        <v>18</v>
      </c>
      <c r="C21" s="74">
        <v>135</v>
      </c>
      <c r="D21" s="66">
        <f>+C21*(100-E21)/100</f>
        <v>87.75</v>
      </c>
      <c r="E21" s="74">
        <v>35</v>
      </c>
      <c r="F21" s="74"/>
      <c r="G21" s="74">
        <v>145</v>
      </c>
      <c r="H21" s="74"/>
      <c r="I21" s="74"/>
      <c r="J21" s="74"/>
      <c r="K21" s="74"/>
      <c r="L21" s="39" t="s">
        <v>214</v>
      </c>
    </row>
    <row r="22" spans="1:12" ht="22.5" customHeight="1" thickTop="1" x14ac:dyDescent="0.25">
      <c r="A22" s="40">
        <v>41662</v>
      </c>
      <c r="B22" s="41" t="s">
        <v>13</v>
      </c>
      <c r="C22" s="1808" t="s">
        <v>673</v>
      </c>
      <c r="D22" s="1809"/>
      <c r="E22" s="1809"/>
      <c r="F22" s="1809"/>
      <c r="G22" s="1809"/>
      <c r="H22" s="1809"/>
      <c r="I22" s="1809"/>
      <c r="J22" s="1810"/>
      <c r="K22" s="1049"/>
      <c r="L22" s="77"/>
    </row>
    <row r="23" spans="1:12" ht="22.5" customHeight="1" x14ac:dyDescent="0.25">
      <c r="A23" s="19">
        <v>41719</v>
      </c>
      <c r="B23" s="20" t="s">
        <v>127</v>
      </c>
      <c r="C23" s="236"/>
      <c r="D23" s="237"/>
      <c r="E23" s="236"/>
      <c r="F23" s="236"/>
      <c r="G23" s="236"/>
      <c r="H23" s="236">
        <v>3020</v>
      </c>
      <c r="I23" s="236">
        <v>60</v>
      </c>
      <c r="J23" s="236"/>
      <c r="K23" s="1089"/>
      <c r="L23" s="73" t="s">
        <v>42</v>
      </c>
    </row>
    <row r="24" spans="1:12" ht="22.5" customHeight="1" x14ac:dyDescent="0.25">
      <c r="A24" s="19">
        <v>41735</v>
      </c>
      <c r="B24" s="20" t="s">
        <v>18</v>
      </c>
      <c r="C24" s="236">
        <v>85</v>
      </c>
      <c r="D24" s="237">
        <f>+C24*(100-E24)/100</f>
        <v>55.25</v>
      </c>
      <c r="E24" s="236">
        <v>35</v>
      </c>
      <c r="F24" s="236"/>
      <c r="G24" s="236">
        <v>150</v>
      </c>
      <c r="H24" s="236"/>
      <c r="I24" s="236"/>
      <c r="J24" s="236"/>
      <c r="K24" s="1089"/>
      <c r="L24" s="73" t="s">
        <v>310</v>
      </c>
    </row>
    <row r="25" spans="1:12" ht="22.5" customHeight="1" x14ac:dyDescent="0.25">
      <c r="A25" s="36">
        <v>41739</v>
      </c>
      <c r="B25" s="131" t="s">
        <v>18</v>
      </c>
      <c r="C25" s="241">
        <v>130</v>
      </c>
      <c r="D25" s="242">
        <f>+C25*(100-E25)/100</f>
        <v>84.5</v>
      </c>
      <c r="E25" s="241">
        <v>35</v>
      </c>
      <c r="F25" s="241"/>
      <c r="G25" s="241">
        <v>150</v>
      </c>
      <c r="H25" s="241"/>
      <c r="I25" s="241"/>
      <c r="J25" s="241"/>
      <c r="K25" s="1261"/>
      <c r="L25" s="142" t="s">
        <v>36</v>
      </c>
    </row>
    <row r="26" spans="1:12" ht="22.5" customHeight="1" x14ac:dyDescent="0.25">
      <c r="A26" s="19">
        <v>41811</v>
      </c>
      <c r="B26" s="20" t="s">
        <v>127</v>
      </c>
      <c r="C26" s="236"/>
      <c r="D26" s="237"/>
      <c r="E26" s="236"/>
      <c r="F26" s="236"/>
      <c r="G26" s="236"/>
      <c r="H26" s="236">
        <v>4915</v>
      </c>
      <c r="I26" s="236">
        <v>79</v>
      </c>
      <c r="J26" s="236"/>
      <c r="K26" s="1089"/>
      <c r="L26" s="73" t="s">
        <v>330</v>
      </c>
    </row>
    <row r="27" spans="1:12" ht="22.5" customHeight="1" x14ac:dyDescent="0.25">
      <c r="A27" s="16">
        <v>41812</v>
      </c>
      <c r="B27" s="17" t="s">
        <v>13</v>
      </c>
      <c r="C27" s="1658" t="s">
        <v>334</v>
      </c>
      <c r="D27" s="1659"/>
      <c r="E27" s="1659"/>
      <c r="F27" s="1659"/>
      <c r="G27" s="1659"/>
      <c r="H27" s="1659"/>
      <c r="I27" s="1659"/>
      <c r="J27" s="1660"/>
      <c r="K27" s="996"/>
    </row>
    <row r="28" spans="1:12" ht="22.5" customHeight="1" x14ac:dyDescent="0.25">
      <c r="A28" s="19">
        <v>41823</v>
      </c>
      <c r="B28" s="20" t="s">
        <v>18</v>
      </c>
      <c r="C28" s="236">
        <v>65</v>
      </c>
      <c r="D28" s="237">
        <f>+C28*(100-E28)/100</f>
        <v>42.25</v>
      </c>
      <c r="E28" s="236">
        <v>35</v>
      </c>
      <c r="F28" s="236"/>
      <c r="G28" s="236">
        <v>150</v>
      </c>
      <c r="H28" s="236"/>
      <c r="I28" s="236"/>
      <c r="J28" s="236"/>
      <c r="K28" s="1089"/>
      <c r="L28" s="73" t="s">
        <v>36</v>
      </c>
    </row>
    <row r="29" spans="1:12" ht="22.5" customHeight="1" x14ac:dyDescent="0.25">
      <c r="A29" s="19">
        <v>41873</v>
      </c>
      <c r="B29" s="20" t="s">
        <v>127</v>
      </c>
      <c r="C29" s="236"/>
      <c r="D29" s="237"/>
      <c r="E29" s="236"/>
      <c r="F29" s="236"/>
      <c r="G29" s="236"/>
      <c r="H29" s="236">
        <v>4740</v>
      </c>
      <c r="I29" s="236">
        <v>92</v>
      </c>
      <c r="J29" s="236"/>
      <c r="K29" s="1089"/>
      <c r="L29" s="73" t="s">
        <v>674</v>
      </c>
    </row>
    <row r="30" spans="1:12" ht="22.5" customHeight="1" x14ac:dyDescent="0.25">
      <c r="A30" s="16">
        <v>41879</v>
      </c>
      <c r="B30" s="17" t="s">
        <v>18</v>
      </c>
      <c r="C30" s="178">
        <v>100</v>
      </c>
      <c r="D30" s="179">
        <f>+C30*(100-E30)/100</f>
        <v>65</v>
      </c>
      <c r="E30" s="178">
        <v>35</v>
      </c>
      <c r="F30" s="178"/>
      <c r="G30" s="178">
        <v>140</v>
      </c>
      <c r="H30" s="178"/>
      <c r="I30" s="178"/>
      <c r="J30" s="178"/>
      <c r="K30" s="986"/>
      <c r="L30" s="7" t="s">
        <v>214</v>
      </c>
    </row>
    <row r="31" spans="1:12" ht="22.5" customHeight="1" x14ac:dyDescent="0.25">
      <c r="A31" s="16">
        <v>41955</v>
      </c>
      <c r="B31" s="17" t="s">
        <v>127</v>
      </c>
      <c r="C31" s="178"/>
      <c r="D31" s="179"/>
      <c r="E31" s="178"/>
      <c r="F31" s="178"/>
      <c r="G31" s="178"/>
      <c r="H31" s="178">
        <v>4885</v>
      </c>
      <c r="I31" s="178">
        <v>93</v>
      </c>
      <c r="J31" s="178"/>
      <c r="K31" s="1003"/>
      <c r="L31" s="18" t="s">
        <v>675</v>
      </c>
    </row>
    <row r="32" spans="1:12" ht="22.5" customHeight="1" thickBot="1" x14ac:dyDescent="0.3">
      <c r="A32" s="143">
        <v>42001</v>
      </c>
      <c r="B32" s="144" t="s">
        <v>18</v>
      </c>
      <c r="C32" s="243">
        <v>55</v>
      </c>
      <c r="D32" s="244">
        <f>+C32*(100-E32)/100</f>
        <v>19.25</v>
      </c>
      <c r="E32" s="243">
        <v>65</v>
      </c>
      <c r="F32" s="243"/>
      <c r="G32" s="243">
        <v>125</v>
      </c>
      <c r="H32" s="243"/>
      <c r="I32" s="243"/>
      <c r="J32" s="243"/>
      <c r="K32" s="243"/>
      <c r="L32" s="126" t="s">
        <v>548</v>
      </c>
    </row>
    <row r="33" spans="1:14" ht="22.5" customHeight="1" thickTop="1" x14ac:dyDescent="0.25">
      <c r="A33" s="1993">
        <v>42037</v>
      </c>
      <c r="B33" s="41" t="s">
        <v>127</v>
      </c>
      <c r="C33" s="181"/>
      <c r="D33" s="182"/>
      <c r="E33" s="181"/>
      <c r="F33" s="181"/>
      <c r="G33" s="181"/>
      <c r="H33" s="181"/>
      <c r="I33" s="181"/>
      <c r="J33" s="181">
        <v>4905</v>
      </c>
      <c r="K33" s="1032"/>
      <c r="L33" s="77" t="s">
        <v>174</v>
      </c>
    </row>
    <row r="34" spans="1:14" ht="21" customHeight="1" x14ac:dyDescent="0.25">
      <c r="A34" s="1682"/>
      <c r="B34" s="17" t="s">
        <v>13</v>
      </c>
      <c r="C34" s="1658" t="s">
        <v>175</v>
      </c>
      <c r="D34" s="1659"/>
      <c r="E34" s="1659"/>
      <c r="F34" s="1659"/>
      <c r="G34" s="1659"/>
      <c r="H34" s="1659"/>
      <c r="I34" s="1659"/>
      <c r="J34" s="1660"/>
      <c r="K34" s="996"/>
    </row>
    <row r="35" spans="1:14" x14ac:dyDescent="0.25">
      <c r="A35" s="16">
        <v>42044</v>
      </c>
      <c r="B35" s="17" t="s">
        <v>127</v>
      </c>
      <c r="C35" s="178"/>
      <c r="D35" s="179"/>
      <c r="E35" s="178"/>
      <c r="F35" s="178"/>
      <c r="G35" s="178"/>
      <c r="H35" s="178">
        <v>5210</v>
      </c>
      <c r="I35" s="178">
        <v>100</v>
      </c>
      <c r="J35" s="178"/>
      <c r="K35" s="986"/>
      <c r="L35" s="7" t="s">
        <v>676</v>
      </c>
    </row>
    <row r="36" spans="1:14" ht="20.100000000000001" customHeight="1" x14ac:dyDescent="0.25">
      <c r="A36" s="188">
        <v>42114</v>
      </c>
      <c r="B36" s="17" t="s">
        <v>18</v>
      </c>
      <c r="C36" s="178">
        <v>100</v>
      </c>
      <c r="D36" s="179">
        <f>+C36*(100-E36)/100</f>
        <v>65</v>
      </c>
      <c r="E36" s="178">
        <v>35</v>
      </c>
      <c r="F36" s="178"/>
      <c r="G36" s="178">
        <v>110</v>
      </c>
      <c r="H36" s="178"/>
      <c r="I36" s="178"/>
      <c r="J36" s="178"/>
      <c r="K36" s="986"/>
      <c r="L36" s="7" t="s">
        <v>976</v>
      </c>
      <c r="M36"/>
      <c r="N36"/>
    </row>
    <row r="37" spans="1:14" ht="20.100000000000001" customHeight="1" x14ac:dyDescent="0.25">
      <c r="A37" s="16">
        <v>42170</v>
      </c>
      <c r="B37" s="17" t="s">
        <v>18</v>
      </c>
      <c r="C37" s="178">
        <v>110</v>
      </c>
      <c r="D37" s="179">
        <f>+C37*(100-E37)/100</f>
        <v>44</v>
      </c>
      <c r="E37" s="178">
        <v>60</v>
      </c>
      <c r="F37" s="178"/>
      <c r="G37" s="178">
        <v>145</v>
      </c>
      <c r="H37" s="178"/>
      <c r="I37" s="178"/>
      <c r="J37" s="178"/>
      <c r="K37" s="986"/>
      <c r="L37" s="7" t="s">
        <v>36</v>
      </c>
    </row>
    <row r="38" spans="1:14" ht="44.25" customHeight="1" x14ac:dyDescent="0.25">
      <c r="A38" s="16">
        <v>42188</v>
      </c>
      <c r="B38" s="17" t="s">
        <v>13</v>
      </c>
      <c r="C38" s="1651" t="s">
        <v>1058</v>
      </c>
      <c r="D38" s="1686"/>
      <c r="E38" s="1686"/>
      <c r="F38" s="1686"/>
      <c r="G38" s="1686"/>
      <c r="H38" s="1686"/>
      <c r="I38" s="1686"/>
      <c r="J38" s="1687"/>
      <c r="K38" s="1005"/>
    </row>
    <row r="39" spans="1:14" x14ac:dyDescent="0.25">
      <c r="A39" s="16">
        <v>42246</v>
      </c>
      <c r="B39" s="17" t="s">
        <v>18</v>
      </c>
      <c r="C39" s="178">
        <v>90</v>
      </c>
      <c r="D39" s="179">
        <f>+C39*(100-E39)/100</f>
        <v>40.5</v>
      </c>
      <c r="E39" s="178">
        <v>55</v>
      </c>
      <c r="F39" s="178"/>
      <c r="G39" s="178">
        <v>190</v>
      </c>
      <c r="H39" s="178"/>
      <c r="I39" s="178"/>
      <c r="J39" s="178"/>
      <c r="K39" s="986"/>
      <c r="L39" s="7" t="s">
        <v>132</v>
      </c>
    </row>
    <row r="40" spans="1:14" ht="20.100000000000001" customHeight="1" x14ac:dyDescent="0.25">
      <c r="A40" s="16">
        <v>42252</v>
      </c>
      <c r="B40" s="17" t="s">
        <v>18</v>
      </c>
      <c r="C40" s="178">
        <v>95</v>
      </c>
      <c r="D40" s="179">
        <f>+C40*(100-E40)/100</f>
        <v>42.75</v>
      </c>
      <c r="E40" s="178">
        <v>55</v>
      </c>
      <c r="F40" s="178"/>
      <c r="G40" s="178">
        <v>175</v>
      </c>
      <c r="H40" s="178"/>
      <c r="I40" s="178"/>
      <c r="J40" s="178"/>
      <c r="K40" s="986"/>
      <c r="L40" s="7" t="s">
        <v>132</v>
      </c>
    </row>
    <row r="41" spans="1:14" ht="20.100000000000001" customHeight="1" x14ac:dyDescent="0.25">
      <c r="A41" s="16">
        <v>42305</v>
      </c>
      <c r="B41" s="17" t="s">
        <v>127</v>
      </c>
      <c r="C41" s="178"/>
      <c r="D41" s="179"/>
      <c r="E41" s="178"/>
      <c r="F41" s="178"/>
      <c r="G41" s="178"/>
      <c r="H41" s="178">
        <v>5115</v>
      </c>
      <c r="I41" s="178">
        <v>89</v>
      </c>
      <c r="J41" s="178"/>
      <c r="K41" s="986"/>
      <c r="L41" s="7" t="s">
        <v>1101</v>
      </c>
    </row>
    <row r="42" spans="1:14" ht="20.100000000000001" customHeight="1" x14ac:dyDescent="0.25">
      <c r="A42" s="16">
        <v>42340</v>
      </c>
      <c r="B42" s="17" t="s">
        <v>18</v>
      </c>
      <c r="C42" s="178">
        <v>85</v>
      </c>
      <c r="D42" s="179">
        <f>+C42*(100-E42)/100</f>
        <v>38.25</v>
      </c>
      <c r="E42" s="178">
        <v>55</v>
      </c>
      <c r="F42" s="178"/>
      <c r="G42" s="178">
        <v>230</v>
      </c>
      <c r="H42" s="178"/>
      <c r="I42" s="178"/>
      <c r="J42" s="178"/>
      <c r="K42" s="986"/>
      <c r="L42" s="7" t="s">
        <v>30</v>
      </c>
    </row>
    <row r="43" spans="1:14" ht="20.100000000000001" customHeight="1" thickBot="1" x14ac:dyDescent="0.3">
      <c r="A43" s="381">
        <v>42362</v>
      </c>
      <c r="B43" s="388" t="s">
        <v>18</v>
      </c>
      <c r="C43" s="391">
        <v>95</v>
      </c>
      <c r="D43" s="205">
        <f>+C43*(100-E43)/100</f>
        <v>42.75</v>
      </c>
      <c r="E43" s="391">
        <v>55</v>
      </c>
      <c r="F43" s="391"/>
      <c r="G43" s="391">
        <v>200</v>
      </c>
      <c r="H43" s="391"/>
      <c r="I43" s="391"/>
      <c r="J43" s="391"/>
      <c r="K43" s="1145"/>
      <c r="L43" s="76" t="s">
        <v>30</v>
      </c>
    </row>
    <row r="44" spans="1:14" ht="20.100000000000001" customHeight="1" thickTop="1" x14ac:dyDescent="0.25">
      <c r="A44" s="40">
        <v>42446</v>
      </c>
      <c r="B44" s="41" t="s">
        <v>18</v>
      </c>
      <c r="C44" s="181">
        <v>110</v>
      </c>
      <c r="D44" s="182">
        <f>+C44*(100-E44)/100</f>
        <v>49.5</v>
      </c>
      <c r="E44" s="181">
        <v>55</v>
      </c>
      <c r="F44" s="181"/>
      <c r="G44" s="181">
        <v>210</v>
      </c>
      <c r="H44" s="181"/>
      <c r="I44" s="181"/>
      <c r="J44" s="181"/>
      <c r="K44" s="1032"/>
      <c r="L44" s="77" t="s">
        <v>30</v>
      </c>
    </row>
    <row r="45" spans="1:14" ht="39.75" customHeight="1" x14ac:dyDescent="0.25">
      <c r="A45" s="380">
        <v>42471</v>
      </c>
      <c r="B45" s="17" t="s">
        <v>13</v>
      </c>
      <c r="C45" s="1655" t="s">
        <v>1238</v>
      </c>
      <c r="D45" s="1656"/>
      <c r="E45" s="1656"/>
      <c r="F45" s="1656"/>
      <c r="G45" s="1656"/>
      <c r="H45" s="1656"/>
      <c r="I45" s="1656"/>
      <c r="J45" s="1657"/>
      <c r="K45" s="990"/>
    </row>
    <row r="46" spans="1:14" ht="31.5" x14ac:dyDescent="0.25">
      <c r="A46" s="19">
        <v>42491</v>
      </c>
      <c r="B46" s="20" t="s">
        <v>18</v>
      </c>
      <c r="C46" s="236">
        <v>40</v>
      </c>
      <c r="D46" s="237">
        <f>+C46*(100-E46)/100</f>
        <v>18</v>
      </c>
      <c r="E46" s="236">
        <v>55</v>
      </c>
      <c r="F46" s="236"/>
      <c r="G46" s="236">
        <v>170</v>
      </c>
      <c r="H46" s="236"/>
      <c r="I46" s="236"/>
      <c r="J46" s="236"/>
      <c r="K46" s="236"/>
      <c r="L46" s="28" t="s">
        <v>1259</v>
      </c>
      <c r="M46" s="9"/>
    </row>
    <row r="47" spans="1:14" s="311" customFormat="1" ht="35.25" customHeight="1" x14ac:dyDescent="0.25">
      <c r="A47" s="19">
        <v>42524</v>
      </c>
      <c r="B47" s="20" t="s">
        <v>127</v>
      </c>
      <c r="C47" s="390"/>
      <c r="D47" s="60"/>
      <c r="E47" s="390"/>
      <c r="F47" s="390"/>
      <c r="G47" s="390"/>
      <c r="H47" s="390">
        <v>5125</v>
      </c>
      <c r="I47" s="390">
        <v>100</v>
      </c>
      <c r="J47" s="390"/>
      <c r="K47" s="1098"/>
      <c r="L47" s="107" t="s">
        <v>174</v>
      </c>
    </row>
    <row r="48" spans="1:14" ht="81" customHeight="1" thickBot="1" x14ac:dyDescent="0.3">
      <c r="A48" s="22">
        <v>42558</v>
      </c>
      <c r="B48" s="23" t="s">
        <v>13</v>
      </c>
      <c r="C48" s="1797" t="s">
        <v>1323</v>
      </c>
      <c r="D48" s="1798"/>
      <c r="E48" s="1798"/>
      <c r="F48" s="1798"/>
      <c r="G48" s="1798"/>
      <c r="H48" s="1798"/>
      <c r="I48" s="1798"/>
      <c r="J48" s="1799"/>
      <c r="K48" s="1061"/>
      <c r="L48" s="80"/>
    </row>
    <row r="49" spans="1:12" ht="99.75" customHeight="1" thickTop="1" x14ac:dyDescent="0.25">
      <c r="A49" s="565">
        <v>42745</v>
      </c>
      <c r="B49" s="488" t="s">
        <v>24</v>
      </c>
      <c r="C49" s="2000" t="s">
        <v>1505</v>
      </c>
      <c r="D49" s="2001"/>
      <c r="E49" s="2001"/>
      <c r="F49" s="2001"/>
      <c r="G49" s="2001"/>
      <c r="H49" s="2001"/>
      <c r="I49" s="2001"/>
      <c r="J49" s="2002"/>
      <c r="K49" s="1113"/>
      <c r="L49" s="566" t="s">
        <v>1416</v>
      </c>
    </row>
    <row r="50" spans="1:12" ht="26.25" customHeight="1" x14ac:dyDescent="0.25">
      <c r="A50" s="19">
        <v>42758</v>
      </c>
      <c r="B50" s="20" t="s">
        <v>18</v>
      </c>
      <c r="C50" s="236">
        <v>160</v>
      </c>
      <c r="D50" s="237">
        <f>+C50*(100-E50)/100</f>
        <v>72</v>
      </c>
      <c r="E50" s="236">
        <v>55</v>
      </c>
      <c r="F50" s="236"/>
      <c r="G50" s="236">
        <v>170</v>
      </c>
      <c r="H50" s="236"/>
      <c r="I50" s="236"/>
      <c r="J50" s="236"/>
      <c r="K50" s="1089"/>
      <c r="L50" s="128" t="s">
        <v>1139</v>
      </c>
    </row>
    <row r="51" spans="1:12" ht="26.25" customHeight="1" x14ac:dyDescent="0.25">
      <c r="A51" s="16">
        <v>42799</v>
      </c>
      <c r="B51" s="17" t="s">
        <v>127</v>
      </c>
      <c r="C51" s="178"/>
      <c r="D51" s="179"/>
      <c r="E51" s="178"/>
      <c r="F51" s="178"/>
      <c r="G51" s="178"/>
      <c r="H51" s="178">
        <v>5515</v>
      </c>
      <c r="I51" s="178">
        <v>42</v>
      </c>
      <c r="J51" s="178"/>
      <c r="K51" s="986"/>
      <c r="L51" s="12" t="s">
        <v>1523</v>
      </c>
    </row>
    <row r="52" spans="1:12" ht="25.5" customHeight="1" x14ac:dyDescent="0.25">
      <c r="A52" s="16">
        <v>42838</v>
      </c>
      <c r="B52" s="17" t="s">
        <v>18</v>
      </c>
      <c r="C52" s="178">
        <v>125</v>
      </c>
      <c r="D52" s="179">
        <f>+C52*(100-E52)/100</f>
        <v>106.25</v>
      </c>
      <c r="E52" s="178">
        <v>15</v>
      </c>
      <c r="F52" s="178"/>
      <c r="G52" s="178">
        <v>180</v>
      </c>
      <c r="H52" s="178"/>
      <c r="I52" s="178"/>
      <c r="J52" s="178"/>
      <c r="K52" s="986"/>
      <c r="L52" s="12" t="s">
        <v>1615</v>
      </c>
    </row>
    <row r="53" spans="1:12" ht="20.100000000000001" customHeight="1" x14ac:dyDescent="0.25">
      <c r="A53" s="458">
        <v>42959</v>
      </c>
      <c r="B53" s="17" t="s">
        <v>127</v>
      </c>
      <c r="C53" s="179"/>
      <c r="D53" s="179"/>
      <c r="E53" s="179"/>
      <c r="F53" s="179"/>
      <c r="G53" s="179"/>
      <c r="H53" s="179">
        <v>5480</v>
      </c>
      <c r="I53" s="179">
        <v>100</v>
      </c>
      <c r="J53" s="179"/>
      <c r="K53" s="995"/>
      <c r="L53" s="204" t="s">
        <v>231</v>
      </c>
    </row>
    <row r="54" spans="1:12" s="89" customFormat="1" ht="20.100000000000001" customHeight="1" thickBot="1" x14ac:dyDescent="0.3">
      <c r="A54" s="558">
        <v>43065</v>
      </c>
      <c r="B54" s="559" t="s">
        <v>127</v>
      </c>
      <c r="C54" s="205"/>
      <c r="D54" s="205"/>
      <c r="E54" s="205"/>
      <c r="F54" s="205"/>
      <c r="G54" s="205"/>
      <c r="H54" s="205">
        <v>5325</v>
      </c>
      <c r="I54" s="205">
        <v>100</v>
      </c>
      <c r="J54" s="205"/>
      <c r="K54" s="205"/>
      <c r="L54" s="39" t="s">
        <v>1821</v>
      </c>
    </row>
    <row r="55" spans="1:12" ht="20.100000000000001" customHeight="1" thickTop="1" x14ac:dyDescent="0.25">
      <c r="A55" s="40">
        <v>43131</v>
      </c>
      <c r="B55" s="41" t="s">
        <v>13</v>
      </c>
      <c r="C55" s="1702" t="s">
        <v>14</v>
      </c>
      <c r="D55" s="1703"/>
      <c r="E55" s="1703"/>
      <c r="F55" s="1703"/>
      <c r="G55" s="1703"/>
      <c r="H55" s="1703"/>
      <c r="I55" s="1703"/>
      <c r="J55" s="1704"/>
      <c r="K55" s="1022"/>
      <c r="L55" s="77"/>
    </row>
    <row r="56" spans="1:12" ht="20.100000000000001" customHeight="1" x14ac:dyDescent="0.25">
      <c r="A56" s="1582">
        <v>43175</v>
      </c>
      <c r="B56" s="17" t="s">
        <v>127</v>
      </c>
      <c r="C56" s="178"/>
      <c r="D56" s="179"/>
      <c r="E56" s="178"/>
      <c r="F56" s="178"/>
      <c r="G56" s="178"/>
      <c r="H56" s="178">
        <v>5185</v>
      </c>
      <c r="I56" s="178">
        <v>100</v>
      </c>
      <c r="J56" s="178"/>
      <c r="K56" s="986"/>
      <c r="L56" s="7" t="s">
        <v>42</v>
      </c>
    </row>
    <row r="57" spans="1:12" ht="80.25" customHeight="1" x14ac:dyDescent="0.25">
      <c r="A57" s="1682"/>
      <c r="B57" s="17" t="s">
        <v>13</v>
      </c>
      <c r="C57" s="1734" t="s">
        <v>1983</v>
      </c>
      <c r="D57" s="1735"/>
      <c r="E57" s="1735"/>
      <c r="F57" s="1735"/>
      <c r="G57" s="1735"/>
      <c r="H57" s="1735"/>
      <c r="I57" s="1735"/>
      <c r="J57" s="1736"/>
      <c r="K57" s="1030"/>
      <c r="L57" s="627" t="s">
        <v>1982</v>
      </c>
    </row>
    <row r="58" spans="1:12" ht="93.75" customHeight="1" x14ac:dyDescent="0.25">
      <c r="A58" s="485">
        <v>43178</v>
      </c>
      <c r="B58" s="514" t="s">
        <v>24</v>
      </c>
      <c r="C58" s="1652" t="s">
        <v>2933</v>
      </c>
      <c r="D58" s="1653"/>
      <c r="E58" s="1653"/>
      <c r="F58" s="1653"/>
      <c r="G58" s="1653"/>
      <c r="H58" s="1653"/>
      <c r="I58" s="1653"/>
      <c r="J58" s="1654"/>
      <c r="K58" s="993"/>
      <c r="L58" s="632" t="s">
        <v>1416</v>
      </c>
    </row>
    <row r="59" spans="1:12" ht="25.5" customHeight="1" x14ac:dyDescent="0.25">
      <c r="A59" s="16">
        <v>43186</v>
      </c>
      <c r="B59" s="17" t="s">
        <v>13</v>
      </c>
      <c r="C59" s="1589" t="s">
        <v>1032</v>
      </c>
      <c r="D59" s="1590"/>
      <c r="E59" s="1590"/>
      <c r="F59" s="1590"/>
      <c r="G59" s="1590"/>
      <c r="H59" s="1590"/>
      <c r="I59" s="1590"/>
      <c r="J59" s="1591"/>
      <c r="K59" s="987"/>
    </row>
    <row r="60" spans="1:12" ht="20.100000000000001" customHeight="1" x14ac:dyDescent="0.25">
      <c r="A60" s="16">
        <v>43196</v>
      </c>
      <c r="B60" s="17" t="s">
        <v>18</v>
      </c>
      <c r="C60" s="178">
        <v>120</v>
      </c>
      <c r="D60" s="179">
        <f>+C60*(100-E60)/100</f>
        <v>84</v>
      </c>
      <c r="E60" s="178">
        <v>30</v>
      </c>
      <c r="F60" s="178"/>
      <c r="G60" s="178">
        <v>145</v>
      </c>
      <c r="H60" s="178"/>
      <c r="I60" s="178"/>
      <c r="J60" s="178"/>
      <c r="K60" s="986"/>
      <c r="L60" s="7" t="s">
        <v>2009</v>
      </c>
    </row>
    <row r="61" spans="1:12" x14ac:dyDescent="0.25">
      <c r="A61" s="16">
        <v>43197</v>
      </c>
      <c r="B61" s="17" t="s">
        <v>127</v>
      </c>
      <c r="C61" s="178"/>
      <c r="D61" s="179"/>
      <c r="E61" s="178"/>
      <c r="F61" s="178"/>
      <c r="G61" s="178"/>
      <c r="H61" s="178">
        <v>5500</v>
      </c>
      <c r="I61" s="178">
        <v>94</v>
      </c>
      <c r="J61" s="178"/>
      <c r="K61" s="986"/>
    </row>
    <row r="62" spans="1:12" ht="20.100000000000001" customHeight="1" x14ac:dyDescent="0.25">
      <c r="A62" s="16">
        <v>43318</v>
      </c>
      <c r="B62" s="17" t="s">
        <v>18</v>
      </c>
      <c r="C62" s="178">
        <v>120</v>
      </c>
      <c r="D62" s="179">
        <f>+C62*(100-E62)/100</f>
        <v>117.6</v>
      </c>
      <c r="E62" s="178">
        <v>2</v>
      </c>
      <c r="F62" s="178"/>
      <c r="G62" s="178">
        <v>170</v>
      </c>
      <c r="H62" s="178"/>
      <c r="I62" s="178"/>
      <c r="J62" s="178"/>
      <c r="K62" s="986"/>
      <c r="L62" s="7" t="s">
        <v>2165</v>
      </c>
    </row>
    <row r="63" spans="1:12" ht="20.100000000000001" customHeight="1" x14ac:dyDescent="0.25">
      <c r="A63" s="16">
        <v>43320</v>
      </c>
      <c r="B63" s="17" t="s">
        <v>18</v>
      </c>
      <c r="C63" s="178">
        <v>115</v>
      </c>
      <c r="D63" s="179">
        <f>+C63*(100-E63)/100</f>
        <v>112.7</v>
      </c>
      <c r="E63" s="178">
        <v>2</v>
      </c>
      <c r="F63" s="178"/>
      <c r="G63" s="178">
        <v>157</v>
      </c>
      <c r="H63" s="178"/>
      <c r="I63" s="178"/>
      <c r="J63" s="178"/>
      <c r="K63" s="986"/>
      <c r="L63" s="7" t="s">
        <v>2008</v>
      </c>
    </row>
    <row r="64" spans="1:12" x14ac:dyDescent="0.25">
      <c r="A64" s="16">
        <v>43349</v>
      </c>
      <c r="B64" s="17" t="s">
        <v>127</v>
      </c>
      <c r="C64" s="178"/>
      <c r="D64" s="179"/>
      <c r="E64" s="178"/>
      <c r="F64" s="178"/>
      <c r="G64" s="178"/>
      <c r="H64" s="178">
        <v>5340</v>
      </c>
      <c r="I64" s="178">
        <v>100</v>
      </c>
      <c r="J64" s="178"/>
      <c r="K64" s="986"/>
    </row>
    <row r="65" spans="1:12" x14ac:dyDescent="0.25">
      <c r="A65" s="749">
        <v>43380</v>
      </c>
      <c r="B65" s="17" t="s">
        <v>18</v>
      </c>
      <c r="C65" s="178">
        <v>130</v>
      </c>
      <c r="D65" s="179">
        <f>+C65*(100-E65)/100</f>
        <v>124.8</v>
      </c>
      <c r="E65" s="178">
        <v>4</v>
      </c>
      <c r="F65" s="178"/>
      <c r="G65" s="178">
        <v>140</v>
      </c>
      <c r="H65" s="178"/>
      <c r="I65" s="178"/>
      <c r="J65" s="178"/>
      <c r="K65" s="986"/>
      <c r="L65" s="7" t="s">
        <v>2237</v>
      </c>
    </row>
    <row r="66" spans="1:12" x14ac:dyDescent="0.25">
      <c r="A66" s="759">
        <v>43410</v>
      </c>
      <c r="B66" s="17" t="s">
        <v>127</v>
      </c>
      <c r="C66" s="178"/>
      <c r="D66" s="179"/>
      <c r="E66" s="178"/>
      <c r="F66" s="178"/>
      <c r="G66" s="178"/>
      <c r="H66" s="178">
        <v>5170</v>
      </c>
      <c r="I66" s="178">
        <v>99</v>
      </c>
      <c r="J66" s="178"/>
      <c r="K66" s="986"/>
      <c r="L66" s="7" t="s">
        <v>2274</v>
      </c>
    </row>
    <row r="67" spans="1:12" ht="16.5" thickBot="1" x14ac:dyDescent="0.3">
      <c r="A67" s="22">
        <v>43452</v>
      </c>
      <c r="B67" s="23" t="s">
        <v>18</v>
      </c>
      <c r="C67" s="227">
        <v>130</v>
      </c>
      <c r="D67" s="367">
        <f>+C67*(100-E67)/100</f>
        <v>124.8</v>
      </c>
      <c r="E67" s="227">
        <v>4</v>
      </c>
      <c r="F67" s="227"/>
      <c r="G67" s="227">
        <v>195</v>
      </c>
      <c r="H67" s="227"/>
      <c r="I67" s="227"/>
      <c r="J67" s="227"/>
      <c r="K67" s="1074"/>
      <c r="L67" s="80" t="s">
        <v>2008</v>
      </c>
    </row>
    <row r="68" spans="1:12" ht="16.5" thickTop="1" x14ac:dyDescent="0.25">
      <c r="A68" s="817">
        <v>43529</v>
      </c>
      <c r="B68" s="17" t="s">
        <v>18</v>
      </c>
      <c r="C68" s="178">
        <v>135</v>
      </c>
      <c r="D68" s="179">
        <f>+C68*(100-E68)/100</f>
        <v>129.6</v>
      </c>
      <c r="E68" s="178">
        <v>4</v>
      </c>
      <c r="F68" s="178"/>
      <c r="G68" s="178">
        <v>150</v>
      </c>
      <c r="H68" s="178"/>
      <c r="I68" s="178"/>
      <c r="J68" s="178"/>
      <c r="K68" s="986"/>
      <c r="L68" s="7" t="s">
        <v>2237</v>
      </c>
    </row>
    <row r="69" spans="1:12" ht="20.100000000000001" customHeight="1" x14ac:dyDescent="0.25">
      <c r="A69" s="16">
        <v>43581</v>
      </c>
      <c r="B69" s="17" t="s">
        <v>127</v>
      </c>
      <c r="C69" s="178"/>
      <c r="D69" s="179"/>
      <c r="E69" s="178"/>
      <c r="F69" s="178"/>
      <c r="G69" s="178"/>
      <c r="H69" s="178">
        <v>5370</v>
      </c>
      <c r="I69" s="178">
        <v>100</v>
      </c>
      <c r="J69" s="178"/>
      <c r="K69" s="986"/>
      <c r="L69" s="7" t="s">
        <v>2490</v>
      </c>
    </row>
    <row r="70" spans="1:12" x14ac:dyDescent="0.25">
      <c r="A70" s="19">
        <v>43603</v>
      </c>
      <c r="B70" s="20" t="s">
        <v>18</v>
      </c>
      <c r="C70" s="236">
        <v>165</v>
      </c>
      <c r="D70" s="237">
        <f>+C70*(100-E70)/100</f>
        <v>158.4</v>
      </c>
      <c r="E70" s="236">
        <v>4</v>
      </c>
      <c r="F70" s="236"/>
      <c r="G70" s="236">
        <v>180</v>
      </c>
      <c r="H70" s="236"/>
      <c r="I70" s="236"/>
      <c r="J70" s="236"/>
      <c r="K70" s="1089"/>
      <c r="L70" s="73" t="s">
        <v>2527</v>
      </c>
    </row>
    <row r="71" spans="1:12" ht="20.100000000000001" customHeight="1" x14ac:dyDescent="0.25">
      <c r="A71" s="16">
        <v>43715</v>
      </c>
      <c r="B71" s="17" t="s">
        <v>127</v>
      </c>
      <c r="C71" s="178"/>
      <c r="D71" s="179"/>
      <c r="E71" s="178"/>
      <c r="F71" s="178"/>
      <c r="G71" s="178"/>
      <c r="H71" s="178">
        <v>5175</v>
      </c>
      <c r="I71" s="178">
        <v>100</v>
      </c>
      <c r="J71" s="178"/>
      <c r="K71" s="986"/>
      <c r="L71" s="7" t="s">
        <v>2638</v>
      </c>
    </row>
    <row r="72" spans="1:12" x14ac:dyDescent="0.25">
      <c r="A72" s="16">
        <v>43793</v>
      </c>
      <c r="B72" s="17" t="s">
        <v>18</v>
      </c>
      <c r="C72" s="178">
        <v>105</v>
      </c>
      <c r="D72" s="179">
        <f>+C72*(100-E72)/100</f>
        <v>68.25</v>
      </c>
      <c r="E72" s="178">
        <v>35</v>
      </c>
      <c r="F72" s="178"/>
      <c r="G72" s="178">
        <v>155</v>
      </c>
      <c r="H72" s="178"/>
      <c r="I72" s="178"/>
      <c r="J72" s="178"/>
      <c r="K72" s="986"/>
      <c r="L72" s="7" t="s">
        <v>2527</v>
      </c>
    </row>
    <row r="73" spans="1:12" x14ac:dyDescent="0.25">
      <c r="A73" s="16">
        <v>43830</v>
      </c>
      <c r="B73" s="17" t="s">
        <v>127</v>
      </c>
      <c r="C73" s="178"/>
      <c r="D73" s="179"/>
      <c r="E73" s="178"/>
      <c r="F73" s="178"/>
      <c r="G73" s="178"/>
      <c r="H73" s="178">
        <v>5295</v>
      </c>
      <c r="I73" s="178">
        <v>100</v>
      </c>
      <c r="J73" s="178"/>
      <c r="K73" s="986"/>
      <c r="L73" s="7" t="s">
        <v>2760</v>
      </c>
    </row>
    <row r="74" spans="1:12" x14ac:dyDescent="0.25">
      <c r="A74" s="16">
        <v>43863</v>
      </c>
      <c r="B74" s="17" t="s">
        <v>18</v>
      </c>
      <c r="C74" s="178">
        <v>130</v>
      </c>
      <c r="D74" s="179">
        <f>+C74*(100-E74)/100</f>
        <v>78</v>
      </c>
      <c r="E74" s="178">
        <v>40</v>
      </c>
      <c r="F74" s="178"/>
      <c r="G74" s="178">
        <v>130</v>
      </c>
      <c r="H74" s="178"/>
      <c r="I74" s="178"/>
      <c r="J74" s="178"/>
      <c r="K74" s="986"/>
      <c r="L74" s="7" t="s">
        <v>2527</v>
      </c>
    </row>
    <row r="75" spans="1:12" s="89" customFormat="1" ht="18" customHeight="1" x14ac:dyDescent="0.25">
      <c r="A75" s="1337">
        <v>43920</v>
      </c>
      <c r="B75" s="913" t="s">
        <v>4</v>
      </c>
      <c r="C75" s="914"/>
      <c r="D75" s="914"/>
      <c r="E75" s="914">
        <v>40</v>
      </c>
      <c r="F75" s="914"/>
      <c r="G75" s="914"/>
      <c r="H75" s="914"/>
      <c r="I75" s="914"/>
      <c r="J75" s="914"/>
      <c r="K75" s="1199"/>
      <c r="L75" s="915"/>
    </row>
    <row r="76" spans="1:12" ht="21" customHeight="1" x14ac:dyDescent="0.25">
      <c r="A76" s="1337">
        <v>43951</v>
      </c>
      <c r="B76" s="913" t="s">
        <v>4</v>
      </c>
      <c r="C76" s="914"/>
      <c r="D76" s="914"/>
      <c r="E76" s="914">
        <v>40</v>
      </c>
      <c r="F76" s="914"/>
      <c r="G76" s="914"/>
      <c r="H76" s="914"/>
      <c r="I76" s="914"/>
      <c r="J76" s="914"/>
      <c r="K76" s="1199"/>
      <c r="L76" s="915"/>
    </row>
    <row r="77" spans="1:12" s="89" customFormat="1" ht="56.25" customHeight="1" x14ac:dyDescent="0.25">
      <c r="A77" s="16">
        <v>43955</v>
      </c>
      <c r="B77" s="17" t="s">
        <v>66</v>
      </c>
      <c r="C77" s="1734" t="s">
        <v>2930</v>
      </c>
      <c r="D77" s="1735"/>
      <c r="E77" s="1735"/>
      <c r="F77" s="1735"/>
      <c r="G77" s="1735"/>
      <c r="H77" s="1735"/>
      <c r="I77" s="1735"/>
      <c r="J77" s="1736"/>
      <c r="K77" s="1030"/>
      <c r="L77" s="7"/>
    </row>
    <row r="78" spans="1:12" ht="72.75" customHeight="1" x14ac:dyDescent="0.25">
      <c r="A78" s="920">
        <v>43953</v>
      </c>
      <c r="B78" s="17" t="s">
        <v>13</v>
      </c>
      <c r="C78" s="1734" t="s">
        <v>2938</v>
      </c>
      <c r="D78" s="1735"/>
      <c r="E78" s="1735"/>
      <c r="F78" s="1735"/>
      <c r="G78" s="1735"/>
      <c r="H78" s="1735"/>
      <c r="I78" s="1735"/>
      <c r="J78" s="1736"/>
      <c r="K78" s="1030"/>
      <c r="L78" s="855" t="s">
        <v>2504</v>
      </c>
    </row>
    <row r="79" spans="1:12" ht="32.25" customHeight="1" x14ac:dyDescent="0.25">
      <c r="A79" s="16">
        <v>43957</v>
      </c>
      <c r="B79" s="17" t="s">
        <v>26</v>
      </c>
      <c r="C79" s="1655" t="s">
        <v>2935</v>
      </c>
      <c r="D79" s="1656"/>
      <c r="E79" s="1656"/>
      <c r="F79" s="1656"/>
      <c r="G79" s="1656"/>
      <c r="H79" s="1656"/>
      <c r="I79" s="1656"/>
      <c r="J79" s="1657"/>
      <c r="K79" s="990"/>
    </row>
    <row r="80" spans="1:12" ht="34.5" customHeight="1" x14ac:dyDescent="0.25">
      <c r="A80" s="16">
        <v>43960</v>
      </c>
      <c r="B80" s="17" t="s">
        <v>13</v>
      </c>
      <c r="C80" s="1734" t="s">
        <v>2936</v>
      </c>
      <c r="D80" s="1735"/>
      <c r="E80" s="1735"/>
      <c r="F80" s="1735"/>
      <c r="G80" s="1735"/>
      <c r="H80" s="1735"/>
      <c r="I80" s="1735"/>
      <c r="J80" s="1736"/>
      <c r="K80" s="1030"/>
      <c r="L80" s="855"/>
    </row>
    <row r="81" spans="1:12" ht="21" customHeight="1" x14ac:dyDescent="0.25">
      <c r="A81" s="1337">
        <v>43981</v>
      </c>
      <c r="B81" s="913" t="s">
        <v>4</v>
      </c>
      <c r="C81" s="914"/>
      <c r="D81" s="914"/>
      <c r="E81" s="237">
        <v>45</v>
      </c>
      <c r="F81" s="914"/>
      <c r="G81" s="914"/>
      <c r="H81" s="914"/>
      <c r="I81" s="914"/>
      <c r="J81" s="914"/>
      <c r="K81" s="1199"/>
      <c r="L81" s="915"/>
    </row>
    <row r="82" spans="1:12" ht="20.100000000000001" customHeight="1" x14ac:dyDescent="0.25">
      <c r="A82" s="19">
        <v>43999</v>
      </c>
      <c r="B82" s="20" t="s">
        <v>18</v>
      </c>
      <c r="C82" s="236">
        <v>42</v>
      </c>
      <c r="D82" s="237">
        <f>+C82*(100-E82)/100</f>
        <v>14.7</v>
      </c>
      <c r="E82" s="236">
        <v>65</v>
      </c>
      <c r="F82" s="236"/>
      <c r="G82" s="236">
        <v>147</v>
      </c>
      <c r="H82" s="236"/>
      <c r="I82" s="236"/>
      <c r="J82" s="236"/>
      <c r="K82" s="1089"/>
      <c r="L82" s="73" t="s">
        <v>3009</v>
      </c>
    </row>
    <row r="83" spans="1:12" ht="21" customHeight="1" x14ac:dyDescent="0.25">
      <c r="A83" s="1337">
        <v>44012</v>
      </c>
      <c r="B83" s="913" t="s">
        <v>4</v>
      </c>
      <c r="C83" s="914"/>
      <c r="D83" s="914"/>
      <c r="E83" s="237">
        <v>50</v>
      </c>
      <c r="F83" s="914"/>
      <c r="G83" s="914"/>
      <c r="H83" s="914"/>
      <c r="I83" s="914"/>
      <c r="J83" s="914"/>
      <c r="K83" s="1199"/>
      <c r="L83" s="915"/>
    </row>
    <row r="84" spans="1:12" ht="21" customHeight="1" x14ac:dyDescent="0.25">
      <c r="A84" s="1337">
        <v>44042</v>
      </c>
      <c r="B84" s="913" t="s">
        <v>4</v>
      </c>
      <c r="C84" s="914"/>
      <c r="D84" s="914"/>
      <c r="E84" s="914">
        <v>6</v>
      </c>
      <c r="F84" s="914"/>
      <c r="G84" s="914"/>
      <c r="H84" s="914"/>
      <c r="I84" s="914"/>
      <c r="J84" s="914"/>
      <c r="K84" s="1199"/>
      <c r="L84" s="915"/>
    </row>
    <row r="85" spans="1:12" ht="20.100000000000001" customHeight="1" x14ac:dyDescent="0.25">
      <c r="A85" s="16">
        <v>44063</v>
      </c>
      <c r="B85" s="17" t="s">
        <v>127</v>
      </c>
      <c r="C85" s="178"/>
      <c r="D85" s="179">
        <f>+C85*(100-E85)/100</f>
        <v>0</v>
      </c>
      <c r="E85" s="178"/>
      <c r="F85" s="178"/>
      <c r="G85" s="178"/>
      <c r="H85" s="178">
        <v>5245</v>
      </c>
      <c r="I85" s="178">
        <v>100</v>
      </c>
      <c r="J85" s="178"/>
      <c r="K85" s="986"/>
      <c r="L85" s="7" t="s">
        <v>3090</v>
      </c>
    </row>
    <row r="86" spans="1:12" ht="21" customHeight="1" x14ac:dyDescent="0.25">
      <c r="A86" s="1337">
        <v>44073</v>
      </c>
      <c r="B86" s="913" t="s">
        <v>4</v>
      </c>
      <c r="C86" s="914"/>
      <c r="D86" s="914"/>
      <c r="E86" s="914">
        <v>6</v>
      </c>
      <c r="F86" s="914"/>
      <c r="G86" s="914"/>
      <c r="H86" s="914"/>
      <c r="I86" s="914"/>
      <c r="J86" s="914"/>
      <c r="K86" s="1199"/>
      <c r="L86" s="915"/>
    </row>
    <row r="87" spans="1:12" s="432" customFormat="1" ht="38.25" customHeight="1" x14ac:dyDescent="0.25">
      <c r="A87" s="331">
        <v>44098</v>
      </c>
      <c r="B87" s="332" t="s">
        <v>13</v>
      </c>
      <c r="C87" s="1995" t="s">
        <v>3156</v>
      </c>
      <c r="D87" s="1996"/>
      <c r="E87" s="1996"/>
      <c r="F87" s="1996"/>
      <c r="G87" s="1996"/>
      <c r="H87" s="1996"/>
      <c r="I87" s="1996"/>
      <c r="J87" s="1997"/>
      <c r="K87" s="1368"/>
      <c r="L87" s="855" t="s">
        <v>3157</v>
      </c>
    </row>
    <row r="88" spans="1:12" ht="20.100000000000001" customHeight="1" x14ac:dyDescent="0.25">
      <c r="A88" s="16">
        <v>44134</v>
      </c>
      <c r="B88" s="17"/>
      <c r="C88" s="1589" t="s">
        <v>3217</v>
      </c>
      <c r="D88" s="1590"/>
      <c r="E88" s="1590"/>
      <c r="F88" s="1590"/>
      <c r="G88" s="1590"/>
      <c r="H88" s="1590"/>
      <c r="I88" s="1590"/>
      <c r="J88" s="1591"/>
      <c r="K88" s="986"/>
    </row>
    <row r="89" spans="1:12" ht="20.100000000000001" customHeight="1" x14ac:dyDescent="0.25">
      <c r="A89" s="16"/>
      <c r="B89" s="17"/>
      <c r="C89" s="178"/>
      <c r="D89" s="179">
        <f>+C89*(100-E89)/100</f>
        <v>0</v>
      </c>
      <c r="E89" s="178"/>
      <c r="F89" s="178"/>
      <c r="G89" s="178"/>
      <c r="H89" s="178"/>
      <c r="I89" s="178"/>
      <c r="J89" s="178"/>
      <c r="K89" s="986"/>
    </row>
    <row r="90" spans="1:12" ht="20.100000000000001" customHeight="1" x14ac:dyDescent="0.25">
      <c r="A90" s="16"/>
      <c r="B90" s="17"/>
      <c r="C90" s="178"/>
      <c r="D90" s="178"/>
      <c r="E90" s="178"/>
      <c r="F90" s="178"/>
      <c r="G90" s="178"/>
      <c r="H90" s="178"/>
      <c r="I90" s="178"/>
      <c r="J90" s="178"/>
      <c r="K90" s="986"/>
    </row>
    <row r="91" spans="1:12" x14ac:dyDescent="0.25">
      <c r="A91" s="16"/>
      <c r="B91" s="17"/>
      <c r="C91" s="178"/>
      <c r="D91" s="178"/>
      <c r="E91" s="178"/>
      <c r="F91" s="178"/>
      <c r="G91" s="178"/>
      <c r="H91" s="178"/>
      <c r="I91" s="178"/>
      <c r="J91" s="178"/>
      <c r="K91" s="986"/>
    </row>
    <row r="92" spans="1:12" ht="20.100000000000001" customHeight="1" x14ac:dyDescent="0.25">
      <c r="A92" s="16"/>
      <c r="B92" s="17"/>
      <c r="C92" s="178"/>
      <c r="D92" s="178"/>
      <c r="E92" s="178"/>
      <c r="F92" s="178"/>
      <c r="G92" s="178"/>
      <c r="H92" s="178"/>
      <c r="I92" s="178"/>
      <c r="J92" s="178"/>
      <c r="K92" s="986"/>
    </row>
    <row r="93" spans="1:12" x14ac:dyDescent="0.25">
      <c r="A93" s="16"/>
      <c r="B93" s="17"/>
      <c r="C93" s="178"/>
      <c r="D93" s="178"/>
      <c r="E93" s="178"/>
      <c r="F93" s="178"/>
      <c r="G93" s="178"/>
      <c r="H93" s="178"/>
      <c r="I93" s="178"/>
      <c r="J93" s="178"/>
      <c r="K93" s="986"/>
    </row>
    <row r="94" spans="1:12" x14ac:dyDescent="0.25">
      <c r="A94" s="16"/>
      <c r="B94" s="17"/>
      <c r="C94" s="178"/>
      <c r="D94" s="178"/>
      <c r="E94" s="178"/>
      <c r="F94" s="178"/>
      <c r="G94" s="178"/>
      <c r="H94" s="178"/>
      <c r="I94" s="178"/>
      <c r="J94" s="178"/>
      <c r="K94" s="986"/>
    </row>
    <row r="95" spans="1:12" x14ac:dyDescent="0.25">
      <c r="A95" s="16"/>
      <c r="B95" s="17"/>
      <c r="C95" s="178"/>
      <c r="D95" s="178"/>
      <c r="E95" s="178"/>
      <c r="F95" s="178"/>
      <c r="G95" s="178"/>
      <c r="H95" s="178"/>
      <c r="I95" s="178"/>
      <c r="J95" s="178"/>
      <c r="K95" s="986"/>
    </row>
    <row r="96" spans="1:12" ht="20.100000000000001" customHeight="1" x14ac:dyDescent="0.25">
      <c r="A96" s="16"/>
      <c r="B96" s="17"/>
      <c r="C96" s="178"/>
      <c r="D96" s="178"/>
      <c r="E96" s="178"/>
      <c r="F96" s="178"/>
      <c r="G96" s="178"/>
      <c r="H96" s="178"/>
      <c r="I96" s="178"/>
      <c r="J96" s="178"/>
      <c r="K96" s="986"/>
    </row>
    <row r="97" spans="1:11" ht="20.100000000000001" customHeight="1" x14ac:dyDescent="0.25">
      <c r="A97" s="16"/>
      <c r="B97" s="17"/>
      <c r="C97" s="178"/>
      <c r="D97" s="178"/>
      <c r="E97" s="178"/>
      <c r="F97" s="178"/>
      <c r="G97" s="178"/>
      <c r="H97" s="178"/>
      <c r="I97" s="178"/>
      <c r="J97" s="178"/>
      <c r="K97" s="986"/>
    </row>
    <row r="98" spans="1:11" ht="20.100000000000001" customHeight="1" x14ac:dyDescent="0.25">
      <c r="A98" s="16"/>
      <c r="B98" s="17"/>
      <c r="C98" s="178"/>
      <c r="D98" s="178"/>
      <c r="E98" s="178"/>
      <c r="F98" s="178"/>
      <c r="G98" s="178"/>
      <c r="H98" s="178"/>
      <c r="I98" s="178"/>
      <c r="J98" s="178"/>
      <c r="K98" s="986"/>
    </row>
    <row r="99" spans="1:11" ht="20.100000000000001" customHeight="1" x14ac:dyDescent="0.25">
      <c r="A99" s="16"/>
      <c r="B99" s="17"/>
      <c r="C99" s="178"/>
      <c r="D99" s="178"/>
      <c r="E99" s="178"/>
      <c r="F99" s="178"/>
      <c r="G99" s="178"/>
      <c r="H99" s="178"/>
      <c r="I99" s="178"/>
      <c r="J99" s="178"/>
      <c r="K99" s="986"/>
    </row>
    <row r="100" spans="1:11" x14ac:dyDescent="0.25">
      <c r="A100" s="16"/>
      <c r="B100" s="17"/>
      <c r="C100" s="178"/>
      <c r="D100" s="178"/>
      <c r="E100" s="178"/>
      <c r="F100" s="178"/>
      <c r="G100" s="178"/>
      <c r="H100" s="178"/>
      <c r="I100" s="178"/>
      <c r="J100" s="178"/>
      <c r="K100" s="986"/>
    </row>
    <row r="101" spans="1:11" x14ac:dyDescent="0.25">
      <c r="A101" s="16"/>
      <c r="B101" s="17"/>
      <c r="C101" s="178"/>
      <c r="D101" s="178"/>
      <c r="E101" s="178"/>
      <c r="F101" s="178"/>
      <c r="G101" s="178"/>
      <c r="H101" s="178"/>
      <c r="I101" s="178"/>
      <c r="J101" s="178"/>
      <c r="K101" s="986"/>
    </row>
    <row r="102" spans="1:11" x14ac:dyDescent="0.25">
      <c r="A102" s="16"/>
      <c r="B102" s="17"/>
      <c r="C102" s="178"/>
      <c r="D102" s="178"/>
      <c r="E102" s="178"/>
      <c r="F102" s="178"/>
      <c r="G102" s="178"/>
      <c r="H102" s="178"/>
      <c r="I102" s="178"/>
      <c r="J102" s="178"/>
      <c r="K102" s="986"/>
    </row>
    <row r="103" spans="1:11" ht="20.100000000000001" customHeight="1" x14ac:dyDescent="0.25">
      <c r="A103" s="16"/>
      <c r="B103" s="17"/>
      <c r="C103" s="178"/>
      <c r="D103" s="178"/>
      <c r="E103" s="178"/>
      <c r="F103" s="178"/>
      <c r="G103" s="178"/>
      <c r="H103" s="178"/>
      <c r="I103" s="178"/>
      <c r="J103" s="178"/>
      <c r="K103" s="986"/>
    </row>
    <row r="104" spans="1:11" x14ac:dyDescent="0.25">
      <c r="A104" s="16"/>
      <c r="B104" s="17"/>
      <c r="C104" s="178"/>
      <c r="D104" s="178"/>
      <c r="E104" s="178"/>
      <c r="F104" s="178"/>
      <c r="G104" s="178"/>
      <c r="H104" s="178"/>
      <c r="I104" s="178"/>
      <c r="J104" s="178"/>
      <c r="K104" s="986"/>
    </row>
    <row r="105" spans="1:11" x14ac:dyDescent="0.25">
      <c r="A105" s="16"/>
      <c r="B105" s="17"/>
      <c r="C105" s="178"/>
      <c r="D105" s="178"/>
      <c r="E105" s="178"/>
      <c r="F105" s="178"/>
      <c r="G105" s="178"/>
      <c r="H105" s="178"/>
      <c r="I105" s="178"/>
      <c r="J105" s="178"/>
      <c r="K105" s="986"/>
    </row>
    <row r="106" spans="1:11" x14ac:dyDescent="0.25">
      <c r="A106" s="16"/>
      <c r="B106" s="17"/>
      <c r="C106" s="178"/>
      <c r="D106" s="178"/>
      <c r="E106" s="178"/>
      <c r="F106" s="178"/>
      <c r="G106" s="178"/>
      <c r="H106" s="178"/>
      <c r="I106" s="178"/>
      <c r="J106" s="178"/>
      <c r="K106" s="986"/>
    </row>
    <row r="107" spans="1:11" ht="20.100000000000001" customHeight="1" x14ac:dyDescent="0.25">
      <c r="A107" s="16"/>
      <c r="B107" s="17"/>
      <c r="C107" s="178"/>
      <c r="D107" s="178"/>
      <c r="E107" s="178"/>
      <c r="F107" s="178"/>
      <c r="G107" s="178"/>
      <c r="H107" s="178"/>
      <c r="I107" s="178"/>
      <c r="J107" s="178"/>
      <c r="K107" s="986"/>
    </row>
    <row r="108" spans="1:11" ht="20.100000000000001" customHeight="1" x14ac:dyDescent="0.25">
      <c r="A108" s="16"/>
      <c r="B108" s="17"/>
      <c r="C108" s="178"/>
      <c r="D108" s="178"/>
      <c r="E108" s="178"/>
      <c r="F108" s="178"/>
      <c r="G108" s="178"/>
      <c r="H108" s="178"/>
      <c r="I108" s="178"/>
      <c r="J108" s="178"/>
      <c r="K108" s="986"/>
    </row>
    <row r="109" spans="1:11" x14ac:dyDescent="0.25">
      <c r="A109" s="16"/>
      <c r="B109" s="17"/>
      <c r="C109" s="178"/>
      <c r="D109" s="178"/>
      <c r="E109" s="178"/>
      <c r="F109" s="178"/>
      <c r="G109" s="178"/>
      <c r="H109" s="178"/>
      <c r="I109" s="178"/>
      <c r="J109" s="178"/>
      <c r="K109" s="986"/>
    </row>
    <row r="110" spans="1:11" x14ac:dyDescent="0.25">
      <c r="A110" s="16"/>
      <c r="B110" s="17"/>
      <c r="C110" s="178"/>
      <c r="D110" s="178"/>
      <c r="E110" s="178"/>
      <c r="F110" s="178"/>
      <c r="G110" s="178"/>
      <c r="H110" s="178"/>
      <c r="I110" s="178"/>
      <c r="J110" s="178"/>
      <c r="K110" s="986"/>
    </row>
    <row r="111" spans="1:11" x14ac:dyDescent="0.25">
      <c r="A111" s="16"/>
      <c r="B111" s="17"/>
      <c r="C111" s="178"/>
      <c r="D111" s="178"/>
      <c r="E111" s="178"/>
      <c r="F111" s="178"/>
      <c r="G111" s="178"/>
      <c r="H111" s="178"/>
      <c r="I111" s="178"/>
      <c r="J111" s="178"/>
      <c r="K111" s="986"/>
    </row>
    <row r="112" spans="1:11" x14ac:dyDescent="0.25">
      <c r="A112" s="16"/>
      <c r="B112" s="17"/>
      <c r="C112" s="178"/>
      <c r="D112" s="178"/>
      <c r="E112" s="178"/>
      <c r="F112" s="178"/>
      <c r="G112" s="178"/>
      <c r="H112" s="178"/>
      <c r="I112" s="178"/>
      <c r="J112" s="178"/>
      <c r="K112" s="986"/>
    </row>
    <row r="113" spans="1:11" x14ac:dyDescent="0.25">
      <c r="A113" s="16"/>
      <c r="B113" s="17"/>
      <c r="C113" s="178"/>
      <c r="D113" s="178"/>
      <c r="E113" s="178"/>
      <c r="F113" s="178"/>
      <c r="G113" s="178"/>
      <c r="H113" s="178"/>
      <c r="I113" s="178"/>
      <c r="J113" s="178"/>
      <c r="K113" s="986"/>
    </row>
    <row r="114" spans="1:11" x14ac:dyDescent="0.25">
      <c r="A114" s="16"/>
      <c r="B114" s="17"/>
      <c r="C114" s="178"/>
      <c r="D114" s="178"/>
      <c r="E114" s="178"/>
      <c r="F114" s="178"/>
      <c r="G114" s="178"/>
      <c r="H114" s="178"/>
      <c r="I114" s="178"/>
      <c r="J114" s="178"/>
      <c r="K114" s="986"/>
    </row>
    <row r="115" spans="1:11" ht="20.100000000000001" customHeight="1" x14ac:dyDescent="0.25">
      <c r="A115" s="16"/>
      <c r="B115" s="17"/>
      <c r="C115" s="178"/>
      <c r="D115" s="178"/>
      <c r="E115" s="178"/>
      <c r="F115" s="178"/>
      <c r="G115" s="178"/>
      <c r="H115" s="178"/>
      <c r="I115" s="178"/>
      <c r="J115" s="178"/>
      <c r="K115" s="986"/>
    </row>
    <row r="116" spans="1:11" ht="20.100000000000001" customHeight="1" x14ac:dyDescent="0.25">
      <c r="A116" s="16"/>
      <c r="B116" s="17"/>
      <c r="C116" s="178"/>
      <c r="D116" s="178"/>
      <c r="E116" s="178"/>
      <c r="F116" s="178"/>
      <c r="G116" s="178"/>
      <c r="H116" s="178"/>
      <c r="I116" s="178"/>
      <c r="J116" s="178"/>
      <c r="K116" s="986"/>
    </row>
    <row r="117" spans="1:11" ht="20.100000000000001" customHeight="1" x14ac:dyDescent="0.25">
      <c r="A117" s="16"/>
      <c r="B117" s="17"/>
      <c r="C117" s="178"/>
      <c r="D117" s="178"/>
      <c r="E117" s="178"/>
      <c r="F117" s="178"/>
      <c r="G117" s="178"/>
      <c r="H117" s="178"/>
      <c r="I117" s="178"/>
      <c r="J117" s="178"/>
      <c r="K117" s="986"/>
    </row>
    <row r="118" spans="1:11" ht="20.100000000000001" customHeight="1" x14ac:dyDescent="0.25">
      <c r="A118" s="16"/>
      <c r="B118" s="17"/>
      <c r="C118" s="178"/>
      <c r="D118" s="178"/>
      <c r="E118" s="178"/>
      <c r="F118" s="178"/>
      <c r="G118" s="178"/>
      <c r="H118" s="178"/>
      <c r="I118" s="178"/>
      <c r="J118" s="178"/>
      <c r="K118" s="986"/>
    </row>
    <row r="119" spans="1:11" x14ac:dyDescent="0.25">
      <c r="A119" s="16"/>
      <c r="B119" s="17"/>
      <c r="C119" s="178"/>
      <c r="D119" s="178"/>
      <c r="E119" s="178"/>
      <c r="F119" s="178"/>
      <c r="G119" s="178"/>
      <c r="H119" s="178"/>
      <c r="I119" s="178"/>
      <c r="J119" s="178"/>
      <c r="K119" s="986"/>
    </row>
    <row r="120" spans="1:11" ht="20.100000000000001" customHeight="1" x14ac:dyDescent="0.25">
      <c r="A120" s="16"/>
      <c r="B120" s="17"/>
      <c r="C120" s="178"/>
      <c r="D120" s="178"/>
      <c r="E120" s="178"/>
      <c r="F120" s="178"/>
      <c r="G120" s="178"/>
      <c r="H120" s="178"/>
      <c r="I120" s="178"/>
      <c r="J120" s="178"/>
      <c r="K120" s="986"/>
    </row>
    <row r="121" spans="1:11" ht="20.100000000000001" customHeight="1" x14ac:dyDescent="0.25">
      <c r="A121" s="16"/>
      <c r="B121" s="17"/>
      <c r="C121" s="178"/>
      <c r="D121" s="178"/>
      <c r="E121" s="178"/>
      <c r="F121" s="178"/>
      <c r="G121" s="178"/>
      <c r="H121" s="178"/>
      <c r="I121" s="178"/>
      <c r="J121" s="178"/>
      <c r="K121" s="986"/>
    </row>
    <row r="122" spans="1:11" ht="20.100000000000001" customHeight="1" x14ac:dyDescent="0.25">
      <c r="A122" s="16"/>
      <c r="B122" s="17"/>
      <c r="C122" s="178"/>
      <c r="D122" s="178"/>
      <c r="E122" s="178"/>
      <c r="F122" s="178"/>
      <c r="G122" s="178"/>
      <c r="H122" s="178"/>
      <c r="I122" s="178"/>
      <c r="J122" s="178"/>
      <c r="K122" s="986"/>
    </row>
    <row r="123" spans="1:11" ht="20.100000000000001" customHeight="1" x14ac:dyDescent="0.25">
      <c r="A123" s="16"/>
      <c r="B123" s="17"/>
      <c r="C123" s="178"/>
      <c r="D123" s="178"/>
      <c r="E123" s="178"/>
      <c r="F123" s="178"/>
      <c r="G123" s="178"/>
      <c r="H123" s="178"/>
      <c r="I123" s="178"/>
      <c r="J123" s="178"/>
      <c r="K123" s="986"/>
    </row>
    <row r="124" spans="1:11" ht="20.100000000000001" customHeight="1" x14ac:dyDescent="0.25">
      <c r="A124" s="16"/>
      <c r="B124" s="17"/>
      <c r="C124" s="178"/>
      <c r="D124" s="178"/>
      <c r="E124" s="178"/>
      <c r="F124" s="178"/>
      <c r="G124" s="178"/>
      <c r="H124" s="178"/>
      <c r="I124" s="178"/>
      <c r="J124" s="178"/>
      <c r="K124" s="986"/>
    </row>
    <row r="125" spans="1:11" ht="20.100000000000001" customHeight="1" x14ac:dyDescent="0.25">
      <c r="A125" s="16"/>
      <c r="B125" s="17"/>
      <c r="C125" s="178"/>
      <c r="D125" s="178"/>
      <c r="E125" s="178"/>
      <c r="F125" s="178"/>
      <c r="G125" s="178"/>
      <c r="H125" s="178"/>
      <c r="I125" s="178"/>
      <c r="J125" s="178"/>
      <c r="K125" s="986"/>
    </row>
    <row r="126" spans="1:11" ht="20.100000000000001" customHeight="1" x14ac:dyDescent="0.25">
      <c r="A126" s="16"/>
      <c r="B126" s="17"/>
      <c r="C126" s="178"/>
      <c r="D126" s="178"/>
      <c r="E126" s="178"/>
      <c r="F126" s="178"/>
      <c r="G126" s="178"/>
      <c r="H126" s="178"/>
      <c r="I126" s="178"/>
      <c r="J126" s="178"/>
      <c r="K126" s="986"/>
    </row>
    <row r="127" spans="1:11" ht="20.100000000000001" customHeight="1" x14ac:dyDescent="0.25">
      <c r="A127" s="16"/>
      <c r="B127" s="17"/>
      <c r="C127" s="178"/>
      <c r="D127" s="178"/>
      <c r="E127" s="178"/>
      <c r="F127" s="178"/>
      <c r="G127" s="178"/>
      <c r="H127" s="178"/>
      <c r="I127" s="178"/>
      <c r="J127" s="178"/>
      <c r="K127" s="986"/>
    </row>
    <row r="128" spans="1:11" x14ac:dyDescent="0.25">
      <c r="A128" s="16"/>
      <c r="B128" s="17"/>
      <c r="C128" s="178"/>
      <c r="D128" s="178"/>
      <c r="E128" s="178"/>
      <c r="F128" s="178"/>
      <c r="G128" s="178"/>
      <c r="H128" s="178"/>
      <c r="I128" s="178"/>
      <c r="J128" s="178"/>
      <c r="K128" s="986"/>
    </row>
    <row r="129" spans="1:11" ht="20.100000000000001" customHeight="1" x14ac:dyDescent="0.25">
      <c r="A129" s="16"/>
      <c r="B129" s="17"/>
      <c r="C129" s="178"/>
      <c r="D129" s="178"/>
      <c r="E129" s="178"/>
      <c r="F129" s="178"/>
      <c r="G129" s="178"/>
      <c r="H129" s="178"/>
      <c r="I129" s="178"/>
      <c r="J129" s="178"/>
      <c r="K129" s="986"/>
    </row>
    <row r="130" spans="1:11" x14ac:dyDescent="0.25">
      <c r="A130" s="16"/>
      <c r="B130" s="17"/>
      <c r="C130" s="178"/>
      <c r="D130" s="178"/>
      <c r="E130" s="178"/>
      <c r="F130" s="178"/>
      <c r="G130" s="178"/>
      <c r="H130" s="178"/>
      <c r="I130" s="178"/>
      <c r="J130" s="178"/>
      <c r="K130" s="986"/>
    </row>
    <row r="131" spans="1:11" x14ac:dyDescent="0.25">
      <c r="A131" s="16"/>
      <c r="B131" s="17"/>
      <c r="C131" s="178"/>
      <c r="D131" s="178"/>
      <c r="E131" s="178"/>
      <c r="F131" s="178"/>
      <c r="G131" s="178"/>
      <c r="H131" s="178"/>
      <c r="I131" s="178"/>
      <c r="J131" s="178"/>
      <c r="K131" s="986"/>
    </row>
    <row r="132" spans="1:11" x14ac:dyDescent="0.25">
      <c r="A132" s="16"/>
      <c r="B132" s="17"/>
      <c r="C132" s="178"/>
      <c r="D132" s="178"/>
      <c r="E132" s="178"/>
      <c r="F132" s="178"/>
      <c r="G132" s="178"/>
      <c r="H132" s="178"/>
      <c r="I132" s="178"/>
      <c r="J132" s="178"/>
      <c r="K132" s="986"/>
    </row>
    <row r="133" spans="1:11" x14ac:dyDescent="0.25">
      <c r="A133" s="16"/>
      <c r="C133" s="178"/>
      <c r="D133" s="178"/>
      <c r="E133" s="178"/>
      <c r="F133" s="178"/>
      <c r="G133" s="178"/>
      <c r="H133" s="178"/>
      <c r="I133" s="178"/>
      <c r="J133" s="178"/>
      <c r="K133" s="986"/>
    </row>
    <row r="134" spans="1:11" x14ac:dyDescent="0.25">
      <c r="A134" s="16"/>
      <c r="C134" s="178"/>
      <c r="D134" s="178"/>
      <c r="E134" s="178"/>
      <c r="F134" s="178"/>
      <c r="G134" s="178"/>
      <c r="H134" s="178"/>
      <c r="I134" s="178"/>
      <c r="J134" s="178"/>
      <c r="K134" s="986"/>
    </row>
    <row r="135" spans="1:11" x14ac:dyDescent="0.25">
      <c r="A135" s="16"/>
      <c r="C135" s="178"/>
      <c r="D135" s="178"/>
      <c r="E135" s="178"/>
      <c r="F135" s="178"/>
      <c r="G135" s="178"/>
      <c r="H135" s="178"/>
      <c r="I135" s="178"/>
      <c r="J135" s="178"/>
      <c r="K135" s="986"/>
    </row>
    <row r="136" spans="1:11" x14ac:dyDescent="0.25">
      <c r="A136" s="16"/>
      <c r="C136" s="178"/>
      <c r="D136" s="178"/>
      <c r="E136" s="178"/>
      <c r="F136" s="178"/>
      <c r="G136" s="178"/>
      <c r="H136" s="178"/>
      <c r="I136" s="178"/>
      <c r="J136" s="178"/>
      <c r="K136" s="986"/>
    </row>
    <row r="137" spans="1:11" x14ac:dyDescent="0.25">
      <c r="A137" s="16"/>
      <c r="C137" s="178"/>
      <c r="D137" s="178"/>
      <c r="E137" s="178"/>
      <c r="F137" s="178"/>
      <c r="G137" s="178"/>
      <c r="H137" s="178"/>
      <c r="I137" s="178"/>
      <c r="J137" s="178"/>
      <c r="K137" s="986"/>
    </row>
    <row r="138" spans="1:11" x14ac:dyDescent="0.25">
      <c r="A138" s="16"/>
      <c r="C138" s="178"/>
      <c r="D138" s="178"/>
      <c r="E138" s="178"/>
      <c r="F138" s="178"/>
      <c r="G138" s="178"/>
      <c r="H138" s="178"/>
      <c r="I138" s="178"/>
      <c r="J138" s="178"/>
      <c r="K138" s="986"/>
    </row>
    <row r="139" spans="1:11" x14ac:dyDescent="0.25">
      <c r="A139" s="16"/>
      <c r="C139" s="178"/>
      <c r="D139" s="178"/>
      <c r="E139" s="178"/>
      <c r="F139" s="178"/>
      <c r="G139" s="178"/>
      <c r="H139" s="178"/>
      <c r="I139" s="178"/>
      <c r="J139" s="178"/>
      <c r="K139" s="986"/>
    </row>
    <row r="140" spans="1:11" x14ac:dyDescent="0.25">
      <c r="A140" s="16"/>
      <c r="C140" s="178"/>
      <c r="D140" s="178"/>
      <c r="E140" s="178"/>
      <c r="F140" s="178"/>
      <c r="G140" s="178"/>
      <c r="H140" s="178"/>
      <c r="I140" s="178"/>
      <c r="J140" s="178"/>
      <c r="K140" s="986"/>
    </row>
    <row r="141" spans="1:11" x14ac:dyDescent="0.25">
      <c r="A141" s="16"/>
      <c r="C141" s="178"/>
      <c r="D141" s="178"/>
      <c r="E141" s="178"/>
      <c r="F141" s="178"/>
      <c r="G141" s="178"/>
      <c r="H141" s="178"/>
      <c r="I141" s="178"/>
      <c r="J141" s="178"/>
      <c r="K141" s="986"/>
    </row>
    <row r="142" spans="1:11" x14ac:dyDescent="0.25">
      <c r="A142" s="16"/>
      <c r="C142" s="178"/>
      <c r="D142" s="178"/>
      <c r="E142" s="178"/>
      <c r="F142" s="178"/>
      <c r="G142" s="178"/>
      <c r="H142" s="178"/>
      <c r="I142" s="178"/>
      <c r="J142" s="178"/>
      <c r="K142" s="986"/>
    </row>
    <row r="143" spans="1:11" x14ac:dyDescent="0.25">
      <c r="A143" s="16"/>
      <c r="C143" s="178"/>
      <c r="D143" s="178"/>
      <c r="E143" s="178"/>
      <c r="F143" s="178"/>
      <c r="G143" s="178"/>
      <c r="H143" s="178"/>
      <c r="I143" s="178"/>
      <c r="J143" s="178"/>
      <c r="K143" s="986"/>
    </row>
    <row r="144" spans="1:11" x14ac:dyDescent="0.25">
      <c r="A144" s="16"/>
      <c r="C144" s="178"/>
      <c r="D144" s="178"/>
      <c r="E144" s="178"/>
      <c r="F144" s="178"/>
      <c r="G144" s="178"/>
      <c r="H144" s="178"/>
      <c r="I144" s="178"/>
      <c r="J144" s="178"/>
      <c r="K144" s="986"/>
    </row>
    <row r="145" spans="1:11" x14ac:dyDescent="0.25">
      <c r="A145" s="16"/>
      <c r="C145" s="178"/>
      <c r="D145" s="178"/>
      <c r="E145" s="178"/>
      <c r="F145" s="178"/>
      <c r="G145" s="178"/>
      <c r="H145" s="178"/>
      <c r="I145" s="178"/>
      <c r="J145" s="178"/>
      <c r="K145" s="986"/>
    </row>
    <row r="146" spans="1:11" x14ac:dyDescent="0.25">
      <c r="A146" s="16"/>
      <c r="C146" s="178"/>
      <c r="D146" s="178"/>
      <c r="E146" s="178"/>
      <c r="F146" s="178"/>
      <c r="G146" s="178"/>
      <c r="H146" s="178"/>
      <c r="I146" s="178"/>
      <c r="J146" s="178"/>
      <c r="K146" s="986"/>
    </row>
    <row r="147" spans="1:11" x14ac:dyDescent="0.25">
      <c r="A147" s="16"/>
      <c r="C147" s="178"/>
      <c r="D147" s="178"/>
      <c r="E147" s="178"/>
      <c r="F147" s="178"/>
      <c r="G147" s="178"/>
      <c r="H147" s="178"/>
      <c r="I147" s="178"/>
      <c r="J147" s="178"/>
      <c r="K147" s="986"/>
    </row>
    <row r="148" spans="1:11" x14ac:dyDescent="0.25">
      <c r="A148" s="16"/>
      <c r="C148" s="178"/>
      <c r="D148" s="178"/>
      <c r="E148" s="178"/>
      <c r="F148" s="178"/>
      <c r="G148" s="178"/>
      <c r="H148" s="178"/>
      <c r="I148" s="178"/>
      <c r="J148" s="178"/>
      <c r="K148" s="986"/>
    </row>
    <row r="149" spans="1:11" x14ac:dyDescent="0.25">
      <c r="A149" s="16"/>
      <c r="C149" s="178"/>
      <c r="D149" s="178"/>
      <c r="E149" s="178"/>
      <c r="F149" s="178"/>
      <c r="G149" s="178"/>
      <c r="H149" s="178"/>
      <c r="I149" s="178"/>
      <c r="J149" s="178"/>
      <c r="K149" s="986"/>
    </row>
    <row r="150" spans="1:11" x14ac:dyDescent="0.25">
      <c r="A150" s="16"/>
      <c r="C150" s="178"/>
      <c r="D150" s="178"/>
      <c r="E150" s="178"/>
      <c r="F150" s="178"/>
      <c r="G150" s="178"/>
      <c r="H150" s="178"/>
      <c r="I150" s="178"/>
      <c r="J150" s="178"/>
      <c r="K150" s="986"/>
    </row>
    <row r="151" spans="1:11" x14ac:dyDescent="0.25">
      <c r="A151" s="16"/>
      <c r="C151" s="178"/>
      <c r="D151" s="178"/>
      <c r="E151" s="178"/>
      <c r="F151" s="178"/>
      <c r="G151" s="178"/>
      <c r="H151" s="178"/>
      <c r="I151" s="178"/>
      <c r="J151" s="178"/>
      <c r="K151" s="986"/>
    </row>
    <row r="152" spans="1:11" x14ac:dyDescent="0.25">
      <c r="A152" s="16"/>
      <c r="C152" s="178"/>
      <c r="D152" s="178"/>
      <c r="E152" s="178"/>
      <c r="F152" s="178"/>
      <c r="G152" s="178"/>
      <c r="H152" s="178"/>
      <c r="I152" s="178"/>
      <c r="J152" s="178"/>
      <c r="K152" s="986"/>
    </row>
    <row r="153" spans="1:11" x14ac:dyDescent="0.25">
      <c r="A153" s="16"/>
      <c r="C153" s="178"/>
      <c r="D153" s="178"/>
      <c r="E153" s="178"/>
      <c r="F153" s="178"/>
      <c r="G153" s="178"/>
      <c r="H153" s="178"/>
      <c r="I153" s="178"/>
      <c r="J153" s="178"/>
      <c r="K153" s="986"/>
    </row>
    <row r="154" spans="1:11" x14ac:dyDescent="0.25">
      <c r="A154" s="16"/>
      <c r="C154" s="178"/>
      <c r="D154" s="178"/>
      <c r="E154" s="178"/>
      <c r="F154" s="178"/>
      <c r="G154" s="178"/>
      <c r="H154" s="178"/>
      <c r="I154" s="178"/>
      <c r="J154" s="178"/>
      <c r="K154" s="986"/>
    </row>
    <row r="155" spans="1:11" x14ac:dyDescent="0.25">
      <c r="A155" s="16"/>
      <c r="C155" s="178"/>
      <c r="D155" s="178"/>
      <c r="E155" s="178"/>
      <c r="F155" s="178"/>
      <c r="G155" s="178"/>
      <c r="H155" s="178"/>
      <c r="I155" s="178"/>
      <c r="J155" s="178"/>
      <c r="K155" s="986"/>
    </row>
    <row r="156" spans="1:11" x14ac:dyDescent="0.25">
      <c r="A156" s="16"/>
    </row>
    <row r="157" spans="1:11" x14ac:dyDescent="0.25">
      <c r="A157" s="16"/>
    </row>
    <row r="158" spans="1:11" x14ac:dyDescent="0.25">
      <c r="A158" s="16"/>
    </row>
    <row r="159" spans="1:11" x14ac:dyDescent="0.25">
      <c r="A159" s="16"/>
    </row>
  </sheetData>
  <autoFilter ref="B6:B174"/>
  <customSheetViews>
    <customSheetView guid="{4721BBB5-12E6-4B99-8BF2-C39038CD9F6A}" showAutoFilter="1">
      <pane ySplit="6" topLeftCell="A79" activePane="bottomLeft" state="frozen"/>
      <selection pane="bottomLeft" activeCell="F87" sqref="F87"/>
      <pageMargins left="0.75" right="0.75" top="1" bottom="1" header="0.5" footer="0.5"/>
      <pageSetup paperSize="9" orientation="portrait" r:id="rId1"/>
      <headerFooter alignWithMargins="0"/>
      <autoFilter ref="B6:B170"/>
    </customSheetView>
    <customSheetView guid="{FA9FAA88-D028-49CA-97F0-6F4B4A8F7473}" showAutoFilter="1">
      <pane ySplit="6" topLeftCell="A7" activePane="bottomLeft" state="frozen"/>
      <selection pane="bottomLeft" activeCell="K55" sqref="K55"/>
      <pageMargins left="0.75" right="0.75" top="1" bottom="1" header="0.5" footer="0.5"/>
      <pageSetup paperSize="9" orientation="portrait" r:id="rId2"/>
      <headerFooter alignWithMargins="0"/>
      <autoFilter ref="B6:B170"/>
    </customSheetView>
  </customSheetViews>
  <mergeCells count="46">
    <mergeCell ref="C88:J88"/>
    <mergeCell ref="C87:J87"/>
    <mergeCell ref="K3:L3"/>
    <mergeCell ref="K4:L4"/>
    <mergeCell ref="K5:L5"/>
    <mergeCell ref="C79:J79"/>
    <mergeCell ref="C80:J80"/>
    <mergeCell ref="C78:J78"/>
    <mergeCell ref="C77:J77"/>
    <mergeCell ref="C49:J49"/>
    <mergeCell ref="C48:J48"/>
    <mergeCell ref="C45:J45"/>
    <mergeCell ref="C38:J38"/>
    <mergeCell ref="A56:A57"/>
    <mergeCell ref="C57:J57"/>
    <mergeCell ref="C55:J55"/>
    <mergeCell ref="C59:J59"/>
    <mergeCell ref="C58:J58"/>
    <mergeCell ref="A15:A16"/>
    <mergeCell ref="A33:A34"/>
    <mergeCell ref="A5:B5"/>
    <mergeCell ref="A13:A14"/>
    <mergeCell ref="G5:H5"/>
    <mergeCell ref="C22:J22"/>
    <mergeCell ref="C19:J19"/>
    <mergeCell ref="C16:J16"/>
    <mergeCell ref="I5:J5"/>
    <mergeCell ref="C34:J34"/>
    <mergeCell ref="C27:J27"/>
    <mergeCell ref="C7:J7"/>
    <mergeCell ref="C5:F5"/>
    <mergeCell ref="C12:J12"/>
    <mergeCell ref="A3:B3"/>
    <mergeCell ref="I4:J4"/>
    <mergeCell ref="G3:H3"/>
    <mergeCell ref="A4:B4"/>
    <mergeCell ref="C3:F3"/>
    <mergeCell ref="I3:J3"/>
    <mergeCell ref="G4:H4"/>
    <mergeCell ref="C4:F4"/>
    <mergeCell ref="A1:L1"/>
    <mergeCell ref="A2:B2"/>
    <mergeCell ref="C2:F2"/>
    <mergeCell ref="G2:H2"/>
    <mergeCell ref="I2:J2"/>
    <mergeCell ref="K2:L2"/>
  </mergeCells>
  <phoneticPr fontId="11" type="noConversion"/>
  <hyperlinks>
    <hyperlink ref="B58" r:id="rId3"/>
  </hyperlinks>
  <pageMargins left="0.75" right="0.75" top="1" bottom="1" header="0.5" footer="0.5"/>
  <pageSetup paperSize="9" orientation="portrait" r:id="rId4"/>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M166"/>
  <sheetViews>
    <sheetView workbookViewId="0">
      <pane ySplit="6" topLeftCell="A117" activePane="bottomLeft" state="frozen"/>
      <selection pane="bottomLeft" activeCell="L129" sqref="L129"/>
    </sheetView>
  </sheetViews>
  <sheetFormatPr defaultColWidth="8.88671875" defaultRowHeight="15.75" x14ac:dyDescent="0.25"/>
  <cols>
    <col min="1" max="1" width="8.5546875" style="48" customWidth="1"/>
    <col min="2" max="9" width="7.88671875" style="47" customWidth="1"/>
    <col min="10" max="10" width="8.88671875" style="47" customWidth="1"/>
    <col min="11" max="11" width="15.77734375" style="977" customWidth="1"/>
    <col min="12" max="12" width="36.33203125" style="21" customWidth="1"/>
    <col min="13" max="16384" width="8.88671875" style="9"/>
  </cols>
  <sheetData>
    <row r="1" spans="1:13" s="6" customFormat="1" ht="30.75" customHeight="1" thickTop="1" x14ac:dyDescent="0.25">
      <c r="A1" s="2006" t="s">
        <v>412</v>
      </c>
      <c r="B1" s="2007"/>
      <c r="C1" s="2007"/>
      <c r="D1" s="2007"/>
      <c r="E1" s="2007"/>
      <c r="F1" s="2007"/>
      <c r="G1" s="2007"/>
      <c r="H1" s="2007"/>
      <c r="I1" s="2007"/>
      <c r="J1" s="2007"/>
      <c r="K1" s="2007"/>
      <c r="L1" s="2008"/>
      <c r="M1" s="5"/>
    </row>
    <row r="2" spans="1:13" ht="20.25" customHeight="1" x14ac:dyDescent="0.25">
      <c r="A2" s="1624" t="s">
        <v>177</v>
      </c>
      <c r="B2" s="1625"/>
      <c r="C2" s="1600">
        <f>+(62+116+25)*25</f>
        <v>5075</v>
      </c>
      <c r="D2" s="1601"/>
      <c r="E2" s="1601"/>
      <c r="F2" s="1602"/>
      <c r="G2" s="1832" t="s">
        <v>3240</v>
      </c>
      <c r="H2" s="1833"/>
      <c r="I2" s="1628" t="s">
        <v>178</v>
      </c>
      <c r="J2" s="1629"/>
      <c r="K2" s="1632" t="s">
        <v>190</v>
      </c>
      <c r="L2" s="1633"/>
      <c r="M2" s="8"/>
    </row>
    <row r="3" spans="1:13" ht="20.25" customHeight="1" x14ac:dyDescent="0.25">
      <c r="A3" s="1624" t="s">
        <v>179</v>
      </c>
      <c r="B3" s="1625"/>
      <c r="C3" s="1600" t="s">
        <v>189</v>
      </c>
      <c r="D3" s="1601"/>
      <c r="E3" s="1601"/>
      <c r="F3" s="1602"/>
      <c r="G3" s="1673"/>
      <c r="H3" s="1674"/>
      <c r="I3" s="1628" t="s">
        <v>180</v>
      </c>
      <c r="J3" s="1629"/>
      <c r="K3" s="1632" t="s">
        <v>188</v>
      </c>
      <c r="L3" s="1633"/>
      <c r="M3" s="8"/>
    </row>
    <row r="4" spans="1:13" ht="20.25" customHeight="1" x14ac:dyDescent="0.25">
      <c r="A4" s="1624" t="s">
        <v>181</v>
      </c>
      <c r="B4" s="1625"/>
      <c r="C4" s="1600" t="s">
        <v>201</v>
      </c>
      <c r="D4" s="1601"/>
      <c r="E4" s="1601"/>
      <c r="F4" s="1602"/>
      <c r="G4" s="2011" t="s">
        <v>2346</v>
      </c>
      <c r="H4" s="2012"/>
      <c r="I4" s="1628" t="s">
        <v>182</v>
      </c>
      <c r="J4" s="1629"/>
      <c r="K4" s="2009" t="s">
        <v>3179</v>
      </c>
      <c r="L4" s="2010"/>
      <c r="M4" s="8"/>
    </row>
    <row r="5" spans="1:13" ht="20.25" customHeight="1" thickBot="1" x14ac:dyDescent="0.3">
      <c r="A5" s="1641" t="s">
        <v>183</v>
      </c>
      <c r="B5" s="1642"/>
      <c r="C5" s="1636" t="s">
        <v>3483</v>
      </c>
      <c r="D5" s="1637"/>
      <c r="E5" s="1637"/>
      <c r="F5" s="1638"/>
      <c r="G5" s="2013"/>
      <c r="H5" s="2014"/>
      <c r="I5" s="1628" t="s">
        <v>297</v>
      </c>
      <c r="J5" s="1629"/>
      <c r="K5" s="1971" t="s">
        <v>2609</v>
      </c>
      <c r="L5" s="1972"/>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20.100000000000001" customHeight="1" x14ac:dyDescent="0.35">
      <c r="A7" s="16">
        <v>40569</v>
      </c>
      <c r="B7" s="17" t="s">
        <v>18</v>
      </c>
      <c r="C7" s="47">
        <v>202</v>
      </c>
      <c r="D7" s="47">
        <v>111</v>
      </c>
      <c r="E7" s="47">
        <v>45</v>
      </c>
      <c r="G7" s="47">
        <v>180</v>
      </c>
      <c r="H7" s="17"/>
      <c r="I7" s="17"/>
      <c r="J7" s="17"/>
      <c r="K7" s="348" t="s">
        <v>3057</v>
      </c>
      <c r="L7" s="1448" t="s">
        <v>1562</v>
      </c>
    </row>
    <row r="8" spans="1:13" ht="46.5" customHeight="1" x14ac:dyDescent="0.25">
      <c r="A8" s="16">
        <v>40594</v>
      </c>
      <c r="B8" s="17" t="s">
        <v>13</v>
      </c>
      <c r="C8" s="1617" t="s">
        <v>38</v>
      </c>
      <c r="D8" s="1617"/>
      <c r="E8" s="1617"/>
      <c r="F8" s="1617"/>
      <c r="G8" s="1617"/>
      <c r="H8" s="1617"/>
      <c r="I8" s="1617"/>
      <c r="J8" s="1617"/>
      <c r="K8" s="976"/>
    </row>
    <row r="9" spans="1:13" ht="31.5" customHeight="1" x14ac:dyDescent="0.25">
      <c r="A9" s="16">
        <v>40629</v>
      </c>
      <c r="B9" s="17" t="s">
        <v>127</v>
      </c>
      <c r="C9" s="17"/>
      <c r="D9" s="17"/>
      <c r="E9" s="17"/>
      <c r="F9" s="17"/>
      <c r="G9" s="17"/>
      <c r="H9" s="47">
        <v>5005</v>
      </c>
      <c r="I9" s="47">
        <v>95</v>
      </c>
      <c r="J9" s="17"/>
      <c r="K9" s="17"/>
      <c r="L9" s="21" t="s">
        <v>642</v>
      </c>
    </row>
    <row r="10" spans="1:13" ht="20.100000000000001" customHeight="1" x14ac:dyDescent="0.25">
      <c r="A10" s="16">
        <v>40645</v>
      </c>
      <c r="B10" s="17" t="s">
        <v>13</v>
      </c>
      <c r="C10" s="1617" t="s">
        <v>65</v>
      </c>
      <c r="D10" s="1617"/>
      <c r="E10" s="1617"/>
      <c r="F10" s="1617"/>
      <c r="G10" s="1617"/>
      <c r="H10" s="1617"/>
      <c r="I10" s="1617"/>
      <c r="J10" s="1617"/>
      <c r="K10" s="976"/>
    </row>
    <row r="11" spans="1:13" ht="20.100000000000001" customHeight="1" x14ac:dyDescent="0.25">
      <c r="A11" s="16">
        <v>40649</v>
      </c>
      <c r="B11" s="17" t="s">
        <v>13</v>
      </c>
      <c r="C11" s="1617" t="s">
        <v>67</v>
      </c>
      <c r="D11" s="1617"/>
      <c r="E11" s="1617"/>
      <c r="F11" s="1617"/>
      <c r="G11" s="1617"/>
      <c r="H11" s="1617"/>
      <c r="I11" s="1617"/>
      <c r="J11" s="1617"/>
      <c r="K11" s="976"/>
    </row>
    <row r="12" spans="1:13" ht="20.100000000000001" customHeight="1" x14ac:dyDescent="0.25">
      <c r="A12" s="16">
        <v>40654</v>
      </c>
      <c r="B12" s="17" t="s">
        <v>18</v>
      </c>
      <c r="C12" s="47">
        <v>105</v>
      </c>
      <c r="D12" s="47">
        <v>58</v>
      </c>
      <c r="E12" s="47">
        <v>45</v>
      </c>
      <c r="F12" s="47">
        <v>9</v>
      </c>
      <c r="G12" s="47">
        <v>160</v>
      </c>
      <c r="L12" s="21" t="s">
        <v>643</v>
      </c>
    </row>
    <row r="13" spans="1:13" ht="69" customHeight="1" x14ac:dyDescent="0.25">
      <c r="A13" s="462">
        <v>40676</v>
      </c>
      <c r="B13" s="463" t="s">
        <v>24</v>
      </c>
      <c r="C13" s="1595" t="s">
        <v>644</v>
      </c>
      <c r="D13" s="1595"/>
      <c r="E13" s="1595"/>
      <c r="F13" s="1595"/>
      <c r="G13" s="1595"/>
      <c r="H13" s="1595"/>
      <c r="I13" s="1595"/>
      <c r="J13" s="1595"/>
      <c r="K13" s="625" t="s">
        <v>1563</v>
      </c>
      <c r="L13" s="625" t="s">
        <v>1563</v>
      </c>
    </row>
    <row r="14" spans="1:13" ht="20.100000000000001" customHeight="1" x14ac:dyDescent="0.25">
      <c r="A14" s="16">
        <v>40679</v>
      </c>
      <c r="B14" s="17" t="s">
        <v>18</v>
      </c>
      <c r="C14" s="47">
        <v>140</v>
      </c>
      <c r="D14" s="47">
        <v>10</v>
      </c>
      <c r="E14" s="47">
        <v>93</v>
      </c>
      <c r="F14" s="57">
        <f>1135/10</f>
        <v>113.5</v>
      </c>
      <c r="G14" s="47">
        <v>160</v>
      </c>
      <c r="L14" s="21" t="s">
        <v>75</v>
      </c>
    </row>
    <row r="15" spans="1:13" ht="20.100000000000001" customHeight="1" x14ac:dyDescent="0.25">
      <c r="A15" s="16">
        <v>40687</v>
      </c>
      <c r="B15" s="17" t="s">
        <v>66</v>
      </c>
      <c r="C15" s="1606" t="s">
        <v>2904</v>
      </c>
      <c r="D15" s="1606"/>
      <c r="E15" s="1606"/>
      <c r="F15" s="1606"/>
      <c r="G15" s="1606"/>
      <c r="H15" s="1606"/>
      <c r="I15" s="1606"/>
      <c r="J15" s="1606"/>
    </row>
    <row r="16" spans="1:13" ht="29.25" customHeight="1" x14ac:dyDescent="0.25">
      <c r="A16" s="462">
        <v>40688</v>
      </c>
      <c r="B16" s="463" t="s">
        <v>19</v>
      </c>
      <c r="C16" s="1595" t="s">
        <v>76</v>
      </c>
      <c r="D16" s="1595"/>
      <c r="E16" s="1595"/>
      <c r="F16" s="1595"/>
      <c r="G16" s="1595"/>
      <c r="H16" s="1595"/>
      <c r="I16" s="1595"/>
      <c r="J16" s="1595"/>
      <c r="K16" s="625" t="s">
        <v>1564</v>
      </c>
      <c r="L16" s="625" t="s">
        <v>1564</v>
      </c>
    </row>
    <row r="17" spans="1:12" ht="20.100000000000001" customHeight="1" x14ac:dyDescent="0.25">
      <c r="A17" s="16">
        <v>40703</v>
      </c>
      <c r="B17" s="17" t="s">
        <v>18</v>
      </c>
      <c r="C17" s="47">
        <v>200</v>
      </c>
      <c r="D17" s="47">
        <v>116</v>
      </c>
      <c r="E17" s="47">
        <v>42</v>
      </c>
      <c r="G17" s="47">
        <v>135</v>
      </c>
      <c r="L17" s="21" t="s">
        <v>82</v>
      </c>
    </row>
    <row r="18" spans="1:12" ht="32.25" thickBot="1" x14ac:dyDescent="0.3">
      <c r="A18" s="37">
        <v>40733</v>
      </c>
      <c r="B18" s="38" t="s">
        <v>127</v>
      </c>
      <c r="C18" s="74"/>
      <c r="D18" s="74"/>
      <c r="E18" s="74"/>
      <c r="F18" s="74"/>
      <c r="G18" s="74"/>
      <c r="H18" s="74">
        <v>4790</v>
      </c>
      <c r="I18" s="74">
        <v>74</v>
      </c>
      <c r="J18" s="74"/>
      <c r="K18" s="74"/>
      <c r="L18" s="126" t="s">
        <v>87</v>
      </c>
    </row>
    <row r="19" spans="1:12" ht="20.100000000000001" customHeight="1" thickTop="1" x14ac:dyDescent="0.25">
      <c r="A19" s="40">
        <v>40933</v>
      </c>
      <c r="B19" s="41" t="s">
        <v>18</v>
      </c>
      <c r="C19" s="119">
        <v>215</v>
      </c>
      <c r="D19" s="61">
        <f>+C19*(100-E19)/100</f>
        <v>118.25</v>
      </c>
      <c r="E19" s="119">
        <v>45</v>
      </c>
      <c r="F19" s="119" t="s">
        <v>95</v>
      </c>
      <c r="G19" s="119">
        <v>160</v>
      </c>
      <c r="H19" s="119"/>
      <c r="I19" s="119"/>
      <c r="J19" s="119"/>
      <c r="K19" s="984"/>
      <c r="L19" s="138" t="s">
        <v>36</v>
      </c>
    </row>
    <row r="20" spans="1:12" ht="20.100000000000001" customHeight="1" x14ac:dyDescent="0.25">
      <c r="A20" s="1899">
        <v>40975</v>
      </c>
      <c r="B20" s="20" t="s">
        <v>130</v>
      </c>
      <c r="C20" s="1800" t="s">
        <v>131</v>
      </c>
      <c r="D20" s="1801"/>
      <c r="E20" s="1801"/>
      <c r="F20" s="1801"/>
      <c r="G20" s="1801"/>
      <c r="H20" s="1801"/>
      <c r="I20" s="1801"/>
      <c r="J20" s="1802"/>
      <c r="K20" s="1057"/>
      <c r="L20" s="107"/>
    </row>
    <row r="21" spans="1:12" ht="20.100000000000001" customHeight="1" x14ac:dyDescent="0.25">
      <c r="A21" s="1900"/>
      <c r="B21" s="17" t="s">
        <v>13</v>
      </c>
      <c r="C21" s="1661" t="s">
        <v>142</v>
      </c>
      <c r="D21" s="1662"/>
      <c r="E21" s="1662"/>
      <c r="F21" s="1662"/>
      <c r="G21" s="1662"/>
      <c r="H21" s="1662"/>
      <c r="I21" s="1662"/>
      <c r="J21" s="1663"/>
      <c r="K21" s="1002"/>
    </row>
    <row r="22" spans="1:12" ht="20.100000000000001" customHeight="1" x14ac:dyDescent="0.25">
      <c r="A22" s="16">
        <v>41011</v>
      </c>
      <c r="B22" s="17" t="s">
        <v>127</v>
      </c>
      <c r="D22" s="57"/>
      <c r="H22" s="47">
        <v>4625</v>
      </c>
      <c r="I22" s="47">
        <v>71</v>
      </c>
      <c r="K22" s="74"/>
      <c r="L22" s="126" t="s">
        <v>645</v>
      </c>
    </row>
    <row r="23" spans="1:12" ht="20.100000000000001" customHeight="1" x14ac:dyDescent="0.25">
      <c r="A23" s="16">
        <v>41095</v>
      </c>
      <c r="B23" s="17" t="s">
        <v>18</v>
      </c>
      <c r="C23" s="47">
        <v>205</v>
      </c>
      <c r="D23" s="57">
        <f>+C23*(100-E23)/100</f>
        <v>106.6</v>
      </c>
      <c r="E23" s="47">
        <v>48</v>
      </c>
      <c r="F23" s="47" t="s">
        <v>95</v>
      </c>
      <c r="G23" s="47">
        <v>160</v>
      </c>
      <c r="L23" s="21" t="s">
        <v>36</v>
      </c>
    </row>
    <row r="24" spans="1:12" ht="20.100000000000001" customHeight="1" x14ac:dyDescent="0.25">
      <c r="A24" s="16">
        <v>41134</v>
      </c>
      <c r="B24" s="17" t="s">
        <v>11</v>
      </c>
      <c r="C24" s="1661" t="s">
        <v>646</v>
      </c>
      <c r="D24" s="1662"/>
      <c r="E24" s="1662"/>
      <c r="F24" s="1662"/>
      <c r="G24" s="1662"/>
      <c r="H24" s="1662"/>
      <c r="I24" s="1662"/>
      <c r="J24" s="1663"/>
      <c r="K24" s="1002"/>
    </row>
    <row r="25" spans="1:12" ht="79.5" customHeight="1" x14ac:dyDescent="0.25">
      <c r="A25" s="462">
        <v>41140</v>
      </c>
      <c r="B25" s="463" t="s">
        <v>13</v>
      </c>
      <c r="C25" s="1714" t="s">
        <v>1417</v>
      </c>
      <c r="D25" s="1706"/>
      <c r="E25" s="1706"/>
      <c r="F25" s="1706"/>
      <c r="G25" s="1706"/>
      <c r="H25" s="1706"/>
      <c r="I25" s="1706"/>
      <c r="J25" s="1707"/>
      <c r="K25" s="1027"/>
      <c r="L25" s="698"/>
    </row>
    <row r="26" spans="1:12" ht="20.100000000000001" customHeight="1" x14ac:dyDescent="0.25">
      <c r="A26" s="16">
        <v>41190</v>
      </c>
      <c r="B26" s="17" t="s">
        <v>127</v>
      </c>
      <c r="D26" s="57"/>
      <c r="H26" s="47">
        <v>4840</v>
      </c>
      <c r="I26" s="47">
        <v>56</v>
      </c>
      <c r="J26" s="17"/>
      <c r="K26" s="17"/>
      <c r="L26" s="21" t="s">
        <v>647</v>
      </c>
    </row>
    <row r="27" spans="1:12" ht="33" customHeight="1" x14ac:dyDescent="0.25">
      <c r="A27" s="16">
        <v>41194</v>
      </c>
      <c r="B27" s="17" t="s">
        <v>11</v>
      </c>
      <c r="C27" s="1664" t="s">
        <v>648</v>
      </c>
      <c r="D27" s="1665"/>
      <c r="E27" s="1665"/>
      <c r="F27" s="1665"/>
      <c r="G27" s="1665"/>
      <c r="H27" s="1665"/>
      <c r="I27" s="1665"/>
      <c r="J27" s="1666"/>
      <c r="K27" s="999"/>
    </row>
    <row r="28" spans="1:12" ht="33" customHeight="1" x14ac:dyDescent="0.25">
      <c r="A28" s="16">
        <v>41195</v>
      </c>
      <c r="B28" s="17" t="s">
        <v>13</v>
      </c>
      <c r="C28" s="1664" t="s">
        <v>649</v>
      </c>
      <c r="D28" s="1665"/>
      <c r="E28" s="1665"/>
      <c r="F28" s="1665"/>
      <c r="G28" s="1665"/>
      <c r="H28" s="1665"/>
      <c r="I28" s="1665"/>
      <c r="J28" s="1666"/>
      <c r="K28" s="999"/>
    </row>
    <row r="29" spans="1:12" ht="20.100000000000001" customHeight="1" thickBot="1" x14ac:dyDescent="0.3">
      <c r="A29" s="120">
        <v>41207</v>
      </c>
      <c r="B29" s="121" t="s">
        <v>18</v>
      </c>
      <c r="C29" s="122">
        <v>145</v>
      </c>
      <c r="D29" s="129">
        <f>+C29*(100-E29)/100</f>
        <v>79.75</v>
      </c>
      <c r="E29" s="122">
        <v>45</v>
      </c>
      <c r="F29" s="122"/>
      <c r="G29" s="122">
        <v>140</v>
      </c>
      <c r="H29" s="122"/>
      <c r="I29" s="122"/>
      <c r="J29" s="122"/>
      <c r="K29" s="122"/>
      <c r="L29" s="137" t="s">
        <v>650</v>
      </c>
    </row>
    <row r="30" spans="1:12" ht="16.5" thickTop="1" x14ac:dyDescent="0.25">
      <c r="A30" s="44">
        <v>41289</v>
      </c>
      <c r="B30" s="45" t="s">
        <v>127</v>
      </c>
      <c r="C30" s="81"/>
      <c r="D30" s="67"/>
      <c r="E30" s="81"/>
      <c r="F30" s="81"/>
      <c r="G30" s="81"/>
      <c r="H30" s="81">
        <v>4700</v>
      </c>
      <c r="I30" s="81">
        <v>82</v>
      </c>
      <c r="J30" s="81"/>
      <c r="K30" s="985"/>
      <c r="L30" s="21" t="s">
        <v>651</v>
      </c>
    </row>
    <row r="31" spans="1:12" x14ac:dyDescent="0.25">
      <c r="A31" s="19">
        <v>41300</v>
      </c>
      <c r="B31" s="20" t="s">
        <v>18</v>
      </c>
      <c r="C31" s="62">
        <v>160</v>
      </c>
      <c r="D31" s="60">
        <f>+C31*(100-E31)/100</f>
        <v>88</v>
      </c>
      <c r="E31" s="62">
        <v>45</v>
      </c>
      <c r="F31" s="60"/>
      <c r="G31" s="62">
        <v>150</v>
      </c>
      <c r="H31" s="62"/>
      <c r="I31" s="62"/>
      <c r="J31" s="62"/>
      <c r="K31" s="1098"/>
      <c r="L31" s="107" t="s">
        <v>216</v>
      </c>
    </row>
    <row r="32" spans="1:12" ht="39.75" customHeight="1" x14ac:dyDescent="0.25">
      <c r="A32" s="16">
        <v>41340</v>
      </c>
      <c r="B32" s="17" t="s">
        <v>13</v>
      </c>
      <c r="C32" s="1664" t="s">
        <v>652</v>
      </c>
      <c r="D32" s="1665"/>
      <c r="E32" s="1665"/>
      <c r="F32" s="1665"/>
      <c r="G32" s="1665"/>
      <c r="H32" s="1665"/>
      <c r="I32" s="1665"/>
      <c r="J32" s="1666"/>
      <c r="K32" s="999"/>
    </row>
    <row r="33" spans="1:12" ht="78" customHeight="1" x14ac:dyDescent="0.25">
      <c r="A33" s="462">
        <v>41342</v>
      </c>
      <c r="B33" s="689" t="s">
        <v>24</v>
      </c>
      <c r="C33" s="1595" t="s">
        <v>653</v>
      </c>
      <c r="D33" s="1595"/>
      <c r="E33" s="1595"/>
      <c r="F33" s="1595"/>
      <c r="G33" s="1595"/>
      <c r="H33" s="1595"/>
      <c r="I33" s="1595"/>
      <c r="J33" s="1595"/>
      <c r="K33" s="625" t="s">
        <v>1563</v>
      </c>
      <c r="L33" s="625" t="s">
        <v>1563</v>
      </c>
    </row>
    <row r="34" spans="1:12" ht="20.100000000000001" customHeight="1" x14ac:dyDescent="0.25">
      <c r="A34" s="16">
        <v>41353</v>
      </c>
      <c r="B34" s="17" t="s">
        <v>18</v>
      </c>
      <c r="C34" s="47">
        <v>120</v>
      </c>
      <c r="D34" s="57">
        <f>+C34*(100-E34)/100</f>
        <v>24</v>
      </c>
      <c r="E34" s="47">
        <v>80</v>
      </c>
      <c r="G34" s="47">
        <v>160</v>
      </c>
      <c r="L34" s="21" t="s">
        <v>654</v>
      </c>
    </row>
    <row r="35" spans="1:12" ht="37.5" customHeight="1" x14ac:dyDescent="0.25">
      <c r="A35" s="462">
        <v>41357</v>
      </c>
      <c r="B35" s="463" t="s">
        <v>19</v>
      </c>
      <c r="C35" s="1714" t="s">
        <v>655</v>
      </c>
      <c r="D35" s="1706"/>
      <c r="E35" s="1706"/>
      <c r="F35" s="1706"/>
      <c r="G35" s="1706"/>
      <c r="H35" s="1706"/>
      <c r="I35" s="1706"/>
      <c r="J35" s="1707"/>
      <c r="K35" s="625" t="s">
        <v>1564</v>
      </c>
      <c r="L35" s="625" t="s">
        <v>1564</v>
      </c>
    </row>
    <row r="36" spans="1:12" ht="30.75" customHeight="1" x14ac:dyDescent="0.25">
      <c r="A36" s="16">
        <v>41365</v>
      </c>
      <c r="B36" s="17" t="s">
        <v>127</v>
      </c>
      <c r="D36" s="57"/>
      <c r="H36" s="47">
        <v>4960</v>
      </c>
      <c r="I36" s="47">
        <v>57</v>
      </c>
      <c r="L36" s="21" t="s">
        <v>656</v>
      </c>
    </row>
    <row r="37" spans="1:12" ht="23.25" customHeight="1" x14ac:dyDescent="0.25">
      <c r="A37" s="16">
        <v>41366</v>
      </c>
      <c r="B37" s="17" t="s">
        <v>18</v>
      </c>
      <c r="C37" s="47">
        <v>205</v>
      </c>
      <c r="D37" s="57">
        <f>+C37*(100-E37)/100</f>
        <v>112.75</v>
      </c>
      <c r="E37" s="47">
        <v>45</v>
      </c>
      <c r="G37" s="47">
        <v>160</v>
      </c>
      <c r="L37" s="21" t="s">
        <v>657</v>
      </c>
    </row>
    <row r="38" spans="1:12" ht="21.75" customHeight="1" x14ac:dyDescent="0.25">
      <c r="A38" s="16">
        <v>41543</v>
      </c>
      <c r="B38" s="17" t="s">
        <v>11</v>
      </c>
      <c r="C38" s="1661" t="s">
        <v>658</v>
      </c>
      <c r="D38" s="1662"/>
      <c r="E38" s="1662"/>
      <c r="F38" s="1662"/>
      <c r="G38" s="1662"/>
      <c r="H38" s="1662"/>
      <c r="I38" s="1662"/>
      <c r="J38" s="1663"/>
      <c r="K38" s="1002"/>
    </row>
    <row r="39" spans="1:12" x14ac:dyDescent="0.25">
      <c r="A39" s="16">
        <v>41556</v>
      </c>
      <c r="B39" s="17" t="s">
        <v>11</v>
      </c>
      <c r="C39" s="1661" t="s">
        <v>659</v>
      </c>
      <c r="D39" s="1662"/>
      <c r="E39" s="1662"/>
      <c r="F39" s="1662"/>
      <c r="G39" s="1662"/>
      <c r="H39" s="1662"/>
      <c r="I39" s="1662"/>
      <c r="J39" s="1663"/>
      <c r="K39" s="1002"/>
    </row>
    <row r="40" spans="1:12" ht="18" customHeight="1" x14ac:dyDescent="0.25">
      <c r="A40" s="16">
        <v>41570</v>
      </c>
      <c r="B40" s="17" t="s">
        <v>18</v>
      </c>
      <c r="C40" s="47">
        <v>200</v>
      </c>
      <c r="D40" s="57">
        <f>+C40*(100-E40)/100</f>
        <v>198</v>
      </c>
      <c r="E40" s="47">
        <v>1</v>
      </c>
      <c r="G40" s="47">
        <v>150</v>
      </c>
      <c r="L40" s="21" t="s">
        <v>36</v>
      </c>
    </row>
    <row r="41" spans="1:12" ht="37.5" customHeight="1" thickBot="1" x14ac:dyDescent="0.3">
      <c r="A41" s="37">
        <v>41606</v>
      </c>
      <c r="B41" s="38" t="s">
        <v>11</v>
      </c>
      <c r="C41" s="1715" t="s">
        <v>660</v>
      </c>
      <c r="D41" s="1716"/>
      <c r="E41" s="1716"/>
      <c r="F41" s="1716"/>
      <c r="G41" s="1716"/>
      <c r="H41" s="1716"/>
      <c r="I41" s="1716"/>
      <c r="J41" s="1717"/>
      <c r="K41" s="1028"/>
      <c r="L41" s="126"/>
    </row>
    <row r="42" spans="1:12" ht="20.100000000000001" customHeight="1" thickTop="1" x14ac:dyDescent="0.25">
      <c r="A42" s="40">
        <v>41643</v>
      </c>
      <c r="B42" s="41" t="s">
        <v>127</v>
      </c>
      <c r="C42" s="119"/>
      <c r="D42" s="61"/>
      <c r="E42" s="119"/>
      <c r="F42" s="119"/>
      <c r="G42" s="119"/>
      <c r="H42" s="119">
        <v>4460</v>
      </c>
      <c r="I42" s="119">
        <v>49</v>
      </c>
      <c r="J42" s="119"/>
      <c r="K42" s="984"/>
      <c r="L42" s="138" t="s">
        <v>661</v>
      </c>
    </row>
    <row r="43" spans="1:12" ht="20.100000000000001" customHeight="1" x14ac:dyDescent="0.25">
      <c r="A43" s="19">
        <v>41760</v>
      </c>
      <c r="B43" s="20" t="s">
        <v>18</v>
      </c>
      <c r="C43" s="62">
        <v>125</v>
      </c>
      <c r="D43" s="60">
        <f>+C43*(100-E43)/100</f>
        <v>123.75</v>
      </c>
      <c r="E43" s="62">
        <v>1</v>
      </c>
      <c r="F43" s="62"/>
      <c r="G43" s="62">
        <v>158</v>
      </c>
      <c r="H43" s="62"/>
      <c r="I43" s="62"/>
      <c r="J43" s="62"/>
      <c r="K43" s="1098"/>
      <c r="L43" s="107" t="s">
        <v>662</v>
      </c>
    </row>
    <row r="44" spans="1:12" ht="20.100000000000001" customHeight="1" x14ac:dyDescent="0.25">
      <c r="A44" s="16">
        <v>41762</v>
      </c>
      <c r="B44" s="17" t="s">
        <v>13</v>
      </c>
      <c r="C44" s="1661" t="s">
        <v>74</v>
      </c>
      <c r="D44" s="1662"/>
      <c r="E44" s="1662"/>
      <c r="F44" s="1662"/>
      <c r="G44" s="1662"/>
      <c r="H44" s="1662"/>
      <c r="I44" s="1662"/>
      <c r="J44" s="1663"/>
      <c r="K44" s="1002"/>
    </row>
    <row r="45" spans="1:12" ht="20.100000000000001" customHeight="1" x14ac:dyDescent="0.25">
      <c r="A45" s="16">
        <v>41805</v>
      </c>
      <c r="B45" s="17" t="s">
        <v>127</v>
      </c>
      <c r="D45" s="57"/>
      <c r="H45" s="47">
        <v>4525</v>
      </c>
      <c r="I45" s="47">
        <v>55</v>
      </c>
      <c r="L45" s="21" t="s">
        <v>663</v>
      </c>
    </row>
    <row r="46" spans="1:12" x14ac:dyDescent="0.25">
      <c r="A46" s="19">
        <v>41874</v>
      </c>
      <c r="B46" s="20" t="s">
        <v>18</v>
      </c>
      <c r="C46" s="62">
        <v>95</v>
      </c>
      <c r="D46" s="60">
        <f>+C46*(100-E46)/100</f>
        <v>94.05</v>
      </c>
      <c r="E46" s="62">
        <v>1</v>
      </c>
      <c r="F46" s="62"/>
      <c r="G46" s="62">
        <v>150</v>
      </c>
      <c r="H46" s="62"/>
      <c r="I46" s="62"/>
      <c r="J46" s="62"/>
      <c r="K46" s="1098"/>
      <c r="L46" s="107" t="s">
        <v>346</v>
      </c>
    </row>
    <row r="47" spans="1:12" ht="20.100000000000001" customHeight="1" x14ac:dyDescent="0.25">
      <c r="A47" s="16">
        <v>41874</v>
      </c>
      <c r="B47" s="17" t="s">
        <v>127</v>
      </c>
      <c r="D47" s="57"/>
      <c r="H47" s="47">
        <v>4525</v>
      </c>
      <c r="I47" s="47">
        <v>47</v>
      </c>
      <c r="L47" s="21" t="s">
        <v>664</v>
      </c>
    </row>
    <row r="48" spans="1:12" x14ac:dyDescent="0.25">
      <c r="A48" s="16">
        <v>41877</v>
      </c>
      <c r="B48" s="17" t="s">
        <v>18</v>
      </c>
      <c r="C48" s="47">
        <v>165</v>
      </c>
      <c r="D48" s="57">
        <f>+C48*(100-E48)/100</f>
        <v>163.35</v>
      </c>
      <c r="E48" s="47">
        <v>1</v>
      </c>
      <c r="G48" s="47">
        <v>155</v>
      </c>
      <c r="L48" s="21" t="s">
        <v>665</v>
      </c>
    </row>
    <row r="49" spans="1:12" x14ac:dyDescent="0.25">
      <c r="A49" s="16">
        <v>41961</v>
      </c>
      <c r="B49" s="17" t="s">
        <v>127</v>
      </c>
      <c r="D49" s="57"/>
      <c r="H49" s="47">
        <v>4665</v>
      </c>
      <c r="I49" s="47">
        <v>56</v>
      </c>
      <c r="L49" s="21" t="s">
        <v>666</v>
      </c>
    </row>
    <row r="50" spans="1:12" ht="16.5" thickBot="1" x14ac:dyDescent="0.3">
      <c r="A50" s="22">
        <v>41991</v>
      </c>
      <c r="B50" s="23" t="s">
        <v>18</v>
      </c>
      <c r="C50" s="64">
        <v>155</v>
      </c>
      <c r="D50" s="58">
        <f>+C50*(100-E50)/100</f>
        <v>153.44999999999999</v>
      </c>
      <c r="E50" s="64">
        <v>1</v>
      </c>
      <c r="F50" s="64"/>
      <c r="G50" s="64">
        <v>140</v>
      </c>
      <c r="H50" s="64"/>
      <c r="I50" s="64"/>
      <c r="J50" s="64"/>
      <c r="K50" s="64"/>
      <c r="L50" s="24" t="s">
        <v>36</v>
      </c>
    </row>
    <row r="51" spans="1:12" ht="16.5" thickTop="1" x14ac:dyDescent="0.25">
      <c r="A51" s="44">
        <v>42047</v>
      </c>
      <c r="B51" s="45" t="s">
        <v>127</v>
      </c>
      <c r="C51" s="81"/>
      <c r="D51" s="67"/>
      <c r="E51" s="81"/>
      <c r="F51" s="81"/>
      <c r="G51" s="81"/>
      <c r="H51" s="81">
        <v>4620</v>
      </c>
      <c r="I51" s="81">
        <v>63</v>
      </c>
      <c r="J51" s="81"/>
      <c r="K51" s="985"/>
      <c r="L51" s="124" t="s">
        <v>494</v>
      </c>
    </row>
    <row r="52" spans="1:12" x14ac:dyDescent="0.25">
      <c r="A52" s="16">
        <v>42077</v>
      </c>
      <c r="B52" s="17" t="s">
        <v>13</v>
      </c>
      <c r="C52" s="1661" t="s">
        <v>965</v>
      </c>
      <c r="D52" s="1662"/>
      <c r="E52" s="1662"/>
      <c r="F52" s="1662"/>
      <c r="G52" s="1662"/>
      <c r="H52" s="1662"/>
      <c r="I52" s="1662"/>
      <c r="J52" s="1663"/>
      <c r="K52" s="1002"/>
    </row>
    <row r="53" spans="1:12" ht="20.100000000000001" customHeight="1" x14ac:dyDescent="0.25">
      <c r="A53" s="19">
        <v>42086</v>
      </c>
      <c r="B53" s="20" t="s">
        <v>18</v>
      </c>
      <c r="C53" s="177">
        <v>80</v>
      </c>
      <c r="D53" s="60">
        <f>+C53*(100-E53)/100</f>
        <v>79.2</v>
      </c>
      <c r="E53" s="177">
        <v>1</v>
      </c>
      <c r="F53" s="177"/>
      <c r="G53" s="177">
        <v>125</v>
      </c>
      <c r="H53" s="177"/>
      <c r="I53" s="177"/>
      <c r="J53" s="177"/>
      <c r="K53" s="1098"/>
      <c r="L53" s="107" t="s">
        <v>993</v>
      </c>
    </row>
    <row r="54" spans="1:12" ht="20.100000000000001" customHeight="1" x14ac:dyDescent="0.25">
      <c r="A54" s="19">
        <v>42133</v>
      </c>
      <c r="B54" s="20" t="s">
        <v>127</v>
      </c>
      <c r="C54" s="198"/>
      <c r="D54" s="60"/>
      <c r="E54" s="198"/>
      <c r="F54" s="198"/>
      <c r="G54" s="198"/>
      <c r="H54" s="198">
        <v>4340</v>
      </c>
      <c r="I54" s="198">
        <v>78</v>
      </c>
      <c r="J54" s="198"/>
      <c r="K54" s="1098"/>
      <c r="L54" s="107" t="s">
        <v>330</v>
      </c>
    </row>
    <row r="55" spans="1:12" x14ac:dyDescent="0.25">
      <c r="A55" s="16">
        <v>42147</v>
      </c>
      <c r="B55" s="17" t="s">
        <v>13</v>
      </c>
      <c r="C55" s="1658" t="s">
        <v>74</v>
      </c>
      <c r="D55" s="1659"/>
      <c r="E55" s="1659"/>
      <c r="F55" s="1659"/>
      <c r="G55" s="1659"/>
      <c r="H55" s="1659"/>
      <c r="I55" s="1659"/>
      <c r="J55" s="1660"/>
      <c r="K55" s="997"/>
    </row>
    <row r="56" spans="1:12" ht="20.100000000000001" customHeight="1" x14ac:dyDescent="0.25">
      <c r="A56" s="16">
        <v>42158</v>
      </c>
      <c r="B56" s="17" t="s">
        <v>18</v>
      </c>
      <c r="C56" s="178">
        <v>150</v>
      </c>
      <c r="D56" s="179">
        <f>+C56*(100-E56)/100</f>
        <v>148.5</v>
      </c>
      <c r="E56" s="178">
        <v>1</v>
      </c>
      <c r="F56" s="178"/>
      <c r="G56" s="179">
        <v>145</v>
      </c>
      <c r="H56" s="178"/>
      <c r="I56" s="178"/>
      <c r="J56" s="178"/>
      <c r="K56" s="1003"/>
      <c r="L56" s="21" t="s">
        <v>36</v>
      </c>
    </row>
    <row r="57" spans="1:12" ht="20.100000000000001" customHeight="1" x14ac:dyDescent="0.25">
      <c r="A57" s="19">
        <v>42199</v>
      </c>
      <c r="B57" s="20" t="s">
        <v>127</v>
      </c>
      <c r="C57" s="236"/>
      <c r="D57" s="237"/>
      <c r="E57" s="236"/>
      <c r="F57" s="236"/>
      <c r="G57" s="236"/>
      <c r="H57" s="237">
        <v>4465</v>
      </c>
      <c r="I57" s="236">
        <v>98</v>
      </c>
      <c r="J57" s="236"/>
      <c r="K57" s="236"/>
      <c r="L57" s="107" t="s">
        <v>1062</v>
      </c>
    </row>
    <row r="58" spans="1:12" ht="20.100000000000001" customHeight="1" x14ac:dyDescent="0.25">
      <c r="A58" s="16">
        <v>42278</v>
      </c>
      <c r="B58" s="17" t="s">
        <v>18</v>
      </c>
      <c r="C58" s="178">
        <v>145</v>
      </c>
      <c r="D58" s="179">
        <f>+C58*(100-E58)/100</f>
        <v>143.55000000000001</v>
      </c>
      <c r="E58" s="178">
        <v>1</v>
      </c>
      <c r="F58" s="178"/>
      <c r="G58" s="179">
        <v>170</v>
      </c>
      <c r="H58" s="178"/>
      <c r="I58" s="178"/>
      <c r="J58" s="178"/>
      <c r="K58" s="1003"/>
      <c r="L58" s="21" t="s">
        <v>1086</v>
      </c>
    </row>
    <row r="59" spans="1:12" ht="20.100000000000001" customHeight="1" x14ac:dyDescent="0.25">
      <c r="A59" s="19">
        <v>42298</v>
      </c>
      <c r="B59" s="20" t="s">
        <v>18</v>
      </c>
      <c r="C59" s="236">
        <v>105</v>
      </c>
      <c r="D59" s="237">
        <f>+C59*(100-E59)/100</f>
        <v>103.95</v>
      </c>
      <c r="E59" s="236">
        <v>1</v>
      </c>
      <c r="F59" s="236"/>
      <c r="G59" s="236">
        <v>170</v>
      </c>
      <c r="H59" s="236"/>
      <c r="I59" s="236"/>
      <c r="J59" s="236"/>
      <c r="K59" s="236"/>
      <c r="L59" s="107" t="s">
        <v>1092</v>
      </c>
    </row>
    <row r="60" spans="1:12" ht="20.100000000000001" customHeight="1" x14ac:dyDescent="0.25">
      <c r="A60" s="16">
        <v>42303</v>
      </c>
      <c r="B60" s="17" t="s">
        <v>127</v>
      </c>
      <c r="C60" s="178"/>
      <c r="D60" s="179"/>
      <c r="E60" s="178"/>
      <c r="F60" s="178"/>
      <c r="G60" s="178"/>
      <c r="H60" s="178">
        <v>4480</v>
      </c>
      <c r="I60" s="178">
        <v>88</v>
      </c>
      <c r="J60" s="178"/>
      <c r="K60" s="1003"/>
      <c r="L60" s="21" t="s">
        <v>1093</v>
      </c>
    </row>
    <row r="61" spans="1:12" ht="20.100000000000001" customHeight="1" thickBot="1" x14ac:dyDescent="0.3">
      <c r="A61" s="386">
        <v>42337</v>
      </c>
      <c r="B61" s="144" t="s">
        <v>18</v>
      </c>
      <c r="C61" s="243">
        <v>110</v>
      </c>
      <c r="D61" s="244">
        <f>+C61*(100-E61)/100</f>
        <v>108.9</v>
      </c>
      <c r="E61" s="243">
        <v>1</v>
      </c>
      <c r="F61" s="243"/>
      <c r="G61" s="243">
        <v>155</v>
      </c>
      <c r="H61" s="243"/>
      <c r="I61" s="243"/>
      <c r="J61" s="243"/>
      <c r="K61" s="243"/>
      <c r="L61" s="356" t="s">
        <v>1139</v>
      </c>
    </row>
    <row r="62" spans="1:12" ht="16.5" thickTop="1" x14ac:dyDescent="0.25">
      <c r="A62" s="154">
        <v>42380</v>
      </c>
      <c r="B62" s="155" t="s">
        <v>18</v>
      </c>
      <c r="C62" s="371">
        <v>95</v>
      </c>
      <c r="D62" s="372">
        <f>+C62*(100-E62)/100</f>
        <v>94.05</v>
      </c>
      <c r="E62" s="371">
        <v>1</v>
      </c>
      <c r="F62" s="371"/>
      <c r="G62" s="371">
        <v>200</v>
      </c>
      <c r="H62" s="371"/>
      <c r="I62" s="371"/>
      <c r="J62" s="371"/>
      <c r="K62" s="371"/>
      <c r="L62" s="1449" t="s">
        <v>30</v>
      </c>
    </row>
    <row r="63" spans="1:12" ht="20.100000000000001" customHeight="1" x14ac:dyDescent="0.25">
      <c r="A63" s="16">
        <v>42416</v>
      </c>
      <c r="B63" s="17" t="s">
        <v>127</v>
      </c>
      <c r="C63" s="178"/>
      <c r="D63" s="179"/>
      <c r="E63" s="178"/>
      <c r="F63" s="178"/>
      <c r="G63" s="178"/>
      <c r="H63" s="178">
        <v>4620</v>
      </c>
      <c r="I63" s="178">
        <v>57</v>
      </c>
      <c r="J63" s="178"/>
      <c r="K63" s="1003"/>
      <c r="L63" s="21" t="s">
        <v>1177</v>
      </c>
    </row>
    <row r="64" spans="1:12" ht="20.100000000000001" customHeight="1" x14ac:dyDescent="0.25">
      <c r="A64" s="19">
        <v>42531</v>
      </c>
      <c r="B64" s="20" t="s">
        <v>18</v>
      </c>
      <c r="C64" s="236">
        <v>60</v>
      </c>
      <c r="D64" s="237">
        <f>+C64*(100-E64)/100</f>
        <v>59.4</v>
      </c>
      <c r="E64" s="236">
        <v>1</v>
      </c>
      <c r="F64" s="236"/>
      <c r="G64" s="236">
        <v>120</v>
      </c>
      <c r="H64" s="236"/>
      <c r="I64" s="236"/>
      <c r="J64" s="236"/>
      <c r="K64" s="236"/>
      <c r="L64" s="107" t="s">
        <v>36</v>
      </c>
    </row>
    <row r="65" spans="1:13" x14ac:dyDescent="0.25">
      <c r="A65" s="16">
        <v>42533</v>
      </c>
      <c r="B65" s="17" t="s">
        <v>66</v>
      </c>
      <c r="C65" s="1658" t="s">
        <v>1306</v>
      </c>
      <c r="D65" s="1659"/>
      <c r="E65" s="1659"/>
      <c r="F65" s="1659"/>
      <c r="G65" s="1659"/>
      <c r="H65" s="1659"/>
      <c r="I65" s="1659"/>
      <c r="J65" s="1660"/>
      <c r="K65" s="997"/>
    </row>
    <row r="66" spans="1:13" ht="31.5" x14ac:dyDescent="0.25">
      <c r="A66" s="16">
        <v>42574</v>
      </c>
      <c r="B66" s="17" t="s">
        <v>127</v>
      </c>
      <c r="C66" s="178"/>
      <c r="D66" s="179"/>
      <c r="E66" s="178"/>
      <c r="F66" s="178"/>
      <c r="G66" s="178"/>
      <c r="H66" s="1589" t="s">
        <v>1344</v>
      </c>
      <c r="I66" s="1590"/>
      <c r="J66" s="1591"/>
      <c r="K66" s="988"/>
      <c r="L66" s="21" t="s">
        <v>1346</v>
      </c>
    </row>
    <row r="67" spans="1:13" ht="18.75" customHeight="1" x14ac:dyDescent="0.25">
      <c r="A67" s="16">
        <v>42672</v>
      </c>
      <c r="B67" s="17" t="s">
        <v>13</v>
      </c>
      <c r="C67" s="1658" t="s">
        <v>46</v>
      </c>
      <c r="D67" s="1659"/>
      <c r="E67" s="1659"/>
      <c r="F67" s="1659"/>
      <c r="G67" s="1659"/>
      <c r="H67" s="1659"/>
      <c r="I67" s="1659"/>
      <c r="J67" s="1660"/>
      <c r="K67" s="997"/>
    </row>
    <row r="68" spans="1:13" ht="22.5" customHeight="1" x14ac:dyDescent="0.25">
      <c r="A68" s="19">
        <v>42719</v>
      </c>
      <c r="B68" s="20" t="s">
        <v>18</v>
      </c>
      <c r="C68" s="236">
        <v>90</v>
      </c>
      <c r="D68" s="237">
        <f>+C68*(100-E68)/100</f>
        <v>89.1</v>
      </c>
      <c r="E68" s="236">
        <v>1</v>
      </c>
      <c r="F68" s="236"/>
      <c r="G68" s="236">
        <v>150</v>
      </c>
      <c r="H68" s="236"/>
      <c r="I68" s="236"/>
      <c r="J68" s="236"/>
      <c r="K68" s="236"/>
      <c r="L68" s="107" t="s">
        <v>1215</v>
      </c>
    </row>
    <row r="69" spans="1:13" ht="16.5" thickBot="1" x14ac:dyDescent="0.3">
      <c r="A69" s="22">
        <v>42721</v>
      </c>
      <c r="B69" s="23" t="s">
        <v>18</v>
      </c>
      <c r="C69" s="227">
        <v>125</v>
      </c>
      <c r="D69" s="367">
        <f>+C69*(100-E69)/100</f>
        <v>123.75</v>
      </c>
      <c r="E69" s="227">
        <v>1</v>
      </c>
      <c r="F69" s="227"/>
      <c r="G69" s="227">
        <v>155</v>
      </c>
      <c r="H69" s="227"/>
      <c r="I69" s="227"/>
      <c r="J69" s="227"/>
      <c r="K69" s="227"/>
      <c r="L69" s="24" t="s">
        <v>1507</v>
      </c>
    </row>
    <row r="70" spans="1:13" ht="16.5" thickTop="1" x14ac:dyDescent="0.25">
      <c r="A70" s="363">
        <v>42806</v>
      </c>
      <c r="B70" s="365" t="s">
        <v>18</v>
      </c>
      <c r="C70" s="229">
        <v>120</v>
      </c>
      <c r="D70" s="238">
        <f>+C70*(100-E70)/100</f>
        <v>117.6</v>
      </c>
      <c r="E70" s="229">
        <v>2</v>
      </c>
      <c r="F70" s="229"/>
      <c r="G70" s="229">
        <v>145</v>
      </c>
      <c r="H70" s="229"/>
      <c r="I70" s="229"/>
      <c r="J70" s="229"/>
      <c r="K70" s="229"/>
      <c r="L70" s="21" t="s">
        <v>1600</v>
      </c>
    </row>
    <row r="71" spans="1:13" ht="20.100000000000001" customHeight="1" x14ac:dyDescent="0.25">
      <c r="A71" s="16">
        <v>42811</v>
      </c>
      <c r="B71" s="17" t="s">
        <v>127</v>
      </c>
      <c r="C71" s="178"/>
      <c r="D71" s="179"/>
      <c r="E71" s="178"/>
      <c r="F71" s="178"/>
      <c r="G71" s="178"/>
      <c r="H71" s="178">
        <v>4885</v>
      </c>
      <c r="I71" s="178">
        <v>70</v>
      </c>
      <c r="J71" s="178"/>
      <c r="K71" s="1003"/>
      <c r="L71" s="21" t="s">
        <v>1604</v>
      </c>
    </row>
    <row r="72" spans="1:13" x14ac:dyDescent="0.25">
      <c r="A72" s="16">
        <v>42917</v>
      </c>
      <c r="B72" s="17" t="s">
        <v>18</v>
      </c>
      <c r="C72" s="178">
        <v>125</v>
      </c>
      <c r="D72" s="179">
        <f>+C72*(100-E72)/100</f>
        <v>122.5</v>
      </c>
      <c r="E72" s="178">
        <v>2</v>
      </c>
      <c r="F72" s="178"/>
      <c r="G72" s="178">
        <v>205</v>
      </c>
      <c r="H72" s="178"/>
      <c r="I72" s="178"/>
      <c r="J72" s="178"/>
      <c r="K72" s="1003"/>
      <c r="L72" s="21" t="s">
        <v>1634</v>
      </c>
    </row>
    <row r="73" spans="1:13" ht="21.75" customHeight="1" x14ac:dyDescent="0.25">
      <c r="A73" s="455">
        <v>42957</v>
      </c>
      <c r="B73" s="17" t="s">
        <v>127</v>
      </c>
      <c r="C73" s="454"/>
      <c r="D73" s="179"/>
      <c r="E73" s="454"/>
      <c r="F73" s="454"/>
      <c r="G73" s="454"/>
      <c r="H73" s="454">
        <v>4995</v>
      </c>
      <c r="I73" s="454">
        <v>65</v>
      </c>
      <c r="J73" s="454"/>
      <c r="K73" s="1003"/>
      <c r="L73" s="21" t="s">
        <v>1674</v>
      </c>
      <c r="M73" s="8"/>
    </row>
    <row r="74" spans="1:13" x14ac:dyDescent="0.25">
      <c r="A74" s="16">
        <v>43068</v>
      </c>
      <c r="B74" s="17" t="s">
        <v>127</v>
      </c>
      <c r="C74" s="178"/>
      <c r="D74" s="179"/>
      <c r="E74" s="178"/>
      <c r="F74" s="178"/>
      <c r="G74" s="178"/>
      <c r="H74" s="178">
        <v>5110</v>
      </c>
      <c r="I74" s="178">
        <v>73</v>
      </c>
      <c r="J74" s="178"/>
      <c r="K74" s="1003"/>
      <c r="L74" s="21" t="s">
        <v>1826</v>
      </c>
      <c r="M74" s="8"/>
    </row>
    <row r="75" spans="1:13" ht="16.5" thickBot="1" x14ac:dyDescent="0.3">
      <c r="A75" s="558">
        <v>43070</v>
      </c>
      <c r="B75" s="559" t="s">
        <v>18</v>
      </c>
      <c r="C75" s="391">
        <v>145</v>
      </c>
      <c r="D75" s="205">
        <f>+C75*(100-E75)/100</f>
        <v>136.30000000000001</v>
      </c>
      <c r="E75" s="391">
        <v>6</v>
      </c>
      <c r="F75" s="391"/>
      <c r="G75" s="391">
        <v>170</v>
      </c>
      <c r="H75" s="391"/>
      <c r="I75" s="391"/>
      <c r="J75" s="391"/>
      <c r="K75" s="391"/>
      <c r="L75" s="126" t="s">
        <v>36</v>
      </c>
      <c r="M75" s="8"/>
    </row>
    <row r="76" spans="1:13" ht="16.5" thickTop="1" x14ac:dyDescent="0.25">
      <c r="A76" s="40">
        <v>43139</v>
      </c>
      <c r="B76" s="41" t="s">
        <v>13</v>
      </c>
      <c r="C76" s="1732" t="s">
        <v>14</v>
      </c>
      <c r="D76" s="1767"/>
      <c r="E76" s="1767"/>
      <c r="F76" s="1767"/>
      <c r="G76" s="1767"/>
      <c r="H76" s="1767"/>
      <c r="I76" s="1767"/>
      <c r="J76" s="1733"/>
      <c r="K76" s="1033"/>
      <c r="L76" s="138"/>
      <c r="M76" s="8"/>
    </row>
    <row r="77" spans="1:13" x14ac:dyDescent="0.25">
      <c r="A77" s="16">
        <v>43166</v>
      </c>
      <c r="B77" s="17" t="s">
        <v>18</v>
      </c>
      <c r="C77" s="178">
        <v>90</v>
      </c>
      <c r="D77" s="179">
        <f>+C77*(100-E77)/100</f>
        <v>81</v>
      </c>
      <c r="E77" s="178">
        <v>10</v>
      </c>
      <c r="F77" s="178"/>
      <c r="G77" s="178">
        <v>155</v>
      </c>
      <c r="H77" s="178"/>
      <c r="I77" s="178"/>
      <c r="J77" s="178"/>
      <c r="K77" s="1003"/>
      <c r="L77" s="21" t="s">
        <v>1588</v>
      </c>
      <c r="M77" s="8"/>
    </row>
    <row r="78" spans="1:13" ht="15.75" customHeight="1" x14ac:dyDescent="0.25">
      <c r="A78" s="16">
        <v>43167</v>
      </c>
      <c r="B78" s="17" t="s">
        <v>127</v>
      </c>
      <c r="C78" s="178"/>
      <c r="D78" s="179"/>
      <c r="E78" s="178"/>
      <c r="F78" s="178"/>
      <c r="G78" s="178"/>
      <c r="H78" s="718">
        <v>5875</v>
      </c>
      <c r="I78" s="718">
        <v>100</v>
      </c>
      <c r="J78" s="178"/>
      <c r="K78" s="1003"/>
      <c r="L78" s="21" t="s">
        <v>1937</v>
      </c>
      <c r="M78" s="8"/>
    </row>
    <row r="79" spans="1:13" s="89" customFormat="1" ht="20.100000000000001" customHeight="1" x14ac:dyDescent="0.25">
      <c r="A79" s="675">
        <v>43263</v>
      </c>
      <c r="B79" s="17" t="s">
        <v>18</v>
      </c>
      <c r="C79" s="674">
        <v>80</v>
      </c>
      <c r="D79" s="674">
        <f>+C79*(100-E79)/100</f>
        <v>72</v>
      </c>
      <c r="E79" s="676">
        <v>10</v>
      </c>
      <c r="F79" s="676"/>
      <c r="G79" s="676">
        <v>150</v>
      </c>
      <c r="H79" s="676"/>
      <c r="I79" s="676"/>
      <c r="J79" s="676"/>
      <c r="K79" s="986"/>
      <c r="L79" s="21" t="s">
        <v>2098</v>
      </c>
    </row>
    <row r="80" spans="1:13" ht="20.100000000000001" customHeight="1" x14ac:dyDescent="0.25">
      <c r="A80" s="16">
        <v>43323</v>
      </c>
      <c r="B80" s="17" t="s">
        <v>127</v>
      </c>
      <c r="C80" s="178"/>
      <c r="D80" s="179"/>
      <c r="E80" s="178"/>
      <c r="F80" s="178"/>
      <c r="G80" s="178"/>
      <c r="H80" s="718">
        <v>5875</v>
      </c>
      <c r="I80" s="718">
        <v>100</v>
      </c>
      <c r="J80" s="178"/>
      <c r="K80" s="1003"/>
      <c r="M80" s="8"/>
    </row>
    <row r="81" spans="1:13" ht="20.100000000000001" customHeight="1" x14ac:dyDescent="0.25">
      <c r="A81" s="16">
        <v>43338</v>
      </c>
      <c r="B81" s="17" t="s">
        <v>18</v>
      </c>
      <c r="C81" s="178">
        <v>75</v>
      </c>
      <c r="D81" s="179">
        <f>+C81*(100-E81)/100</f>
        <v>67.5</v>
      </c>
      <c r="E81" s="178">
        <v>10</v>
      </c>
      <c r="F81" s="178"/>
      <c r="G81" s="178">
        <v>150</v>
      </c>
      <c r="H81" s="178"/>
      <c r="I81" s="178"/>
      <c r="J81" s="178"/>
      <c r="K81" s="1003"/>
      <c r="L81" s="21" t="s">
        <v>2098</v>
      </c>
      <c r="M81" s="8"/>
    </row>
    <row r="82" spans="1:13" ht="20.100000000000001" customHeight="1" x14ac:dyDescent="0.25">
      <c r="A82" s="16">
        <v>43390</v>
      </c>
      <c r="B82" s="17" t="s">
        <v>18</v>
      </c>
      <c r="C82" s="178">
        <v>60</v>
      </c>
      <c r="D82" s="179">
        <f>+C82*(100-E82)/100</f>
        <v>54</v>
      </c>
      <c r="E82" s="178">
        <v>10</v>
      </c>
      <c r="F82" s="178"/>
      <c r="G82" s="178">
        <v>140</v>
      </c>
      <c r="H82" s="178"/>
      <c r="I82" s="178"/>
      <c r="J82" s="178"/>
      <c r="K82" s="1003"/>
      <c r="L82" s="21" t="s">
        <v>2258</v>
      </c>
    </row>
    <row r="83" spans="1:13" ht="20.100000000000001" customHeight="1" x14ac:dyDescent="0.25">
      <c r="A83" s="761">
        <v>43423</v>
      </c>
      <c r="B83" s="17" t="s">
        <v>127</v>
      </c>
      <c r="C83" s="178"/>
      <c r="D83" s="179"/>
      <c r="E83" s="178"/>
      <c r="F83" s="178"/>
      <c r="G83" s="178"/>
      <c r="H83" s="1589" t="s">
        <v>2303</v>
      </c>
      <c r="I83" s="1591"/>
      <c r="J83" s="178"/>
      <c r="K83" s="1003"/>
      <c r="L83" s="21" t="s">
        <v>2304</v>
      </c>
    </row>
    <row r="84" spans="1:13" ht="20.100000000000001" customHeight="1" thickBot="1" x14ac:dyDescent="0.3">
      <c r="A84" s="22">
        <v>43463</v>
      </c>
      <c r="B84" s="23" t="s">
        <v>18</v>
      </c>
      <c r="C84" s="227">
        <v>80</v>
      </c>
      <c r="D84" s="367">
        <f>+C84*(100-E84)/100</f>
        <v>72</v>
      </c>
      <c r="E84" s="227">
        <v>10</v>
      </c>
      <c r="F84" s="227"/>
      <c r="G84" s="227">
        <v>145</v>
      </c>
      <c r="H84" s="227"/>
      <c r="I84" s="227"/>
      <c r="J84" s="227"/>
      <c r="K84" s="227"/>
      <c r="L84" s="24" t="s">
        <v>2074</v>
      </c>
    </row>
    <row r="85" spans="1:13" ht="20.100000000000001" customHeight="1" thickTop="1" x14ac:dyDescent="0.25">
      <c r="A85" s="851">
        <v>43589</v>
      </c>
      <c r="B85" s="26" t="s">
        <v>18</v>
      </c>
      <c r="C85" s="282">
        <v>155</v>
      </c>
      <c r="D85" s="289">
        <f>+C85*(100-E85)/100</f>
        <v>139.5</v>
      </c>
      <c r="E85" s="282">
        <v>10</v>
      </c>
      <c r="F85" s="282"/>
      <c r="G85" s="282">
        <v>160</v>
      </c>
      <c r="H85" s="282"/>
      <c r="I85" s="282"/>
      <c r="J85" s="282"/>
      <c r="K85" s="282"/>
      <c r="L85" s="125" t="s">
        <v>2074</v>
      </c>
    </row>
    <row r="86" spans="1:13" ht="20.100000000000001" customHeight="1" x14ac:dyDescent="0.25">
      <c r="A86" s="16">
        <v>43602</v>
      </c>
      <c r="B86" s="17" t="s">
        <v>18</v>
      </c>
      <c r="C86" s="178">
        <v>130</v>
      </c>
      <c r="D86" s="179">
        <f>+C86*(100-E86)/100</f>
        <v>117</v>
      </c>
      <c r="E86" s="178">
        <v>10</v>
      </c>
      <c r="F86" s="178"/>
      <c r="G86" s="178">
        <v>165</v>
      </c>
      <c r="H86" s="178"/>
      <c r="I86" s="178"/>
      <c r="J86" s="178"/>
      <c r="K86" s="1003"/>
      <c r="L86" s="21" t="s">
        <v>2074</v>
      </c>
    </row>
    <row r="87" spans="1:13" x14ac:dyDescent="0.25">
      <c r="A87" s="16">
        <v>43686</v>
      </c>
      <c r="B87" s="17" t="s">
        <v>13</v>
      </c>
      <c r="C87" s="1589" t="s">
        <v>2595</v>
      </c>
      <c r="D87" s="1590"/>
      <c r="E87" s="1590"/>
      <c r="F87" s="1590"/>
      <c r="G87" s="1590"/>
      <c r="H87" s="1590"/>
      <c r="I87" s="1590"/>
      <c r="J87" s="1591"/>
      <c r="K87" s="988"/>
      <c r="M87" s="8"/>
    </row>
    <row r="88" spans="1:13" ht="92.25" customHeight="1" x14ac:dyDescent="0.25">
      <c r="A88" s="485">
        <v>43699</v>
      </c>
      <c r="B88" s="514" t="s">
        <v>24</v>
      </c>
      <c r="C88" s="1695" t="s">
        <v>2616</v>
      </c>
      <c r="D88" s="1696"/>
      <c r="E88" s="1696"/>
      <c r="F88" s="1696"/>
      <c r="G88" s="1696"/>
      <c r="H88" s="1696"/>
      <c r="I88" s="1696"/>
      <c r="J88" s="1697"/>
      <c r="K88" s="992"/>
      <c r="L88" s="865" t="s">
        <v>2617</v>
      </c>
      <c r="M88" s="8"/>
    </row>
    <row r="89" spans="1:13" ht="23.25" customHeight="1" x14ac:dyDescent="0.25">
      <c r="A89" s="16">
        <v>43705</v>
      </c>
      <c r="B89" s="17" t="s">
        <v>13</v>
      </c>
      <c r="C89" s="1734" t="s">
        <v>1066</v>
      </c>
      <c r="D89" s="1735"/>
      <c r="E89" s="1735"/>
      <c r="F89" s="1735"/>
      <c r="G89" s="1735"/>
      <c r="H89" s="1735"/>
      <c r="I89" s="1735"/>
      <c r="J89" s="1736"/>
      <c r="K89" s="1031"/>
      <c r="M89" s="8"/>
    </row>
    <row r="90" spans="1:13" x14ac:dyDescent="0.25">
      <c r="A90" s="16">
        <v>43715</v>
      </c>
      <c r="B90" s="17" t="s">
        <v>127</v>
      </c>
      <c r="C90" s="178"/>
      <c r="D90" s="179"/>
      <c r="E90" s="178"/>
      <c r="F90" s="178"/>
      <c r="G90" s="178"/>
      <c r="H90" s="178">
        <v>5786</v>
      </c>
      <c r="I90" s="178">
        <v>60</v>
      </c>
      <c r="J90" s="178"/>
      <c r="K90" s="1003"/>
      <c r="L90" s="21" t="s">
        <v>2637</v>
      </c>
      <c r="M90" s="8"/>
    </row>
    <row r="91" spans="1:13" x14ac:dyDescent="0.25">
      <c r="A91" s="16">
        <v>43716</v>
      </c>
      <c r="B91" s="17" t="s">
        <v>18</v>
      </c>
      <c r="C91" s="178">
        <v>105</v>
      </c>
      <c r="D91" s="179">
        <f>+C91*(100-E91)/100</f>
        <v>68.25</v>
      </c>
      <c r="E91" s="178">
        <v>35</v>
      </c>
      <c r="F91" s="178" t="s">
        <v>95</v>
      </c>
      <c r="G91" s="178">
        <v>130</v>
      </c>
      <c r="H91" s="178"/>
      <c r="I91" s="178"/>
      <c r="J91" s="178"/>
      <c r="K91" s="1003"/>
      <c r="L91" s="21" t="s">
        <v>2641</v>
      </c>
      <c r="M91" s="8"/>
    </row>
    <row r="92" spans="1:13" x14ac:dyDescent="0.25">
      <c r="A92" s="19">
        <v>43821</v>
      </c>
      <c r="B92" s="20" t="s">
        <v>18</v>
      </c>
      <c r="C92" s="236">
        <v>82</v>
      </c>
      <c r="D92" s="237">
        <f>+C92*(100-E92)/100</f>
        <v>53.3</v>
      </c>
      <c r="E92" s="236">
        <v>35</v>
      </c>
      <c r="F92" s="236" t="s">
        <v>95</v>
      </c>
      <c r="G92" s="236">
        <v>130</v>
      </c>
      <c r="H92" s="236"/>
      <c r="I92" s="236"/>
      <c r="J92" s="236"/>
      <c r="K92" s="236"/>
      <c r="L92" s="107" t="s">
        <v>2758</v>
      </c>
      <c r="M92" s="8"/>
    </row>
    <row r="93" spans="1:13" ht="20.100000000000001" customHeight="1" x14ac:dyDescent="0.25">
      <c r="A93" s="19">
        <v>43823</v>
      </c>
      <c r="B93" s="20" t="s">
        <v>127</v>
      </c>
      <c r="C93" s="889"/>
      <c r="D93" s="236"/>
      <c r="E93" s="236"/>
      <c r="F93" s="236"/>
      <c r="G93" s="236"/>
      <c r="H93" s="236">
        <v>5055</v>
      </c>
      <c r="I93" s="236">
        <v>100</v>
      </c>
      <c r="J93" s="236"/>
      <c r="K93" s="236"/>
      <c r="L93" s="107" t="s">
        <v>2755</v>
      </c>
      <c r="M93" s="8"/>
    </row>
    <row r="94" spans="1:13" ht="20.100000000000001" customHeight="1" x14ac:dyDescent="0.25">
      <c r="A94" s="16">
        <v>43896</v>
      </c>
      <c r="B94" s="17" t="s">
        <v>13</v>
      </c>
      <c r="C94" s="1655" t="s">
        <v>2852</v>
      </c>
      <c r="D94" s="1656"/>
      <c r="E94" s="1656"/>
      <c r="F94" s="1656"/>
      <c r="G94" s="1656"/>
      <c r="H94" s="1656"/>
      <c r="I94" s="1656"/>
      <c r="J94" s="1657"/>
      <c r="K94" s="991"/>
      <c r="M94" s="8"/>
    </row>
    <row r="95" spans="1:13" ht="20.100000000000001" customHeight="1" x14ac:dyDescent="0.25">
      <c r="A95" s="16">
        <v>43919</v>
      </c>
      <c r="B95" s="17" t="s">
        <v>18</v>
      </c>
      <c r="C95" s="179">
        <v>118</v>
      </c>
      <c r="D95" s="179">
        <v>64.900000000000006</v>
      </c>
      <c r="E95" s="179">
        <v>45</v>
      </c>
      <c r="F95" s="179" t="s">
        <v>95</v>
      </c>
      <c r="G95" s="179">
        <v>150</v>
      </c>
      <c r="H95" s="178"/>
      <c r="I95" s="178"/>
      <c r="J95" s="178"/>
      <c r="K95" s="1003"/>
      <c r="L95" s="21" t="s">
        <v>2641</v>
      </c>
      <c r="M95" s="8"/>
    </row>
    <row r="96" spans="1:13" s="89" customFormat="1" ht="18" customHeight="1" x14ac:dyDescent="0.25">
      <c r="A96" s="1337">
        <v>43920</v>
      </c>
      <c r="B96" s="913" t="s">
        <v>4</v>
      </c>
      <c r="C96" s="914"/>
      <c r="D96" s="914"/>
      <c r="E96" s="914">
        <v>45</v>
      </c>
      <c r="F96" s="914"/>
      <c r="G96" s="914"/>
      <c r="H96" s="914"/>
      <c r="I96" s="914"/>
      <c r="J96" s="914"/>
      <c r="K96" s="1199"/>
      <c r="L96" s="1545"/>
    </row>
    <row r="97" spans="1:13" ht="20.100000000000001" customHeight="1" x14ac:dyDescent="0.25">
      <c r="A97" s="1337">
        <v>43951</v>
      </c>
      <c r="B97" s="913" t="s">
        <v>4</v>
      </c>
      <c r="C97" s="914"/>
      <c r="D97" s="914"/>
      <c r="E97" s="914">
        <v>45</v>
      </c>
      <c r="F97" s="914"/>
      <c r="G97" s="914"/>
      <c r="H97" s="914"/>
      <c r="I97" s="914"/>
      <c r="J97" s="914"/>
      <c r="K97" s="1199"/>
      <c r="L97" s="1545"/>
      <c r="M97" s="8"/>
    </row>
    <row r="98" spans="1:13" x14ac:dyDescent="0.25">
      <c r="A98" s="16">
        <v>43979</v>
      </c>
      <c r="B98" s="17" t="s">
        <v>26</v>
      </c>
      <c r="C98" s="1589" t="s">
        <v>2961</v>
      </c>
      <c r="D98" s="1590"/>
      <c r="E98" s="1590"/>
      <c r="F98" s="1590"/>
      <c r="G98" s="1590"/>
      <c r="H98" s="1590"/>
      <c r="I98" s="1590"/>
      <c r="J98" s="1591"/>
      <c r="K98" s="988"/>
      <c r="M98" s="8"/>
    </row>
    <row r="99" spans="1:13" ht="20.100000000000001" customHeight="1" x14ac:dyDescent="0.25">
      <c r="A99" s="1337">
        <v>43981</v>
      </c>
      <c r="B99" s="913" t="s">
        <v>4</v>
      </c>
      <c r="C99" s="914"/>
      <c r="D99" s="914"/>
      <c r="E99" s="914">
        <v>45</v>
      </c>
      <c r="F99" s="914"/>
      <c r="G99" s="914"/>
      <c r="H99" s="914"/>
      <c r="I99" s="914"/>
      <c r="J99" s="914"/>
      <c r="K99" s="1199"/>
      <c r="L99" s="1545"/>
      <c r="M99" s="8"/>
    </row>
    <row r="100" spans="1:13" ht="31.5" x14ac:dyDescent="0.25">
      <c r="A100" s="19">
        <v>44007</v>
      </c>
      <c r="B100" s="20" t="s">
        <v>18</v>
      </c>
      <c r="C100" s="237">
        <v>30</v>
      </c>
      <c r="D100" s="237">
        <v>16.5</v>
      </c>
      <c r="E100" s="237">
        <v>45</v>
      </c>
      <c r="F100" s="237" t="s">
        <v>95</v>
      </c>
      <c r="G100" s="237">
        <v>170</v>
      </c>
      <c r="H100" s="236"/>
      <c r="I100" s="236"/>
      <c r="J100" s="236"/>
      <c r="K100" s="236"/>
      <c r="L100" s="107" t="s">
        <v>2990</v>
      </c>
      <c r="M100" s="8"/>
    </row>
    <row r="101" spans="1:13" ht="20.100000000000001" customHeight="1" x14ac:dyDescent="0.25">
      <c r="A101" s="1337">
        <v>44012</v>
      </c>
      <c r="B101" s="913" t="s">
        <v>4</v>
      </c>
      <c r="C101" s="914"/>
      <c r="D101" s="914"/>
      <c r="E101" s="914">
        <v>48</v>
      </c>
      <c r="F101" s="914"/>
      <c r="G101" s="914"/>
      <c r="H101" s="914"/>
      <c r="I101" s="914"/>
      <c r="J101" s="914"/>
      <c r="K101" s="1199"/>
      <c r="L101" s="1545"/>
      <c r="M101" s="8"/>
    </row>
    <row r="102" spans="1:13" ht="20.100000000000001" customHeight="1" x14ac:dyDescent="0.25">
      <c r="A102" s="1337">
        <v>44042</v>
      </c>
      <c r="B102" s="913" t="s">
        <v>4</v>
      </c>
      <c r="C102" s="914"/>
      <c r="D102" s="914"/>
      <c r="E102" s="237">
        <v>50</v>
      </c>
      <c r="F102" s="914"/>
      <c r="G102" s="914"/>
      <c r="H102" s="914"/>
      <c r="I102" s="914"/>
      <c r="J102" s="914"/>
      <c r="K102" s="1199"/>
      <c r="L102" s="1545"/>
      <c r="M102" s="8"/>
    </row>
    <row r="103" spans="1:13" x14ac:dyDescent="0.25">
      <c r="A103" s="19">
        <v>44049</v>
      </c>
      <c r="B103" s="20" t="s">
        <v>127</v>
      </c>
      <c r="C103" s="236"/>
      <c r="D103" s="237" t="s">
        <v>1941</v>
      </c>
      <c r="E103" s="236"/>
      <c r="F103" s="236"/>
      <c r="G103" s="236"/>
      <c r="H103" s="236">
        <v>4700</v>
      </c>
      <c r="I103" s="236">
        <v>100</v>
      </c>
      <c r="J103" s="236"/>
      <c r="K103" s="236"/>
      <c r="L103" s="107" t="s">
        <v>3021</v>
      </c>
      <c r="M103" s="8"/>
    </row>
    <row r="104" spans="1:13" ht="20.100000000000001" customHeight="1" x14ac:dyDescent="0.25">
      <c r="A104" s="16">
        <v>44062</v>
      </c>
      <c r="B104" s="17" t="s">
        <v>13</v>
      </c>
      <c r="C104" s="1589" t="s">
        <v>3095</v>
      </c>
      <c r="D104" s="1590"/>
      <c r="E104" s="1590"/>
      <c r="F104" s="1590"/>
      <c r="G104" s="1590"/>
      <c r="H104" s="1590"/>
      <c r="I104" s="1590"/>
      <c r="J104" s="1590"/>
      <c r="K104" s="1336"/>
      <c r="M104" s="8"/>
    </row>
    <row r="105" spans="1:13" x14ac:dyDescent="0.25">
      <c r="A105" s="16">
        <v>44066</v>
      </c>
      <c r="B105" s="17" t="s">
        <v>127</v>
      </c>
      <c r="C105" s="178"/>
      <c r="D105" s="179">
        <f>+C105*(100-E105)/100</f>
        <v>0</v>
      </c>
      <c r="E105" s="178"/>
      <c r="F105" s="178"/>
      <c r="G105" s="178"/>
      <c r="H105" s="178">
        <v>4565</v>
      </c>
      <c r="I105" s="178">
        <v>84</v>
      </c>
      <c r="J105" s="178"/>
      <c r="K105" s="1003"/>
      <c r="L105" s="21" t="s">
        <v>108</v>
      </c>
      <c r="M105" s="8"/>
    </row>
    <row r="106" spans="1:13" ht="20.100000000000001" customHeight="1" x14ac:dyDescent="0.25">
      <c r="A106" s="1337">
        <v>44073</v>
      </c>
      <c r="B106" s="913" t="s">
        <v>4</v>
      </c>
      <c r="C106" s="914"/>
      <c r="D106" s="914"/>
      <c r="E106" s="237">
        <v>15</v>
      </c>
      <c r="F106" s="914"/>
      <c r="G106" s="914"/>
      <c r="H106" s="914"/>
      <c r="I106" s="914"/>
      <c r="J106" s="914"/>
      <c r="K106" s="1199"/>
      <c r="L106" s="1545"/>
      <c r="M106" s="8"/>
    </row>
    <row r="107" spans="1:13" ht="20.100000000000001" customHeight="1" x14ac:dyDescent="0.25">
      <c r="A107" s="1337">
        <v>44104</v>
      </c>
      <c r="B107" s="913" t="s">
        <v>4</v>
      </c>
      <c r="C107" s="914"/>
      <c r="D107" s="914"/>
      <c r="E107" s="914">
        <v>15</v>
      </c>
      <c r="F107" s="914"/>
      <c r="G107" s="914"/>
      <c r="H107" s="914"/>
      <c r="I107" s="914"/>
      <c r="J107" s="914"/>
      <c r="K107" s="1199"/>
      <c r="L107" s="1545"/>
      <c r="M107" s="8"/>
    </row>
    <row r="108" spans="1:13" customFormat="1" ht="78" customHeight="1" x14ac:dyDescent="0.2">
      <c r="A108" s="1377">
        <v>44108</v>
      </c>
      <c r="B108" s="17" t="s">
        <v>13</v>
      </c>
      <c r="C108" s="1655" t="s">
        <v>3180</v>
      </c>
      <c r="D108" s="1656"/>
      <c r="E108" s="1656"/>
      <c r="F108" s="1656"/>
      <c r="G108" s="1656"/>
      <c r="H108" s="1656"/>
      <c r="I108" s="1656"/>
      <c r="J108" s="1657"/>
      <c r="K108" s="1376"/>
      <c r="L108" s="1379" t="s">
        <v>3345</v>
      </c>
    </row>
    <row r="109" spans="1:13" ht="20.100000000000001" customHeight="1" x14ac:dyDescent="0.25">
      <c r="A109" s="16">
        <v>44125</v>
      </c>
      <c r="B109" s="17" t="s">
        <v>18</v>
      </c>
      <c r="C109" s="178">
        <v>100</v>
      </c>
      <c r="D109" s="179">
        <f t="shared" ref="D109:D136" si="0">+C109*(100-E109)/100</f>
        <v>55</v>
      </c>
      <c r="E109" s="178">
        <v>45</v>
      </c>
      <c r="F109" s="178"/>
      <c r="G109" s="178">
        <v>150</v>
      </c>
      <c r="H109" s="178"/>
      <c r="I109" s="178"/>
      <c r="J109" s="178"/>
      <c r="K109" s="1003"/>
      <c r="L109" s="21" t="s">
        <v>36</v>
      </c>
      <c r="M109" s="8"/>
    </row>
    <row r="110" spans="1:13" ht="20.100000000000001" customHeight="1" x14ac:dyDescent="0.25">
      <c r="A110" s="1337">
        <v>44134</v>
      </c>
      <c r="B110" s="913" t="s">
        <v>4</v>
      </c>
      <c r="C110" s="914"/>
      <c r="D110" s="914"/>
      <c r="E110" s="914">
        <v>50</v>
      </c>
      <c r="F110" s="914"/>
      <c r="G110" s="914"/>
      <c r="H110" s="914"/>
      <c r="I110" s="914"/>
      <c r="J110" s="914"/>
      <c r="K110" s="1199"/>
      <c r="L110" s="1545"/>
      <c r="M110" s="8"/>
    </row>
    <row r="111" spans="1:13" ht="20.100000000000001" customHeight="1" x14ac:dyDescent="0.25">
      <c r="A111" s="1337">
        <v>44165</v>
      </c>
      <c r="B111" s="913" t="s">
        <v>4</v>
      </c>
      <c r="C111" s="914"/>
      <c r="D111" s="914"/>
      <c r="E111" s="914">
        <v>50</v>
      </c>
      <c r="F111" s="914"/>
      <c r="G111" s="914"/>
      <c r="H111" s="914"/>
      <c r="I111" s="914"/>
      <c r="J111" s="914"/>
      <c r="K111" s="1199"/>
      <c r="L111" s="1545"/>
      <c r="M111" s="8"/>
    </row>
    <row r="112" spans="1:13" ht="20.100000000000001" customHeight="1" x14ac:dyDescent="0.25">
      <c r="A112" s="1337">
        <v>44195</v>
      </c>
      <c r="B112" s="913" t="s">
        <v>4</v>
      </c>
      <c r="C112" s="914"/>
      <c r="D112" s="914"/>
      <c r="E112" s="914">
        <v>50</v>
      </c>
      <c r="F112" s="914"/>
      <c r="G112" s="914"/>
      <c r="H112" s="914"/>
      <c r="I112" s="914"/>
      <c r="J112" s="914"/>
      <c r="K112" s="1199"/>
      <c r="L112" s="1545"/>
      <c r="M112" s="8"/>
    </row>
    <row r="113" spans="1:13" ht="48.75" customHeight="1" x14ac:dyDescent="0.25">
      <c r="A113" s="16">
        <v>44203</v>
      </c>
      <c r="B113" s="17" t="s">
        <v>127</v>
      </c>
      <c r="C113" s="178"/>
      <c r="D113" s="179">
        <f t="shared" si="0"/>
        <v>0</v>
      </c>
      <c r="E113" s="178"/>
      <c r="F113" s="178"/>
      <c r="G113" s="178"/>
      <c r="H113" s="199">
        <v>4470</v>
      </c>
      <c r="I113" s="199">
        <v>100</v>
      </c>
      <c r="J113" s="1433" t="s">
        <v>1941</v>
      </c>
      <c r="K113" s="1003"/>
      <c r="L113" s="21" t="s">
        <v>3287</v>
      </c>
      <c r="M113" s="8"/>
    </row>
    <row r="114" spans="1:13" x14ac:dyDescent="0.25">
      <c r="A114" s="16">
        <v>44220</v>
      </c>
      <c r="B114" s="17" t="s">
        <v>18</v>
      </c>
      <c r="C114" s="179">
        <v>145</v>
      </c>
      <c r="D114" s="179">
        <f>+C114-(E114/100*C114)</f>
        <v>72.5</v>
      </c>
      <c r="E114" s="179">
        <v>50</v>
      </c>
      <c r="F114" s="179" t="s">
        <v>95</v>
      </c>
      <c r="G114" s="179">
        <v>150</v>
      </c>
      <c r="H114" s="178"/>
      <c r="I114" s="178"/>
      <c r="J114" s="178"/>
      <c r="K114" s="1003"/>
      <c r="L114" s="21" t="s">
        <v>2249</v>
      </c>
      <c r="M114" s="8"/>
    </row>
    <row r="115" spans="1:13" ht="20.100000000000001" customHeight="1" x14ac:dyDescent="0.25">
      <c r="A115" s="1337">
        <v>44226</v>
      </c>
      <c r="B115" s="913" t="s">
        <v>4</v>
      </c>
      <c r="C115" s="914"/>
      <c r="D115" s="914"/>
      <c r="E115" s="914">
        <v>50</v>
      </c>
      <c r="F115" s="914"/>
      <c r="G115" s="914"/>
      <c r="H115" s="914"/>
      <c r="I115" s="914"/>
      <c r="J115" s="914"/>
      <c r="K115" s="1199"/>
      <c r="L115" s="1545"/>
      <c r="M115" s="8"/>
    </row>
    <row r="116" spans="1:13" ht="20.100000000000001" customHeight="1" x14ac:dyDescent="0.25">
      <c r="A116" s="1337">
        <v>44255</v>
      </c>
      <c r="B116" s="913" t="s">
        <v>4</v>
      </c>
      <c r="C116" s="914"/>
      <c r="D116" s="914"/>
      <c r="E116" s="914">
        <v>50</v>
      </c>
      <c r="F116" s="914"/>
      <c r="G116" s="914"/>
      <c r="H116" s="914"/>
      <c r="I116" s="914"/>
      <c r="J116" s="914"/>
      <c r="K116" s="1199"/>
      <c r="L116" s="1545"/>
      <c r="M116" s="8"/>
    </row>
    <row r="117" spans="1:13" ht="39" customHeight="1" x14ac:dyDescent="0.25">
      <c r="A117" s="29">
        <v>44256</v>
      </c>
      <c r="B117" s="30" t="s">
        <v>13</v>
      </c>
      <c r="C117" s="1978" t="s">
        <v>3354</v>
      </c>
      <c r="D117" s="1979"/>
      <c r="E117" s="1979"/>
      <c r="F117" s="1979"/>
      <c r="G117" s="1979"/>
      <c r="H117" s="1979"/>
      <c r="I117" s="1979"/>
      <c r="J117" s="1980"/>
      <c r="K117" s="1003"/>
      <c r="L117" s="1379" t="s">
        <v>1982</v>
      </c>
      <c r="M117" s="8"/>
    </row>
    <row r="118" spans="1:13" x14ac:dyDescent="0.25">
      <c r="A118" s="29">
        <v>44270</v>
      </c>
      <c r="B118" s="30" t="s">
        <v>18</v>
      </c>
      <c r="C118" s="199">
        <v>190</v>
      </c>
      <c r="D118" s="200">
        <f t="shared" si="0"/>
        <v>95</v>
      </c>
      <c r="E118" s="199">
        <v>50</v>
      </c>
      <c r="F118" s="199"/>
      <c r="G118" s="199">
        <v>140</v>
      </c>
      <c r="H118" s="199"/>
      <c r="I118" s="199"/>
      <c r="J118" s="199"/>
      <c r="K118" s="199"/>
      <c r="L118" s="43" t="s">
        <v>3351</v>
      </c>
      <c r="M118" s="8"/>
    </row>
    <row r="119" spans="1:13" x14ac:dyDescent="0.25">
      <c r="A119" s="16">
        <v>44278</v>
      </c>
      <c r="B119" s="17" t="s">
        <v>18</v>
      </c>
      <c r="C119" s="179">
        <v>206</v>
      </c>
      <c r="D119" s="179">
        <f>C119*(100-E119)/100</f>
        <v>103</v>
      </c>
      <c r="E119" s="179">
        <v>50</v>
      </c>
      <c r="F119" s="179" t="s">
        <v>95</v>
      </c>
      <c r="G119" s="179">
        <v>140</v>
      </c>
      <c r="H119" s="178"/>
      <c r="I119" s="178"/>
      <c r="J119" s="178"/>
      <c r="K119" s="1003"/>
      <c r="L119" s="21" t="s">
        <v>1636</v>
      </c>
      <c r="M119" s="8"/>
    </row>
    <row r="120" spans="1:13" ht="54.75" customHeight="1" x14ac:dyDescent="0.25">
      <c r="A120" s="16">
        <v>44337</v>
      </c>
      <c r="B120" s="17" t="s">
        <v>13</v>
      </c>
      <c r="C120" s="1978" t="s">
        <v>3405</v>
      </c>
      <c r="D120" s="1979"/>
      <c r="E120" s="1979"/>
      <c r="F120" s="1979"/>
      <c r="G120" s="1979"/>
      <c r="H120" s="1979"/>
      <c r="I120" s="1979"/>
      <c r="J120" s="1980"/>
      <c r="K120" s="1003"/>
      <c r="L120" s="1379" t="s">
        <v>1982</v>
      </c>
      <c r="M120" s="8"/>
    </row>
    <row r="121" spans="1:13" x14ac:dyDescent="0.25">
      <c r="A121" s="16">
        <v>44345</v>
      </c>
      <c r="B121" s="17" t="s">
        <v>18</v>
      </c>
      <c r="C121" s="178">
        <v>175</v>
      </c>
      <c r="D121" s="179">
        <f t="shared" si="0"/>
        <v>105</v>
      </c>
      <c r="E121" s="178">
        <v>40</v>
      </c>
      <c r="F121" s="178" t="s">
        <v>95</v>
      </c>
      <c r="G121" s="178">
        <v>150</v>
      </c>
      <c r="H121" s="178"/>
      <c r="I121" s="178"/>
      <c r="J121" s="178"/>
      <c r="K121" s="1003"/>
      <c r="L121" s="21" t="s">
        <v>36</v>
      </c>
      <c r="M121" s="8"/>
    </row>
    <row r="122" spans="1:13" ht="20.100000000000001" customHeight="1" x14ac:dyDescent="0.25">
      <c r="A122" s="16">
        <v>44354</v>
      </c>
      <c r="B122" s="17" t="s">
        <v>127</v>
      </c>
      <c r="C122" s="178"/>
      <c r="D122" s="179" t="s">
        <v>1941</v>
      </c>
      <c r="E122" s="178"/>
      <c r="F122" s="178"/>
      <c r="G122" s="178"/>
      <c r="H122" s="1484">
        <v>4200</v>
      </c>
      <c r="I122" s="1484">
        <v>100</v>
      </c>
      <c r="J122" s="178"/>
      <c r="K122" s="1003"/>
      <c r="L122" s="21" t="s">
        <v>3415</v>
      </c>
      <c r="M122" s="8"/>
    </row>
    <row r="123" spans="1:13" ht="20.100000000000001" customHeight="1" x14ac:dyDescent="0.25">
      <c r="A123" s="16">
        <v>44372</v>
      </c>
      <c r="B123" s="17" t="s">
        <v>127</v>
      </c>
      <c r="C123" s="178"/>
      <c r="D123" s="179" t="s">
        <v>1941</v>
      </c>
      <c r="E123" s="178"/>
      <c r="F123" s="178"/>
      <c r="G123" s="178"/>
      <c r="H123" s="178">
        <v>4130</v>
      </c>
      <c r="I123" s="178">
        <v>100</v>
      </c>
      <c r="J123" s="178"/>
      <c r="K123" s="1003"/>
      <c r="M123" s="8"/>
    </row>
    <row r="124" spans="1:13" s="432" customFormat="1" ht="41.25" customHeight="1" x14ac:dyDescent="0.25">
      <c r="A124" s="331">
        <v>44396</v>
      </c>
      <c r="B124" s="1538" t="s">
        <v>13</v>
      </c>
      <c r="C124" s="2003" t="s">
        <v>3462</v>
      </c>
      <c r="D124" s="2004"/>
      <c r="E124" s="2004"/>
      <c r="F124" s="2004"/>
      <c r="G124" s="2004"/>
      <c r="H124" s="2004"/>
      <c r="I124" s="2004"/>
      <c r="J124" s="2005"/>
      <c r="K124" s="1368"/>
      <c r="L124" s="1379" t="s">
        <v>3461</v>
      </c>
      <c r="M124" s="1544"/>
    </row>
    <row r="125" spans="1:13" ht="24.75" customHeight="1" x14ac:dyDescent="0.25">
      <c r="A125" s="16">
        <v>44434</v>
      </c>
      <c r="B125" s="17" t="s">
        <v>18</v>
      </c>
      <c r="C125" s="178">
        <v>190</v>
      </c>
      <c r="D125" s="179">
        <f t="shared" si="0"/>
        <v>133</v>
      </c>
      <c r="E125" s="178">
        <v>30</v>
      </c>
      <c r="F125" s="178" t="s">
        <v>95</v>
      </c>
      <c r="G125" s="178">
        <v>125</v>
      </c>
      <c r="H125" s="178"/>
      <c r="I125" s="178"/>
      <c r="J125" s="178"/>
      <c r="K125" s="1003"/>
      <c r="L125" s="21" t="s">
        <v>3472</v>
      </c>
      <c r="M125" s="8"/>
    </row>
    <row r="126" spans="1:13" ht="44.25" customHeight="1" x14ac:dyDescent="0.25">
      <c r="A126" s="16">
        <v>44440</v>
      </c>
      <c r="B126" s="17" t="s">
        <v>13</v>
      </c>
      <c r="C126" s="1655" t="s">
        <v>3484</v>
      </c>
      <c r="D126" s="1656"/>
      <c r="E126" s="1656"/>
      <c r="F126" s="1656"/>
      <c r="G126" s="1656"/>
      <c r="H126" s="1656"/>
      <c r="I126" s="1656"/>
      <c r="J126" s="1657"/>
      <c r="K126" s="1003"/>
      <c r="L126" s="1379" t="s">
        <v>3482</v>
      </c>
      <c r="M126" s="8"/>
    </row>
    <row r="127" spans="1:13" ht="31.5" x14ac:dyDescent="0.25">
      <c r="A127" s="16">
        <v>44445</v>
      </c>
      <c r="B127" s="17" t="s">
        <v>127</v>
      </c>
      <c r="C127" s="178"/>
      <c r="D127" s="179">
        <f t="shared" si="0"/>
        <v>0</v>
      </c>
      <c r="E127" s="178"/>
      <c r="F127" s="178"/>
      <c r="G127" s="178"/>
      <c r="H127" s="179">
        <v>3645</v>
      </c>
      <c r="I127" s="179">
        <v>100</v>
      </c>
      <c r="J127" s="178"/>
      <c r="K127" s="1003"/>
      <c r="L127" s="21" t="s">
        <v>3485</v>
      </c>
      <c r="M127" s="8"/>
    </row>
    <row r="128" spans="1:13" ht="20.100000000000001" customHeight="1" x14ac:dyDescent="0.25">
      <c r="A128" s="16">
        <v>44515</v>
      </c>
      <c r="B128" s="17" t="s">
        <v>18</v>
      </c>
      <c r="C128" s="178">
        <v>175</v>
      </c>
      <c r="D128" s="179">
        <f t="shared" si="0"/>
        <v>113.75</v>
      </c>
      <c r="E128" s="178">
        <v>35</v>
      </c>
      <c r="F128" s="178" t="s">
        <v>95</v>
      </c>
      <c r="G128" s="178">
        <v>135</v>
      </c>
      <c r="H128" s="178"/>
      <c r="I128" s="178"/>
      <c r="J128" s="178"/>
      <c r="K128" s="1003"/>
      <c r="L128" s="21" t="s">
        <v>36</v>
      </c>
      <c r="M128" s="8"/>
    </row>
    <row r="129" spans="1:13" ht="20.100000000000001" customHeight="1" x14ac:dyDescent="0.25">
      <c r="A129" s="16"/>
      <c r="B129" s="17"/>
      <c r="C129" s="178"/>
      <c r="D129" s="179">
        <f t="shared" si="0"/>
        <v>0</v>
      </c>
      <c r="E129" s="178"/>
      <c r="F129" s="178"/>
      <c r="G129" s="178"/>
      <c r="H129" s="178"/>
      <c r="I129" s="178"/>
      <c r="J129" s="178"/>
      <c r="K129" s="1003"/>
      <c r="M129" s="8"/>
    </row>
    <row r="130" spans="1:13" ht="20.100000000000001" customHeight="1" x14ac:dyDescent="0.25">
      <c r="A130" s="16"/>
      <c r="B130" s="17"/>
      <c r="C130" s="178"/>
      <c r="D130" s="179">
        <f t="shared" si="0"/>
        <v>0</v>
      </c>
      <c r="E130" s="178"/>
      <c r="F130" s="178"/>
      <c r="G130" s="178"/>
      <c r="H130" s="178"/>
      <c r="I130" s="178"/>
      <c r="J130" s="178"/>
      <c r="K130" s="1003"/>
      <c r="M130" s="8"/>
    </row>
    <row r="131" spans="1:13" ht="20.100000000000001" customHeight="1" x14ac:dyDescent="0.25">
      <c r="A131" s="16"/>
      <c r="B131" s="17"/>
      <c r="C131" s="178"/>
      <c r="D131" s="179">
        <f t="shared" si="0"/>
        <v>0</v>
      </c>
      <c r="E131" s="178"/>
      <c r="F131" s="178"/>
      <c r="G131" s="178"/>
      <c r="H131" s="178"/>
      <c r="I131" s="178"/>
      <c r="J131" s="178"/>
      <c r="K131" s="1003"/>
      <c r="M131" s="8"/>
    </row>
    <row r="132" spans="1:13" ht="20.100000000000001" customHeight="1" x14ac:dyDescent="0.25">
      <c r="A132" s="16"/>
      <c r="B132" s="17"/>
      <c r="C132" s="178"/>
      <c r="D132" s="179">
        <f t="shared" si="0"/>
        <v>0</v>
      </c>
      <c r="E132" s="178"/>
      <c r="F132" s="178"/>
      <c r="G132" s="178"/>
      <c r="H132" s="178"/>
      <c r="I132" s="178"/>
      <c r="J132" s="178"/>
      <c r="K132" s="1003"/>
      <c r="M132" s="8"/>
    </row>
    <row r="133" spans="1:13" ht="20.100000000000001" customHeight="1" x14ac:dyDescent="0.25">
      <c r="A133" s="16"/>
      <c r="B133" s="17"/>
      <c r="C133" s="178"/>
      <c r="D133" s="179">
        <f t="shared" si="0"/>
        <v>0</v>
      </c>
      <c r="E133" s="178"/>
      <c r="F133" s="178"/>
      <c r="G133" s="178"/>
      <c r="H133" s="178"/>
      <c r="I133" s="178"/>
      <c r="J133" s="178"/>
      <c r="K133" s="1003"/>
      <c r="M133" s="8"/>
    </row>
    <row r="134" spans="1:13" ht="20.100000000000001" customHeight="1" x14ac:dyDescent="0.25">
      <c r="A134" s="16"/>
      <c r="B134" s="17"/>
      <c r="C134" s="178"/>
      <c r="D134" s="179">
        <f t="shared" si="0"/>
        <v>0</v>
      </c>
      <c r="E134" s="178"/>
      <c r="F134" s="178"/>
      <c r="G134" s="178"/>
      <c r="H134" s="178"/>
      <c r="I134" s="178"/>
      <c r="J134" s="178"/>
      <c r="K134" s="1003"/>
      <c r="M134" s="8"/>
    </row>
    <row r="135" spans="1:13" ht="20.100000000000001" customHeight="1" x14ac:dyDescent="0.25">
      <c r="A135" s="16"/>
      <c r="B135" s="17"/>
      <c r="C135" s="178"/>
      <c r="D135" s="179">
        <f t="shared" si="0"/>
        <v>0</v>
      </c>
      <c r="E135" s="178"/>
      <c r="F135" s="178"/>
      <c r="G135" s="178"/>
      <c r="H135" s="178"/>
      <c r="I135" s="178"/>
      <c r="J135" s="178"/>
      <c r="K135" s="1003"/>
      <c r="M135" s="8"/>
    </row>
    <row r="136" spans="1:13" x14ac:dyDescent="0.25">
      <c r="A136" s="16"/>
      <c r="B136" s="17"/>
      <c r="C136" s="178"/>
      <c r="D136" s="179">
        <f t="shared" si="0"/>
        <v>0</v>
      </c>
      <c r="E136" s="178"/>
      <c r="F136" s="178"/>
      <c r="G136" s="178"/>
      <c r="H136" s="178"/>
      <c r="I136" s="178"/>
      <c r="J136" s="178"/>
      <c r="K136" s="1003"/>
      <c r="M136" s="8"/>
    </row>
    <row r="137" spans="1:13" ht="20.100000000000001" customHeight="1" x14ac:dyDescent="0.25">
      <c r="A137" s="16"/>
      <c r="B137" s="17"/>
      <c r="C137" s="178"/>
      <c r="D137" s="178"/>
      <c r="E137" s="178"/>
      <c r="F137" s="178"/>
      <c r="G137" s="178"/>
      <c r="H137" s="178"/>
      <c r="I137" s="178"/>
      <c r="J137" s="178"/>
      <c r="K137" s="1003"/>
      <c r="M137" s="8"/>
    </row>
    <row r="138" spans="1:13" x14ac:dyDescent="0.25">
      <c r="A138" s="16"/>
      <c r="B138" s="17"/>
      <c r="C138" s="178"/>
      <c r="D138" s="178"/>
      <c r="E138" s="178"/>
      <c r="F138" s="178"/>
      <c r="G138" s="178"/>
      <c r="H138" s="178"/>
      <c r="I138" s="178"/>
      <c r="J138" s="178"/>
      <c r="K138" s="1003"/>
      <c r="M138" s="8"/>
    </row>
    <row r="139" spans="1:13" x14ac:dyDescent="0.25">
      <c r="A139" s="16"/>
      <c r="B139" s="17"/>
      <c r="C139" s="178"/>
      <c r="D139" s="178"/>
      <c r="E139" s="178"/>
      <c r="F139" s="178"/>
      <c r="G139" s="178"/>
      <c r="H139" s="178"/>
      <c r="I139" s="178"/>
      <c r="J139" s="178"/>
      <c r="K139" s="1003"/>
      <c r="M139" s="8"/>
    </row>
    <row r="140" spans="1:13" x14ac:dyDescent="0.25">
      <c r="A140" s="16"/>
      <c r="C140" s="178"/>
      <c r="D140" s="178"/>
      <c r="E140" s="178"/>
      <c r="F140" s="178"/>
      <c r="G140" s="178"/>
      <c r="H140" s="178"/>
      <c r="I140" s="178"/>
      <c r="J140" s="178"/>
      <c r="K140" s="1003"/>
      <c r="M140" s="8"/>
    </row>
    <row r="141" spans="1:13" x14ac:dyDescent="0.25">
      <c r="A141" s="16"/>
      <c r="C141" s="178"/>
      <c r="D141" s="178"/>
      <c r="E141" s="178"/>
      <c r="F141" s="178"/>
      <c r="G141" s="178"/>
      <c r="H141" s="178"/>
      <c r="I141" s="178"/>
      <c r="J141" s="178"/>
      <c r="K141" s="1003"/>
      <c r="M141" s="8"/>
    </row>
    <row r="142" spans="1:13" x14ac:dyDescent="0.25">
      <c r="A142" s="16"/>
      <c r="C142" s="178"/>
      <c r="D142" s="178"/>
      <c r="E142" s="178"/>
      <c r="F142" s="178"/>
      <c r="G142" s="178"/>
      <c r="H142" s="178"/>
      <c r="I142" s="178"/>
      <c r="J142" s="178"/>
      <c r="K142" s="1003"/>
      <c r="M142" s="8"/>
    </row>
    <row r="143" spans="1:13" x14ac:dyDescent="0.25">
      <c r="A143" s="16"/>
      <c r="C143" s="178"/>
      <c r="D143" s="178"/>
      <c r="E143" s="178"/>
      <c r="F143" s="178"/>
      <c r="G143" s="178"/>
      <c r="H143" s="178"/>
      <c r="I143" s="178"/>
      <c r="J143" s="178"/>
      <c r="K143" s="1003"/>
      <c r="M143" s="8"/>
    </row>
    <row r="144" spans="1:13" x14ac:dyDescent="0.25">
      <c r="A144" s="16"/>
      <c r="C144" s="178"/>
      <c r="D144" s="178"/>
      <c r="E144" s="178"/>
      <c r="F144" s="178"/>
      <c r="G144" s="178"/>
      <c r="H144" s="178"/>
      <c r="I144" s="178"/>
      <c r="J144" s="178"/>
      <c r="K144" s="1003"/>
      <c r="M144" s="8"/>
    </row>
    <row r="145" spans="1:13" x14ac:dyDescent="0.25">
      <c r="A145" s="16"/>
      <c r="C145" s="178"/>
      <c r="D145" s="178"/>
      <c r="E145" s="178"/>
      <c r="F145" s="178"/>
      <c r="G145" s="178"/>
      <c r="H145" s="178"/>
      <c r="I145" s="178"/>
      <c r="J145" s="178"/>
      <c r="K145" s="1003"/>
      <c r="M145" s="8"/>
    </row>
    <row r="146" spans="1:13" x14ac:dyDescent="0.25">
      <c r="A146" s="16"/>
      <c r="C146" s="178"/>
      <c r="D146" s="178"/>
      <c r="E146" s="178"/>
      <c r="F146" s="178"/>
      <c r="G146" s="178"/>
      <c r="H146" s="178"/>
      <c r="I146" s="178"/>
      <c r="J146" s="178"/>
      <c r="K146" s="1003"/>
      <c r="M146" s="8"/>
    </row>
    <row r="147" spans="1:13" x14ac:dyDescent="0.25">
      <c r="A147" s="16"/>
      <c r="C147" s="178"/>
      <c r="D147" s="178"/>
      <c r="E147" s="178"/>
      <c r="F147" s="178"/>
      <c r="G147" s="178"/>
      <c r="H147" s="178"/>
      <c r="I147" s="178"/>
      <c r="J147" s="178"/>
      <c r="K147" s="1003"/>
      <c r="M147" s="8"/>
    </row>
    <row r="148" spans="1:13" x14ac:dyDescent="0.25">
      <c r="A148" s="16"/>
      <c r="C148" s="178"/>
      <c r="D148" s="178"/>
      <c r="E148" s="178"/>
      <c r="F148" s="178"/>
      <c r="G148" s="178"/>
      <c r="H148" s="178"/>
      <c r="I148" s="178"/>
      <c r="J148" s="178"/>
      <c r="K148" s="1003"/>
      <c r="M148" s="8"/>
    </row>
    <row r="149" spans="1:13" x14ac:dyDescent="0.25">
      <c r="A149" s="16"/>
      <c r="C149" s="178"/>
      <c r="D149" s="178"/>
      <c r="E149" s="178"/>
      <c r="F149" s="178"/>
      <c r="G149" s="178"/>
      <c r="H149" s="178"/>
      <c r="I149" s="178"/>
      <c r="J149" s="178"/>
      <c r="K149" s="1003"/>
      <c r="M149" s="8"/>
    </row>
    <row r="150" spans="1:13" x14ac:dyDescent="0.25">
      <c r="A150" s="16"/>
      <c r="C150" s="178"/>
      <c r="D150" s="178"/>
      <c r="E150" s="178"/>
      <c r="F150" s="178"/>
      <c r="G150" s="178"/>
      <c r="H150" s="178"/>
      <c r="I150" s="178"/>
      <c r="J150" s="178"/>
      <c r="K150" s="1003"/>
      <c r="M150" s="8"/>
    </row>
    <row r="151" spans="1:13" x14ac:dyDescent="0.25">
      <c r="A151" s="16"/>
      <c r="C151" s="178"/>
      <c r="D151" s="178"/>
      <c r="E151" s="178"/>
      <c r="F151" s="178"/>
      <c r="G151" s="178"/>
      <c r="H151" s="178"/>
      <c r="I151" s="178"/>
      <c r="J151" s="178"/>
      <c r="K151" s="1003"/>
      <c r="M151" s="8"/>
    </row>
    <row r="152" spans="1:13" x14ac:dyDescent="0.25">
      <c r="A152" s="16"/>
      <c r="C152" s="178"/>
      <c r="D152" s="178"/>
      <c r="E152" s="178"/>
      <c r="F152" s="178"/>
      <c r="G152" s="178"/>
      <c r="H152" s="178"/>
      <c r="I152" s="178"/>
      <c r="J152" s="178"/>
      <c r="K152" s="1003"/>
      <c r="M152" s="8"/>
    </row>
    <row r="153" spans="1:13" x14ac:dyDescent="0.25">
      <c r="A153" s="16"/>
      <c r="C153" s="178"/>
      <c r="D153" s="178"/>
      <c r="E153" s="178"/>
      <c r="F153" s="178"/>
      <c r="G153" s="178"/>
      <c r="H153" s="178"/>
      <c r="I153" s="178"/>
      <c r="J153" s="178"/>
      <c r="K153" s="1003"/>
      <c r="M153" s="8"/>
    </row>
    <row r="154" spans="1:13" x14ac:dyDescent="0.25">
      <c r="A154" s="16"/>
      <c r="C154" s="178"/>
      <c r="D154" s="178"/>
      <c r="E154" s="178"/>
      <c r="F154" s="178"/>
      <c r="G154" s="178"/>
      <c r="H154" s="178"/>
      <c r="I154" s="178"/>
      <c r="J154" s="178"/>
      <c r="K154" s="1003"/>
      <c r="M154" s="8"/>
    </row>
    <row r="155" spans="1:13" x14ac:dyDescent="0.25">
      <c r="A155" s="16"/>
      <c r="C155" s="178"/>
      <c r="D155" s="178"/>
      <c r="E155" s="178"/>
      <c r="F155" s="178"/>
      <c r="G155" s="178"/>
      <c r="H155" s="178"/>
      <c r="I155" s="178"/>
      <c r="J155" s="178"/>
      <c r="K155" s="1003"/>
      <c r="M155" s="8"/>
    </row>
    <row r="156" spans="1:13" x14ac:dyDescent="0.25">
      <c r="A156" s="16"/>
      <c r="C156" s="178"/>
      <c r="D156" s="178"/>
      <c r="E156" s="178"/>
      <c r="F156" s="178"/>
      <c r="G156" s="178"/>
      <c r="H156" s="178"/>
      <c r="I156" s="178"/>
      <c r="J156" s="178"/>
      <c r="K156" s="1003"/>
    </row>
    <row r="157" spans="1:13" x14ac:dyDescent="0.25">
      <c r="A157" s="16"/>
      <c r="C157" s="178"/>
      <c r="D157" s="178"/>
      <c r="E157" s="178"/>
      <c r="F157" s="178"/>
      <c r="G157" s="178"/>
      <c r="H157" s="178"/>
      <c r="I157" s="178"/>
      <c r="J157" s="178"/>
      <c r="K157" s="1003"/>
    </row>
    <row r="158" spans="1:13" x14ac:dyDescent="0.25">
      <c r="A158" s="16"/>
      <c r="C158" s="178"/>
      <c r="D158" s="178"/>
      <c r="E158" s="178"/>
      <c r="F158" s="178"/>
      <c r="G158" s="178"/>
      <c r="H158" s="178"/>
      <c r="I158" s="178"/>
      <c r="J158" s="178"/>
      <c r="K158" s="1003"/>
    </row>
    <row r="159" spans="1:13" x14ac:dyDescent="0.25">
      <c r="A159" s="16"/>
    </row>
    <row r="160" spans="1:13" x14ac:dyDescent="0.25">
      <c r="A160" s="16"/>
    </row>
    <row r="161" spans="1:1" x14ac:dyDescent="0.25">
      <c r="A161" s="16"/>
    </row>
    <row r="162" spans="1:1" x14ac:dyDescent="0.25">
      <c r="A162" s="16"/>
    </row>
    <row r="163" spans="1:1" x14ac:dyDescent="0.25">
      <c r="A163" s="16"/>
    </row>
    <row r="164" spans="1:1" x14ac:dyDescent="0.25">
      <c r="A164" s="16"/>
    </row>
    <row r="165" spans="1:1" x14ac:dyDescent="0.25">
      <c r="A165" s="16"/>
    </row>
    <row r="166" spans="1:1" x14ac:dyDescent="0.25">
      <c r="A166" s="16"/>
    </row>
  </sheetData>
  <autoFilter ref="A6:L121"/>
  <customSheetViews>
    <customSheetView guid="{4721BBB5-12E6-4B99-8BF2-C39038CD9F6A}" showAutoFilter="1">
      <pane ySplit="6" topLeftCell="A58" activePane="bottomLeft" state="frozen"/>
      <selection pane="bottomLeft" activeCell="K71" sqref="K71"/>
      <pageMargins left="0.75" right="0.75" top="1" bottom="1" header="0.5" footer="0.5"/>
      <pageSetup paperSize="9" orientation="portrait" r:id="rId1"/>
      <headerFooter alignWithMargins="0"/>
      <autoFilter ref="B6:B171"/>
    </customSheetView>
    <customSheetView guid="{FA9FAA88-D028-49CA-97F0-6F4B4A8F7473}" showAutoFilter="1">
      <pane ySplit="6" topLeftCell="A31" activePane="bottomLeft" state="frozen"/>
      <selection pane="bottomLeft" activeCell="K35" sqref="K35"/>
      <pageMargins left="0.75" right="0.75" top="1" bottom="1" header="0.5" footer="0.5"/>
      <pageSetup paperSize="9" orientation="portrait" r:id="rId2"/>
      <headerFooter alignWithMargins="0"/>
      <autoFilter ref="B6:B171"/>
    </customSheetView>
  </customSheetViews>
  <mergeCells count="58">
    <mergeCell ref="C126:J126"/>
    <mergeCell ref="C120:J120"/>
    <mergeCell ref="C104:J104"/>
    <mergeCell ref="I3:J3"/>
    <mergeCell ref="H66:J66"/>
    <mergeCell ref="C65:J65"/>
    <mergeCell ref="C55:J55"/>
    <mergeCell ref="C41:J41"/>
    <mergeCell ref="C39:J39"/>
    <mergeCell ref="C44:J44"/>
    <mergeCell ref="C24:J24"/>
    <mergeCell ref="C33:J33"/>
    <mergeCell ref="C25:J25"/>
    <mergeCell ref="C38:J38"/>
    <mergeCell ref="C32:J32"/>
    <mergeCell ref="C10:J10"/>
    <mergeCell ref="C67:J67"/>
    <mergeCell ref="A20:A21"/>
    <mergeCell ref="C21:J21"/>
    <mergeCell ref="C8:J8"/>
    <mergeCell ref="C16:J16"/>
    <mergeCell ref="C15:J15"/>
    <mergeCell ref="C20:J20"/>
    <mergeCell ref="C52:J52"/>
    <mergeCell ref="C35:J35"/>
    <mergeCell ref="K3:L3"/>
    <mergeCell ref="K4:L4"/>
    <mergeCell ref="K5:L5"/>
    <mergeCell ref="I5:J5"/>
    <mergeCell ref="A3:B3"/>
    <mergeCell ref="C4:F4"/>
    <mergeCell ref="I4:J4"/>
    <mergeCell ref="G3:H3"/>
    <mergeCell ref="C3:F3"/>
    <mergeCell ref="A4:B4"/>
    <mergeCell ref="G4:H5"/>
    <mergeCell ref="A1:L1"/>
    <mergeCell ref="A2:B2"/>
    <mergeCell ref="C2:F2"/>
    <mergeCell ref="G2:H2"/>
    <mergeCell ref="I2:J2"/>
    <mergeCell ref="K2:L2"/>
    <mergeCell ref="C124:J124"/>
    <mergeCell ref="C76:J76"/>
    <mergeCell ref="A5:B5"/>
    <mergeCell ref="C5:F5"/>
    <mergeCell ref="C117:J117"/>
    <mergeCell ref="C13:J13"/>
    <mergeCell ref="C28:J28"/>
    <mergeCell ref="C27:J27"/>
    <mergeCell ref="C11:J11"/>
    <mergeCell ref="C108:J108"/>
    <mergeCell ref="C98:J98"/>
    <mergeCell ref="C94:J94"/>
    <mergeCell ref="C89:J89"/>
    <mergeCell ref="C88:J88"/>
    <mergeCell ref="C87:J87"/>
    <mergeCell ref="H83:I83"/>
  </mergeCells>
  <phoneticPr fontId="11" type="noConversion"/>
  <hyperlinks>
    <hyperlink ref="B33" r:id="rId3"/>
    <hyperlink ref="B88" r:id="rId4"/>
  </hyperlinks>
  <pageMargins left="0.75" right="0.75" top="1" bottom="1" header="0.5" footer="0.5"/>
  <pageSetup paperSize="9" orientation="portrait" r:id="rId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M160"/>
  <sheetViews>
    <sheetView workbookViewId="0">
      <pane ySplit="6" topLeftCell="A76" activePane="bottomLeft" state="frozen"/>
      <selection pane="bottomLeft" activeCell="B75" sqref="B75"/>
    </sheetView>
  </sheetViews>
  <sheetFormatPr defaultColWidth="8.88671875" defaultRowHeight="15.75" x14ac:dyDescent="0.25"/>
  <cols>
    <col min="1" max="1" width="8.5546875" style="48" customWidth="1"/>
    <col min="2" max="7" width="7.88671875" style="47" customWidth="1"/>
    <col min="8" max="8" width="10.88671875" style="47" customWidth="1"/>
    <col min="9" max="9" width="11" style="47" customWidth="1"/>
    <col min="10" max="10" width="9.6640625" style="47" customWidth="1"/>
    <col min="11" max="11" width="21.21875" style="977" customWidth="1"/>
    <col min="12" max="12" width="45.109375" style="18" customWidth="1"/>
    <col min="13" max="16384" width="8.88671875" style="9"/>
  </cols>
  <sheetData>
    <row r="1" spans="1:13" s="6" customFormat="1" ht="30.75" customHeight="1" thickTop="1" x14ac:dyDescent="0.25">
      <c r="A1" s="1621" t="s">
        <v>411</v>
      </c>
      <c r="B1" s="1622"/>
      <c r="C1" s="1622"/>
      <c r="D1" s="1622"/>
      <c r="E1" s="1622"/>
      <c r="F1" s="1622"/>
      <c r="G1" s="1622"/>
      <c r="H1" s="1622"/>
      <c r="I1" s="1622"/>
      <c r="J1" s="1622"/>
      <c r="K1" s="1622"/>
      <c r="L1" s="1623"/>
      <c r="M1" s="5"/>
    </row>
    <row r="2" spans="1:13" ht="20.25" customHeight="1" x14ac:dyDescent="0.25">
      <c r="A2" s="1624" t="s">
        <v>177</v>
      </c>
      <c r="B2" s="1625"/>
      <c r="C2" s="1600">
        <f>+(229)*25</f>
        <v>5725</v>
      </c>
      <c r="D2" s="1601"/>
      <c r="E2" s="1601"/>
      <c r="F2" s="1602"/>
      <c r="G2" s="1626"/>
      <c r="H2" s="1627"/>
      <c r="I2" s="1628" t="s">
        <v>178</v>
      </c>
      <c r="J2" s="1629"/>
      <c r="K2" s="1632" t="s">
        <v>196</v>
      </c>
      <c r="L2" s="1633"/>
      <c r="M2" s="8"/>
    </row>
    <row r="3" spans="1:13" ht="20.25" customHeight="1" x14ac:dyDescent="0.25">
      <c r="A3" s="1624" t="s">
        <v>179</v>
      </c>
      <c r="B3" s="1625"/>
      <c r="C3" s="1600" t="s">
        <v>200</v>
      </c>
      <c r="D3" s="1601"/>
      <c r="E3" s="1601"/>
      <c r="F3" s="1602"/>
      <c r="G3" s="1673"/>
      <c r="H3" s="1674"/>
      <c r="I3" s="1628" t="s">
        <v>180</v>
      </c>
      <c r="J3" s="1629"/>
      <c r="K3" s="1632" t="s">
        <v>202</v>
      </c>
      <c r="L3" s="1633"/>
      <c r="M3" s="8"/>
    </row>
    <row r="4" spans="1:13" ht="20.25" customHeight="1" x14ac:dyDescent="0.25">
      <c r="A4" s="1624" t="s">
        <v>181</v>
      </c>
      <c r="B4" s="1625"/>
      <c r="C4" s="1600" t="s">
        <v>2110</v>
      </c>
      <c r="D4" s="1601"/>
      <c r="E4" s="1601"/>
      <c r="F4" s="1602"/>
      <c r="G4" s="1626"/>
      <c r="H4" s="1627"/>
      <c r="I4" s="1628" t="s">
        <v>182</v>
      </c>
      <c r="J4" s="1629"/>
      <c r="K4" s="1632" t="s">
        <v>2108</v>
      </c>
      <c r="L4" s="1633"/>
      <c r="M4" s="8"/>
    </row>
    <row r="5" spans="1:13" ht="76.5" customHeight="1" thickBot="1" x14ac:dyDescent="0.3">
      <c r="A5" s="1641" t="s">
        <v>183</v>
      </c>
      <c r="B5" s="1642"/>
      <c r="C5" s="1636" t="s">
        <v>2109</v>
      </c>
      <c r="D5" s="1637"/>
      <c r="E5" s="1637"/>
      <c r="F5" s="1638"/>
      <c r="G5" s="1742" t="s">
        <v>2107</v>
      </c>
      <c r="H5" s="1743"/>
      <c r="I5" s="1628" t="s">
        <v>297</v>
      </c>
      <c r="J5" s="1629"/>
      <c r="K5" s="1634" t="s">
        <v>3123</v>
      </c>
      <c r="L5" s="1635"/>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30" customHeight="1" x14ac:dyDescent="0.4">
      <c r="A7" s="16">
        <v>40570</v>
      </c>
      <c r="B7" s="17" t="s">
        <v>18</v>
      </c>
      <c r="C7" s="47">
        <v>115</v>
      </c>
      <c r="D7" s="47">
        <v>114</v>
      </c>
      <c r="E7" s="47">
        <v>1</v>
      </c>
      <c r="G7" s="47">
        <v>175</v>
      </c>
      <c r="H7" s="17"/>
      <c r="I7" s="17"/>
      <c r="J7" s="17"/>
      <c r="K7" s="1258" t="s">
        <v>1532</v>
      </c>
      <c r="L7" s="347" t="s">
        <v>1565</v>
      </c>
    </row>
    <row r="8" spans="1:13" ht="20.100000000000001" customHeight="1" x14ac:dyDescent="0.25">
      <c r="A8" s="16">
        <v>40629</v>
      </c>
      <c r="B8" s="17" t="s">
        <v>127</v>
      </c>
      <c r="H8" s="47">
        <v>4475</v>
      </c>
      <c r="I8" s="47">
        <v>75</v>
      </c>
      <c r="L8" s="18" t="s">
        <v>626</v>
      </c>
    </row>
    <row r="9" spans="1:13" ht="20.100000000000001" customHeight="1" x14ac:dyDescent="0.25">
      <c r="A9" s="16">
        <v>40679</v>
      </c>
      <c r="B9" s="17" t="s">
        <v>18</v>
      </c>
      <c r="C9" s="47">
        <v>115</v>
      </c>
      <c r="D9" s="47">
        <v>114</v>
      </c>
      <c r="E9" s="47">
        <v>1</v>
      </c>
      <c r="G9" s="47">
        <v>154</v>
      </c>
      <c r="L9" s="18" t="s">
        <v>22</v>
      </c>
    </row>
    <row r="10" spans="1:13" ht="20.100000000000001" customHeight="1" x14ac:dyDescent="0.25">
      <c r="A10" s="16">
        <v>40755</v>
      </c>
      <c r="B10" s="17" t="s">
        <v>127</v>
      </c>
      <c r="L10" s="18" t="s">
        <v>627</v>
      </c>
    </row>
    <row r="11" spans="1:13" ht="20.100000000000001" customHeight="1" x14ac:dyDescent="0.25">
      <c r="A11" s="16">
        <v>40888</v>
      </c>
      <c r="B11" s="17" t="s">
        <v>13</v>
      </c>
      <c r="C11" s="1600" t="s">
        <v>14</v>
      </c>
      <c r="D11" s="1601"/>
      <c r="E11" s="1601"/>
      <c r="F11" s="1601"/>
      <c r="G11" s="1601"/>
      <c r="H11" s="1601"/>
      <c r="I11" s="1601"/>
      <c r="J11" s="1602"/>
      <c r="K11" s="972"/>
    </row>
    <row r="12" spans="1:13" ht="20.100000000000001" customHeight="1" thickBot="1" x14ac:dyDescent="0.3">
      <c r="A12" s="37">
        <v>40896</v>
      </c>
      <c r="B12" s="38" t="s">
        <v>127</v>
      </c>
      <c r="C12" s="74"/>
      <c r="D12" s="74"/>
      <c r="E12" s="74"/>
      <c r="F12" s="74"/>
      <c r="G12" s="74"/>
      <c r="H12" s="74"/>
      <c r="I12" s="74"/>
      <c r="J12" s="74"/>
      <c r="K12" s="74"/>
      <c r="L12" s="39" t="s">
        <v>628</v>
      </c>
    </row>
    <row r="13" spans="1:13" ht="22.5" customHeight="1" thickTop="1" x14ac:dyDescent="0.25">
      <c r="A13" s="40">
        <v>40934</v>
      </c>
      <c r="B13" s="41" t="s">
        <v>18</v>
      </c>
      <c r="C13" s="119">
        <v>105</v>
      </c>
      <c r="D13" s="61">
        <f>+C13*(100-E13)/100</f>
        <v>103.95</v>
      </c>
      <c r="E13" s="119">
        <v>1</v>
      </c>
      <c r="F13" s="119" t="s">
        <v>95</v>
      </c>
      <c r="G13" s="119">
        <v>160</v>
      </c>
      <c r="H13" s="119"/>
      <c r="I13" s="119"/>
      <c r="J13" s="119"/>
      <c r="K13" s="984"/>
      <c r="L13" s="138" t="s">
        <v>36</v>
      </c>
    </row>
    <row r="14" spans="1:13" ht="21.75" customHeight="1" x14ac:dyDescent="0.25">
      <c r="A14" s="16">
        <v>40953</v>
      </c>
      <c r="B14" s="17" t="s">
        <v>127</v>
      </c>
      <c r="D14" s="57"/>
      <c r="L14" s="21" t="s">
        <v>629</v>
      </c>
    </row>
    <row r="15" spans="1:13" ht="21.75" customHeight="1" x14ac:dyDescent="0.25">
      <c r="A15" s="1582">
        <v>40990</v>
      </c>
      <c r="B15" s="17" t="s">
        <v>130</v>
      </c>
      <c r="C15" s="1800" t="s">
        <v>131</v>
      </c>
      <c r="D15" s="1801"/>
      <c r="E15" s="1801"/>
      <c r="F15" s="1801"/>
      <c r="G15" s="1801"/>
      <c r="H15" s="1801"/>
      <c r="I15" s="1801"/>
      <c r="J15" s="1802"/>
      <c r="K15" s="1057"/>
      <c r="L15" s="139"/>
    </row>
    <row r="16" spans="1:13" ht="24" customHeight="1" x14ac:dyDescent="0.25">
      <c r="A16" s="1883"/>
      <c r="B16" s="17" t="s">
        <v>13</v>
      </c>
      <c r="C16" s="1661" t="s">
        <v>630</v>
      </c>
      <c r="D16" s="1662"/>
      <c r="E16" s="1662"/>
      <c r="F16" s="1662"/>
      <c r="G16" s="1662"/>
      <c r="H16" s="1662"/>
      <c r="I16" s="1662"/>
      <c r="J16" s="1663"/>
      <c r="K16" s="1002"/>
    </row>
    <row r="17" spans="1:12" ht="20.100000000000001" customHeight="1" x14ac:dyDescent="0.25">
      <c r="A17" s="16">
        <v>41003</v>
      </c>
      <c r="B17" s="17" t="s">
        <v>18</v>
      </c>
      <c r="C17" s="47">
        <v>120</v>
      </c>
      <c r="D17" s="57">
        <f>+C17*(100-E17)/100</f>
        <v>118.8</v>
      </c>
      <c r="E17" s="47">
        <v>1</v>
      </c>
      <c r="G17" s="47">
        <v>175</v>
      </c>
      <c r="L17" s="18" t="s">
        <v>631</v>
      </c>
    </row>
    <row r="18" spans="1:12" ht="20.100000000000001" customHeight="1" x14ac:dyDescent="0.25">
      <c r="A18" s="16">
        <v>41011</v>
      </c>
      <c r="B18" s="17" t="s">
        <v>127</v>
      </c>
      <c r="D18" s="57"/>
      <c r="L18" s="18" t="s">
        <v>632</v>
      </c>
    </row>
    <row r="19" spans="1:12" ht="20.100000000000001" customHeight="1" x14ac:dyDescent="0.25">
      <c r="A19" s="16">
        <v>41190</v>
      </c>
      <c r="B19" s="17" t="s">
        <v>127</v>
      </c>
      <c r="D19" s="57"/>
      <c r="J19" s="17"/>
      <c r="K19" s="17"/>
      <c r="L19" s="21" t="s">
        <v>633</v>
      </c>
    </row>
    <row r="20" spans="1:12" ht="20.100000000000001" customHeight="1" x14ac:dyDescent="0.25">
      <c r="A20" s="19">
        <v>41209</v>
      </c>
      <c r="B20" s="20" t="s">
        <v>18</v>
      </c>
      <c r="C20" s="62">
        <v>165</v>
      </c>
      <c r="D20" s="60">
        <f>+C20*(100-E20)/100</f>
        <v>163.35</v>
      </c>
      <c r="E20" s="62">
        <v>1</v>
      </c>
      <c r="F20" s="62"/>
      <c r="G20" s="62">
        <v>145</v>
      </c>
      <c r="H20" s="62"/>
      <c r="I20" s="62"/>
      <c r="J20" s="62"/>
      <c r="K20" s="1098"/>
      <c r="L20" s="107" t="s">
        <v>36</v>
      </c>
    </row>
    <row r="21" spans="1:12" ht="20.100000000000001" customHeight="1" thickBot="1" x14ac:dyDescent="0.3">
      <c r="A21" s="22">
        <v>41216</v>
      </c>
      <c r="B21" s="23" t="s">
        <v>18</v>
      </c>
      <c r="C21" s="64">
        <v>135</v>
      </c>
      <c r="D21" s="58">
        <f>+C21*(100-E21)/100</f>
        <v>133.65</v>
      </c>
      <c r="E21" s="64">
        <v>1</v>
      </c>
      <c r="F21" s="64"/>
      <c r="G21" s="64">
        <v>160</v>
      </c>
      <c r="H21" s="64"/>
      <c r="I21" s="64"/>
      <c r="J21" s="64"/>
      <c r="K21" s="64"/>
      <c r="L21" s="24" t="s">
        <v>36</v>
      </c>
    </row>
    <row r="22" spans="1:12" ht="23.25" customHeight="1" thickTop="1" x14ac:dyDescent="0.25">
      <c r="A22" s="25">
        <v>41291</v>
      </c>
      <c r="B22" s="26" t="s">
        <v>18</v>
      </c>
      <c r="C22" s="140">
        <v>155</v>
      </c>
      <c r="D22" s="108">
        <f>+C22*(100-E22)/100</f>
        <v>153.44999999999999</v>
      </c>
      <c r="E22" s="140">
        <v>1</v>
      </c>
      <c r="F22" s="140"/>
      <c r="G22" s="140">
        <v>160</v>
      </c>
      <c r="H22" s="140"/>
      <c r="I22" s="140"/>
      <c r="J22" s="140"/>
      <c r="K22" s="979"/>
      <c r="L22" s="27" t="s">
        <v>36</v>
      </c>
    </row>
    <row r="23" spans="1:12" ht="20.100000000000001" customHeight="1" x14ac:dyDescent="0.25">
      <c r="A23" s="16">
        <v>41303</v>
      </c>
      <c r="B23" s="17" t="s">
        <v>127</v>
      </c>
      <c r="D23" s="57"/>
      <c r="H23" s="1600" t="s">
        <v>218</v>
      </c>
      <c r="I23" s="1601"/>
      <c r="J23" s="1602"/>
      <c r="K23" s="972"/>
      <c r="L23" s="18" t="s">
        <v>634</v>
      </c>
    </row>
    <row r="24" spans="1:12" ht="20.100000000000001" customHeight="1" x14ac:dyDescent="0.25">
      <c r="A24" s="16">
        <v>41427</v>
      </c>
      <c r="B24" s="17" t="s">
        <v>66</v>
      </c>
      <c r="C24" s="1600" t="s">
        <v>261</v>
      </c>
      <c r="D24" s="1601"/>
      <c r="E24" s="1601"/>
      <c r="F24" s="1601"/>
      <c r="G24" s="1601"/>
      <c r="H24" s="1601"/>
      <c r="I24" s="1601"/>
      <c r="J24" s="1602"/>
      <c r="K24" s="972"/>
    </row>
    <row r="25" spans="1:12" ht="50.25" customHeight="1" x14ac:dyDescent="0.25">
      <c r="A25" s="16">
        <v>41504</v>
      </c>
      <c r="B25" s="17" t="s">
        <v>13</v>
      </c>
      <c r="C25" s="1664" t="s">
        <v>635</v>
      </c>
      <c r="D25" s="1665"/>
      <c r="E25" s="1665"/>
      <c r="F25" s="1665"/>
      <c r="G25" s="1665"/>
      <c r="H25" s="1665"/>
      <c r="I25" s="1665"/>
      <c r="J25" s="1666"/>
      <c r="K25" s="999"/>
    </row>
    <row r="26" spans="1:12" ht="32.25" customHeight="1" thickBot="1" x14ac:dyDescent="0.3">
      <c r="A26" s="37">
        <v>41569</v>
      </c>
      <c r="B26" s="38" t="s">
        <v>18</v>
      </c>
      <c r="C26" s="74">
        <v>125</v>
      </c>
      <c r="D26" s="66">
        <f>+C26*(100-E26)/100</f>
        <v>123.75</v>
      </c>
      <c r="E26" s="74">
        <v>1</v>
      </c>
      <c r="F26" s="74"/>
      <c r="G26" s="74">
        <v>150</v>
      </c>
      <c r="H26" s="74"/>
      <c r="I26" s="74"/>
      <c r="J26" s="74"/>
      <c r="K26" s="74"/>
      <c r="L26" s="126" t="s">
        <v>636</v>
      </c>
    </row>
    <row r="27" spans="1:12" ht="20.100000000000001" customHeight="1" thickTop="1" x14ac:dyDescent="0.25">
      <c r="A27" s="40">
        <v>41719</v>
      </c>
      <c r="B27" s="41" t="s">
        <v>127</v>
      </c>
      <c r="C27" s="119"/>
      <c r="D27" s="61"/>
      <c r="E27" s="119"/>
      <c r="F27" s="119"/>
      <c r="G27" s="119"/>
      <c r="H27" s="1611" t="s">
        <v>307</v>
      </c>
      <c r="I27" s="1613"/>
      <c r="J27" s="119"/>
      <c r="K27" s="984"/>
      <c r="L27" s="42" t="s">
        <v>637</v>
      </c>
    </row>
    <row r="28" spans="1:12" ht="20.100000000000001" customHeight="1" x14ac:dyDescent="0.25">
      <c r="A28" s="19">
        <v>41761</v>
      </c>
      <c r="B28" s="20" t="s">
        <v>18</v>
      </c>
      <c r="C28" s="62">
        <v>45</v>
      </c>
      <c r="D28" s="60">
        <f>+C28*(100-E28)/100</f>
        <v>44.1</v>
      </c>
      <c r="E28" s="62">
        <v>2</v>
      </c>
      <c r="F28" s="62"/>
      <c r="G28" s="62">
        <v>150</v>
      </c>
      <c r="H28" s="62"/>
      <c r="I28" s="62"/>
      <c r="J28" s="62"/>
      <c r="K28" s="1098"/>
      <c r="L28" s="28" t="s">
        <v>321</v>
      </c>
    </row>
    <row r="29" spans="1:12" x14ac:dyDescent="0.25">
      <c r="A29" s="16">
        <v>41794</v>
      </c>
      <c r="B29" s="17" t="s">
        <v>127</v>
      </c>
      <c r="D29" s="57"/>
      <c r="H29" s="47">
        <v>4755</v>
      </c>
      <c r="I29" s="47">
        <v>88</v>
      </c>
      <c r="L29" s="18" t="s">
        <v>638</v>
      </c>
    </row>
    <row r="30" spans="1:12" ht="33" customHeight="1" x14ac:dyDescent="0.25">
      <c r="A30" s="16">
        <v>41805</v>
      </c>
      <c r="B30" s="17" t="s">
        <v>13</v>
      </c>
      <c r="C30" s="1664" t="s">
        <v>327</v>
      </c>
      <c r="D30" s="1665"/>
      <c r="E30" s="1665"/>
      <c r="F30" s="1665"/>
      <c r="G30" s="1665"/>
      <c r="H30" s="1665"/>
      <c r="I30" s="1665"/>
      <c r="J30" s="1666"/>
      <c r="K30" s="999"/>
    </row>
    <row r="31" spans="1:12" ht="44.25" customHeight="1" x14ac:dyDescent="0.25">
      <c r="A31" s="485">
        <v>41820</v>
      </c>
      <c r="B31" s="514" t="s">
        <v>24</v>
      </c>
      <c r="C31" s="1747" t="s">
        <v>639</v>
      </c>
      <c r="D31" s="1762"/>
      <c r="E31" s="1762"/>
      <c r="F31" s="1762"/>
      <c r="G31" s="1762"/>
      <c r="H31" s="1762"/>
      <c r="I31" s="1762"/>
      <c r="J31" s="1763"/>
      <c r="K31" s="1029"/>
      <c r="L31" s="524"/>
    </row>
    <row r="32" spans="1:12" x14ac:dyDescent="0.25">
      <c r="A32" s="16">
        <v>41878</v>
      </c>
      <c r="B32" s="17" t="s">
        <v>18</v>
      </c>
      <c r="C32" s="47">
        <v>115</v>
      </c>
      <c r="D32" s="57">
        <f>+C32*(100-E32)/100</f>
        <v>113.85</v>
      </c>
      <c r="E32" s="47">
        <v>1</v>
      </c>
      <c r="G32" s="47">
        <v>150</v>
      </c>
      <c r="L32" s="18" t="s">
        <v>640</v>
      </c>
    </row>
    <row r="33" spans="1:12" ht="20.100000000000001" customHeight="1" x14ac:dyDescent="0.25">
      <c r="A33" s="16">
        <v>41886</v>
      </c>
      <c r="B33" s="17" t="s">
        <v>127</v>
      </c>
      <c r="D33" s="57"/>
      <c r="H33" s="1600" t="s">
        <v>173</v>
      </c>
      <c r="I33" s="1601"/>
      <c r="J33" s="1602"/>
      <c r="K33" s="972"/>
      <c r="L33" s="18" t="s">
        <v>641</v>
      </c>
    </row>
    <row r="34" spans="1:12" ht="16.5" thickBot="1" x14ac:dyDescent="0.3">
      <c r="A34" s="22">
        <v>41989</v>
      </c>
      <c r="B34" s="23" t="s">
        <v>18</v>
      </c>
      <c r="C34" s="64">
        <v>110</v>
      </c>
      <c r="D34" s="58">
        <f>+C34*(100-E34)/100</f>
        <v>108.9</v>
      </c>
      <c r="E34" s="64">
        <v>1</v>
      </c>
      <c r="F34" s="64"/>
      <c r="G34" s="64">
        <v>140</v>
      </c>
      <c r="H34" s="64"/>
      <c r="I34" s="64"/>
      <c r="J34" s="64"/>
      <c r="K34" s="64"/>
      <c r="L34" s="32" t="s">
        <v>36</v>
      </c>
    </row>
    <row r="35" spans="1:12" ht="20.100000000000001" customHeight="1" thickTop="1" x14ac:dyDescent="0.25">
      <c r="A35" s="44">
        <v>42047</v>
      </c>
      <c r="B35" s="45" t="s">
        <v>127</v>
      </c>
      <c r="C35" s="81"/>
      <c r="D35" s="67"/>
      <c r="E35" s="81"/>
      <c r="F35" s="81"/>
      <c r="G35" s="81"/>
      <c r="H35" s="81">
        <v>4775</v>
      </c>
      <c r="I35" s="81">
        <v>92</v>
      </c>
      <c r="J35" s="81"/>
      <c r="K35" s="985"/>
      <c r="L35" s="46" t="s">
        <v>42</v>
      </c>
    </row>
    <row r="36" spans="1:12" ht="20.100000000000001" customHeight="1" x14ac:dyDescent="0.25">
      <c r="A36" s="29">
        <v>42086</v>
      </c>
      <c r="B36" s="30" t="s">
        <v>18</v>
      </c>
      <c r="C36" s="197">
        <v>85</v>
      </c>
      <c r="D36" s="56">
        <f>+C36*(100-E36)/100</f>
        <v>84.15</v>
      </c>
      <c r="E36" s="197">
        <v>1</v>
      </c>
      <c r="F36" s="197"/>
      <c r="G36" s="197">
        <v>130</v>
      </c>
      <c r="H36" s="197"/>
      <c r="I36" s="197"/>
      <c r="J36" s="197"/>
      <c r="K36" s="1041"/>
      <c r="L36" s="31" t="s">
        <v>213</v>
      </c>
    </row>
    <row r="37" spans="1:12" x14ac:dyDescent="0.25">
      <c r="A37" s="29">
        <v>42127</v>
      </c>
      <c r="B37" s="30" t="s">
        <v>18</v>
      </c>
      <c r="C37" s="197">
        <v>90</v>
      </c>
      <c r="D37" s="56">
        <f>+C37*(100-E37)/100</f>
        <v>89.1</v>
      </c>
      <c r="E37" s="197">
        <v>1</v>
      </c>
      <c r="F37" s="197"/>
      <c r="G37" s="197">
        <v>100</v>
      </c>
      <c r="H37" s="197"/>
      <c r="I37" s="197"/>
      <c r="J37" s="197"/>
      <c r="K37" s="1041"/>
      <c r="L37" s="31" t="s">
        <v>213</v>
      </c>
    </row>
    <row r="38" spans="1:12" s="89" customFormat="1" ht="20.100000000000001" customHeight="1" x14ac:dyDescent="0.25">
      <c r="A38" s="195">
        <v>42134</v>
      </c>
      <c r="B38" s="17" t="s">
        <v>127</v>
      </c>
      <c r="C38" s="178"/>
      <c r="D38" s="196"/>
      <c r="E38" s="178"/>
      <c r="F38" s="178"/>
      <c r="G38" s="178"/>
      <c r="H38" s="1734" t="s">
        <v>218</v>
      </c>
      <c r="I38" s="1736"/>
      <c r="J38" s="178"/>
      <c r="K38" s="986"/>
      <c r="L38" s="7" t="s">
        <v>42</v>
      </c>
    </row>
    <row r="39" spans="1:12" ht="20.100000000000001" customHeight="1" x14ac:dyDescent="0.25">
      <c r="A39" s="19">
        <v>42186</v>
      </c>
      <c r="B39" s="20" t="s">
        <v>18</v>
      </c>
      <c r="C39" s="247">
        <v>196</v>
      </c>
      <c r="D39" s="60">
        <f>+C39*(100-E39)/100</f>
        <v>194.04</v>
      </c>
      <c r="E39" s="247">
        <v>1</v>
      </c>
      <c r="F39" s="247"/>
      <c r="G39" s="247">
        <v>130</v>
      </c>
      <c r="H39" s="247"/>
      <c r="I39" s="247"/>
      <c r="J39" s="247"/>
      <c r="K39" s="1098"/>
      <c r="L39" s="28" t="s">
        <v>1084</v>
      </c>
    </row>
    <row r="40" spans="1:12" x14ac:dyDescent="0.25">
      <c r="A40" s="19">
        <v>42256</v>
      </c>
      <c r="B40" s="20" t="s">
        <v>18</v>
      </c>
      <c r="C40" s="250">
        <v>15</v>
      </c>
      <c r="D40" s="60">
        <f>+C40*(100-E40)/100</f>
        <v>14.25</v>
      </c>
      <c r="E40" s="250">
        <v>5</v>
      </c>
      <c r="F40" s="250"/>
      <c r="G40" s="250">
        <v>180</v>
      </c>
      <c r="H40" s="250"/>
      <c r="I40" s="250"/>
      <c r="J40" s="250"/>
      <c r="K40" s="1098"/>
      <c r="L40" s="28" t="s">
        <v>30</v>
      </c>
    </row>
    <row r="41" spans="1:12" x14ac:dyDescent="0.25">
      <c r="A41" s="19">
        <v>42278</v>
      </c>
      <c r="B41" s="20" t="s">
        <v>18</v>
      </c>
      <c r="C41" s="255">
        <v>60</v>
      </c>
      <c r="D41" s="60">
        <f>+C41*(100-E41)/100</f>
        <v>57</v>
      </c>
      <c r="E41" s="255">
        <v>5</v>
      </c>
      <c r="F41" s="255"/>
      <c r="G41" s="255">
        <v>170</v>
      </c>
      <c r="H41" s="255"/>
      <c r="I41" s="255"/>
      <c r="J41" s="255"/>
      <c r="K41" s="1098"/>
      <c r="L41" s="28" t="s">
        <v>1086</v>
      </c>
    </row>
    <row r="42" spans="1:12" s="261" customFormat="1" ht="36" customHeight="1" x14ac:dyDescent="0.25">
      <c r="A42" s="258">
        <v>42296</v>
      </c>
      <c r="B42" s="17" t="s">
        <v>13</v>
      </c>
      <c r="C42" s="1978" t="s">
        <v>1103</v>
      </c>
      <c r="D42" s="1979"/>
      <c r="E42" s="1979"/>
      <c r="F42" s="1979"/>
      <c r="G42" s="1979"/>
      <c r="H42" s="1979"/>
      <c r="I42" s="1979"/>
      <c r="J42" s="1980"/>
      <c r="K42" s="1111"/>
      <c r="L42" s="260"/>
    </row>
    <row r="43" spans="1:12" ht="20.100000000000001" customHeight="1" x14ac:dyDescent="0.25">
      <c r="A43" s="16">
        <v>42298</v>
      </c>
      <c r="B43" s="17" t="s">
        <v>18</v>
      </c>
      <c r="C43" s="47">
        <v>90</v>
      </c>
      <c r="D43" s="57">
        <f>+C43*(100-E43)/100</f>
        <v>81</v>
      </c>
      <c r="E43" s="47">
        <v>10</v>
      </c>
      <c r="G43" s="47">
        <v>170</v>
      </c>
      <c r="L43" s="18" t="s">
        <v>1092</v>
      </c>
    </row>
    <row r="44" spans="1:12" ht="20.100000000000001" customHeight="1" x14ac:dyDescent="0.25">
      <c r="A44" s="16">
        <v>42303</v>
      </c>
      <c r="B44" s="17" t="s">
        <v>127</v>
      </c>
      <c r="D44" s="57"/>
      <c r="H44" s="1734" t="s">
        <v>218</v>
      </c>
      <c r="I44" s="1736"/>
      <c r="L44" s="18" t="s">
        <v>1094</v>
      </c>
    </row>
    <row r="45" spans="1:12" ht="20.100000000000001" customHeight="1" thickBot="1" x14ac:dyDescent="0.3">
      <c r="A45" s="381">
        <v>42361</v>
      </c>
      <c r="B45" s="388" t="s">
        <v>18</v>
      </c>
      <c r="C45" s="74">
        <v>115</v>
      </c>
      <c r="D45" s="66">
        <f>+C45*(100-E45)/100</f>
        <v>103.5</v>
      </c>
      <c r="E45" s="74">
        <v>10</v>
      </c>
      <c r="F45" s="74"/>
      <c r="G45" s="74">
        <v>170</v>
      </c>
      <c r="H45" s="74"/>
      <c r="I45" s="74"/>
      <c r="J45" s="74"/>
      <c r="K45" s="74"/>
      <c r="L45" s="39" t="s">
        <v>1194</v>
      </c>
    </row>
    <row r="46" spans="1:12" ht="20.100000000000001" customHeight="1" thickTop="1" x14ac:dyDescent="0.25">
      <c r="A46" s="154">
        <v>42381</v>
      </c>
      <c r="B46" s="155" t="s">
        <v>18</v>
      </c>
      <c r="C46" s="162">
        <v>45</v>
      </c>
      <c r="D46" s="163">
        <f>+C46*(100-E46)/100</f>
        <v>40.5</v>
      </c>
      <c r="E46" s="162">
        <v>10</v>
      </c>
      <c r="F46" s="162"/>
      <c r="G46" s="162">
        <v>200</v>
      </c>
      <c r="H46" s="162"/>
      <c r="I46" s="162"/>
      <c r="J46" s="162"/>
      <c r="K46" s="162"/>
      <c r="L46" s="156" t="s">
        <v>30</v>
      </c>
    </row>
    <row r="47" spans="1:12" ht="20.100000000000001" customHeight="1" x14ac:dyDescent="0.25">
      <c r="A47" s="1582">
        <v>42416</v>
      </c>
      <c r="B47" s="17" t="s">
        <v>127</v>
      </c>
      <c r="C47" s="379"/>
      <c r="D47" s="57"/>
      <c r="E47" s="379"/>
      <c r="F47" s="379"/>
      <c r="G47" s="379"/>
      <c r="H47" s="379">
        <v>4780</v>
      </c>
      <c r="I47" s="379">
        <v>95</v>
      </c>
      <c r="J47" s="379"/>
      <c r="L47" s="18" t="s">
        <v>42</v>
      </c>
    </row>
    <row r="48" spans="1:12" ht="20.100000000000001" customHeight="1" x14ac:dyDescent="0.25">
      <c r="A48" s="1682"/>
      <c r="B48" s="17" t="s">
        <v>4</v>
      </c>
      <c r="C48" s="1589" t="s">
        <v>1192</v>
      </c>
      <c r="D48" s="1590"/>
      <c r="E48" s="1590"/>
      <c r="F48" s="1590"/>
      <c r="G48" s="1590"/>
      <c r="H48" s="1590"/>
      <c r="I48" s="1590"/>
      <c r="J48" s="1591"/>
      <c r="K48" s="988"/>
    </row>
    <row r="49" spans="1:12" x14ac:dyDescent="0.25">
      <c r="A49" s="380">
        <v>42426</v>
      </c>
      <c r="B49" s="17" t="s">
        <v>19</v>
      </c>
      <c r="C49" s="1661" t="s">
        <v>1186</v>
      </c>
      <c r="D49" s="1662"/>
      <c r="E49" s="1662"/>
      <c r="F49" s="1662"/>
      <c r="G49" s="1662"/>
      <c r="H49" s="1662"/>
      <c r="I49" s="1662"/>
      <c r="J49" s="1663"/>
      <c r="K49" s="1002"/>
    </row>
    <row r="50" spans="1:12" ht="29.25" customHeight="1" x14ac:dyDescent="0.25">
      <c r="A50" s="462">
        <v>42427</v>
      </c>
      <c r="B50" s="463" t="s">
        <v>19</v>
      </c>
      <c r="C50" s="2018" t="s">
        <v>1185</v>
      </c>
      <c r="D50" s="1771"/>
      <c r="E50" s="1771"/>
      <c r="F50" s="1771"/>
      <c r="G50" s="1771"/>
      <c r="H50" s="1771"/>
      <c r="I50" s="1771"/>
      <c r="J50" s="1772"/>
      <c r="K50" s="625" t="s">
        <v>1550</v>
      </c>
      <c r="L50" s="626"/>
    </row>
    <row r="51" spans="1:12" ht="31.5" x14ac:dyDescent="0.25">
      <c r="A51" s="380">
        <v>42428</v>
      </c>
      <c r="B51" s="17" t="s">
        <v>13</v>
      </c>
      <c r="C51" s="1664" t="s">
        <v>1199</v>
      </c>
      <c r="D51" s="1665"/>
      <c r="E51" s="1665"/>
      <c r="F51" s="1665"/>
      <c r="G51" s="1665"/>
      <c r="H51" s="1665"/>
      <c r="I51" s="1665"/>
      <c r="J51" s="1666"/>
      <c r="K51" s="999"/>
      <c r="L51" s="343" t="s">
        <v>1550</v>
      </c>
    </row>
    <row r="52" spans="1:12" x14ac:dyDescent="0.25">
      <c r="A52" s="380">
        <v>42431</v>
      </c>
      <c r="B52" s="17" t="s">
        <v>4</v>
      </c>
      <c r="C52" s="1589" t="s">
        <v>1193</v>
      </c>
      <c r="D52" s="1590"/>
      <c r="E52" s="1590"/>
      <c r="F52" s="1590"/>
      <c r="G52" s="1590"/>
      <c r="H52" s="1590"/>
      <c r="I52" s="1590"/>
      <c r="J52" s="1591"/>
      <c r="K52" s="988"/>
    </row>
    <row r="53" spans="1:12" ht="31.5" x14ac:dyDescent="0.25">
      <c r="A53" s="380">
        <v>42434</v>
      </c>
      <c r="B53" s="17" t="s">
        <v>18</v>
      </c>
      <c r="C53" s="379">
        <v>170</v>
      </c>
      <c r="D53" s="57">
        <f>+C53*(100-E53)/100</f>
        <v>153</v>
      </c>
      <c r="E53" s="379">
        <v>10</v>
      </c>
      <c r="F53" s="379"/>
      <c r="G53" s="379">
        <v>140</v>
      </c>
      <c r="H53" s="379"/>
      <c r="I53" s="379"/>
      <c r="J53" s="379"/>
      <c r="L53" s="18" t="s">
        <v>1209</v>
      </c>
    </row>
    <row r="54" spans="1:12" x14ac:dyDescent="0.25">
      <c r="A54" s="380">
        <v>42460</v>
      </c>
      <c r="B54" s="17" t="s">
        <v>127</v>
      </c>
      <c r="C54" s="379"/>
      <c r="D54" s="57"/>
      <c r="E54" s="379"/>
      <c r="F54" s="379"/>
      <c r="G54" s="379"/>
      <c r="H54" s="1734" t="s">
        <v>218</v>
      </c>
      <c r="I54" s="1736"/>
      <c r="J54" s="379"/>
      <c r="L54" s="18" t="s">
        <v>42</v>
      </c>
    </row>
    <row r="55" spans="1:12" x14ac:dyDescent="0.25">
      <c r="A55" s="19">
        <v>42533</v>
      </c>
      <c r="B55" s="20" t="s">
        <v>18</v>
      </c>
      <c r="C55" s="390">
        <v>150</v>
      </c>
      <c r="D55" s="60">
        <f>+C55*(100-E55)/100</f>
        <v>120</v>
      </c>
      <c r="E55" s="390">
        <v>20</v>
      </c>
      <c r="F55" s="390"/>
      <c r="G55" s="390">
        <v>130</v>
      </c>
      <c r="H55" s="390"/>
      <c r="I55" s="390"/>
      <c r="J55" s="390"/>
      <c r="K55" s="1098"/>
      <c r="L55" s="28" t="s">
        <v>36</v>
      </c>
    </row>
    <row r="56" spans="1:12" ht="20.100000000000001" customHeight="1" x14ac:dyDescent="0.25">
      <c r="A56" s="380">
        <v>42579</v>
      </c>
      <c r="B56" s="17" t="s">
        <v>26</v>
      </c>
      <c r="C56" s="1661" t="s">
        <v>1342</v>
      </c>
      <c r="D56" s="1662"/>
      <c r="E56" s="1662"/>
      <c r="F56" s="1662"/>
      <c r="G56" s="1662"/>
      <c r="H56" s="1662"/>
      <c r="I56" s="1662"/>
      <c r="J56" s="1663"/>
      <c r="K56" s="1002"/>
    </row>
    <row r="57" spans="1:12" ht="48" customHeight="1" x14ac:dyDescent="0.25">
      <c r="A57" s="380">
        <v>42574</v>
      </c>
      <c r="B57" s="17" t="s">
        <v>127</v>
      </c>
      <c r="C57" s="383"/>
      <c r="D57" s="179"/>
      <c r="E57" s="383"/>
      <c r="F57" s="383"/>
      <c r="G57" s="383"/>
      <c r="H57" s="379">
        <v>4995</v>
      </c>
      <c r="I57" s="379">
        <v>84</v>
      </c>
      <c r="J57" s="379"/>
      <c r="L57" s="18" t="s">
        <v>1347</v>
      </c>
    </row>
    <row r="58" spans="1:12" ht="19.5" customHeight="1" x14ac:dyDescent="0.25">
      <c r="A58" s="380">
        <v>42637</v>
      </c>
      <c r="B58" s="17" t="s">
        <v>127</v>
      </c>
      <c r="C58" s="379"/>
      <c r="D58" s="57"/>
      <c r="E58" s="379"/>
      <c r="F58" s="379"/>
      <c r="G58" s="379"/>
      <c r="H58" s="379">
        <v>5050</v>
      </c>
      <c r="I58" s="379">
        <v>100</v>
      </c>
      <c r="J58" s="379"/>
      <c r="L58" s="18" t="s">
        <v>1388</v>
      </c>
    </row>
    <row r="59" spans="1:12" ht="20.100000000000001" customHeight="1" x14ac:dyDescent="0.25">
      <c r="A59" s="380">
        <v>42697</v>
      </c>
      <c r="B59" s="17" t="s">
        <v>13</v>
      </c>
      <c r="C59" s="1655" t="s">
        <v>1473</v>
      </c>
      <c r="D59" s="1656"/>
      <c r="E59" s="1656"/>
      <c r="F59" s="1656"/>
      <c r="G59" s="1656"/>
      <c r="H59" s="1656"/>
      <c r="I59" s="1656"/>
      <c r="J59" s="1657"/>
      <c r="K59" s="991"/>
    </row>
    <row r="60" spans="1:12" ht="15.75" customHeight="1" x14ac:dyDescent="0.25">
      <c r="A60" s="380">
        <v>42717</v>
      </c>
      <c r="B60" s="17" t="s">
        <v>13</v>
      </c>
      <c r="C60" s="1655" t="s">
        <v>1482</v>
      </c>
      <c r="D60" s="1656"/>
      <c r="E60" s="1656"/>
      <c r="F60" s="1656"/>
      <c r="G60" s="1656"/>
      <c r="H60" s="1656"/>
      <c r="I60" s="1656"/>
      <c r="J60" s="1657"/>
      <c r="K60" s="991"/>
    </row>
    <row r="61" spans="1:12" ht="20.100000000000001" customHeight="1" thickBot="1" x14ac:dyDescent="0.3">
      <c r="A61" s="22">
        <v>42733</v>
      </c>
      <c r="B61" s="23" t="s">
        <v>18</v>
      </c>
      <c r="C61" s="227">
        <v>115</v>
      </c>
      <c r="D61" s="367">
        <f>+C61*(100-E61)/100</f>
        <v>57.5</v>
      </c>
      <c r="E61" s="227">
        <v>50</v>
      </c>
      <c r="F61" s="227"/>
      <c r="G61" s="227">
        <v>115</v>
      </c>
      <c r="H61" s="227"/>
      <c r="I61" s="227"/>
      <c r="J61" s="227"/>
      <c r="K61" s="227"/>
      <c r="L61" s="32" t="s">
        <v>1216</v>
      </c>
    </row>
    <row r="62" spans="1:12" ht="20.100000000000001" customHeight="1" thickTop="1" x14ac:dyDescent="0.25">
      <c r="A62" s="382">
        <v>42809</v>
      </c>
      <c r="B62" s="389" t="s">
        <v>127</v>
      </c>
      <c r="C62" s="229"/>
      <c r="D62" s="238"/>
      <c r="E62" s="229"/>
      <c r="F62" s="229"/>
      <c r="G62" s="229"/>
      <c r="H62" s="229">
        <v>5055</v>
      </c>
      <c r="I62" s="229">
        <v>100</v>
      </c>
      <c r="J62" s="229"/>
      <c r="K62" s="229"/>
      <c r="L62" s="46" t="s">
        <v>306</v>
      </c>
    </row>
    <row r="63" spans="1:12" ht="20.100000000000001" customHeight="1" x14ac:dyDescent="0.25">
      <c r="A63" s="16">
        <v>42850</v>
      </c>
      <c r="B63" s="17" t="s">
        <v>18</v>
      </c>
      <c r="C63" s="425">
        <v>120</v>
      </c>
      <c r="D63" s="179">
        <f>+C63*(100-E63)/100</f>
        <v>60</v>
      </c>
      <c r="E63" s="425">
        <v>50</v>
      </c>
      <c r="F63" s="425"/>
      <c r="G63" s="425">
        <v>170</v>
      </c>
      <c r="H63" s="425"/>
      <c r="I63" s="425"/>
      <c r="J63" s="425"/>
      <c r="K63" s="1003"/>
      <c r="L63" s="18" t="s">
        <v>1054</v>
      </c>
    </row>
    <row r="64" spans="1:12" ht="40.5" customHeight="1" x14ac:dyDescent="0.25">
      <c r="A64" s="16">
        <v>42866</v>
      </c>
      <c r="B64" s="17" t="s">
        <v>13</v>
      </c>
      <c r="C64" s="1655" t="s">
        <v>1620</v>
      </c>
      <c r="D64" s="1656"/>
      <c r="E64" s="1656"/>
      <c r="F64" s="1656"/>
      <c r="G64" s="1656"/>
      <c r="H64" s="1656"/>
      <c r="I64" s="1656"/>
      <c r="J64" s="1657"/>
      <c r="K64" s="991"/>
      <c r="L64" s="107" t="s">
        <v>1685</v>
      </c>
    </row>
    <row r="65" spans="1:12" ht="24" customHeight="1" x14ac:dyDescent="0.25">
      <c r="A65" s="467">
        <v>42887</v>
      </c>
      <c r="B65" s="17" t="s">
        <v>4</v>
      </c>
      <c r="C65" s="1655" t="s">
        <v>1708</v>
      </c>
      <c r="D65" s="1656"/>
      <c r="E65" s="1656"/>
      <c r="F65" s="1656"/>
      <c r="G65" s="1656"/>
      <c r="H65" s="1656"/>
      <c r="I65" s="1656"/>
      <c r="J65" s="1657"/>
      <c r="K65" s="991"/>
      <c r="L65" s="28"/>
    </row>
    <row r="66" spans="1:12" x14ac:dyDescent="0.25">
      <c r="A66" s="16">
        <v>42894</v>
      </c>
      <c r="B66" s="17" t="s">
        <v>18</v>
      </c>
      <c r="C66" s="425">
        <v>95</v>
      </c>
      <c r="D66" s="179">
        <f>+C66*(100-E66)/100</f>
        <v>57</v>
      </c>
      <c r="E66" s="425">
        <v>40</v>
      </c>
      <c r="F66" s="425"/>
      <c r="G66" s="425">
        <v>180</v>
      </c>
      <c r="H66" s="425"/>
      <c r="I66" s="425"/>
      <c r="J66" s="425"/>
      <c r="K66" s="1003"/>
      <c r="L66" s="18" t="s">
        <v>1216</v>
      </c>
    </row>
    <row r="67" spans="1:12" ht="24" customHeight="1" x14ac:dyDescent="0.25">
      <c r="A67" s="467">
        <v>42917</v>
      </c>
      <c r="B67" s="17" t="s">
        <v>4</v>
      </c>
      <c r="C67" s="1655" t="s">
        <v>1709</v>
      </c>
      <c r="D67" s="1656"/>
      <c r="E67" s="1656"/>
      <c r="F67" s="1656"/>
      <c r="G67" s="1656"/>
      <c r="H67" s="1656"/>
      <c r="I67" s="1656"/>
      <c r="J67" s="1657"/>
      <c r="K67" s="991"/>
      <c r="L67" s="28"/>
    </row>
    <row r="68" spans="1:12" ht="21.75" customHeight="1" x14ac:dyDescent="0.25">
      <c r="A68" s="455">
        <v>42957</v>
      </c>
      <c r="B68" s="17" t="s">
        <v>127</v>
      </c>
      <c r="C68" s="454"/>
      <c r="D68" s="179"/>
      <c r="E68" s="454"/>
      <c r="F68" s="454"/>
      <c r="G68" s="454"/>
      <c r="H68" s="454">
        <v>5215</v>
      </c>
      <c r="I68" s="454">
        <v>100</v>
      </c>
      <c r="J68" s="454"/>
      <c r="K68" s="1003"/>
      <c r="L68" s="18" t="s">
        <v>306</v>
      </c>
    </row>
    <row r="69" spans="1:12" ht="31.5" customHeight="1" x14ac:dyDescent="0.25">
      <c r="A69" s="16">
        <v>42962</v>
      </c>
      <c r="B69" s="17" t="s">
        <v>13</v>
      </c>
      <c r="C69" s="1655" t="s">
        <v>1683</v>
      </c>
      <c r="D69" s="1656"/>
      <c r="E69" s="1656"/>
      <c r="F69" s="1656"/>
      <c r="G69" s="1656"/>
      <c r="H69" s="1656"/>
      <c r="I69" s="1656"/>
      <c r="J69" s="1657"/>
      <c r="K69" s="991"/>
      <c r="L69" s="107" t="s">
        <v>1684</v>
      </c>
    </row>
    <row r="70" spans="1:12" x14ac:dyDescent="0.25">
      <c r="A70" s="16">
        <v>42968</v>
      </c>
      <c r="B70" s="17" t="s">
        <v>18</v>
      </c>
      <c r="C70" s="425">
        <v>115</v>
      </c>
      <c r="D70" s="179">
        <f>+C70*(100-E70)/100</f>
        <v>86.25</v>
      </c>
      <c r="E70" s="425">
        <v>25</v>
      </c>
      <c r="F70" s="425"/>
      <c r="G70" s="425">
        <v>200</v>
      </c>
      <c r="H70" s="425"/>
      <c r="I70" s="425"/>
      <c r="J70" s="425"/>
      <c r="K70" s="1003"/>
      <c r="L70" s="18" t="s">
        <v>36</v>
      </c>
    </row>
    <row r="71" spans="1:12" ht="16.5" thickBot="1" x14ac:dyDescent="0.3">
      <c r="A71" s="558">
        <v>43057</v>
      </c>
      <c r="B71" s="559" t="s">
        <v>351</v>
      </c>
      <c r="C71" s="1737" t="s">
        <v>238</v>
      </c>
      <c r="D71" s="1738"/>
      <c r="E71" s="1738"/>
      <c r="F71" s="1738"/>
      <c r="G71" s="1738"/>
      <c r="H71" s="1738"/>
      <c r="I71" s="1738"/>
      <c r="J71" s="1739"/>
      <c r="K71" s="1039"/>
      <c r="L71" s="39"/>
    </row>
    <row r="72" spans="1:12" ht="16.5" thickTop="1" x14ac:dyDescent="0.25">
      <c r="A72" s="40">
        <v>43114</v>
      </c>
      <c r="B72" s="41" t="s">
        <v>18</v>
      </c>
      <c r="C72" s="181">
        <v>90</v>
      </c>
      <c r="D72" s="182">
        <f>+C72*(100-E72)/100</f>
        <v>72</v>
      </c>
      <c r="E72" s="181">
        <v>20</v>
      </c>
      <c r="F72" s="181"/>
      <c r="G72" s="181">
        <v>170</v>
      </c>
      <c r="H72" s="181"/>
      <c r="I72" s="181"/>
      <c r="J72" s="181"/>
      <c r="K72" s="1144"/>
      <c r="L72" s="42" t="s">
        <v>1054</v>
      </c>
    </row>
    <row r="73" spans="1:12" x14ac:dyDescent="0.25">
      <c r="A73" s="16">
        <v>43122</v>
      </c>
      <c r="B73" s="17" t="s">
        <v>13</v>
      </c>
      <c r="C73" s="1658" t="s">
        <v>1905</v>
      </c>
      <c r="D73" s="1659"/>
      <c r="E73" s="1659"/>
      <c r="F73" s="1659"/>
      <c r="G73" s="1659"/>
      <c r="H73" s="1659"/>
      <c r="I73" s="1659"/>
      <c r="J73" s="1660"/>
      <c r="K73" s="997"/>
    </row>
    <row r="74" spans="1:12" ht="37.5" customHeight="1" x14ac:dyDescent="0.25">
      <c r="A74" s="16">
        <v>43142</v>
      </c>
      <c r="B74" s="17" t="s">
        <v>13</v>
      </c>
      <c r="C74" s="1655" t="s">
        <v>2023</v>
      </c>
      <c r="D74" s="1656"/>
      <c r="E74" s="1656"/>
      <c r="F74" s="1656"/>
      <c r="G74" s="1656"/>
      <c r="H74" s="1656"/>
      <c r="I74" s="1656"/>
      <c r="J74" s="1657"/>
      <c r="K74" s="991"/>
    </row>
    <row r="75" spans="1:12" ht="94.5" customHeight="1" x14ac:dyDescent="0.25">
      <c r="A75" s="485">
        <v>43270</v>
      </c>
      <c r="B75" s="514" t="s">
        <v>24</v>
      </c>
      <c r="C75" s="1652" t="s">
        <v>2123</v>
      </c>
      <c r="D75" s="1653"/>
      <c r="E75" s="1653"/>
      <c r="F75" s="1653"/>
      <c r="G75" s="1653"/>
      <c r="H75" s="1653"/>
      <c r="I75" s="1653"/>
      <c r="J75" s="1654"/>
      <c r="K75" s="994"/>
      <c r="L75" s="516" t="s">
        <v>2114</v>
      </c>
    </row>
    <row r="76" spans="1:12" ht="20.100000000000001" customHeight="1" x14ac:dyDescent="0.25">
      <c r="A76" s="16">
        <v>43306</v>
      </c>
      <c r="B76" s="17" t="s">
        <v>127</v>
      </c>
      <c r="C76" s="425"/>
      <c r="D76" s="179"/>
      <c r="E76" s="425"/>
      <c r="F76" s="425"/>
      <c r="G76" s="425"/>
      <c r="H76" s="425">
        <v>5140</v>
      </c>
      <c r="I76" s="425">
        <v>100</v>
      </c>
      <c r="J76" s="425"/>
      <c r="K76" s="1003"/>
    </row>
    <row r="77" spans="1:12" x14ac:dyDescent="0.25">
      <c r="A77" s="16">
        <v>43313</v>
      </c>
      <c r="B77" s="17" t="s">
        <v>4</v>
      </c>
      <c r="C77" s="1589" t="s">
        <v>2152</v>
      </c>
      <c r="D77" s="1590"/>
      <c r="E77" s="1590"/>
      <c r="F77" s="1590"/>
      <c r="G77" s="1590"/>
      <c r="H77" s="1590"/>
      <c r="I77" s="1590"/>
      <c r="J77" s="1591"/>
      <c r="K77" s="988"/>
    </row>
    <row r="78" spans="1:12" ht="33.75" customHeight="1" x14ac:dyDescent="0.25">
      <c r="A78" s="16">
        <v>43315</v>
      </c>
      <c r="B78" s="17" t="s">
        <v>18</v>
      </c>
      <c r="C78" s="425">
        <v>75</v>
      </c>
      <c r="D78" s="179">
        <f>+C78*(100-E78)/100</f>
        <v>11.25</v>
      </c>
      <c r="E78" s="425">
        <v>85</v>
      </c>
      <c r="F78" s="425"/>
      <c r="G78" s="425">
        <v>150</v>
      </c>
      <c r="H78" s="425"/>
      <c r="I78" s="425"/>
      <c r="J78" s="425"/>
      <c r="K78" s="1003"/>
      <c r="L78" s="18" t="s">
        <v>2161</v>
      </c>
    </row>
    <row r="79" spans="1:12" x14ac:dyDescent="0.25">
      <c r="A79" s="19">
        <v>43372</v>
      </c>
      <c r="B79" s="20" t="s">
        <v>127</v>
      </c>
      <c r="C79" s="236"/>
      <c r="D79" s="237"/>
      <c r="E79" s="236"/>
      <c r="F79" s="236"/>
      <c r="G79" s="236"/>
      <c r="H79" s="236">
        <v>5090</v>
      </c>
      <c r="I79" s="236">
        <v>100</v>
      </c>
      <c r="J79" s="236"/>
      <c r="K79" s="236"/>
      <c r="L79" s="28" t="s">
        <v>231</v>
      </c>
    </row>
    <row r="80" spans="1:12" ht="16.5" thickBot="1" x14ac:dyDescent="0.3">
      <c r="A80" s="22">
        <v>43403</v>
      </c>
      <c r="B80" s="23" t="s">
        <v>73</v>
      </c>
      <c r="C80" s="2015" t="s">
        <v>2226</v>
      </c>
      <c r="D80" s="2016"/>
      <c r="E80" s="2016"/>
      <c r="F80" s="2016"/>
      <c r="G80" s="2016"/>
      <c r="H80" s="2016"/>
      <c r="I80" s="2016"/>
      <c r="J80" s="2017"/>
      <c r="K80" s="1117"/>
      <c r="L80" s="32"/>
    </row>
    <row r="81" spans="1:12" ht="16.5" thickTop="1" x14ac:dyDescent="0.25">
      <c r="A81" s="780">
        <v>43908</v>
      </c>
      <c r="B81" s="785" t="s">
        <v>66</v>
      </c>
      <c r="C81" s="1702" t="s">
        <v>2865</v>
      </c>
      <c r="D81" s="1703"/>
      <c r="E81" s="1703"/>
      <c r="F81" s="1703"/>
      <c r="G81" s="1703"/>
      <c r="H81" s="1703"/>
      <c r="I81" s="1703"/>
      <c r="J81" s="1704"/>
      <c r="K81" s="1096"/>
      <c r="L81" s="46"/>
    </row>
    <row r="82" spans="1:12" x14ac:dyDescent="0.25">
      <c r="A82" s="16">
        <v>44076</v>
      </c>
      <c r="B82" s="17" t="s">
        <v>127</v>
      </c>
      <c r="C82" s="425"/>
      <c r="D82" s="179" t="s">
        <v>1941</v>
      </c>
      <c r="E82" s="425"/>
      <c r="F82" s="425"/>
      <c r="G82" s="425"/>
      <c r="H82" s="425"/>
      <c r="I82" s="425"/>
      <c r="J82" s="425">
        <v>4180</v>
      </c>
      <c r="K82" s="1003"/>
      <c r="L82" s="18" t="s">
        <v>9</v>
      </c>
    </row>
    <row r="83" spans="1:12" ht="20.100000000000001" customHeight="1" x14ac:dyDescent="0.25">
      <c r="A83" s="16"/>
      <c r="B83" s="17"/>
      <c r="C83" s="425"/>
      <c r="D83" s="179">
        <f t="shared" ref="D83:D145" si="0">+C83*(100-E83)/100</f>
        <v>0</v>
      </c>
      <c r="E83" s="425"/>
      <c r="F83" s="425"/>
      <c r="G83" s="425"/>
      <c r="H83" s="425"/>
      <c r="I83" s="425"/>
      <c r="J83" s="425"/>
      <c r="K83" s="1003"/>
    </row>
    <row r="84" spans="1:12" ht="20.100000000000001" customHeight="1" x14ac:dyDescent="0.25">
      <c r="A84" s="16"/>
      <c r="B84" s="17"/>
      <c r="C84" s="425"/>
      <c r="D84" s="179">
        <f t="shared" si="0"/>
        <v>0</v>
      </c>
      <c r="E84" s="425"/>
      <c r="F84" s="425"/>
      <c r="G84" s="425"/>
      <c r="H84" s="425"/>
      <c r="I84" s="425"/>
      <c r="J84" s="425"/>
      <c r="K84" s="1003"/>
    </row>
    <row r="85" spans="1:12" ht="20.100000000000001" customHeight="1" x14ac:dyDescent="0.25">
      <c r="A85" s="16"/>
      <c r="B85" s="17"/>
      <c r="C85" s="425"/>
      <c r="D85" s="179">
        <f t="shared" si="0"/>
        <v>0</v>
      </c>
      <c r="E85" s="425"/>
      <c r="F85" s="425"/>
      <c r="G85" s="425"/>
      <c r="H85" s="425"/>
      <c r="I85" s="425"/>
      <c r="J85" s="425"/>
      <c r="K85" s="1003"/>
    </row>
    <row r="86" spans="1:12" ht="20.100000000000001" customHeight="1" x14ac:dyDescent="0.25">
      <c r="A86" s="16"/>
      <c r="B86" s="17"/>
      <c r="C86" s="425"/>
      <c r="D86" s="179">
        <f t="shared" si="0"/>
        <v>0</v>
      </c>
      <c r="E86" s="425"/>
      <c r="F86" s="425"/>
      <c r="G86" s="425"/>
      <c r="H86" s="425"/>
      <c r="I86" s="425"/>
      <c r="J86" s="425"/>
      <c r="K86" s="1003"/>
    </row>
    <row r="87" spans="1:12" ht="20.100000000000001" customHeight="1" x14ac:dyDescent="0.25">
      <c r="A87" s="16"/>
      <c r="B87" s="17"/>
      <c r="C87" s="425"/>
      <c r="D87" s="179">
        <f t="shared" si="0"/>
        <v>0</v>
      </c>
      <c r="E87" s="425"/>
      <c r="F87" s="425"/>
      <c r="G87" s="425"/>
      <c r="H87" s="425"/>
      <c r="I87" s="425"/>
      <c r="J87" s="425"/>
      <c r="K87" s="1003"/>
    </row>
    <row r="88" spans="1:12" ht="20.100000000000001" customHeight="1" x14ac:dyDescent="0.25">
      <c r="A88" s="16"/>
      <c r="B88" s="17"/>
      <c r="C88" s="425"/>
      <c r="D88" s="179">
        <f t="shared" si="0"/>
        <v>0</v>
      </c>
      <c r="E88" s="425"/>
      <c r="F88" s="425"/>
      <c r="G88" s="425"/>
      <c r="H88" s="425"/>
      <c r="I88" s="425"/>
      <c r="J88" s="425"/>
      <c r="K88" s="1003"/>
    </row>
    <row r="89" spans="1:12" ht="20.100000000000001" customHeight="1" x14ac:dyDescent="0.25">
      <c r="A89" s="16"/>
      <c r="B89" s="17"/>
      <c r="C89" s="425"/>
      <c r="D89" s="179">
        <f t="shared" si="0"/>
        <v>0</v>
      </c>
      <c r="E89" s="425"/>
      <c r="F89" s="425"/>
      <c r="G89" s="425"/>
      <c r="H89" s="425"/>
      <c r="I89" s="425"/>
      <c r="J89" s="425"/>
      <c r="K89" s="1003"/>
    </row>
    <row r="90" spans="1:12" ht="20.100000000000001" customHeight="1" x14ac:dyDescent="0.25">
      <c r="A90" s="16"/>
      <c r="B90" s="17"/>
      <c r="C90" s="425"/>
      <c r="D90" s="179">
        <f t="shared" si="0"/>
        <v>0</v>
      </c>
      <c r="E90" s="425"/>
      <c r="F90" s="425"/>
      <c r="G90" s="425"/>
      <c r="H90" s="425"/>
      <c r="I90" s="425"/>
      <c r="J90" s="425"/>
      <c r="K90" s="1003"/>
    </row>
    <row r="91" spans="1:12" x14ac:dyDescent="0.25">
      <c r="A91" s="16"/>
      <c r="B91" s="17"/>
      <c r="C91" s="425"/>
      <c r="D91" s="179">
        <f t="shared" si="0"/>
        <v>0</v>
      </c>
      <c r="E91" s="425"/>
      <c r="F91" s="425"/>
      <c r="G91" s="425"/>
      <c r="H91" s="425"/>
      <c r="I91" s="425"/>
      <c r="J91" s="425"/>
      <c r="K91" s="1003"/>
    </row>
    <row r="92" spans="1:12" ht="20.100000000000001" customHeight="1" x14ac:dyDescent="0.25">
      <c r="A92" s="16"/>
      <c r="B92" s="17"/>
      <c r="C92" s="425"/>
      <c r="D92" s="179">
        <f t="shared" si="0"/>
        <v>0</v>
      </c>
      <c r="E92" s="425"/>
      <c r="F92" s="425"/>
      <c r="G92" s="425"/>
      <c r="H92" s="425"/>
      <c r="I92" s="425"/>
      <c r="J92" s="425"/>
      <c r="K92" s="1003"/>
    </row>
    <row r="93" spans="1:12" x14ac:dyDescent="0.25">
      <c r="A93" s="16"/>
      <c r="B93" s="17"/>
      <c r="C93" s="425"/>
      <c r="D93" s="179">
        <f t="shared" si="0"/>
        <v>0</v>
      </c>
      <c r="E93" s="425"/>
      <c r="F93" s="425"/>
      <c r="G93" s="425"/>
      <c r="H93" s="425"/>
      <c r="I93" s="425"/>
      <c r="J93" s="425"/>
      <c r="K93" s="1003"/>
    </row>
    <row r="94" spans="1:12" ht="20.100000000000001" customHeight="1" x14ac:dyDescent="0.25">
      <c r="A94" s="16"/>
      <c r="B94" s="17"/>
      <c r="C94" s="425"/>
      <c r="D94" s="179">
        <f t="shared" si="0"/>
        <v>0</v>
      </c>
      <c r="E94" s="425"/>
      <c r="F94" s="425"/>
      <c r="G94" s="425"/>
      <c r="H94" s="425"/>
      <c r="I94" s="425"/>
      <c r="J94" s="425"/>
      <c r="K94" s="1003"/>
    </row>
    <row r="95" spans="1:12" x14ac:dyDescent="0.25">
      <c r="A95" s="16"/>
      <c r="B95" s="17"/>
      <c r="C95" s="425"/>
      <c r="D95" s="179">
        <f t="shared" si="0"/>
        <v>0</v>
      </c>
      <c r="E95" s="425"/>
      <c r="F95" s="425"/>
      <c r="G95" s="425"/>
      <c r="H95" s="425"/>
      <c r="I95" s="425"/>
      <c r="J95" s="425"/>
      <c r="K95" s="1003"/>
    </row>
    <row r="96" spans="1:12" x14ac:dyDescent="0.25">
      <c r="A96" s="16"/>
      <c r="B96" s="17"/>
      <c r="C96" s="425"/>
      <c r="D96" s="179">
        <f t="shared" si="0"/>
        <v>0</v>
      </c>
      <c r="E96" s="425"/>
      <c r="F96" s="425"/>
      <c r="G96" s="425"/>
      <c r="H96" s="425"/>
      <c r="I96" s="425"/>
      <c r="J96" s="425"/>
      <c r="K96" s="1003"/>
    </row>
    <row r="97" spans="1:11" x14ac:dyDescent="0.25">
      <c r="A97" s="16"/>
      <c r="B97" s="17"/>
      <c r="C97" s="425"/>
      <c r="D97" s="179">
        <f t="shared" si="0"/>
        <v>0</v>
      </c>
      <c r="E97" s="425"/>
      <c r="F97" s="425"/>
      <c r="G97" s="425"/>
      <c r="H97" s="425"/>
      <c r="I97" s="425"/>
      <c r="J97" s="425"/>
      <c r="K97" s="1003"/>
    </row>
    <row r="98" spans="1:11" ht="20.100000000000001" customHeight="1" x14ac:dyDescent="0.25">
      <c r="A98" s="16"/>
      <c r="B98" s="17"/>
      <c r="C98" s="425"/>
      <c r="D98" s="179">
        <f t="shared" si="0"/>
        <v>0</v>
      </c>
      <c r="E98" s="425"/>
      <c r="F98" s="425"/>
      <c r="G98" s="425"/>
      <c r="H98" s="425"/>
      <c r="I98" s="425"/>
      <c r="J98" s="425"/>
      <c r="K98" s="1003"/>
    </row>
    <row r="99" spans="1:11" ht="20.100000000000001" customHeight="1" x14ac:dyDescent="0.25">
      <c r="A99" s="16"/>
      <c r="B99" s="17"/>
      <c r="C99" s="425"/>
      <c r="D99" s="179">
        <f t="shared" si="0"/>
        <v>0</v>
      </c>
      <c r="E99" s="425"/>
      <c r="F99" s="425"/>
      <c r="G99" s="425"/>
      <c r="H99" s="425"/>
      <c r="I99" s="425"/>
      <c r="J99" s="425"/>
      <c r="K99" s="1003"/>
    </row>
    <row r="100" spans="1:11" ht="20.100000000000001" customHeight="1" x14ac:dyDescent="0.25">
      <c r="A100" s="16"/>
      <c r="B100" s="17"/>
      <c r="C100" s="425"/>
      <c r="D100" s="179">
        <f t="shared" si="0"/>
        <v>0</v>
      </c>
      <c r="E100" s="425"/>
      <c r="F100" s="425"/>
      <c r="G100" s="425"/>
      <c r="H100" s="425"/>
      <c r="I100" s="425"/>
      <c r="J100" s="425"/>
      <c r="K100" s="1003"/>
    </row>
    <row r="101" spans="1:11" ht="20.100000000000001" customHeight="1" x14ac:dyDescent="0.25">
      <c r="A101" s="16"/>
      <c r="B101" s="17"/>
      <c r="C101" s="425"/>
      <c r="D101" s="179">
        <f t="shared" si="0"/>
        <v>0</v>
      </c>
      <c r="E101" s="425"/>
      <c r="F101" s="425"/>
      <c r="G101" s="425"/>
      <c r="H101" s="425"/>
      <c r="I101" s="425"/>
      <c r="J101" s="425"/>
      <c r="K101" s="1003"/>
    </row>
    <row r="102" spans="1:11" x14ac:dyDescent="0.25">
      <c r="A102" s="16"/>
      <c r="B102" s="17"/>
      <c r="C102" s="425"/>
      <c r="D102" s="179">
        <f t="shared" si="0"/>
        <v>0</v>
      </c>
      <c r="E102" s="425"/>
      <c r="F102" s="425"/>
      <c r="G102" s="425"/>
      <c r="H102" s="425"/>
      <c r="I102" s="425"/>
      <c r="J102" s="425"/>
      <c r="K102" s="1003"/>
    </row>
    <row r="103" spans="1:11" x14ac:dyDescent="0.25">
      <c r="A103" s="16"/>
      <c r="B103" s="17"/>
      <c r="C103" s="425"/>
      <c r="D103" s="179">
        <f t="shared" si="0"/>
        <v>0</v>
      </c>
      <c r="E103" s="425"/>
      <c r="F103" s="425"/>
      <c r="G103" s="425"/>
      <c r="H103" s="425"/>
      <c r="I103" s="425"/>
      <c r="J103" s="425"/>
      <c r="K103" s="1003"/>
    </row>
    <row r="104" spans="1:11" x14ac:dyDescent="0.25">
      <c r="A104" s="16"/>
      <c r="B104" s="17"/>
      <c r="C104" s="425"/>
      <c r="D104" s="179">
        <f t="shared" si="0"/>
        <v>0</v>
      </c>
      <c r="E104" s="425"/>
      <c r="F104" s="425"/>
      <c r="G104" s="425"/>
      <c r="H104" s="425"/>
      <c r="I104" s="425"/>
      <c r="J104" s="425"/>
      <c r="K104" s="1003"/>
    </row>
    <row r="105" spans="1:11" ht="20.100000000000001" customHeight="1" x14ac:dyDescent="0.25">
      <c r="A105" s="16"/>
      <c r="B105" s="17"/>
      <c r="C105" s="425"/>
      <c r="D105" s="179">
        <f t="shared" si="0"/>
        <v>0</v>
      </c>
      <c r="E105" s="425"/>
      <c r="F105" s="425"/>
      <c r="G105" s="425"/>
      <c r="H105" s="425"/>
      <c r="I105" s="425"/>
      <c r="J105" s="425"/>
      <c r="K105" s="1003"/>
    </row>
    <row r="106" spans="1:11" x14ac:dyDescent="0.25">
      <c r="A106" s="16"/>
      <c r="B106" s="17"/>
      <c r="C106" s="425"/>
      <c r="D106" s="179">
        <f t="shared" si="0"/>
        <v>0</v>
      </c>
      <c r="E106" s="425"/>
      <c r="F106" s="425"/>
      <c r="G106" s="425"/>
      <c r="H106" s="425"/>
      <c r="I106" s="425"/>
      <c r="J106" s="425"/>
      <c r="K106" s="1003"/>
    </row>
    <row r="107" spans="1:11" x14ac:dyDescent="0.25">
      <c r="A107" s="16"/>
      <c r="B107" s="17"/>
      <c r="C107" s="425"/>
      <c r="D107" s="179">
        <f t="shared" si="0"/>
        <v>0</v>
      </c>
      <c r="E107" s="425"/>
      <c r="F107" s="425"/>
      <c r="G107" s="425"/>
      <c r="H107" s="425"/>
      <c r="I107" s="425"/>
      <c r="J107" s="425"/>
      <c r="K107" s="1003"/>
    </row>
    <row r="108" spans="1:11" x14ac:dyDescent="0.25">
      <c r="A108" s="16"/>
      <c r="B108" s="17"/>
      <c r="C108" s="425"/>
      <c r="D108" s="179">
        <f t="shared" si="0"/>
        <v>0</v>
      </c>
      <c r="E108" s="425"/>
      <c r="F108" s="425"/>
      <c r="G108" s="425"/>
      <c r="H108" s="425"/>
      <c r="I108" s="425"/>
      <c r="J108" s="425"/>
      <c r="K108" s="1003"/>
    </row>
    <row r="109" spans="1:11" ht="20.100000000000001" customHeight="1" x14ac:dyDescent="0.25">
      <c r="A109" s="16"/>
      <c r="B109" s="17"/>
      <c r="C109" s="425"/>
      <c r="D109" s="179">
        <f t="shared" si="0"/>
        <v>0</v>
      </c>
      <c r="E109" s="425"/>
      <c r="F109" s="425"/>
      <c r="G109" s="425"/>
      <c r="H109" s="425"/>
      <c r="I109" s="425"/>
      <c r="J109" s="425"/>
      <c r="K109" s="1003"/>
    </row>
    <row r="110" spans="1:11" ht="20.100000000000001" customHeight="1" x14ac:dyDescent="0.25">
      <c r="A110" s="16"/>
      <c r="B110" s="17"/>
      <c r="C110" s="425"/>
      <c r="D110" s="179">
        <f t="shared" si="0"/>
        <v>0</v>
      </c>
      <c r="E110" s="425"/>
      <c r="F110" s="425"/>
      <c r="G110" s="425"/>
      <c r="H110" s="425"/>
      <c r="I110" s="425"/>
      <c r="J110" s="425"/>
      <c r="K110" s="1003"/>
    </row>
    <row r="111" spans="1:11" x14ac:dyDescent="0.25">
      <c r="A111" s="16"/>
      <c r="B111" s="17"/>
      <c r="C111" s="425"/>
      <c r="D111" s="179">
        <f t="shared" si="0"/>
        <v>0</v>
      </c>
      <c r="E111" s="425"/>
      <c r="F111" s="425"/>
      <c r="G111" s="425"/>
      <c r="H111" s="425"/>
      <c r="I111" s="425"/>
      <c r="J111" s="425"/>
      <c r="K111" s="1003"/>
    </row>
    <row r="112" spans="1:11" x14ac:dyDescent="0.25">
      <c r="A112" s="16"/>
      <c r="B112" s="17"/>
      <c r="C112" s="425"/>
      <c r="D112" s="179">
        <f t="shared" si="0"/>
        <v>0</v>
      </c>
      <c r="E112" s="425"/>
      <c r="F112" s="425"/>
      <c r="G112" s="425"/>
      <c r="H112" s="425"/>
      <c r="I112" s="425"/>
      <c r="J112" s="425"/>
      <c r="K112" s="1003"/>
    </row>
    <row r="113" spans="1:11" x14ac:dyDescent="0.25">
      <c r="A113" s="16"/>
      <c r="B113" s="17"/>
      <c r="C113" s="425"/>
      <c r="D113" s="179">
        <f t="shared" si="0"/>
        <v>0</v>
      </c>
      <c r="E113" s="425"/>
      <c r="F113" s="425"/>
      <c r="G113" s="425"/>
      <c r="H113" s="425"/>
      <c r="I113" s="425"/>
      <c r="J113" s="425"/>
      <c r="K113" s="1003"/>
    </row>
    <row r="114" spans="1:11" x14ac:dyDescent="0.25">
      <c r="A114" s="16"/>
      <c r="B114" s="17"/>
      <c r="C114" s="425"/>
      <c r="D114" s="179">
        <f t="shared" si="0"/>
        <v>0</v>
      </c>
      <c r="E114" s="425"/>
      <c r="F114" s="425"/>
      <c r="G114" s="425"/>
      <c r="H114" s="425"/>
      <c r="I114" s="425"/>
      <c r="J114" s="425"/>
      <c r="K114" s="1003"/>
    </row>
    <row r="115" spans="1:11" x14ac:dyDescent="0.25">
      <c r="A115" s="16"/>
      <c r="B115" s="17"/>
      <c r="C115" s="425"/>
      <c r="D115" s="179">
        <f t="shared" si="0"/>
        <v>0</v>
      </c>
      <c r="E115" s="425"/>
      <c r="F115" s="425"/>
      <c r="G115" s="425"/>
      <c r="H115" s="425"/>
      <c r="I115" s="425"/>
      <c r="J115" s="425"/>
      <c r="K115" s="1003"/>
    </row>
    <row r="116" spans="1:11" x14ac:dyDescent="0.25">
      <c r="A116" s="16"/>
      <c r="B116" s="17"/>
      <c r="C116" s="425"/>
      <c r="D116" s="179">
        <f t="shared" si="0"/>
        <v>0</v>
      </c>
      <c r="E116" s="425"/>
      <c r="F116" s="425"/>
      <c r="G116" s="425"/>
      <c r="H116" s="425"/>
      <c r="I116" s="425"/>
      <c r="J116" s="425"/>
      <c r="K116" s="1003"/>
    </row>
    <row r="117" spans="1:11" ht="20.100000000000001" customHeight="1" x14ac:dyDescent="0.25">
      <c r="A117" s="16"/>
      <c r="B117" s="17"/>
      <c r="C117" s="425"/>
      <c r="D117" s="179">
        <f t="shared" si="0"/>
        <v>0</v>
      </c>
      <c r="E117" s="425"/>
      <c r="F117" s="425"/>
      <c r="G117" s="425"/>
      <c r="H117" s="425"/>
      <c r="I117" s="425"/>
      <c r="J117" s="425"/>
      <c r="K117" s="1003"/>
    </row>
    <row r="118" spans="1:11" ht="20.100000000000001" customHeight="1" x14ac:dyDescent="0.25">
      <c r="A118" s="16"/>
      <c r="B118" s="17"/>
      <c r="C118" s="425"/>
      <c r="D118" s="179">
        <f t="shared" si="0"/>
        <v>0</v>
      </c>
      <c r="E118" s="425"/>
      <c r="F118" s="425"/>
      <c r="G118" s="425"/>
      <c r="H118" s="425"/>
      <c r="I118" s="425"/>
      <c r="J118" s="425"/>
      <c r="K118" s="1003"/>
    </row>
    <row r="119" spans="1:11" ht="20.100000000000001" customHeight="1" x14ac:dyDescent="0.25">
      <c r="A119" s="16"/>
      <c r="B119" s="17"/>
      <c r="C119" s="425"/>
      <c r="D119" s="179">
        <f t="shared" si="0"/>
        <v>0</v>
      </c>
      <c r="E119" s="425"/>
      <c r="F119" s="425"/>
      <c r="G119" s="425"/>
      <c r="H119" s="425"/>
      <c r="I119" s="425"/>
      <c r="J119" s="425"/>
      <c r="K119" s="1003"/>
    </row>
    <row r="120" spans="1:11" ht="20.100000000000001" customHeight="1" x14ac:dyDescent="0.25">
      <c r="A120" s="16"/>
      <c r="B120" s="17"/>
      <c r="C120" s="425"/>
      <c r="D120" s="179">
        <f t="shared" si="0"/>
        <v>0</v>
      </c>
      <c r="E120" s="425"/>
      <c r="F120" s="425"/>
      <c r="G120" s="425"/>
      <c r="H120" s="425"/>
      <c r="I120" s="425"/>
      <c r="J120" s="425"/>
      <c r="K120" s="1003"/>
    </row>
    <row r="121" spans="1:11" x14ac:dyDescent="0.25">
      <c r="A121" s="16"/>
      <c r="B121" s="17"/>
      <c r="C121" s="425"/>
      <c r="D121" s="179">
        <f t="shared" si="0"/>
        <v>0</v>
      </c>
      <c r="E121" s="425"/>
      <c r="F121" s="425"/>
      <c r="G121" s="425"/>
      <c r="H121" s="425"/>
      <c r="I121" s="425"/>
      <c r="J121" s="425"/>
      <c r="K121" s="1003"/>
    </row>
    <row r="122" spans="1:11" ht="20.100000000000001" customHeight="1" x14ac:dyDescent="0.25">
      <c r="A122" s="16"/>
      <c r="B122" s="17"/>
      <c r="C122" s="425"/>
      <c r="D122" s="179">
        <f t="shared" si="0"/>
        <v>0</v>
      </c>
      <c r="E122" s="425"/>
      <c r="F122" s="425"/>
      <c r="G122" s="425"/>
      <c r="H122" s="425"/>
      <c r="I122" s="425"/>
      <c r="J122" s="425"/>
      <c r="K122" s="1003"/>
    </row>
    <row r="123" spans="1:11" ht="20.100000000000001" customHeight="1" x14ac:dyDescent="0.25">
      <c r="A123" s="16"/>
      <c r="B123" s="17"/>
      <c r="C123" s="425"/>
      <c r="D123" s="179">
        <f t="shared" si="0"/>
        <v>0</v>
      </c>
      <c r="E123" s="425"/>
      <c r="F123" s="425"/>
      <c r="G123" s="425"/>
      <c r="H123" s="425"/>
      <c r="I123" s="425"/>
      <c r="J123" s="425"/>
      <c r="K123" s="1003"/>
    </row>
    <row r="124" spans="1:11" ht="20.100000000000001" customHeight="1" x14ac:dyDescent="0.25">
      <c r="A124" s="16"/>
      <c r="B124" s="17"/>
      <c r="C124" s="425"/>
      <c r="D124" s="179">
        <f t="shared" si="0"/>
        <v>0</v>
      </c>
      <c r="E124" s="425"/>
      <c r="F124" s="425"/>
      <c r="G124" s="425"/>
      <c r="H124" s="425"/>
      <c r="I124" s="425"/>
      <c r="J124" s="425"/>
      <c r="K124" s="1003"/>
    </row>
    <row r="125" spans="1:11" ht="20.100000000000001" customHeight="1" x14ac:dyDescent="0.25">
      <c r="A125" s="16"/>
      <c r="B125" s="17"/>
      <c r="C125" s="425"/>
      <c r="D125" s="179">
        <f t="shared" si="0"/>
        <v>0</v>
      </c>
      <c r="E125" s="425"/>
      <c r="F125" s="425"/>
      <c r="G125" s="425"/>
      <c r="H125" s="425"/>
      <c r="I125" s="425"/>
      <c r="J125" s="425"/>
      <c r="K125" s="1003"/>
    </row>
    <row r="126" spans="1:11" ht="20.100000000000001" customHeight="1" x14ac:dyDescent="0.25">
      <c r="A126" s="16"/>
      <c r="B126" s="17"/>
      <c r="C126" s="425"/>
      <c r="D126" s="179">
        <f t="shared" si="0"/>
        <v>0</v>
      </c>
      <c r="E126" s="425"/>
      <c r="F126" s="425"/>
      <c r="G126" s="425"/>
      <c r="H126" s="425"/>
      <c r="I126" s="425"/>
      <c r="J126" s="425"/>
      <c r="K126" s="1003"/>
    </row>
    <row r="127" spans="1:11" ht="20.100000000000001" customHeight="1" x14ac:dyDescent="0.25">
      <c r="A127" s="16"/>
      <c r="B127" s="17"/>
      <c r="C127" s="425"/>
      <c r="D127" s="179">
        <f t="shared" si="0"/>
        <v>0</v>
      </c>
      <c r="E127" s="425"/>
      <c r="F127" s="425"/>
      <c r="G127" s="425"/>
      <c r="H127" s="425"/>
      <c r="I127" s="425"/>
      <c r="J127" s="425"/>
      <c r="K127" s="1003"/>
    </row>
    <row r="128" spans="1:11" ht="20.100000000000001" customHeight="1" x14ac:dyDescent="0.25">
      <c r="A128" s="16"/>
      <c r="B128" s="17"/>
      <c r="C128" s="425"/>
      <c r="D128" s="179">
        <f t="shared" si="0"/>
        <v>0</v>
      </c>
      <c r="E128" s="425"/>
      <c r="F128" s="425"/>
      <c r="G128" s="425"/>
      <c r="H128" s="425"/>
      <c r="I128" s="425"/>
      <c r="J128" s="425"/>
      <c r="K128" s="1003"/>
    </row>
    <row r="129" spans="1:11" ht="20.100000000000001" customHeight="1" x14ac:dyDescent="0.25">
      <c r="A129" s="16"/>
      <c r="B129" s="17"/>
      <c r="C129" s="425"/>
      <c r="D129" s="179">
        <f t="shared" si="0"/>
        <v>0</v>
      </c>
      <c r="E129" s="425"/>
      <c r="F129" s="425"/>
      <c r="G129" s="425"/>
      <c r="H129" s="425"/>
      <c r="I129" s="425"/>
      <c r="J129" s="425"/>
      <c r="K129" s="1003"/>
    </row>
    <row r="130" spans="1:11" x14ac:dyDescent="0.25">
      <c r="A130" s="16"/>
      <c r="B130" s="17"/>
      <c r="C130" s="425"/>
      <c r="D130" s="179">
        <f t="shared" si="0"/>
        <v>0</v>
      </c>
      <c r="E130" s="425"/>
      <c r="F130" s="425"/>
      <c r="G130" s="425"/>
      <c r="H130" s="425"/>
      <c r="I130" s="425"/>
      <c r="J130" s="425"/>
      <c r="K130" s="1003"/>
    </row>
    <row r="131" spans="1:11" ht="20.100000000000001" customHeight="1" x14ac:dyDescent="0.25">
      <c r="A131" s="16"/>
      <c r="B131" s="17"/>
      <c r="C131" s="425"/>
      <c r="D131" s="179">
        <f t="shared" si="0"/>
        <v>0</v>
      </c>
      <c r="E131" s="425"/>
      <c r="F131" s="425"/>
      <c r="G131" s="425"/>
      <c r="H131" s="425"/>
      <c r="I131" s="425"/>
      <c r="J131" s="425"/>
      <c r="K131" s="1003"/>
    </row>
    <row r="132" spans="1:11" x14ac:dyDescent="0.25">
      <c r="A132" s="16"/>
      <c r="B132" s="17"/>
      <c r="C132" s="425"/>
      <c r="D132" s="179">
        <f t="shared" si="0"/>
        <v>0</v>
      </c>
      <c r="E132" s="425"/>
      <c r="F132" s="425"/>
      <c r="G132" s="425"/>
      <c r="H132" s="425"/>
      <c r="I132" s="425"/>
      <c r="J132" s="425"/>
      <c r="K132" s="1003"/>
    </row>
    <row r="133" spans="1:11" x14ac:dyDescent="0.25">
      <c r="A133" s="16"/>
      <c r="B133" s="17"/>
      <c r="C133" s="425"/>
      <c r="D133" s="179">
        <f t="shared" si="0"/>
        <v>0</v>
      </c>
      <c r="E133" s="425"/>
      <c r="F133" s="425"/>
      <c r="G133" s="425"/>
      <c r="H133" s="425"/>
      <c r="I133" s="425"/>
      <c r="J133" s="425"/>
      <c r="K133" s="1003"/>
    </row>
    <row r="134" spans="1:11" x14ac:dyDescent="0.25">
      <c r="A134" s="16"/>
      <c r="C134" s="425"/>
      <c r="D134" s="179">
        <f t="shared" si="0"/>
        <v>0</v>
      </c>
      <c r="E134" s="425"/>
      <c r="F134" s="425"/>
      <c r="G134" s="425"/>
      <c r="H134" s="425"/>
      <c r="I134" s="425"/>
      <c r="J134" s="425"/>
      <c r="K134" s="1003"/>
    </row>
    <row r="135" spans="1:11" x14ac:dyDescent="0.25">
      <c r="A135" s="16"/>
      <c r="C135" s="425"/>
      <c r="D135" s="179">
        <f t="shared" si="0"/>
        <v>0</v>
      </c>
      <c r="E135" s="425"/>
      <c r="F135" s="425"/>
      <c r="G135" s="425"/>
      <c r="H135" s="425"/>
      <c r="I135" s="425"/>
      <c r="J135" s="425"/>
      <c r="K135" s="1003"/>
    </row>
    <row r="136" spans="1:11" x14ac:dyDescent="0.25">
      <c r="A136" s="16"/>
      <c r="C136" s="425"/>
      <c r="D136" s="179">
        <f t="shared" si="0"/>
        <v>0</v>
      </c>
      <c r="E136" s="425"/>
      <c r="F136" s="425"/>
      <c r="G136" s="425"/>
      <c r="H136" s="425"/>
      <c r="I136" s="425"/>
      <c r="J136" s="425"/>
      <c r="K136" s="1003"/>
    </row>
    <row r="137" spans="1:11" x14ac:dyDescent="0.25">
      <c r="A137" s="16"/>
      <c r="C137" s="425"/>
      <c r="D137" s="179">
        <f t="shared" si="0"/>
        <v>0</v>
      </c>
      <c r="E137" s="425"/>
      <c r="F137" s="425"/>
      <c r="G137" s="425"/>
      <c r="H137" s="425"/>
      <c r="I137" s="425"/>
      <c r="J137" s="425"/>
      <c r="K137" s="1003"/>
    </row>
    <row r="138" spans="1:11" x14ac:dyDescent="0.25">
      <c r="A138" s="16"/>
      <c r="C138" s="425"/>
      <c r="D138" s="179">
        <f t="shared" si="0"/>
        <v>0</v>
      </c>
      <c r="E138" s="425"/>
      <c r="F138" s="425"/>
      <c r="G138" s="425"/>
      <c r="H138" s="425"/>
      <c r="I138" s="425"/>
      <c r="J138" s="425"/>
      <c r="K138" s="1003"/>
    </row>
    <row r="139" spans="1:11" x14ac:dyDescent="0.25">
      <c r="A139" s="16"/>
      <c r="C139" s="425"/>
      <c r="D139" s="179">
        <f t="shared" si="0"/>
        <v>0</v>
      </c>
      <c r="E139" s="425"/>
      <c r="F139" s="425"/>
      <c r="G139" s="425"/>
      <c r="H139" s="425"/>
      <c r="I139" s="425"/>
      <c r="J139" s="425"/>
      <c r="K139" s="1003"/>
    </row>
    <row r="140" spans="1:11" x14ac:dyDescent="0.25">
      <c r="A140" s="16"/>
      <c r="C140" s="425"/>
      <c r="D140" s="179">
        <f t="shared" si="0"/>
        <v>0</v>
      </c>
      <c r="E140" s="425"/>
      <c r="F140" s="425"/>
      <c r="G140" s="425"/>
      <c r="H140" s="425"/>
      <c r="I140" s="425"/>
      <c r="J140" s="425"/>
      <c r="K140" s="1003"/>
    </row>
    <row r="141" spans="1:11" x14ac:dyDescent="0.25">
      <c r="A141" s="16"/>
      <c r="C141" s="425"/>
      <c r="D141" s="179">
        <f t="shared" si="0"/>
        <v>0</v>
      </c>
      <c r="E141" s="425"/>
      <c r="F141" s="425"/>
      <c r="G141" s="425"/>
      <c r="H141" s="425"/>
      <c r="I141" s="425"/>
      <c r="J141" s="425"/>
      <c r="K141" s="1003"/>
    </row>
    <row r="142" spans="1:11" x14ac:dyDescent="0.25">
      <c r="A142" s="16"/>
      <c r="C142" s="425"/>
      <c r="D142" s="179">
        <f t="shared" si="0"/>
        <v>0</v>
      </c>
      <c r="E142" s="425"/>
      <c r="F142" s="425"/>
      <c r="G142" s="425"/>
      <c r="H142" s="425"/>
      <c r="I142" s="425"/>
      <c r="J142" s="425"/>
      <c r="K142" s="1003"/>
    </row>
    <row r="143" spans="1:11" x14ac:dyDescent="0.25">
      <c r="A143" s="16"/>
      <c r="C143" s="425"/>
      <c r="D143" s="179">
        <f t="shared" si="0"/>
        <v>0</v>
      </c>
      <c r="E143" s="425"/>
      <c r="F143" s="425"/>
      <c r="G143" s="425"/>
      <c r="H143" s="425"/>
      <c r="I143" s="425"/>
      <c r="J143" s="425"/>
      <c r="K143" s="1003"/>
    </row>
    <row r="144" spans="1:11" x14ac:dyDescent="0.25">
      <c r="A144" s="16"/>
      <c r="C144" s="425"/>
      <c r="D144" s="179">
        <f t="shared" si="0"/>
        <v>0</v>
      </c>
      <c r="E144" s="425"/>
      <c r="F144" s="425"/>
      <c r="G144" s="425"/>
      <c r="H144" s="425"/>
      <c r="I144" s="425"/>
      <c r="J144" s="425"/>
      <c r="K144" s="1003"/>
    </row>
    <row r="145" spans="1:11" x14ac:dyDescent="0.25">
      <c r="A145" s="16"/>
      <c r="C145" s="425"/>
      <c r="D145" s="179">
        <f t="shared" si="0"/>
        <v>0</v>
      </c>
      <c r="E145" s="425"/>
      <c r="F145" s="425"/>
      <c r="G145" s="425"/>
      <c r="H145" s="425"/>
      <c r="I145" s="425"/>
      <c r="J145" s="425"/>
      <c r="K145" s="1003"/>
    </row>
    <row r="146" spans="1:11" x14ac:dyDescent="0.25">
      <c r="A146" s="16"/>
      <c r="C146" s="425"/>
      <c r="D146" s="179">
        <f>+C146*(100-E146)/100</f>
        <v>0</v>
      </c>
      <c r="E146" s="425"/>
      <c r="F146" s="425"/>
      <c r="G146" s="425"/>
      <c r="H146" s="425"/>
      <c r="I146" s="425"/>
      <c r="J146" s="425"/>
      <c r="K146" s="1003"/>
    </row>
    <row r="147" spans="1:11" x14ac:dyDescent="0.25">
      <c r="A147" s="16"/>
      <c r="C147" s="425"/>
      <c r="D147" s="179">
        <f>+C147*(100-E147)/100</f>
        <v>0</v>
      </c>
      <c r="E147" s="425"/>
      <c r="F147" s="425"/>
      <c r="G147" s="425"/>
      <c r="H147" s="425"/>
      <c r="I147" s="425"/>
      <c r="J147" s="425"/>
      <c r="K147" s="1003"/>
    </row>
    <row r="148" spans="1:11" x14ac:dyDescent="0.25">
      <c r="A148" s="16"/>
      <c r="C148" s="425"/>
      <c r="D148" s="425"/>
      <c r="E148" s="425"/>
      <c r="F148" s="425"/>
      <c r="G148" s="425"/>
      <c r="H148" s="425"/>
      <c r="I148" s="425"/>
      <c r="J148" s="425"/>
      <c r="K148" s="1003"/>
    </row>
    <row r="149" spans="1:11" x14ac:dyDescent="0.25">
      <c r="A149" s="16"/>
      <c r="C149" s="425"/>
      <c r="D149" s="425"/>
      <c r="E149" s="425"/>
      <c r="F149" s="425"/>
      <c r="G149" s="425"/>
      <c r="H149" s="425"/>
      <c r="I149" s="425"/>
      <c r="J149" s="425"/>
      <c r="K149" s="1003"/>
    </row>
    <row r="150" spans="1:11" x14ac:dyDescent="0.25">
      <c r="A150" s="16"/>
    </row>
    <row r="151" spans="1:11" x14ac:dyDescent="0.25">
      <c r="A151" s="16"/>
    </row>
    <row r="152" spans="1:11" x14ac:dyDescent="0.25">
      <c r="A152" s="16"/>
    </row>
    <row r="153" spans="1:11" x14ac:dyDescent="0.25">
      <c r="A153" s="16"/>
    </row>
    <row r="154" spans="1:11" x14ac:dyDescent="0.25">
      <c r="A154" s="16"/>
    </row>
    <row r="155" spans="1:11" x14ac:dyDescent="0.25">
      <c r="A155" s="16"/>
    </row>
    <row r="156" spans="1:11" x14ac:dyDescent="0.25">
      <c r="A156" s="16"/>
    </row>
    <row r="157" spans="1:11" x14ac:dyDescent="0.25">
      <c r="A157" s="16"/>
    </row>
    <row r="158" spans="1:11" x14ac:dyDescent="0.25">
      <c r="A158" s="16"/>
    </row>
    <row r="159" spans="1:11" x14ac:dyDescent="0.25">
      <c r="A159" s="16"/>
    </row>
    <row r="160" spans="1:11" x14ac:dyDescent="0.25">
      <c r="A160" s="16"/>
    </row>
  </sheetData>
  <autoFilter ref="A6:L147"/>
  <customSheetViews>
    <customSheetView guid="{4721BBB5-12E6-4B99-8BF2-C39038CD9F6A}" showAutoFilter="1">
      <pane ySplit="6" topLeftCell="A51" activePane="bottomLeft" state="frozen"/>
      <selection pane="bottomLeft" activeCell="K62" sqref="K62"/>
      <pageMargins left="0.75" right="0.75" top="1" bottom="1" header="0.5" footer="0.5"/>
      <pageSetup orientation="portrait" horizontalDpi="200" verticalDpi="200" r:id="rId1"/>
      <headerFooter alignWithMargins="0"/>
      <autoFilter ref="B6:B174"/>
    </customSheetView>
    <customSheetView guid="{FA9FAA88-D028-49CA-97F0-6F4B4A8F7473}" showAutoFilter="1">
      <pane ySplit="6" topLeftCell="A51" activePane="bottomLeft" state="frozen"/>
      <selection pane="bottomLeft" activeCell="K51" sqref="K51"/>
      <pageMargins left="0.75" right="0.75" top="1" bottom="1" header="0.5" footer="0.5"/>
      <pageSetup orientation="portrait" horizontalDpi="200" verticalDpi="200" r:id="rId2"/>
      <headerFooter alignWithMargins="0"/>
      <autoFilter ref="B6:B174"/>
    </customSheetView>
  </customSheetViews>
  <mergeCells count="56">
    <mergeCell ref="A47:A48"/>
    <mergeCell ref="I5:J5"/>
    <mergeCell ref="H44:I44"/>
    <mergeCell ref="H38:I38"/>
    <mergeCell ref="C42:J42"/>
    <mergeCell ref="C48:J48"/>
    <mergeCell ref="C30:J30"/>
    <mergeCell ref="C11:J11"/>
    <mergeCell ref="H33:J33"/>
    <mergeCell ref="C31:J31"/>
    <mergeCell ref="H23:J23"/>
    <mergeCell ref="C15:J15"/>
    <mergeCell ref="A15:A16"/>
    <mergeCell ref="A1:L1"/>
    <mergeCell ref="A2:B2"/>
    <mergeCell ref="C2:F2"/>
    <mergeCell ref="G2:H2"/>
    <mergeCell ref="I2:J2"/>
    <mergeCell ref="K2:L2"/>
    <mergeCell ref="K3:L3"/>
    <mergeCell ref="K4:L4"/>
    <mergeCell ref="K5:L5"/>
    <mergeCell ref="A3:B3"/>
    <mergeCell ref="A5:B5"/>
    <mergeCell ref="C5:F5"/>
    <mergeCell ref="A4:B4"/>
    <mergeCell ref="G4:H4"/>
    <mergeCell ref="I4:J4"/>
    <mergeCell ref="C4:F4"/>
    <mergeCell ref="G3:H3"/>
    <mergeCell ref="I3:J3"/>
    <mergeCell ref="C3:F3"/>
    <mergeCell ref="G5:H5"/>
    <mergeCell ref="C49:J49"/>
    <mergeCell ref="H27:I27"/>
    <mergeCell ref="C25:J25"/>
    <mergeCell ref="C16:J16"/>
    <mergeCell ref="C24:J24"/>
    <mergeCell ref="C50:J50"/>
    <mergeCell ref="C51:J51"/>
    <mergeCell ref="C65:J65"/>
    <mergeCell ref="C67:J67"/>
    <mergeCell ref="C77:J77"/>
    <mergeCell ref="C71:J71"/>
    <mergeCell ref="C69:J69"/>
    <mergeCell ref="C52:J52"/>
    <mergeCell ref="C64:J64"/>
    <mergeCell ref="C60:J60"/>
    <mergeCell ref="C59:J59"/>
    <mergeCell ref="C56:J56"/>
    <mergeCell ref="H54:I54"/>
    <mergeCell ref="C81:J81"/>
    <mergeCell ref="C80:J80"/>
    <mergeCell ref="C75:J75"/>
    <mergeCell ref="C74:J74"/>
    <mergeCell ref="C73:J73"/>
  </mergeCells>
  <phoneticPr fontId="11" type="noConversion"/>
  <hyperlinks>
    <hyperlink ref="B31" r:id="rId3"/>
    <hyperlink ref="B75" r:id="rId4"/>
  </hyperlinks>
  <pageMargins left="0.75" right="0.75" top="1" bottom="1" header="0.5" footer="0.5"/>
  <pageSetup orientation="portrait" horizontalDpi="200" verticalDpi="200" r:id="rId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HI157"/>
  <sheetViews>
    <sheetView workbookViewId="0">
      <pane ySplit="6" topLeftCell="A57" activePane="bottomLeft" state="frozen"/>
      <selection pane="bottomLeft" activeCell="B54" sqref="B54"/>
    </sheetView>
  </sheetViews>
  <sheetFormatPr defaultColWidth="8.88671875" defaultRowHeight="15.75" x14ac:dyDescent="0.25"/>
  <cols>
    <col min="1" max="1" width="8.5546875" style="48" customWidth="1"/>
    <col min="2" max="9" width="7.88671875" style="47" customWidth="1"/>
    <col min="10" max="10" width="10.6640625" style="47" customWidth="1"/>
    <col min="11" max="11" width="25" style="977" customWidth="1"/>
    <col min="12" max="12" width="34.109375" style="18" customWidth="1"/>
    <col min="13" max="16384" width="8.88671875" style="9"/>
  </cols>
  <sheetData>
    <row r="1" spans="1:13" s="6" customFormat="1" ht="30.75" customHeight="1" thickTop="1" x14ac:dyDescent="0.25">
      <c r="A1" s="1621" t="s">
        <v>1049</v>
      </c>
      <c r="B1" s="1622"/>
      <c r="C1" s="1622"/>
      <c r="D1" s="1622"/>
      <c r="E1" s="1622"/>
      <c r="F1" s="1622"/>
      <c r="G1" s="1622"/>
      <c r="H1" s="1622"/>
      <c r="I1" s="1622"/>
      <c r="J1" s="1622"/>
      <c r="K1" s="1622"/>
      <c r="L1" s="1623"/>
      <c r="M1" s="5"/>
    </row>
    <row r="2" spans="1:13" ht="20.25" customHeight="1" x14ac:dyDescent="0.25">
      <c r="A2" s="1624" t="s">
        <v>177</v>
      </c>
      <c r="B2" s="1625"/>
      <c r="C2" s="1600"/>
      <c r="D2" s="1601"/>
      <c r="E2" s="1601"/>
      <c r="F2" s="1602"/>
      <c r="G2" s="1626"/>
      <c r="H2" s="1627"/>
      <c r="I2" s="1628" t="s">
        <v>178</v>
      </c>
      <c r="J2" s="1629"/>
      <c r="K2" s="1718"/>
      <c r="L2" s="1719"/>
      <c r="M2" s="8"/>
    </row>
    <row r="3" spans="1:13" ht="20.25" customHeight="1" x14ac:dyDescent="0.25">
      <c r="A3" s="1624" t="s">
        <v>179</v>
      </c>
      <c r="B3" s="1625"/>
      <c r="C3" s="1600"/>
      <c r="D3" s="1601"/>
      <c r="E3" s="1601"/>
      <c r="F3" s="1602"/>
      <c r="G3" s="1626"/>
      <c r="H3" s="1627"/>
      <c r="I3" s="1628" t="s">
        <v>180</v>
      </c>
      <c r="J3" s="1629"/>
      <c r="K3" s="1718"/>
      <c r="L3" s="1719"/>
      <c r="M3" s="8"/>
    </row>
    <row r="4" spans="1:13" ht="20.25" customHeight="1" x14ac:dyDescent="0.25">
      <c r="A4" s="1624" t="s">
        <v>181</v>
      </c>
      <c r="B4" s="1625"/>
      <c r="C4" s="1600"/>
      <c r="D4" s="1601"/>
      <c r="E4" s="1601"/>
      <c r="F4" s="1602"/>
      <c r="G4" s="1626"/>
      <c r="H4" s="1627"/>
      <c r="I4" s="1628" t="s">
        <v>182</v>
      </c>
      <c r="J4" s="1629"/>
      <c r="K4" s="1718"/>
      <c r="L4" s="1719"/>
      <c r="M4" s="8"/>
    </row>
    <row r="5" spans="1:13" ht="117.75" customHeight="1" thickBot="1" x14ac:dyDescent="0.3">
      <c r="A5" s="1641" t="s">
        <v>183</v>
      </c>
      <c r="B5" s="1642"/>
      <c r="C5" s="1636"/>
      <c r="D5" s="1637"/>
      <c r="E5" s="1637"/>
      <c r="F5" s="1638"/>
      <c r="G5" s="10"/>
      <c r="H5" s="11"/>
      <c r="I5" s="1628" t="s">
        <v>297</v>
      </c>
      <c r="J5" s="1629"/>
      <c r="K5" s="1861" t="s">
        <v>3122</v>
      </c>
      <c r="L5" s="1862"/>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32.25" customHeight="1" x14ac:dyDescent="0.4">
      <c r="A7" s="16">
        <v>40570</v>
      </c>
      <c r="B7" s="17" t="s">
        <v>18</v>
      </c>
      <c r="C7" s="47">
        <v>85</v>
      </c>
      <c r="D7" s="47">
        <v>60</v>
      </c>
      <c r="E7" s="47">
        <v>30</v>
      </c>
      <c r="F7" s="47">
        <v>10</v>
      </c>
      <c r="G7" s="47">
        <v>175</v>
      </c>
      <c r="H7" s="17"/>
      <c r="I7" s="17"/>
      <c r="J7" s="17"/>
      <c r="K7" s="1258" t="s">
        <v>1532</v>
      </c>
      <c r="L7" s="347" t="s">
        <v>1566</v>
      </c>
    </row>
    <row r="8" spans="1:13" ht="20.100000000000001" customHeight="1" x14ac:dyDescent="0.25">
      <c r="A8" s="16">
        <v>40627</v>
      </c>
      <c r="B8" s="17" t="s">
        <v>127</v>
      </c>
      <c r="H8" s="47">
        <v>4630</v>
      </c>
      <c r="I8" s="47">
        <v>73</v>
      </c>
      <c r="J8" s="17"/>
      <c r="K8" s="17"/>
      <c r="L8" s="18" t="s">
        <v>58</v>
      </c>
    </row>
    <row r="9" spans="1:13" ht="60.75" customHeight="1" x14ac:dyDescent="0.25">
      <c r="A9" s="16">
        <v>40677</v>
      </c>
      <c r="B9" s="17" t="s">
        <v>13</v>
      </c>
      <c r="C9" s="1617" t="s">
        <v>606</v>
      </c>
      <c r="D9" s="1617"/>
      <c r="E9" s="1617"/>
      <c r="F9" s="1617"/>
      <c r="G9" s="1617"/>
      <c r="H9" s="1617"/>
      <c r="I9" s="1617"/>
      <c r="J9" s="1617"/>
      <c r="K9" s="976"/>
    </row>
    <row r="10" spans="1:13" ht="32.25" customHeight="1" x14ac:dyDescent="0.25">
      <c r="A10" s="16">
        <v>40691</v>
      </c>
      <c r="B10" s="17" t="s">
        <v>13</v>
      </c>
      <c r="C10" s="1617" t="s">
        <v>79</v>
      </c>
      <c r="D10" s="1617"/>
      <c r="E10" s="1617"/>
      <c r="F10" s="1617"/>
      <c r="G10" s="1617"/>
      <c r="H10" s="1617"/>
      <c r="I10" s="1617"/>
      <c r="J10" s="1617"/>
      <c r="K10" s="976"/>
    </row>
    <row r="11" spans="1:13" ht="66.75" customHeight="1" x14ac:dyDescent="0.25">
      <c r="A11" s="462">
        <v>40710</v>
      </c>
      <c r="B11" s="463" t="s">
        <v>24</v>
      </c>
      <c r="C11" s="1595" t="s">
        <v>607</v>
      </c>
      <c r="D11" s="1595"/>
      <c r="E11" s="1595"/>
      <c r="F11" s="1595"/>
      <c r="G11" s="1595"/>
      <c r="H11" s="1595"/>
      <c r="I11" s="1595"/>
      <c r="J11" s="1595"/>
      <c r="K11" s="978"/>
      <c r="L11" s="626"/>
    </row>
    <row r="12" spans="1:13" ht="20.25" customHeight="1" x14ac:dyDescent="0.25">
      <c r="A12" s="16">
        <v>40718</v>
      </c>
      <c r="B12" s="17" t="s">
        <v>13</v>
      </c>
      <c r="C12" s="1617" t="s">
        <v>84</v>
      </c>
      <c r="D12" s="1617"/>
      <c r="E12" s="1617"/>
      <c r="F12" s="1617"/>
      <c r="G12" s="1617"/>
      <c r="H12" s="1617"/>
      <c r="I12" s="1617"/>
      <c r="J12" s="1617"/>
      <c r="K12" s="976"/>
    </row>
    <row r="13" spans="1:13" ht="20.25" customHeight="1" x14ac:dyDescent="0.25">
      <c r="A13" s="16">
        <v>40729</v>
      </c>
      <c r="B13" s="17" t="s">
        <v>127</v>
      </c>
      <c r="H13" s="47">
        <v>5717</v>
      </c>
      <c r="I13" s="47">
        <v>88</v>
      </c>
      <c r="L13" s="18" t="s">
        <v>30</v>
      </c>
    </row>
    <row r="14" spans="1:13" x14ac:dyDescent="0.25">
      <c r="A14" s="16">
        <v>40733</v>
      </c>
      <c r="B14" s="17" t="s">
        <v>127</v>
      </c>
      <c r="H14" s="47">
        <v>5690</v>
      </c>
      <c r="I14" s="47">
        <v>72</v>
      </c>
      <c r="L14" s="18" t="s">
        <v>608</v>
      </c>
    </row>
    <row r="15" spans="1:13" x14ac:dyDescent="0.25">
      <c r="A15" s="19">
        <v>40811</v>
      </c>
      <c r="B15" s="20" t="s">
        <v>18</v>
      </c>
      <c r="C15" s="62">
        <v>25</v>
      </c>
      <c r="D15" s="62">
        <v>16</v>
      </c>
      <c r="E15" s="62">
        <v>35</v>
      </c>
      <c r="F15" s="62"/>
      <c r="G15" s="62">
        <v>160</v>
      </c>
      <c r="H15" s="62"/>
      <c r="I15" s="62"/>
      <c r="J15" s="62"/>
      <c r="K15" s="1098"/>
      <c r="L15" s="28" t="s">
        <v>280</v>
      </c>
    </row>
    <row r="16" spans="1:13" x14ac:dyDescent="0.25">
      <c r="A16" s="16">
        <v>40812</v>
      </c>
      <c r="B16" s="17" t="s">
        <v>18</v>
      </c>
      <c r="C16" s="47">
        <v>70</v>
      </c>
      <c r="D16" s="47">
        <v>70</v>
      </c>
      <c r="E16" s="47">
        <v>1</v>
      </c>
      <c r="G16" s="47">
        <v>160</v>
      </c>
      <c r="L16" s="18" t="s">
        <v>104</v>
      </c>
    </row>
    <row r="17" spans="1:217" ht="20.100000000000001" customHeight="1" x14ac:dyDescent="0.25">
      <c r="A17" s="16">
        <v>40816</v>
      </c>
      <c r="B17" s="17" t="s">
        <v>127</v>
      </c>
      <c r="H17" s="47">
        <v>5510</v>
      </c>
      <c r="I17" s="47">
        <v>99</v>
      </c>
      <c r="L17" s="18" t="s">
        <v>609</v>
      </c>
    </row>
    <row r="18" spans="1:217" ht="20.100000000000001" customHeight="1" thickBot="1" x14ac:dyDescent="0.3">
      <c r="A18" s="37">
        <v>40863</v>
      </c>
      <c r="B18" s="38" t="s">
        <v>13</v>
      </c>
      <c r="C18" s="1675" t="s">
        <v>14</v>
      </c>
      <c r="D18" s="1676"/>
      <c r="E18" s="1676"/>
      <c r="F18" s="1676"/>
      <c r="G18" s="1676"/>
      <c r="H18" s="1676"/>
      <c r="I18" s="1676"/>
      <c r="J18" s="1677"/>
      <c r="K18" s="1010"/>
      <c r="L18" s="39"/>
    </row>
    <row r="19" spans="1:217" ht="37.5" customHeight="1" thickTop="1" x14ac:dyDescent="0.25">
      <c r="A19" s="40">
        <v>40938</v>
      </c>
      <c r="B19" s="41" t="s">
        <v>26</v>
      </c>
      <c r="C19" s="1744" t="s">
        <v>610</v>
      </c>
      <c r="D19" s="1745"/>
      <c r="E19" s="1745"/>
      <c r="F19" s="1745"/>
      <c r="G19" s="1745"/>
      <c r="H19" s="1745"/>
      <c r="I19" s="1745"/>
      <c r="J19" s="1746"/>
      <c r="K19" s="1035"/>
      <c r="L19" s="77"/>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c r="CA19" s="93"/>
      <c r="CB19" s="93"/>
      <c r="CC19" s="93"/>
      <c r="CD19" s="93"/>
      <c r="CE19" s="93"/>
      <c r="CF19" s="93"/>
      <c r="CG19" s="93"/>
      <c r="CH19" s="93"/>
      <c r="CI19" s="93"/>
      <c r="CJ19" s="93"/>
      <c r="CK19" s="93"/>
      <c r="CL19" s="93"/>
      <c r="CM19" s="93"/>
      <c r="CN19" s="93"/>
      <c r="CO19" s="93"/>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3"/>
      <c r="DO19" s="93"/>
      <c r="DP19" s="93"/>
      <c r="DQ19" s="93"/>
      <c r="DR19" s="93"/>
      <c r="DS19" s="93"/>
      <c r="DT19" s="93"/>
      <c r="DU19" s="93"/>
      <c r="DV19" s="93"/>
      <c r="DW19" s="93"/>
      <c r="DX19" s="93"/>
      <c r="DY19" s="93"/>
      <c r="DZ19" s="93"/>
      <c r="EA19" s="93"/>
      <c r="EB19" s="93"/>
      <c r="EC19" s="93"/>
      <c r="ED19" s="93"/>
      <c r="EE19" s="93"/>
      <c r="EF19" s="93"/>
      <c r="EG19" s="93"/>
      <c r="EH19" s="93"/>
      <c r="EI19" s="93"/>
      <c r="EJ19" s="93"/>
      <c r="EK19" s="93"/>
      <c r="EL19" s="93"/>
      <c r="EM19" s="93"/>
      <c r="EN19" s="93"/>
      <c r="EO19" s="93"/>
      <c r="EP19" s="93"/>
      <c r="EQ19" s="93"/>
      <c r="ER19" s="93"/>
      <c r="ES19" s="93"/>
      <c r="ET19" s="93"/>
      <c r="EU19" s="93"/>
      <c r="EV19" s="93"/>
      <c r="EW19" s="93"/>
      <c r="EX19" s="93"/>
      <c r="EY19" s="93"/>
      <c r="EZ19" s="93"/>
      <c r="FA19" s="93"/>
      <c r="FB19" s="93"/>
      <c r="FC19" s="93"/>
      <c r="FD19" s="93"/>
      <c r="FE19" s="93"/>
      <c r="FF19" s="93"/>
      <c r="FG19" s="93"/>
      <c r="FH19" s="93"/>
      <c r="FI19" s="93"/>
      <c r="FJ19" s="93"/>
      <c r="FK19" s="93"/>
      <c r="FL19" s="93"/>
      <c r="FM19" s="93"/>
      <c r="FN19" s="93"/>
      <c r="FO19" s="93"/>
      <c r="FP19" s="93"/>
      <c r="FQ19" s="93"/>
      <c r="FR19" s="93"/>
      <c r="FS19" s="93"/>
      <c r="FT19" s="93"/>
      <c r="FU19" s="93"/>
      <c r="FV19" s="93"/>
      <c r="FW19" s="93"/>
      <c r="FX19" s="93"/>
      <c r="FY19" s="93"/>
      <c r="FZ19" s="93"/>
      <c r="GA19" s="93"/>
      <c r="GB19" s="93"/>
      <c r="GC19" s="93"/>
      <c r="GD19" s="93"/>
      <c r="GE19" s="93"/>
      <c r="GF19" s="93"/>
      <c r="GG19" s="93"/>
      <c r="GH19" s="93"/>
      <c r="GI19" s="93"/>
      <c r="GJ19" s="93"/>
      <c r="GK19" s="93"/>
      <c r="GL19" s="93"/>
      <c r="GM19" s="93"/>
      <c r="GN19" s="93"/>
      <c r="GO19" s="93"/>
      <c r="GP19" s="93"/>
      <c r="GQ19" s="93"/>
      <c r="GR19" s="93"/>
      <c r="GS19" s="93"/>
      <c r="GT19" s="93"/>
      <c r="GU19" s="93"/>
      <c r="GV19" s="93"/>
      <c r="GW19" s="93"/>
      <c r="GX19" s="93"/>
      <c r="GY19" s="93"/>
      <c r="GZ19" s="93"/>
      <c r="HA19" s="93"/>
      <c r="HB19" s="93"/>
      <c r="HC19" s="93"/>
      <c r="HD19" s="93"/>
      <c r="HE19" s="93"/>
      <c r="HF19" s="93"/>
      <c r="HG19" s="93"/>
      <c r="HH19" s="93"/>
      <c r="HI19" s="93"/>
    </row>
    <row r="20" spans="1:217" ht="24" customHeight="1" x14ac:dyDescent="0.25">
      <c r="A20" s="16">
        <v>40954</v>
      </c>
      <c r="B20" s="17" t="s">
        <v>26</v>
      </c>
      <c r="C20" s="1651" t="s">
        <v>138</v>
      </c>
      <c r="D20" s="1686"/>
      <c r="E20" s="1686"/>
      <c r="F20" s="1686"/>
      <c r="G20" s="1686"/>
      <c r="H20" s="1686"/>
      <c r="I20" s="1686"/>
      <c r="J20" s="1687"/>
      <c r="K20" s="1005"/>
      <c r="L20" s="7"/>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c r="BU20" s="93"/>
      <c r="BV20" s="93"/>
      <c r="BW20" s="93"/>
      <c r="BX20" s="93"/>
      <c r="BY20" s="93"/>
      <c r="BZ20" s="93"/>
      <c r="CA20" s="93"/>
      <c r="CB20" s="93"/>
      <c r="CC20" s="93"/>
      <c r="CD20" s="93"/>
      <c r="CE20" s="93"/>
      <c r="CF20" s="93"/>
      <c r="CG20" s="93"/>
      <c r="CH20" s="93"/>
      <c r="CI20" s="93"/>
      <c r="CJ20" s="93"/>
      <c r="CK20" s="93"/>
      <c r="CL20" s="93"/>
      <c r="CM20" s="93"/>
      <c r="CN20" s="93"/>
      <c r="CO20" s="93"/>
      <c r="CP20" s="93"/>
      <c r="CQ20" s="93"/>
      <c r="CR20" s="93"/>
      <c r="CS20" s="93"/>
      <c r="CT20" s="93"/>
      <c r="CU20" s="93"/>
      <c r="CV20" s="93"/>
      <c r="CW20" s="93"/>
      <c r="CX20" s="93"/>
      <c r="CY20" s="93"/>
      <c r="CZ20" s="93"/>
      <c r="DA20" s="93"/>
      <c r="DB20" s="93"/>
      <c r="DC20" s="93"/>
      <c r="DD20" s="93"/>
      <c r="DE20" s="93"/>
      <c r="DF20" s="93"/>
      <c r="DG20" s="93"/>
      <c r="DH20" s="93"/>
      <c r="DI20" s="93"/>
      <c r="DJ20" s="93"/>
      <c r="DK20" s="93"/>
      <c r="DL20" s="93"/>
      <c r="DM20" s="93"/>
      <c r="DN20" s="93"/>
      <c r="DO20" s="93"/>
      <c r="DP20" s="93"/>
      <c r="DQ20" s="93"/>
      <c r="DR20" s="93"/>
      <c r="DS20" s="93"/>
      <c r="DT20" s="93"/>
      <c r="DU20" s="93"/>
      <c r="DV20" s="93"/>
      <c r="DW20" s="93"/>
      <c r="DX20" s="93"/>
      <c r="DY20" s="93"/>
      <c r="DZ20" s="93"/>
      <c r="EA20" s="93"/>
      <c r="EB20" s="93"/>
      <c r="EC20" s="93"/>
      <c r="ED20" s="93"/>
      <c r="EE20" s="93"/>
      <c r="EF20" s="93"/>
      <c r="EG20" s="93"/>
      <c r="EH20" s="93"/>
      <c r="EI20" s="93"/>
      <c r="EJ20" s="93"/>
      <c r="EK20" s="93"/>
      <c r="EL20" s="93"/>
      <c r="EM20" s="93"/>
      <c r="EN20" s="93"/>
      <c r="EO20" s="93"/>
      <c r="EP20" s="93"/>
      <c r="EQ20" s="93"/>
      <c r="ER20" s="93"/>
      <c r="ES20" s="93"/>
      <c r="ET20" s="93"/>
      <c r="EU20" s="93"/>
      <c r="EV20" s="93"/>
      <c r="EW20" s="93"/>
      <c r="EX20" s="93"/>
      <c r="EY20" s="93"/>
      <c r="EZ20" s="93"/>
      <c r="FA20" s="93"/>
      <c r="FB20" s="93"/>
      <c r="FC20" s="93"/>
      <c r="FD20" s="93"/>
      <c r="FE20" s="93"/>
      <c r="FF20" s="93"/>
      <c r="FG20" s="93"/>
      <c r="FH20" s="93"/>
      <c r="FI20" s="93"/>
      <c r="FJ20" s="93"/>
      <c r="FK20" s="93"/>
      <c r="FL20" s="93"/>
      <c r="FM20" s="93"/>
      <c r="FN20" s="93"/>
      <c r="FO20" s="93"/>
      <c r="FP20" s="93"/>
      <c r="FQ20" s="93"/>
      <c r="FR20" s="93"/>
      <c r="FS20" s="93"/>
      <c r="FT20" s="93"/>
      <c r="FU20" s="93"/>
      <c r="FV20" s="93"/>
      <c r="FW20" s="93"/>
      <c r="FX20" s="93"/>
      <c r="FY20" s="93"/>
      <c r="FZ20" s="93"/>
      <c r="GA20" s="93"/>
      <c r="GB20" s="93"/>
      <c r="GC20" s="93"/>
      <c r="GD20" s="93"/>
      <c r="GE20" s="93"/>
      <c r="GF20" s="93"/>
      <c r="GG20" s="93"/>
      <c r="GH20" s="93"/>
      <c r="GI20" s="93"/>
      <c r="GJ20" s="93"/>
      <c r="GK20" s="93"/>
      <c r="GL20" s="93"/>
      <c r="GM20" s="93"/>
      <c r="GN20" s="93"/>
      <c r="GO20" s="93"/>
      <c r="GP20" s="93"/>
      <c r="GQ20" s="93"/>
      <c r="GR20" s="93"/>
      <c r="GS20" s="93"/>
      <c r="GT20" s="93"/>
      <c r="GU20" s="93"/>
      <c r="GV20" s="93"/>
      <c r="GW20" s="93"/>
      <c r="GX20" s="93"/>
      <c r="GY20" s="93"/>
      <c r="GZ20" s="93"/>
      <c r="HA20" s="93"/>
      <c r="HB20" s="93"/>
      <c r="HC20" s="93"/>
      <c r="HD20" s="93"/>
      <c r="HE20" s="93"/>
      <c r="HF20" s="93"/>
      <c r="HG20" s="93"/>
      <c r="HH20" s="93"/>
      <c r="HI20" s="93"/>
    </row>
    <row r="21" spans="1:217" ht="20.100000000000001" customHeight="1" x14ac:dyDescent="0.25">
      <c r="A21" s="16">
        <v>40986</v>
      </c>
      <c r="B21" s="17" t="s">
        <v>13</v>
      </c>
      <c r="C21" s="1600" t="s">
        <v>14</v>
      </c>
      <c r="D21" s="1601"/>
      <c r="E21" s="1601"/>
      <c r="F21" s="1601"/>
      <c r="G21" s="1601"/>
      <c r="H21" s="1601"/>
      <c r="I21" s="1601"/>
      <c r="J21" s="1602"/>
      <c r="K21" s="972"/>
    </row>
    <row r="22" spans="1:217" ht="20.100000000000001" customHeight="1" x14ac:dyDescent="0.25">
      <c r="A22" s="19">
        <v>41002</v>
      </c>
      <c r="B22" s="20" t="s">
        <v>18</v>
      </c>
      <c r="C22" s="62">
        <v>105</v>
      </c>
      <c r="D22" s="60">
        <f t="shared" ref="D22:D85" si="0">+C22*(100-E22)/100</f>
        <v>63</v>
      </c>
      <c r="E22" s="62">
        <v>40</v>
      </c>
      <c r="F22" s="62"/>
      <c r="G22" s="62">
        <v>167</v>
      </c>
      <c r="H22" s="62"/>
      <c r="I22" s="62"/>
      <c r="J22" s="62"/>
      <c r="K22" s="1098"/>
      <c r="L22" s="28" t="s">
        <v>146</v>
      </c>
    </row>
    <row r="23" spans="1:217" ht="20.100000000000001" customHeight="1" x14ac:dyDescent="0.25">
      <c r="A23" s="16">
        <v>41018</v>
      </c>
      <c r="B23" s="17" t="s">
        <v>127</v>
      </c>
      <c r="D23" s="57"/>
      <c r="H23" s="47">
        <v>5740</v>
      </c>
      <c r="I23" s="47">
        <v>95</v>
      </c>
      <c r="L23" s="18" t="s">
        <v>611</v>
      </c>
    </row>
    <row r="24" spans="1:217" ht="20.100000000000001" customHeight="1" x14ac:dyDescent="0.25">
      <c r="A24" s="16">
        <v>41044</v>
      </c>
      <c r="B24" s="17" t="s">
        <v>18</v>
      </c>
      <c r="C24" s="47">
        <v>60</v>
      </c>
      <c r="D24" s="57">
        <f t="shared" si="0"/>
        <v>36</v>
      </c>
      <c r="E24" s="47">
        <v>40</v>
      </c>
      <c r="G24" s="47">
        <v>110</v>
      </c>
      <c r="L24" s="18" t="s">
        <v>36</v>
      </c>
    </row>
    <row r="25" spans="1:217" ht="20.100000000000001" customHeight="1" x14ac:dyDescent="0.25">
      <c r="A25" s="16">
        <v>41116</v>
      </c>
      <c r="B25" s="17" t="s">
        <v>127</v>
      </c>
      <c r="D25" s="57"/>
      <c r="H25" s="47">
        <v>5785</v>
      </c>
      <c r="I25" s="47">
        <v>95</v>
      </c>
      <c r="L25" s="18" t="s">
        <v>612</v>
      </c>
    </row>
    <row r="26" spans="1:217" ht="50.25" customHeight="1" thickBot="1" x14ac:dyDescent="0.3">
      <c r="A26" s="22">
        <v>41248</v>
      </c>
      <c r="B26" s="23" t="s">
        <v>13</v>
      </c>
      <c r="C26" s="1683" t="s">
        <v>613</v>
      </c>
      <c r="D26" s="1684"/>
      <c r="E26" s="1684"/>
      <c r="F26" s="1684"/>
      <c r="G26" s="1684"/>
      <c r="H26" s="1684"/>
      <c r="I26" s="1684"/>
      <c r="J26" s="1685"/>
      <c r="K26" s="1007"/>
      <c r="L26" s="32"/>
    </row>
    <row r="27" spans="1:217" ht="20.100000000000001" customHeight="1" thickTop="1" x14ac:dyDescent="0.25">
      <c r="A27" s="44">
        <v>41289</v>
      </c>
      <c r="B27" s="45" t="s">
        <v>127</v>
      </c>
      <c r="C27" s="81"/>
      <c r="D27" s="67"/>
      <c r="E27" s="81"/>
      <c r="F27" s="81"/>
      <c r="G27" s="81"/>
      <c r="H27" s="81">
        <v>5590</v>
      </c>
      <c r="I27" s="81">
        <v>100</v>
      </c>
      <c r="J27" s="81"/>
      <c r="K27" s="985"/>
      <c r="L27" s="18" t="s">
        <v>614</v>
      </c>
    </row>
    <row r="28" spans="1:217" ht="20.100000000000001" customHeight="1" x14ac:dyDescent="0.25">
      <c r="A28" s="16">
        <v>41357</v>
      </c>
      <c r="B28" s="17" t="s">
        <v>18</v>
      </c>
      <c r="C28" s="47">
        <v>60</v>
      </c>
      <c r="D28" s="57">
        <f t="shared" si="0"/>
        <v>33</v>
      </c>
      <c r="E28" s="47">
        <v>45</v>
      </c>
      <c r="G28" s="47">
        <v>130</v>
      </c>
      <c r="L28" s="18" t="s">
        <v>36</v>
      </c>
    </row>
    <row r="29" spans="1:217" ht="33" customHeight="1" x14ac:dyDescent="0.25">
      <c r="A29" s="16">
        <v>41437</v>
      </c>
      <c r="B29" s="17" t="s">
        <v>11</v>
      </c>
      <c r="C29" s="1651" t="s">
        <v>615</v>
      </c>
      <c r="D29" s="1686"/>
      <c r="E29" s="1686"/>
      <c r="F29" s="1686"/>
      <c r="G29" s="1686"/>
      <c r="H29" s="1686"/>
      <c r="I29" s="1686"/>
      <c r="J29" s="1687"/>
      <c r="K29" s="1006"/>
    </row>
    <row r="30" spans="1:217" ht="33" customHeight="1" x14ac:dyDescent="0.25">
      <c r="A30" s="16">
        <v>41450</v>
      </c>
      <c r="B30" s="17" t="s">
        <v>13</v>
      </c>
      <c r="C30" s="1664" t="s">
        <v>616</v>
      </c>
      <c r="D30" s="1665"/>
      <c r="E30" s="1665"/>
      <c r="F30" s="1665"/>
      <c r="G30" s="1665"/>
      <c r="H30" s="1665"/>
      <c r="I30" s="1665"/>
      <c r="J30" s="1666"/>
      <c r="K30" s="999"/>
    </row>
    <row r="31" spans="1:217" ht="35.25" customHeight="1" x14ac:dyDescent="0.25">
      <c r="A31" s="16">
        <v>41454</v>
      </c>
      <c r="B31" s="17" t="s">
        <v>13</v>
      </c>
      <c r="C31" s="1664" t="s">
        <v>617</v>
      </c>
      <c r="D31" s="1665"/>
      <c r="E31" s="1665"/>
      <c r="F31" s="1665"/>
      <c r="G31" s="1665"/>
      <c r="H31" s="1665"/>
      <c r="I31" s="1665"/>
      <c r="J31" s="1666"/>
      <c r="K31" s="999"/>
    </row>
    <row r="32" spans="1:217" ht="45.75" customHeight="1" x14ac:dyDescent="0.25">
      <c r="A32" s="462">
        <v>41465</v>
      </c>
      <c r="B32" s="689" t="s">
        <v>24</v>
      </c>
      <c r="C32" s="1714" t="s">
        <v>618</v>
      </c>
      <c r="D32" s="1771"/>
      <c r="E32" s="1771"/>
      <c r="F32" s="1771"/>
      <c r="G32" s="1771"/>
      <c r="H32" s="1771"/>
      <c r="I32" s="1771"/>
      <c r="J32" s="1772"/>
      <c r="K32" s="1042"/>
      <c r="L32" s="626"/>
    </row>
    <row r="33" spans="1:12" ht="20.100000000000001" customHeight="1" x14ac:dyDescent="0.25">
      <c r="A33" s="16">
        <v>41476</v>
      </c>
      <c r="B33" s="17" t="s">
        <v>18</v>
      </c>
      <c r="C33" s="47">
        <v>60</v>
      </c>
      <c r="D33" s="57">
        <f t="shared" si="0"/>
        <v>33</v>
      </c>
      <c r="E33" s="47">
        <v>45</v>
      </c>
      <c r="G33" s="47">
        <v>100</v>
      </c>
      <c r="L33" s="21" t="s">
        <v>619</v>
      </c>
    </row>
    <row r="34" spans="1:12" x14ac:dyDescent="0.25">
      <c r="A34" s="19">
        <v>41482</v>
      </c>
      <c r="B34" s="20" t="s">
        <v>18</v>
      </c>
      <c r="C34" s="62">
        <v>40</v>
      </c>
      <c r="D34" s="60">
        <f t="shared" si="0"/>
        <v>22</v>
      </c>
      <c r="E34" s="62">
        <v>45</v>
      </c>
      <c r="F34" s="62"/>
      <c r="G34" s="62">
        <v>150</v>
      </c>
      <c r="H34" s="62"/>
      <c r="I34" s="62"/>
      <c r="J34" s="62"/>
      <c r="K34" s="1098"/>
      <c r="L34" s="28" t="s">
        <v>36</v>
      </c>
    </row>
    <row r="35" spans="1:12" ht="20.100000000000001" customHeight="1" x14ac:dyDescent="0.25">
      <c r="A35" s="16">
        <v>41549</v>
      </c>
      <c r="B35" s="17" t="s">
        <v>127</v>
      </c>
      <c r="D35" s="57"/>
      <c r="H35" s="1600" t="s">
        <v>248</v>
      </c>
      <c r="I35" s="1602"/>
      <c r="L35" s="21" t="s">
        <v>620</v>
      </c>
    </row>
    <row r="36" spans="1:12" ht="35.25" customHeight="1" x14ac:dyDescent="0.25">
      <c r="A36" s="1582">
        <v>41600</v>
      </c>
      <c r="B36" s="17" t="s">
        <v>13</v>
      </c>
      <c r="C36" s="1664" t="s">
        <v>272</v>
      </c>
      <c r="D36" s="1662"/>
      <c r="E36" s="1662"/>
      <c r="F36" s="1662"/>
      <c r="G36" s="1662"/>
      <c r="H36" s="1662"/>
      <c r="I36" s="1662"/>
      <c r="J36" s="1663"/>
      <c r="K36" s="1002"/>
    </row>
    <row r="37" spans="1:12" x14ac:dyDescent="0.25">
      <c r="A37" s="1883"/>
      <c r="B37" s="17" t="s">
        <v>127</v>
      </c>
      <c r="D37" s="57"/>
      <c r="J37" s="47">
        <v>5345</v>
      </c>
      <c r="L37" s="18" t="s">
        <v>266</v>
      </c>
    </row>
    <row r="38" spans="1:12" ht="20.100000000000001" customHeight="1" x14ac:dyDescent="0.25">
      <c r="A38" s="1682"/>
      <c r="B38" s="17" t="s">
        <v>66</v>
      </c>
      <c r="C38" s="1661" t="s">
        <v>270</v>
      </c>
      <c r="D38" s="1662"/>
      <c r="E38" s="1662"/>
      <c r="F38" s="1662"/>
      <c r="G38" s="1662"/>
      <c r="H38" s="1662"/>
      <c r="I38" s="1662"/>
      <c r="J38" s="1663"/>
      <c r="K38" s="1002"/>
    </row>
    <row r="39" spans="1:12" ht="20.100000000000001" customHeight="1" thickBot="1" x14ac:dyDescent="0.3">
      <c r="A39" s="37">
        <v>41602</v>
      </c>
      <c r="B39" s="38" t="s">
        <v>26</v>
      </c>
      <c r="C39" s="1667" t="s">
        <v>273</v>
      </c>
      <c r="D39" s="1668"/>
      <c r="E39" s="1668"/>
      <c r="F39" s="1668"/>
      <c r="G39" s="1668"/>
      <c r="H39" s="1668"/>
      <c r="I39" s="1668"/>
      <c r="J39" s="1669"/>
      <c r="K39" s="1014"/>
      <c r="L39" s="39"/>
    </row>
    <row r="40" spans="1:12" ht="32.25" thickTop="1" x14ac:dyDescent="0.25">
      <c r="A40" s="40">
        <v>41650</v>
      </c>
      <c r="B40" s="41" t="s">
        <v>127</v>
      </c>
      <c r="C40" s="119"/>
      <c r="D40" s="61"/>
      <c r="E40" s="119"/>
      <c r="F40" s="119"/>
      <c r="G40" s="119"/>
      <c r="H40" s="119">
        <v>5775</v>
      </c>
      <c r="I40" s="119">
        <v>94</v>
      </c>
      <c r="J40" s="119"/>
      <c r="K40" s="984"/>
      <c r="L40" s="42" t="s">
        <v>621</v>
      </c>
    </row>
    <row r="41" spans="1:12" ht="21.75" customHeight="1" x14ac:dyDescent="0.25">
      <c r="A41" s="16">
        <v>41669</v>
      </c>
      <c r="B41" s="17" t="s">
        <v>18</v>
      </c>
      <c r="C41" s="47">
        <v>60</v>
      </c>
      <c r="D41" s="57">
        <f t="shared" si="0"/>
        <v>33</v>
      </c>
      <c r="E41" s="47">
        <v>45</v>
      </c>
      <c r="G41" s="47">
        <v>85</v>
      </c>
      <c r="L41" s="18" t="s">
        <v>622</v>
      </c>
    </row>
    <row r="42" spans="1:12" ht="27" customHeight="1" x14ac:dyDescent="0.25">
      <c r="A42" s="16">
        <v>41740</v>
      </c>
      <c r="B42" s="17" t="s">
        <v>13</v>
      </c>
      <c r="C42" s="1661" t="s">
        <v>623</v>
      </c>
      <c r="D42" s="1662"/>
      <c r="E42" s="1662"/>
      <c r="F42" s="1662"/>
      <c r="G42" s="1662"/>
      <c r="H42" s="1662"/>
      <c r="I42" s="1662"/>
      <c r="J42" s="1663"/>
      <c r="K42" s="1002"/>
    </row>
    <row r="43" spans="1:12" ht="20.100000000000001" customHeight="1" x14ac:dyDescent="0.25">
      <c r="A43" s="16">
        <v>41763</v>
      </c>
      <c r="B43" s="17" t="s">
        <v>18</v>
      </c>
      <c r="C43" s="47">
        <v>30</v>
      </c>
      <c r="D43" s="57">
        <f t="shared" si="0"/>
        <v>16.5</v>
      </c>
      <c r="E43" s="47">
        <v>45</v>
      </c>
      <c r="G43" s="47">
        <v>85</v>
      </c>
      <c r="L43" s="18" t="s">
        <v>36</v>
      </c>
    </row>
    <row r="44" spans="1:12" ht="20.100000000000001" customHeight="1" x14ac:dyDescent="0.25">
      <c r="A44" s="16">
        <v>41847</v>
      </c>
      <c r="B44" s="17" t="s">
        <v>13</v>
      </c>
      <c r="C44" s="1664" t="s">
        <v>84</v>
      </c>
      <c r="D44" s="1665"/>
      <c r="E44" s="1665"/>
      <c r="F44" s="1665"/>
      <c r="G44" s="1665"/>
      <c r="H44" s="1665"/>
      <c r="I44" s="1665"/>
      <c r="J44" s="1666"/>
      <c r="K44" s="999"/>
    </row>
    <row r="45" spans="1:12" ht="20.100000000000001" customHeight="1" x14ac:dyDescent="0.25">
      <c r="A45" s="16">
        <v>41873</v>
      </c>
      <c r="B45" s="17" t="s">
        <v>127</v>
      </c>
      <c r="D45" s="57"/>
      <c r="H45" s="47">
        <v>5630</v>
      </c>
      <c r="I45" s="47">
        <v>98</v>
      </c>
      <c r="L45" s="21" t="s">
        <v>624</v>
      </c>
    </row>
    <row r="46" spans="1:12" ht="20.100000000000001" customHeight="1" thickBot="1" x14ac:dyDescent="0.3">
      <c r="A46" s="37">
        <v>41997</v>
      </c>
      <c r="B46" s="38" t="s">
        <v>18</v>
      </c>
      <c r="C46" s="74">
        <v>25</v>
      </c>
      <c r="D46" s="66">
        <f t="shared" si="0"/>
        <v>15</v>
      </c>
      <c r="E46" s="74">
        <v>40</v>
      </c>
      <c r="F46" s="74"/>
      <c r="G46" s="74">
        <v>146</v>
      </c>
      <c r="H46" s="74"/>
      <c r="I46" s="74"/>
      <c r="J46" s="74"/>
      <c r="K46" s="74"/>
      <c r="L46" s="39" t="s">
        <v>982</v>
      </c>
    </row>
    <row r="47" spans="1:12" ht="16.5" thickTop="1" x14ac:dyDescent="0.25">
      <c r="A47" s="40">
        <v>42037</v>
      </c>
      <c r="B47" s="41" t="s">
        <v>127</v>
      </c>
      <c r="C47" s="181"/>
      <c r="D47" s="182"/>
      <c r="E47" s="181"/>
      <c r="F47" s="181"/>
      <c r="G47" s="181"/>
      <c r="H47" s="181">
        <v>5735</v>
      </c>
      <c r="I47" s="181">
        <v>96</v>
      </c>
      <c r="J47" s="119"/>
      <c r="K47" s="984"/>
      <c r="L47" s="42" t="s">
        <v>625</v>
      </c>
    </row>
    <row r="48" spans="1:12" ht="21.75" customHeight="1" x14ac:dyDescent="0.25">
      <c r="A48" s="16">
        <v>42095</v>
      </c>
      <c r="B48" s="17" t="s">
        <v>11</v>
      </c>
      <c r="C48" s="1658" t="s">
        <v>972</v>
      </c>
      <c r="D48" s="1659"/>
      <c r="E48" s="1659"/>
      <c r="F48" s="1659"/>
      <c r="G48" s="1659"/>
      <c r="H48" s="1659"/>
      <c r="I48" s="1659"/>
      <c r="J48" s="1660"/>
      <c r="K48" s="997"/>
    </row>
    <row r="49" spans="1:14" ht="21" customHeight="1" x14ac:dyDescent="0.25">
      <c r="A49" s="16">
        <v>42108</v>
      </c>
      <c r="B49" s="17" t="s">
        <v>13</v>
      </c>
      <c r="C49" s="1658" t="s">
        <v>977</v>
      </c>
      <c r="D49" s="1659"/>
      <c r="E49" s="1659"/>
      <c r="F49" s="1659"/>
      <c r="G49" s="1659"/>
      <c r="H49" s="1659"/>
      <c r="I49" s="1659"/>
      <c r="J49" s="1660"/>
      <c r="K49" s="997"/>
      <c r="L49" s="180"/>
    </row>
    <row r="50" spans="1:14" x14ac:dyDescent="0.25">
      <c r="A50" s="16">
        <v>42127</v>
      </c>
      <c r="B50" s="17" t="s">
        <v>18</v>
      </c>
      <c r="C50" s="178">
        <v>35</v>
      </c>
      <c r="D50" s="179">
        <f t="shared" si="0"/>
        <v>21</v>
      </c>
      <c r="E50" s="178">
        <v>40</v>
      </c>
      <c r="F50" s="178"/>
      <c r="G50" s="178">
        <v>115</v>
      </c>
      <c r="H50" s="178"/>
      <c r="I50" s="178"/>
      <c r="J50" s="178"/>
      <c r="K50" s="1003"/>
      <c r="L50" s="180" t="s">
        <v>217</v>
      </c>
    </row>
    <row r="51" spans="1:14" x14ac:dyDescent="0.25">
      <c r="A51" s="16">
        <v>42165</v>
      </c>
      <c r="B51" s="17" t="s">
        <v>13</v>
      </c>
      <c r="C51" s="1658" t="s">
        <v>1044</v>
      </c>
      <c r="D51" s="1659"/>
      <c r="E51" s="1659"/>
      <c r="F51" s="1659"/>
      <c r="G51" s="1659"/>
      <c r="H51" s="1659"/>
      <c r="I51" s="1659"/>
      <c r="J51" s="1660"/>
      <c r="K51" s="997"/>
      <c r="L51" s="180"/>
    </row>
    <row r="52" spans="1:14" x14ac:dyDescent="0.25">
      <c r="A52" s="16">
        <v>42186</v>
      </c>
      <c r="B52" s="17" t="s">
        <v>18</v>
      </c>
      <c r="C52" s="178">
        <v>55</v>
      </c>
      <c r="D52" s="179">
        <f t="shared" si="0"/>
        <v>33</v>
      </c>
      <c r="E52" s="178">
        <v>40</v>
      </c>
      <c r="F52" s="178"/>
      <c r="G52" s="178">
        <v>120</v>
      </c>
      <c r="H52" s="178"/>
      <c r="I52" s="180"/>
      <c r="J52" s="178"/>
      <c r="K52" s="1003"/>
      <c r="L52" s="178" t="s">
        <v>213</v>
      </c>
      <c r="M52" s="178"/>
      <c r="N52" s="178"/>
    </row>
    <row r="53" spans="1:14" ht="63" customHeight="1" thickBot="1" x14ac:dyDescent="0.3">
      <c r="A53" s="381">
        <v>42208</v>
      </c>
      <c r="B53" s="388" t="s">
        <v>13</v>
      </c>
      <c r="C53" s="1842" t="s">
        <v>1080</v>
      </c>
      <c r="D53" s="1843"/>
      <c r="E53" s="1843"/>
      <c r="F53" s="1843"/>
      <c r="G53" s="1843"/>
      <c r="H53" s="1843"/>
      <c r="I53" s="1843"/>
      <c r="J53" s="1844"/>
      <c r="K53" s="1070"/>
      <c r="L53" s="391"/>
      <c r="M53" s="178"/>
      <c r="N53" s="178"/>
    </row>
    <row r="54" spans="1:14" ht="107.25" customHeight="1" thickTop="1" x14ac:dyDescent="0.25">
      <c r="A54" s="647">
        <v>42476</v>
      </c>
      <c r="B54" s="1381" t="s">
        <v>24</v>
      </c>
      <c r="C54" s="1791" t="s">
        <v>1246</v>
      </c>
      <c r="D54" s="1792"/>
      <c r="E54" s="1792"/>
      <c r="F54" s="1792"/>
      <c r="G54" s="1792"/>
      <c r="H54" s="1792"/>
      <c r="I54" s="1792"/>
      <c r="J54" s="1793"/>
      <c r="K54" s="1263" t="s">
        <v>1567</v>
      </c>
      <c r="L54" s="1263" t="s">
        <v>1567</v>
      </c>
    </row>
    <row r="55" spans="1:14" ht="23.25" customHeight="1" x14ac:dyDescent="0.25">
      <c r="A55" s="380">
        <v>42485</v>
      </c>
      <c r="B55" s="17" t="s">
        <v>1034</v>
      </c>
      <c r="C55" s="1655" t="s">
        <v>1483</v>
      </c>
      <c r="D55" s="1656"/>
      <c r="E55" s="1656"/>
      <c r="F55" s="1656"/>
      <c r="G55" s="1656"/>
      <c r="H55" s="1656"/>
      <c r="I55" s="1656"/>
      <c r="J55" s="1657"/>
      <c r="K55" s="991"/>
      <c r="L55" s="180"/>
    </row>
    <row r="56" spans="1:14" ht="46.5" customHeight="1" x14ac:dyDescent="0.25">
      <c r="A56" s="380">
        <v>42486</v>
      </c>
      <c r="B56" s="17" t="s">
        <v>19</v>
      </c>
      <c r="C56" s="1734" t="s">
        <v>1251</v>
      </c>
      <c r="D56" s="1735"/>
      <c r="E56" s="1735"/>
      <c r="F56" s="1735"/>
      <c r="G56" s="1735"/>
      <c r="H56" s="1735"/>
      <c r="I56" s="1735"/>
      <c r="J56" s="1736"/>
      <c r="K56" s="343" t="s">
        <v>1568</v>
      </c>
      <c r="L56" s="343" t="s">
        <v>1568</v>
      </c>
    </row>
    <row r="57" spans="1:14" ht="20.25" customHeight="1" x14ac:dyDescent="0.25">
      <c r="A57" s="380">
        <v>42495</v>
      </c>
      <c r="B57" s="17" t="s">
        <v>1034</v>
      </c>
      <c r="C57" s="1734" t="s">
        <v>1393</v>
      </c>
      <c r="D57" s="1735"/>
      <c r="E57" s="1735"/>
      <c r="F57" s="1735"/>
      <c r="G57" s="1735"/>
      <c r="H57" s="1735"/>
      <c r="I57" s="1735"/>
      <c r="J57" s="1736"/>
      <c r="K57" s="1031"/>
      <c r="L57" s="180"/>
    </row>
    <row r="58" spans="1:14" ht="48.75" customHeight="1" thickBot="1" x14ac:dyDescent="0.3">
      <c r="A58" s="22">
        <v>42496</v>
      </c>
      <c r="B58" s="23" t="s">
        <v>19</v>
      </c>
      <c r="C58" s="1797" t="s">
        <v>1261</v>
      </c>
      <c r="D58" s="1798"/>
      <c r="E58" s="1798"/>
      <c r="F58" s="1798"/>
      <c r="G58" s="1798"/>
      <c r="H58" s="1798"/>
      <c r="I58" s="1798"/>
      <c r="J58" s="1799"/>
      <c r="K58" s="1062"/>
      <c r="L58" s="409"/>
    </row>
    <row r="59" spans="1:14" ht="20.100000000000001" customHeight="1" thickTop="1" x14ac:dyDescent="0.25">
      <c r="A59" s="382">
        <v>42820</v>
      </c>
      <c r="B59" s="389" t="s">
        <v>127</v>
      </c>
      <c r="C59" s="229"/>
      <c r="D59" s="238"/>
      <c r="E59" s="229"/>
      <c r="F59" s="229"/>
      <c r="G59" s="229"/>
      <c r="H59" s="229"/>
      <c r="I59" s="229"/>
      <c r="J59" s="229">
        <v>1790</v>
      </c>
      <c r="K59" s="229"/>
      <c r="L59" s="408" t="s">
        <v>9</v>
      </c>
    </row>
    <row r="60" spans="1:14" ht="20.100000000000001" customHeight="1" thickBot="1" x14ac:dyDescent="0.3">
      <c r="A60" s="22">
        <v>42863</v>
      </c>
      <c r="B60" s="23" t="s">
        <v>26</v>
      </c>
      <c r="C60" s="1645" t="s">
        <v>1619</v>
      </c>
      <c r="D60" s="1646"/>
      <c r="E60" s="1646"/>
      <c r="F60" s="1646"/>
      <c r="G60" s="1646"/>
      <c r="H60" s="1646"/>
      <c r="I60" s="1646"/>
      <c r="J60" s="1647"/>
      <c r="K60" s="1011"/>
      <c r="L60" s="409"/>
    </row>
    <row r="61" spans="1:14" ht="20.100000000000001" customHeight="1" thickTop="1" x14ac:dyDescent="0.25">
      <c r="A61" s="780"/>
      <c r="B61" s="785"/>
      <c r="C61" s="229"/>
      <c r="D61" s="238">
        <f t="shared" si="0"/>
        <v>0</v>
      </c>
      <c r="E61" s="229"/>
      <c r="F61" s="229"/>
      <c r="G61" s="229"/>
      <c r="H61" s="229"/>
      <c r="I61" s="229"/>
      <c r="J61" s="229"/>
      <c r="K61" s="229"/>
      <c r="L61" s="408"/>
    </row>
    <row r="62" spans="1:14" ht="20.100000000000001" customHeight="1" x14ac:dyDescent="0.25">
      <c r="A62" s="16"/>
      <c r="B62" s="17"/>
      <c r="C62" s="178"/>
      <c r="D62" s="179">
        <f t="shared" si="0"/>
        <v>0</v>
      </c>
      <c r="E62" s="178"/>
      <c r="F62" s="178"/>
      <c r="G62" s="178"/>
      <c r="H62" s="178"/>
      <c r="I62" s="178"/>
      <c r="J62" s="178"/>
      <c r="K62" s="1003"/>
      <c r="L62" s="180"/>
    </row>
    <row r="63" spans="1:14" x14ac:dyDescent="0.25">
      <c r="A63" s="16"/>
      <c r="B63" s="17"/>
      <c r="C63" s="178"/>
      <c r="D63" s="179">
        <f t="shared" si="0"/>
        <v>0</v>
      </c>
      <c r="E63" s="178"/>
      <c r="F63" s="178"/>
      <c r="G63" s="178"/>
      <c r="H63" s="178"/>
      <c r="I63" s="178"/>
      <c r="J63" s="178"/>
      <c r="K63" s="1003"/>
      <c r="L63" s="180"/>
    </row>
    <row r="64" spans="1:14" ht="20.100000000000001" customHeight="1" x14ac:dyDescent="0.25">
      <c r="A64" s="16"/>
      <c r="B64" s="17"/>
      <c r="C64" s="178"/>
      <c r="D64" s="179">
        <f t="shared" si="0"/>
        <v>0</v>
      </c>
      <c r="E64" s="178"/>
      <c r="F64" s="178"/>
      <c r="G64" s="178"/>
      <c r="H64" s="178"/>
      <c r="I64" s="178"/>
      <c r="J64" s="178"/>
      <c r="K64" s="1003"/>
      <c r="L64" s="180"/>
    </row>
    <row r="65" spans="1:12" ht="20.100000000000001" customHeight="1" x14ac:dyDescent="0.25">
      <c r="A65" s="16"/>
      <c r="B65" s="17"/>
      <c r="C65" s="178"/>
      <c r="D65" s="179">
        <f t="shared" si="0"/>
        <v>0</v>
      </c>
      <c r="E65" s="178"/>
      <c r="F65" s="178"/>
      <c r="G65" s="178"/>
      <c r="H65" s="178"/>
      <c r="I65" s="178"/>
      <c r="J65" s="178"/>
      <c r="K65" s="1003"/>
      <c r="L65" s="180"/>
    </row>
    <row r="66" spans="1:12" x14ac:dyDescent="0.25">
      <c r="A66" s="16"/>
      <c r="B66" s="17"/>
      <c r="C66" s="178"/>
      <c r="D66" s="179">
        <f t="shared" si="0"/>
        <v>0</v>
      </c>
      <c r="E66" s="178"/>
      <c r="F66" s="178"/>
      <c r="G66" s="178"/>
      <c r="H66" s="178"/>
      <c r="I66" s="178"/>
      <c r="J66" s="178"/>
      <c r="K66" s="1003"/>
      <c r="L66" s="180"/>
    </row>
    <row r="67" spans="1:12" x14ac:dyDescent="0.25">
      <c r="A67" s="16"/>
      <c r="B67" s="17"/>
      <c r="C67" s="178"/>
      <c r="D67" s="179">
        <f t="shared" si="0"/>
        <v>0</v>
      </c>
      <c r="E67" s="178"/>
      <c r="F67" s="178"/>
      <c r="G67" s="178"/>
      <c r="H67" s="178"/>
      <c r="I67" s="178"/>
      <c r="J67" s="178"/>
      <c r="K67" s="1003"/>
      <c r="L67" s="180"/>
    </row>
    <row r="68" spans="1:12" x14ac:dyDescent="0.25">
      <c r="A68" s="16"/>
      <c r="B68" s="17"/>
      <c r="C68" s="178"/>
      <c r="D68" s="179">
        <f t="shared" si="0"/>
        <v>0</v>
      </c>
      <c r="E68" s="178"/>
      <c r="F68" s="178"/>
      <c r="G68" s="178"/>
      <c r="H68" s="178"/>
      <c r="I68" s="178"/>
      <c r="J68" s="178"/>
      <c r="K68" s="1003"/>
      <c r="L68" s="180"/>
    </row>
    <row r="69" spans="1:12" x14ac:dyDescent="0.25">
      <c r="A69" s="16"/>
      <c r="B69" s="17"/>
      <c r="C69" s="178"/>
      <c r="D69" s="179">
        <f t="shared" si="0"/>
        <v>0</v>
      </c>
      <c r="E69" s="178"/>
      <c r="F69" s="178"/>
      <c r="G69" s="178"/>
      <c r="H69" s="178"/>
      <c r="I69" s="178"/>
      <c r="J69" s="178"/>
      <c r="K69" s="1003"/>
      <c r="L69" s="180"/>
    </row>
    <row r="70" spans="1:12" x14ac:dyDescent="0.25">
      <c r="A70" s="16"/>
      <c r="B70" s="17"/>
      <c r="C70" s="178"/>
      <c r="D70" s="179">
        <f t="shared" si="0"/>
        <v>0</v>
      </c>
      <c r="E70" s="178"/>
      <c r="F70" s="178"/>
      <c r="G70" s="178"/>
      <c r="H70" s="178"/>
      <c r="I70" s="178"/>
      <c r="J70" s="178"/>
      <c r="K70" s="1003"/>
      <c r="L70" s="180"/>
    </row>
    <row r="71" spans="1:12" x14ac:dyDescent="0.25">
      <c r="A71" s="16"/>
      <c r="B71" s="17"/>
      <c r="C71" s="178"/>
      <c r="D71" s="179">
        <f t="shared" si="0"/>
        <v>0</v>
      </c>
      <c r="E71" s="178"/>
      <c r="F71" s="178"/>
      <c r="G71" s="178"/>
      <c r="H71" s="178"/>
      <c r="I71" s="178"/>
      <c r="J71" s="178"/>
      <c r="K71" s="1003"/>
      <c r="L71" s="180"/>
    </row>
    <row r="72" spans="1:12" ht="20.100000000000001" customHeight="1" x14ac:dyDescent="0.25">
      <c r="A72" s="16"/>
      <c r="B72" s="17"/>
      <c r="C72" s="178"/>
      <c r="D72" s="179">
        <f t="shared" si="0"/>
        <v>0</v>
      </c>
      <c r="E72" s="178"/>
      <c r="F72" s="178"/>
      <c r="G72" s="178"/>
      <c r="H72" s="178"/>
      <c r="I72" s="178"/>
      <c r="J72" s="178"/>
      <c r="K72" s="1003"/>
      <c r="L72" s="180"/>
    </row>
    <row r="73" spans="1:12" x14ac:dyDescent="0.25">
      <c r="A73" s="16"/>
      <c r="B73" s="17"/>
      <c r="C73" s="178"/>
      <c r="D73" s="179">
        <f t="shared" si="0"/>
        <v>0</v>
      </c>
      <c r="E73" s="178"/>
      <c r="F73" s="178"/>
      <c r="G73" s="178"/>
      <c r="H73" s="178"/>
      <c r="I73" s="178"/>
      <c r="J73" s="178"/>
      <c r="K73" s="1003"/>
      <c r="L73" s="180"/>
    </row>
    <row r="74" spans="1:12" ht="20.100000000000001" customHeight="1" x14ac:dyDescent="0.25">
      <c r="A74" s="16"/>
      <c r="B74" s="17"/>
      <c r="C74" s="178"/>
      <c r="D74" s="179">
        <f t="shared" si="0"/>
        <v>0</v>
      </c>
      <c r="E74" s="178"/>
      <c r="F74" s="178"/>
      <c r="G74" s="178"/>
      <c r="H74" s="178"/>
      <c r="I74" s="178"/>
      <c r="J74" s="178"/>
      <c r="K74" s="1003"/>
      <c r="L74" s="180"/>
    </row>
    <row r="75" spans="1:12" x14ac:dyDescent="0.25">
      <c r="A75" s="16"/>
      <c r="B75" s="17"/>
      <c r="C75" s="178"/>
      <c r="D75" s="179">
        <f t="shared" si="0"/>
        <v>0</v>
      </c>
      <c r="E75" s="178"/>
      <c r="F75" s="178"/>
      <c r="G75" s="178"/>
      <c r="H75" s="178"/>
      <c r="I75" s="178"/>
      <c r="J75" s="178"/>
      <c r="K75" s="1003"/>
      <c r="L75" s="180"/>
    </row>
    <row r="76" spans="1:12" x14ac:dyDescent="0.25">
      <c r="A76" s="16"/>
      <c r="B76" s="17"/>
      <c r="C76" s="178"/>
      <c r="D76" s="179">
        <f t="shared" si="0"/>
        <v>0</v>
      </c>
      <c r="E76" s="178"/>
      <c r="F76" s="178"/>
      <c r="G76" s="178"/>
      <c r="H76" s="178"/>
      <c r="I76" s="178"/>
      <c r="J76" s="178"/>
      <c r="K76" s="1003"/>
      <c r="L76" s="180"/>
    </row>
    <row r="77" spans="1:12" x14ac:dyDescent="0.25">
      <c r="A77" s="16"/>
      <c r="B77" s="17"/>
      <c r="C77" s="178"/>
      <c r="D77" s="179">
        <f t="shared" si="0"/>
        <v>0</v>
      </c>
      <c r="E77" s="178"/>
      <c r="F77" s="178"/>
      <c r="G77" s="178"/>
      <c r="H77" s="178"/>
      <c r="I77" s="178"/>
      <c r="J77" s="178"/>
      <c r="K77" s="1003"/>
      <c r="L77" s="180"/>
    </row>
    <row r="78" spans="1:12" x14ac:dyDescent="0.25">
      <c r="A78" s="16"/>
      <c r="B78" s="17"/>
      <c r="C78" s="178"/>
      <c r="D78" s="179">
        <f t="shared" si="0"/>
        <v>0</v>
      </c>
      <c r="E78" s="178"/>
      <c r="F78" s="178"/>
      <c r="G78" s="178"/>
      <c r="H78" s="178"/>
      <c r="I78" s="178"/>
      <c r="J78" s="178"/>
      <c r="K78" s="1003"/>
      <c r="L78" s="180"/>
    </row>
    <row r="79" spans="1:12" x14ac:dyDescent="0.25">
      <c r="A79" s="16"/>
      <c r="B79" s="17"/>
      <c r="C79" s="178"/>
      <c r="D79" s="179">
        <f t="shared" si="0"/>
        <v>0</v>
      </c>
      <c r="E79" s="178"/>
      <c r="F79" s="178"/>
      <c r="G79" s="178"/>
      <c r="H79" s="178"/>
      <c r="I79" s="178"/>
      <c r="J79" s="178"/>
      <c r="K79" s="1003"/>
      <c r="L79" s="180"/>
    </row>
    <row r="80" spans="1:12" ht="20.100000000000001" customHeight="1" x14ac:dyDescent="0.25">
      <c r="A80" s="16"/>
      <c r="B80" s="17"/>
      <c r="C80" s="178"/>
      <c r="D80" s="179">
        <f t="shared" si="0"/>
        <v>0</v>
      </c>
      <c r="E80" s="178"/>
      <c r="F80" s="178"/>
      <c r="G80" s="178"/>
      <c r="H80" s="178"/>
      <c r="I80" s="178"/>
      <c r="J80" s="178"/>
      <c r="K80" s="1003"/>
      <c r="L80" s="180"/>
    </row>
    <row r="81" spans="1:12" ht="20.100000000000001" customHeight="1" x14ac:dyDescent="0.25">
      <c r="A81" s="16"/>
      <c r="B81" s="17"/>
      <c r="C81" s="178"/>
      <c r="D81" s="179">
        <f t="shared" si="0"/>
        <v>0</v>
      </c>
      <c r="E81" s="178"/>
      <c r="F81" s="178"/>
      <c r="G81" s="178"/>
      <c r="H81" s="178"/>
      <c r="I81" s="178"/>
      <c r="J81" s="178"/>
      <c r="K81" s="1003"/>
      <c r="L81" s="180"/>
    </row>
    <row r="82" spans="1:12" ht="20.100000000000001" customHeight="1" x14ac:dyDescent="0.25">
      <c r="A82" s="16"/>
      <c r="B82" s="17"/>
      <c r="C82" s="178"/>
      <c r="D82" s="179">
        <f t="shared" si="0"/>
        <v>0</v>
      </c>
      <c r="E82" s="178"/>
      <c r="F82" s="178"/>
      <c r="G82" s="178"/>
      <c r="H82" s="178"/>
      <c r="I82" s="178"/>
      <c r="J82" s="178"/>
      <c r="K82" s="1003"/>
      <c r="L82" s="180"/>
    </row>
    <row r="83" spans="1:12" ht="20.100000000000001" customHeight="1" x14ac:dyDescent="0.25">
      <c r="A83" s="16"/>
      <c r="B83" s="17"/>
      <c r="C83" s="178"/>
      <c r="D83" s="179">
        <f t="shared" si="0"/>
        <v>0</v>
      </c>
      <c r="E83" s="178"/>
      <c r="F83" s="178"/>
      <c r="G83" s="178"/>
      <c r="H83" s="178"/>
      <c r="I83" s="178"/>
      <c r="J83" s="178"/>
      <c r="K83" s="1003"/>
      <c r="L83" s="180"/>
    </row>
    <row r="84" spans="1:12" ht="20.100000000000001" customHeight="1" x14ac:dyDescent="0.25">
      <c r="A84" s="16"/>
      <c r="B84" s="17"/>
      <c r="C84" s="178"/>
      <c r="D84" s="179">
        <f t="shared" si="0"/>
        <v>0</v>
      </c>
      <c r="E84" s="178"/>
      <c r="F84" s="178"/>
      <c r="G84" s="178"/>
      <c r="H84" s="178"/>
      <c r="I84" s="178"/>
      <c r="J84" s="178"/>
      <c r="K84" s="1003"/>
      <c r="L84" s="180"/>
    </row>
    <row r="85" spans="1:12" ht="20.100000000000001" customHeight="1" x14ac:dyDescent="0.25">
      <c r="A85" s="16"/>
      <c r="B85" s="17"/>
      <c r="C85" s="178"/>
      <c r="D85" s="179">
        <f t="shared" si="0"/>
        <v>0</v>
      </c>
      <c r="E85" s="178"/>
      <c r="F85" s="178"/>
      <c r="G85" s="178"/>
      <c r="H85" s="178"/>
      <c r="I85" s="178"/>
      <c r="J85" s="178"/>
      <c r="K85" s="1003"/>
      <c r="L85" s="180"/>
    </row>
    <row r="86" spans="1:12" ht="20.100000000000001" customHeight="1" x14ac:dyDescent="0.25">
      <c r="A86" s="16"/>
      <c r="B86" s="17"/>
      <c r="C86" s="178"/>
      <c r="D86" s="179">
        <f t="shared" ref="D86:D105" si="1">+C86*(100-E86)/100</f>
        <v>0</v>
      </c>
      <c r="E86" s="178"/>
      <c r="F86" s="178"/>
      <c r="G86" s="178"/>
      <c r="H86" s="178"/>
      <c r="I86" s="178"/>
      <c r="J86" s="178"/>
      <c r="K86" s="1003"/>
      <c r="L86" s="180"/>
    </row>
    <row r="87" spans="1:12" ht="20.100000000000001" customHeight="1" x14ac:dyDescent="0.25">
      <c r="A87" s="16"/>
      <c r="B87" s="17"/>
      <c r="C87" s="178"/>
      <c r="D87" s="179">
        <f t="shared" si="1"/>
        <v>0</v>
      </c>
      <c r="E87" s="178"/>
      <c r="F87" s="178"/>
      <c r="G87" s="178"/>
      <c r="H87" s="178"/>
      <c r="I87" s="178"/>
      <c r="J87" s="178"/>
      <c r="K87" s="1003"/>
      <c r="L87" s="180"/>
    </row>
    <row r="88" spans="1:12" x14ac:dyDescent="0.25">
      <c r="A88" s="16"/>
      <c r="B88" s="17"/>
      <c r="C88" s="178"/>
      <c r="D88" s="179">
        <f t="shared" si="1"/>
        <v>0</v>
      </c>
      <c r="E88" s="178"/>
      <c r="F88" s="178"/>
      <c r="G88" s="178"/>
      <c r="H88" s="178"/>
      <c r="I88" s="178"/>
      <c r="J88" s="178"/>
      <c r="K88" s="1003"/>
      <c r="L88" s="180"/>
    </row>
    <row r="89" spans="1:12" ht="20.100000000000001" customHeight="1" x14ac:dyDescent="0.25">
      <c r="A89" s="16"/>
      <c r="B89" s="17"/>
      <c r="C89" s="178"/>
      <c r="D89" s="179">
        <f t="shared" si="1"/>
        <v>0</v>
      </c>
      <c r="E89" s="178"/>
      <c r="F89" s="178"/>
      <c r="G89" s="178"/>
      <c r="H89" s="178"/>
      <c r="I89" s="178"/>
      <c r="J89" s="178"/>
      <c r="K89" s="1003"/>
      <c r="L89" s="180"/>
    </row>
    <row r="90" spans="1:12" x14ac:dyDescent="0.25">
      <c r="A90" s="16"/>
      <c r="B90" s="17"/>
      <c r="C90" s="178"/>
      <c r="D90" s="179">
        <f t="shared" si="1"/>
        <v>0</v>
      </c>
      <c r="E90" s="178"/>
      <c r="F90" s="178"/>
      <c r="G90" s="178"/>
      <c r="H90" s="178"/>
      <c r="I90" s="178"/>
      <c r="J90" s="178"/>
      <c r="K90" s="1003"/>
      <c r="L90" s="180"/>
    </row>
    <row r="91" spans="1:12" ht="20.100000000000001" customHeight="1" x14ac:dyDescent="0.25">
      <c r="A91" s="16"/>
      <c r="B91" s="17"/>
      <c r="C91" s="178"/>
      <c r="D91" s="179">
        <f t="shared" si="1"/>
        <v>0</v>
      </c>
      <c r="E91" s="178"/>
      <c r="F91" s="178"/>
      <c r="G91" s="178"/>
      <c r="H91" s="178"/>
      <c r="I91" s="178"/>
      <c r="J91" s="178"/>
      <c r="K91" s="1003"/>
      <c r="L91" s="180"/>
    </row>
    <row r="92" spans="1:12" x14ac:dyDescent="0.25">
      <c r="A92" s="16"/>
      <c r="B92" s="17"/>
      <c r="C92" s="178"/>
      <c r="D92" s="179">
        <f t="shared" si="1"/>
        <v>0</v>
      </c>
      <c r="E92" s="178"/>
      <c r="F92" s="178"/>
      <c r="G92" s="178"/>
      <c r="H92" s="178"/>
      <c r="I92" s="178"/>
      <c r="J92" s="178"/>
      <c r="K92" s="1003"/>
      <c r="L92" s="180"/>
    </row>
    <row r="93" spans="1:12" x14ac:dyDescent="0.25">
      <c r="A93" s="16"/>
      <c r="B93" s="17"/>
      <c r="C93" s="178"/>
      <c r="D93" s="179">
        <f t="shared" si="1"/>
        <v>0</v>
      </c>
      <c r="E93" s="178"/>
      <c r="F93" s="178"/>
      <c r="G93" s="178"/>
      <c r="H93" s="178"/>
      <c r="I93" s="178"/>
      <c r="J93" s="178"/>
      <c r="K93" s="1003"/>
      <c r="L93" s="180"/>
    </row>
    <row r="94" spans="1:12" x14ac:dyDescent="0.25">
      <c r="A94" s="16"/>
      <c r="B94" s="17"/>
      <c r="C94" s="178"/>
      <c r="D94" s="179">
        <f t="shared" si="1"/>
        <v>0</v>
      </c>
      <c r="E94" s="178"/>
      <c r="F94" s="178"/>
      <c r="G94" s="178"/>
      <c r="H94" s="178"/>
      <c r="I94" s="178"/>
      <c r="J94" s="178"/>
      <c r="K94" s="1003"/>
      <c r="L94" s="180"/>
    </row>
    <row r="95" spans="1:12" ht="20.100000000000001" customHeight="1" x14ac:dyDescent="0.25">
      <c r="A95" s="16"/>
      <c r="B95" s="17"/>
      <c r="C95" s="178"/>
      <c r="D95" s="179">
        <f t="shared" si="1"/>
        <v>0</v>
      </c>
      <c r="E95" s="178"/>
      <c r="F95" s="178"/>
      <c r="G95" s="178"/>
      <c r="H95" s="178"/>
      <c r="I95" s="178"/>
      <c r="J95" s="178"/>
      <c r="K95" s="1003"/>
      <c r="L95" s="180"/>
    </row>
    <row r="96" spans="1:12" ht="20.100000000000001" customHeight="1" x14ac:dyDescent="0.25">
      <c r="A96" s="16"/>
      <c r="B96" s="17"/>
      <c r="C96" s="178"/>
      <c r="D96" s="179">
        <f t="shared" si="1"/>
        <v>0</v>
      </c>
      <c r="E96" s="178"/>
      <c r="F96" s="178"/>
      <c r="G96" s="178"/>
      <c r="H96" s="178"/>
      <c r="I96" s="178"/>
      <c r="J96" s="178"/>
      <c r="K96" s="1003"/>
      <c r="L96" s="180"/>
    </row>
    <row r="97" spans="1:12" ht="20.100000000000001" customHeight="1" x14ac:dyDescent="0.25">
      <c r="A97" s="16"/>
      <c r="B97" s="17"/>
      <c r="C97" s="178"/>
      <c r="D97" s="179">
        <f t="shared" si="1"/>
        <v>0</v>
      </c>
      <c r="E97" s="178"/>
      <c r="F97" s="178"/>
      <c r="G97" s="178"/>
      <c r="H97" s="178"/>
      <c r="I97" s="178"/>
      <c r="J97" s="178"/>
      <c r="K97" s="1003"/>
      <c r="L97" s="180"/>
    </row>
    <row r="98" spans="1:12" ht="20.100000000000001" customHeight="1" x14ac:dyDescent="0.25">
      <c r="A98" s="16"/>
      <c r="B98" s="17"/>
      <c r="C98" s="178"/>
      <c r="D98" s="179">
        <f t="shared" si="1"/>
        <v>0</v>
      </c>
      <c r="E98" s="178"/>
      <c r="F98" s="178"/>
      <c r="G98" s="178"/>
      <c r="H98" s="178"/>
      <c r="I98" s="178"/>
      <c r="J98" s="178"/>
      <c r="K98" s="1003"/>
      <c r="L98" s="180"/>
    </row>
    <row r="99" spans="1:12" x14ac:dyDescent="0.25">
      <c r="A99" s="16"/>
      <c r="B99" s="17"/>
      <c r="C99" s="178"/>
      <c r="D99" s="179">
        <f t="shared" si="1"/>
        <v>0</v>
      </c>
      <c r="E99" s="178"/>
      <c r="F99" s="178"/>
      <c r="G99" s="178"/>
      <c r="H99" s="178"/>
      <c r="I99" s="178"/>
      <c r="J99" s="178"/>
      <c r="K99" s="1003"/>
      <c r="L99" s="180"/>
    </row>
    <row r="100" spans="1:12" x14ac:dyDescent="0.25">
      <c r="A100" s="16"/>
      <c r="B100" s="17"/>
      <c r="C100" s="178"/>
      <c r="D100" s="179">
        <f t="shared" si="1"/>
        <v>0</v>
      </c>
      <c r="E100" s="178"/>
      <c r="F100" s="178"/>
      <c r="G100" s="178"/>
      <c r="H100" s="178"/>
      <c r="I100" s="178"/>
      <c r="J100" s="178"/>
      <c r="K100" s="1003"/>
      <c r="L100" s="180"/>
    </row>
    <row r="101" spans="1:12" x14ac:dyDescent="0.25">
      <c r="A101" s="16"/>
      <c r="B101" s="17"/>
      <c r="C101" s="178"/>
      <c r="D101" s="179">
        <f t="shared" si="1"/>
        <v>0</v>
      </c>
      <c r="E101" s="178"/>
      <c r="F101" s="178"/>
      <c r="G101" s="178"/>
      <c r="H101" s="178"/>
      <c r="I101" s="178"/>
      <c r="J101" s="178"/>
      <c r="K101" s="1003"/>
      <c r="L101" s="180"/>
    </row>
    <row r="102" spans="1:12" ht="20.100000000000001" customHeight="1" x14ac:dyDescent="0.25">
      <c r="A102" s="16"/>
      <c r="B102" s="17"/>
      <c r="C102" s="178"/>
      <c r="D102" s="179">
        <f t="shared" si="1"/>
        <v>0</v>
      </c>
      <c r="E102" s="178"/>
      <c r="F102" s="178"/>
      <c r="G102" s="178"/>
      <c r="H102" s="178"/>
      <c r="I102" s="178"/>
      <c r="J102" s="178"/>
      <c r="K102" s="1003"/>
      <c r="L102" s="180"/>
    </row>
    <row r="103" spans="1:12" x14ac:dyDescent="0.25">
      <c r="A103" s="16"/>
      <c r="B103" s="17"/>
      <c r="C103" s="178"/>
      <c r="D103" s="179">
        <f t="shared" si="1"/>
        <v>0</v>
      </c>
      <c r="E103" s="178"/>
      <c r="F103" s="178"/>
      <c r="G103" s="178"/>
      <c r="H103" s="178"/>
      <c r="I103" s="178"/>
      <c r="J103" s="178"/>
      <c r="K103" s="1003"/>
      <c r="L103" s="180"/>
    </row>
    <row r="104" spans="1:12" x14ac:dyDescent="0.25">
      <c r="A104" s="16"/>
      <c r="B104" s="17"/>
      <c r="C104" s="178"/>
      <c r="D104" s="179">
        <f t="shared" si="1"/>
        <v>0</v>
      </c>
      <c r="E104" s="178"/>
      <c r="F104" s="178"/>
      <c r="G104" s="178"/>
      <c r="H104" s="178"/>
      <c r="I104" s="178"/>
      <c r="J104" s="178"/>
      <c r="K104" s="1003"/>
      <c r="L104" s="180"/>
    </row>
    <row r="105" spans="1:12" x14ac:dyDescent="0.25">
      <c r="A105" s="16"/>
      <c r="B105" s="17"/>
      <c r="C105" s="178"/>
      <c r="D105" s="179">
        <f t="shared" si="1"/>
        <v>0</v>
      </c>
      <c r="E105" s="178"/>
      <c r="F105" s="178"/>
      <c r="G105" s="178"/>
      <c r="H105" s="178"/>
      <c r="I105" s="178"/>
      <c r="J105" s="178"/>
      <c r="K105" s="1003"/>
      <c r="L105" s="180"/>
    </row>
    <row r="106" spans="1:12" ht="20.100000000000001" customHeight="1" x14ac:dyDescent="0.25">
      <c r="A106" s="16"/>
      <c r="B106" s="17"/>
    </row>
    <row r="107" spans="1:12" ht="20.100000000000001" customHeight="1" x14ac:dyDescent="0.25">
      <c r="A107" s="16"/>
      <c r="B107" s="17"/>
    </row>
    <row r="108" spans="1:12" x14ac:dyDescent="0.25">
      <c r="A108" s="16"/>
      <c r="B108" s="17"/>
      <c r="C108" s="17"/>
      <c r="D108" s="17"/>
      <c r="E108" s="17"/>
      <c r="F108" s="17"/>
      <c r="G108" s="17"/>
      <c r="H108" s="17"/>
      <c r="I108" s="17"/>
      <c r="J108" s="17"/>
      <c r="K108" s="17"/>
    </row>
    <row r="109" spans="1:12" x14ac:dyDescent="0.25">
      <c r="A109" s="16"/>
      <c r="B109" s="17"/>
      <c r="C109" s="17"/>
      <c r="D109" s="17"/>
      <c r="E109" s="17"/>
      <c r="F109" s="17"/>
      <c r="G109" s="17"/>
      <c r="H109" s="17"/>
      <c r="I109" s="17"/>
      <c r="J109" s="17"/>
      <c r="K109" s="17"/>
    </row>
    <row r="110" spans="1:12" x14ac:dyDescent="0.25">
      <c r="A110" s="16"/>
      <c r="B110" s="17"/>
      <c r="C110" s="17"/>
      <c r="D110" s="17"/>
      <c r="E110" s="17"/>
      <c r="F110" s="17"/>
      <c r="G110" s="17"/>
      <c r="H110" s="17"/>
      <c r="I110" s="17"/>
      <c r="J110" s="17"/>
      <c r="K110" s="17"/>
    </row>
    <row r="111" spans="1:12" x14ac:dyDescent="0.25">
      <c r="A111" s="16"/>
      <c r="B111" s="17"/>
      <c r="C111" s="17"/>
      <c r="D111" s="17"/>
      <c r="E111" s="17"/>
      <c r="F111" s="17"/>
      <c r="G111" s="17"/>
      <c r="H111" s="17"/>
      <c r="I111" s="17"/>
      <c r="J111" s="17"/>
      <c r="K111" s="17"/>
    </row>
    <row r="112" spans="1:12" x14ac:dyDescent="0.25">
      <c r="A112" s="16"/>
      <c r="B112" s="17"/>
      <c r="C112" s="17"/>
      <c r="D112" s="17"/>
      <c r="E112" s="17"/>
      <c r="F112" s="17"/>
      <c r="G112" s="17"/>
      <c r="H112" s="17"/>
      <c r="I112" s="17"/>
      <c r="J112" s="17"/>
      <c r="K112" s="17"/>
    </row>
    <row r="113" spans="1:11" x14ac:dyDescent="0.25">
      <c r="A113" s="16"/>
      <c r="B113" s="17"/>
      <c r="C113" s="17"/>
      <c r="D113" s="17"/>
      <c r="E113" s="17"/>
      <c r="F113" s="17"/>
      <c r="G113" s="17"/>
      <c r="H113" s="17"/>
      <c r="I113" s="17"/>
      <c r="J113" s="17"/>
      <c r="K113" s="17"/>
    </row>
    <row r="114" spans="1:11" ht="20.100000000000001" customHeight="1" x14ac:dyDescent="0.25">
      <c r="A114" s="16"/>
      <c r="B114" s="17"/>
      <c r="C114" s="17"/>
      <c r="D114" s="17"/>
      <c r="E114" s="17"/>
      <c r="F114" s="17"/>
      <c r="G114" s="17"/>
      <c r="H114" s="17"/>
      <c r="I114" s="17"/>
      <c r="J114" s="17"/>
      <c r="K114" s="17"/>
    </row>
    <row r="115" spans="1:11" ht="20.100000000000001" customHeight="1" x14ac:dyDescent="0.25">
      <c r="A115" s="16"/>
      <c r="B115" s="17"/>
      <c r="C115" s="17"/>
      <c r="D115" s="17"/>
      <c r="E115" s="17"/>
      <c r="F115" s="17"/>
      <c r="G115" s="17"/>
      <c r="H115" s="17"/>
      <c r="I115" s="17"/>
      <c r="J115" s="17"/>
      <c r="K115" s="17"/>
    </row>
    <row r="116" spans="1:11" ht="20.100000000000001" customHeight="1" x14ac:dyDescent="0.25">
      <c r="A116" s="16"/>
      <c r="B116" s="17"/>
      <c r="C116" s="17"/>
      <c r="D116" s="17"/>
      <c r="E116" s="17"/>
      <c r="F116" s="17"/>
      <c r="G116" s="17"/>
      <c r="H116" s="17"/>
      <c r="I116" s="17"/>
      <c r="J116" s="17"/>
      <c r="K116" s="17"/>
    </row>
    <row r="117" spans="1:11" ht="20.100000000000001" customHeight="1" x14ac:dyDescent="0.25">
      <c r="A117" s="16"/>
      <c r="B117" s="17"/>
      <c r="C117" s="17"/>
      <c r="D117" s="17"/>
      <c r="E117" s="17"/>
      <c r="F117" s="17"/>
      <c r="G117" s="17"/>
      <c r="H117" s="17"/>
      <c r="I117" s="17"/>
      <c r="J117" s="17"/>
      <c r="K117" s="17"/>
    </row>
    <row r="118" spans="1:11" x14ac:dyDescent="0.25">
      <c r="A118" s="16"/>
      <c r="B118" s="17"/>
      <c r="C118" s="17"/>
      <c r="D118" s="17"/>
      <c r="E118" s="17"/>
      <c r="F118" s="17"/>
      <c r="G118" s="17"/>
      <c r="H118" s="17"/>
      <c r="I118" s="17"/>
      <c r="J118" s="17"/>
      <c r="K118" s="17"/>
    </row>
    <row r="119" spans="1:11" ht="20.100000000000001" customHeight="1" x14ac:dyDescent="0.25">
      <c r="A119" s="16"/>
      <c r="B119" s="17"/>
      <c r="C119" s="17"/>
      <c r="D119" s="17"/>
      <c r="E119" s="17"/>
      <c r="F119" s="17"/>
      <c r="G119" s="17"/>
      <c r="H119" s="17"/>
      <c r="I119" s="17"/>
      <c r="J119" s="17"/>
      <c r="K119" s="17"/>
    </row>
    <row r="120" spans="1:11" ht="20.100000000000001" customHeight="1" x14ac:dyDescent="0.25">
      <c r="A120" s="16"/>
      <c r="B120" s="17"/>
      <c r="C120" s="17"/>
      <c r="D120" s="17"/>
      <c r="E120" s="17"/>
      <c r="F120" s="17"/>
      <c r="G120" s="17"/>
      <c r="H120" s="17"/>
      <c r="I120" s="17"/>
      <c r="J120" s="17"/>
      <c r="K120" s="17"/>
    </row>
    <row r="121" spans="1:11" ht="20.100000000000001" customHeight="1" x14ac:dyDescent="0.25">
      <c r="A121" s="16"/>
      <c r="B121" s="17"/>
      <c r="C121" s="17"/>
      <c r="D121" s="17"/>
      <c r="E121" s="17"/>
      <c r="F121" s="17"/>
      <c r="G121" s="17"/>
      <c r="H121" s="17"/>
      <c r="I121" s="17"/>
      <c r="J121" s="17"/>
      <c r="K121" s="17"/>
    </row>
    <row r="122" spans="1:11" ht="20.100000000000001" customHeight="1" x14ac:dyDescent="0.25">
      <c r="A122" s="16"/>
      <c r="B122" s="17"/>
      <c r="C122" s="17"/>
      <c r="D122" s="17"/>
      <c r="E122" s="17"/>
      <c r="F122" s="17"/>
      <c r="G122" s="17"/>
      <c r="H122" s="17"/>
      <c r="I122" s="17"/>
      <c r="J122" s="17"/>
      <c r="K122" s="17"/>
    </row>
    <row r="123" spans="1:11" ht="20.100000000000001" customHeight="1" x14ac:dyDescent="0.25">
      <c r="A123" s="16"/>
      <c r="B123" s="17"/>
      <c r="C123" s="17"/>
      <c r="D123" s="17"/>
      <c r="E123" s="17"/>
      <c r="F123" s="17"/>
      <c r="G123" s="17"/>
      <c r="H123" s="17"/>
      <c r="I123" s="17"/>
      <c r="J123" s="17"/>
      <c r="K123" s="17"/>
    </row>
    <row r="124" spans="1:11" ht="20.100000000000001" customHeight="1" x14ac:dyDescent="0.25">
      <c r="A124" s="16"/>
      <c r="B124" s="17"/>
      <c r="C124" s="17"/>
      <c r="D124" s="17"/>
      <c r="E124" s="17"/>
      <c r="F124" s="17"/>
      <c r="G124" s="17"/>
      <c r="H124" s="17"/>
      <c r="I124" s="17"/>
      <c r="J124" s="17"/>
      <c r="K124" s="17"/>
    </row>
    <row r="125" spans="1:11" ht="20.100000000000001" customHeight="1" x14ac:dyDescent="0.25">
      <c r="A125" s="16"/>
      <c r="B125" s="17"/>
      <c r="C125" s="17"/>
      <c r="D125" s="17"/>
      <c r="E125" s="17"/>
      <c r="F125" s="17"/>
      <c r="G125" s="17"/>
      <c r="H125" s="17"/>
      <c r="I125" s="17"/>
      <c r="J125" s="17"/>
      <c r="K125" s="17"/>
    </row>
    <row r="126" spans="1:11" ht="20.100000000000001" customHeight="1" x14ac:dyDescent="0.25">
      <c r="A126" s="16"/>
      <c r="B126" s="17"/>
      <c r="C126" s="17"/>
      <c r="D126" s="17"/>
      <c r="E126" s="17"/>
      <c r="F126" s="17"/>
      <c r="G126" s="17"/>
      <c r="H126" s="17"/>
      <c r="I126" s="17"/>
      <c r="J126" s="17"/>
      <c r="K126" s="17"/>
    </row>
    <row r="127" spans="1:11" x14ac:dyDescent="0.25">
      <c r="A127" s="16"/>
      <c r="B127" s="17"/>
      <c r="C127" s="17"/>
      <c r="D127" s="17"/>
      <c r="E127" s="17"/>
      <c r="F127" s="17"/>
      <c r="G127" s="17"/>
      <c r="H127" s="17"/>
      <c r="I127" s="17"/>
      <c r="J127" s="17"/>
      <c r="K127" s="17"/>
    </row>
    <row r="128" spans="1:11" ht="20.100000000000001" customHeight="1" x14ac:dyDescent="0.25">
      <c r="A128" s="16"/>
      <c r="B128" s="17"/>
      <c r="C128" s="17"/>
      <c r="D128" s="17"/>
      <c r="E128" s="17"/>
      <c r="F128" s="17"/>
      <c r="G128" s="17"/>
      <c r="H128" s="17"/>
      <c r="I128" s="17"/>
      <c r="J128" s="17"/>
      <c r="K128" s="17"/>
    </row>
    <row r="129" spans="1:11" x14ac:dyDescent="0.25">
      <c r="A129" s="16"/>
      <c r="B129" s="17"/>
      <c r="C129" s="17"/>
      <c r="D129" s="17"/>
      <c r="E129" s="17"/>
      <c r="F129" s="17"/>
      <c r="G129" s="17"/>
      <c r="H129" s="17"/>
      <c r="I129" s="17"/>
      <c r="J129" s="17"/>
      <c r="K129" s="17"/>
    </row>
    <row r="130" spans="1:11" x14ac:dyDescent="0.25">
      <c r="A130" s="16"/>
      <c r="B130" s="17"/>
      <c r="C130" s="17"/>
      <c r="D130" s="17"/>
      <c r="E130" s="17"/>
      <c r="F130" s="17"/>
      <c r="G130" s="17"/>
      <c r="H130" s="17"/>
      <c r="I130" s="17"/>
      <c r="J130" s="17"/>
      <c r="K130" s="17"/>
    </row>
    <row r="131" spans="1:11" x14ac:dyDescent="0.25">
      <c r="A131" s="16"/>
    </row>
    <row r="132" spans="1:11" x14ac:dyDescent="0.25">
      <c r="A132" s="16"/>
    </row>
    <row r="133" spans="1:11" x14ac:dyDescent="0.25">
      <c r="A133" s="16"/>
    </row>
    <row r="134" spans="1:11" x14ac:dyDescent="0.25">
      <c r="A134" s="16"/>
    </row>
    <row r="135" spans="1:11" x14ac:dyDescent="0.25">
      <c r="A135" s="16"/>
    </row>
    <row r="136" spans="1:11" x14ac:dyDescent="0.25">
      <c r="A136" s="16"/>
    </row>
    <row r="137" spans="1:11" x14ac:dyDescent="0.25">
      <c r="A137" s="16"/>
    </row>
    <row r="138" spans="1:11" x14ac:dyDescent="0.25">
      <c r="A138" s="16"/>
    </row>
    <row r="139" spans="1:11" x14ac:dyDescent="0.25">
      <c r="A139" s="16"/>
    </row>
    <row r="140" spans="1:11" x14ac:dyDescent="0.25">
      <c r="A140" s="16"/>
    </row>
    <row r="141" spans="1:11" x14ac:dyDescent="0.25">
      <c r="A141" s="16"/>
    </row>
    <row r="142" spans="1:11" x14ac:dyDescent="0.25">
      <c r="A142" s="16"/>
    </row>
    <row r="143" spans="1:11" x14ac:dyDescent="0.25">
      <c r="A143" s="16"/>
    </row>
    <row r="144" spans="1:11"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row r="156" spans="1:1" x14ac:dyDescent="0.25">
      <c r="A156" s="16"/>
    </row>
    <row r="157" spans="1:1" x14ac:dyDescent="0.25">
      <c r="A157" s="16"/>
    </row>
  </sheetData>
  <autoFilter ref="A6:L105"/>
  <customSheetViews>
    <customSheetView guid="{4721BBB5-12E6-4B99-8BF2-C39038CD9F6A}" showAutoFilter="1">
      <pane ySplit="6" topLeftCell="A55" activePane="bottomLeft" state="frozen"/>
      <selection pane="bottomLeft" activeCell="K60" sqref="K60"/>
      <pageMargins left="0.75" right="0.75" top="1" bottom="1" header="0.5" footer="0.5"/>
      <pageSetup paperSize="9" orientation="portrait" r:id="rId1"/>
      <headerFooter alignWithMargins="0"/>
      <autoFilter ref="B6:B173"/>
    </customSheetView>
    <customSheetView guid="{FA9FAA88-D028-49CA-97F0-6F4B4A8F7473}" showAutoFilter="1">
      <pane ySplit="6" topLeftCell="A55" activePane="bottomLeft" state="frozen"/>
      <selection pane="bottomLeft" activeCell="K56" sqref="K56"/>
      <pageMargins left="0.75" right="0.75" top="1" bottom="1" header="0.5" footer="0.5"/>
      <pageSetup paperSize="9" orientation="portrait" r:id="rId2"/>
      <headerFooter alignWithMargins="0"/>
      <autoFilter ref="B6:B173"/>
    </customSheetView>
  </customSheetViews>
  <mergeCells count="49">
    <mergeCell ref="K3:L3"/>
    <mergeCell ref="K4:L4"/>
    <mergeCell ref="K5:L5"/>
    <mergeCell ref="C60:J60"/>
    <mergeCell ref="I3:J3"/>
    <mergeCell ref="C48:J48"/>
    <mergeCell ref="C18:J18"/>
    <mergeCell ref="C4:F4"/>
    <mergeCell ref="C5:F5"/>
    <mergeCell ref="I5:J5"/>
    <mergeCell ref="C42:J42"/>
    <mergeCell ref="C39:J39"/>
    <mergeCell ref="C36:J36"/>
    <mergeCell ref="C21:J21"/>
    <mergeCell ref="C12:J12"/>
    <mergeCell ref="C11:J11"/>
    <mergeCell ref="A1:L1"/>
    <mergeCell ref="A2:B2"/>
    <mergeCell ref="C2:F2"/>
    <mergeCell ref="G2:H2"/>
    <mergeCell ref="I2:J2"/>
    <mergeCell ref="K2:L2"/>
    <mergeCell ref="C20:J20"/>
    <mergeCell ref="C38:J38"/>
    <mergeCell ref="C31:J31"/>
    <mergeCell ref="C30:J30"/>
    <mergeCell ref="C32:J32"/>
    <mergeCell ref="C51:J51"/>
    <mergeCell ref="C49:J49"/>
    <mergeCell ref="A4:B4"/>
    <mergeCell ref="A36:A38"/>
    <mergeCell ref="I4:J4"/>
    <mergeCell ref="G3:H4"/>
    <mergeCell ref="C3:F3"/>
    <mergeCell ref="C19:J19"/>
    <mergeCell ref="A5:B5"/>
    <mergeCell ref="A3:B3"/>
    <mergeCell ref="C9:J9"/>
    <mergeCell ref="C44:J44"/>
    <mergeCell ref="C29:J29"/>
    <mergeCell ref="C26:J26"/>
    <mergeCell ref="H35:I35"/>
    <mergeCell ref="C10:J10"/>
    <mergeCell ref="C58:J58"/>
    <mergeCell ref="C56:J56"/>
    <mergeCell ref="C55:J55"/>
    <mergeCell ref="C54:J54"/>
    <mergeCell ref="C53:J53"/>
    <mergeCell ref="C57:J57"/>
  </mergeCells>
  <phoneticPr fontId="11" type="noConversion"/>
  <hyperlinks>
    <hyperlink ref="B32" r:id="rId3"/>
    <hyperlink ref="B54" r:id="rId4"/>
  </hyperlinks>
  <pageMargins left="0.75" right="0.75" top="1" bottom="1" header="0.5" footer="0.5"/>
  <pageSetup paperSize="9" orientation="portrait" r:id="rId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FF00"/>
  </sheetPr>
  <dimension ref="A1:M163"/>
  <sheetViews>
    <sheetView workbookViewId="0">
      <pane ySplit="6" topLeftCell="A98" activePane="bottomLeft" state="frozen"/>
      <selection pane="bottomLeft" activeCell="C101" sqref="C101:J101"/>
    </sheetView>
  </sheetViews>
  <sheetFormatPr defaultColWidth="8.88671875" defaultRowHeight="15.75" x14ac:dyDescent="0.25"/>
  <cols>
    <col min="1" max="1" width="9.21875" style="48" customWidth="1"/>
    <col min="2" max="2" width="7.88671875" style="47" customWidth="1"/>
    <col min="3" max="10" width="10.44140625" style="47" customWidth="1"/>
    <col min="11" max="11" width="15.88671875" style="977" customWidth="1"/>
    <col min="12" max="12" width="45.5546875" style="18" customWidth="1"/>
    <col min="13" max="16384" width="8.88671875" style="9"/>
  </cols>
  <sheetData>
    <row r="1" spans="1:13" s="6" customFormat="1" ht="30.75" customHeight="1" thickTop="1" x14ac:dyDescent="0.25">
      <c r="A1" s="1621" t="s">
        <v>410</v>
      </c>
      <c r="B1" s="1622"/>
      <c r="C1" s="1622"/>
      <c r="D1" s="1622"/>
      <c r="E1" s="1622"/>
      <c r="F1" s="1622"/>
      <c r="G1" s="1622"/>
      <c r="H1" s="1622"/>
      <c r="I1" s="1622"/>
      <c r="J1" s="1622"/>
      <c r="K1" s="1622"/>
      <c r="L1" s="1623"/>
      <c r="M1" s="5"/>
    </row>
    <row r="2" spans="1:13" ht="20.25" customHeight="1" x14ac:dyDescent="0.25">
      <c r="A2" s="1624" t="s">
        <v>177</v>
      </c>
      <c r="B2" s="1625"/>
      <c r="C2" s="1600">
        <f>(25+130+39)*25</f>
        <v>4850</v>
      </c>
      <c r="D2" s="1601"/>
      <c r="E2" s="1601"/>
      <c r="F2" s="1602"/>
      <c r="G2" s="1832" t="s">
        <v>3240</v>
      </c>
      <c r="H2" s="1833"/>
      <c r="I2" s="1628" t="s">
        <v>178</v>
      </c>
      <c r="J2" s="1629"/>
      <c r="K2" s="1632" t="s">
        <v>190</v>
      </c>
      <c r="L2" s="1633"/>
      <c r="M2" s="8"/>
    </row>
    <row r="3" spans="1:13" ht="20.25" customHeight="1" x14ac:dyDescent="0.25">
      <c r="A3" s="1624" t="s">
        <v>179</v>
      </c>
      <c r="B3" s="1625"/>
      <c r="C3" s="1600" t="s">
        <v>186</v>
      </c>
      <c r="D3" s="1601"/>
      <c r="E3" s="1601"/>
      <c r="F3" s="1602"/>
      <c r="G3" s="1673"/>
      <c r="H3" s="1674"/>
      <c r="I3" s="1628" t="s">
        <v>180</v>
      </c>
      <c r="J3" s="1629"/>
      <c r="K3" s="1632" t="s">
        <v>188</v>
      </c>
      <c r="L3" s="1633"/>
      <c r="M3" s="8"/>
    </row>
    <row r="4" spans="1:13" ht="20.25" customHeight="1" x14ac:dyDescent="0.25">
      <c r="A4" s="1624" t="s">
        <v>181</v>
      </c>
      <c r="B4" s="1625"/>
      <c r="C4" s="1600" t="s">
        <v>195</v>
      </c>
      <c r="D4" s="1601"/>
      <c r="E4" s="1601"/>
      <c r="F4" s="1602"/>
      <c r="G4" s="1626"/>
      <c r="H4" s="1627"/>
      <c r="I4" s="1628" t="s">
        <v>182</v>
      </c>
      <c r="J4" s="1629"/>
      <c r="K4" s="1632" t="s">
        <v>3202</v>
      </c>
      <c r="L4" s="1633"/>
      <c r="M4" s="8"/>
    </row>
    <row r="5" spans="1:13" ht="84" customHeight="1" thickBot="1" x14ac:dyDescent="0.3">
      <c r="A5" s="1641" t="s">
        <v>183</v>
      </c>
      <c r="B5" s="1642"/>
      <c r="C5" s="1636" t="s">
        <v>3255</v>
      </c>
      <c r="D5" s="1637"/>
      <c r="E5" s="1637"/>
      <c r="F5" s="1638"/>
      <c r="G5" s="10"/>
      <c r="H5" s="11"/>
      <c r="I5" s="1628" t="s">
        <v>297</v>
      </c>
      <c r="J5" s="1629"/>
      <c r="K5" s="1971" t="s">
        <v>2784</v>
      </c>
      <c r="L5" s="1972"/>
      <c r="M5" s="8"/>
    </row>
    <row r="6" spans="1:13" s="6" customFormat="1" ht="36.75" customHeight="1" thickTop="1" thickBot="1" x14ac:dyDescent="0.3">
      <c r="A6" s="69" t="s">
        <v>0</v>
      </c>
      <c r="B6" s="70" t="s">
        <v>1</v>
      </c>
      <c r="C6" s="70" t="s">
        <v>2</v>
      </c>
      <c r="D6" s="70" t="s">
        <v>3</v>
      </c>
      <c r="E6" s="70" t="s">
        <v>4</v>
      </c>
      <c r="F6" s="70" t="s">
        <v>5</v>
      </c>
      <c r="G6" s="70" t="s">
        <v>6</v>
      </c>
      <c r="H6" s="70" t="s">
        <v>7</v>
      </c>
      <c r="I6" s="70" t="s">
        <v>8</v>
      </c>
      <c r="J6" s="70" t="s">
        <v>9</v>
      </c>
      <c r="K6" s="1265" t="s">
        <v>3050</v>
      </c>
      <c r="L6" s="136" t="s">
        <v>10</v>
      </c>
    </row>
    <row r="7" spans="1:13" ht="20.100000000000001" customHeight="1" thickTop="1" x14ac:dyDescent="0.25">
      <c r="A7" s="44">
        <v>40558</v>
      </c>
      <c r="B7" s="45" t="s">
        <v>13</v>
      </c>
      <c r="C7" s="1588" t="s">
        <v>25</v>
      </c>
      <c r="D7" s="1588"/>
      <c r="E7" s="1588"/>
      <c r="F7" s="1588"/>
      <c r="G7" s="1588"/>
      <c r="H7" s="1588"/>
      <c r="I7" s="1588"/>
      <c r="J7" s="1588"/>
      <c r="K7" s="985"/>
      <c r="L7" s="46"/>
    </row>
    <row r="8" spans="1:13" ht="20.100000000000001" customHeight="1" x14ac:dyDescent="0.35">
      <c r="A8" s="16">
        <v>40572</v>
      </c>
      <c r="B8" s="17" t="s">
        <v>18</v>
      </c>
      <c r="C8" s="47">
        <v>190</v>
      </c>
      <c r="D8" s="47">
        <v>188</v>
      </c>
      <c r="E8" s="47">
        <v>1</v>
      </c>
      <c r="G8" s="47">
        <v>166</v>
      </c>
      <c r="K8" s="1264" t="s">
        <v>3058</v>
      </c>
      <c r="L8" s="345" t="s">
        <v>1569</v>
      </c>
    </row>
    <row r="9" spans="1:13" ht="20.100000000000001" customHeight="1" x14ac:dyDescent="0.25">
      <c r="A9" s="16">
        <v>40755</v>
      </c>
      <c r="B9" s="17" t="s">
        <v>127</v>
      </c>
      <c r="C9" s="17"/>
      <c r="D9" s="17"/>
      <c r="E9" s="17"/>
      <c r="F9" s="17"/>
      <c r="G9" s="17"/>
      <c r="H9" s="17"/>
      <c r="I9" s="17"/>
      <c r="J9" s="17"/>
      <c r="K9" s="17"/>
      <c r="L9" s="18" t="s">
        <v>594</v>
      </c>
    </row>
    <row r="10" spans="1:13" ht="20.100000000000001" customHeight="1" x14ac:dyDescent="0.25">
      <c r="A10" s="19">
        <v>40816</v>
      </c>
      <c r="B10" s="20" t="s">
        <v>127</v>
      </c>
      <c r="C10" s="20"/>
      <c r="D10" s="20"/>
      <c r="E10" s="20"/>
      <c r="F10" s="20"/>
      <c r="G10" s="20"/>
      <c r="H10" s="2019" t="s">
        <v>114</v>
      </c>
      <c r="I10" s="2020"/>
      <c r="J10" s="20"/>
      <c r="K10" s="20"/>
      <c r="L10" s="50" t="s">
        <v>115</v>
      </c>
    </row>
    <row r="11" spans="1:13" ht="20.100000000000001" customHeight="1" x14ac:dyDescent="0.25">
      <c r="A11" s="1582">
        <v>40821</v>
      </c>
      <c r="B11" s="20" t="s">
        <v>18</v>
      </c>
      <c r="C11" s="62">
        <v>70</v>
      </c>
      <c r="D11" s="62">
        <v>69</v>
      </c>
      <c r="E11" s="62">
        <v>1</v>
      </c>
      <c r="F11" s="62" t="s">
        <v>95</v>
      </c>
      <c r="G11" s="62">
        <v>160</v>
      </c>
      <c r="H11" s="62"/>
      <c r="I11" s="62"/>
      <c r="J11" s="62"/>
      <c r="K11" s="1098"/>
      <c r="L11" s="28" t="s">
        <v>118</v>
      </c>
    </row>
    <row r="12" spans="1:13" ht="20.100000000000001" customHeight="1" x14ac:dyDescent="0.25">
      <c r="A12" s="1682"/>
      <c r="B12" s="17" t="s">
        <v>13</v>
      </c>
      <c r="C12" s="1606" t="s">
        <v>74</v>
      </c>
      <c r="D12" s="1606"/>
      <c r="E12" s="1606"/>
      <c r="F12" s="1606"/>
      <c r="G12" s="1606"/>
      <c r="H12" s="1606"/>
      <c r="I12" s="1606"/>
      <c r="J12" s="1606"/>
    </row>
    <row r="13" spans="1:13" ht="20.100000000000001" customHeight="1" x14ac:dyDescent="0.25">
      <c r="A13" s="44">
        <v>40826</v>
      </c>
      <c r="B13" s="17" t="s">
        <v>26</v>
      </c>
      <c r="C13" s="1600" t="s">
        <v>121</v>
      </c>
      <c r="D13" s="1601"/>
      <c r="E13" s="1601"/>
      <c r="F13" s="1601"/>
      <c r="G13" s="1601"/>
      <c r="H13" s="1601"/>
      <c r="I13" s="1601"/>
      <c r="J13" s="1602"/>
      <c r="K13" s="972"/>
    </row>
    <row r="14" spans="1:13" ht="20.100000000000001" customHeight="1" x14ac:dyDescent="0.25">
      <c r="A14" s="16">
        <v>40832</v>
      </c>
      <c r="B14" s="17" t="s">
        <v>18</v>
      </c>
      <c r="C14" s="47">
        <v>150</v>
      </c>
      <c r="D14" s="47">
        <v>149</v>
      </c>
      <c r="E14" s="47">
        <v>1</v>
      </c>
      <c r="F14" s="47" t="s">
        <v>95</v>
      </c>
      <c r="G14" s="47">
        <v>160</v>
      </c>
      <c r="L14" s="21" t="s">
        <v>595</v>
      </c>
    </row>
    <row r="15" spans="1:13" x14ac:dyDescent="0.25">
      <c r="A15" s="16">
        <v>40834</v>
      </c>
      <c r="B15" s="17" t="s">
        <v>127</v>
      </c>
      <c r="C15" s="17"/>
      <c r="D15" s="17"/>
      <c r="E15" s="17"/>
      <c r="F15" s="17"/>
      <c r="G15" s="17"/>
      <c r="H15" s="17"/>
      <c r="I15" s="17"/>
      <c r="J15" s="17"/>
      <c r="K15" s="17"/>
      <c r="L15" s="18" t="s">
        <v>42</v>
      </c>
    </row>
    <row r="16" spans="1:13" ht="20.100000000000001" customHeight="1" thickBot="1" x14ac:dyDescent="0.3">
      <c r="A16" s="37">
        <v>40880</v>
      </c>
      <c r="B16" s="38" t="s">
        <v>26</v>
      </c>
      <c r="C16" s="1675" t="s">
        <v>596</v>
      </c>
      <c r="D16" s="1676"/>
      <c r="E16" s="1676"/>
      <c r="F16" s="1676"/>
      <c r="G16" s="1676"/>
      <c r="H16" s="1676"/>
      <c r="I16" s="1676"/>
      <c r="J16" s="1677"/>
      <c r="K16" s="1010"/>
      <c r="L16" s="39"/>
    </row>
    <row r="17" spans="1:12" ht="20.100000000000001" customHeight="1" thickTop="1" x14ac:dyDescent="0.25">
      <c r="A17" s="1993">
        <v>40920</v>
      </c>
      <c r="B17" s="41" t="s">
        <v>13</v>
      </c>
      <c r="C17" s="1611" t="s">
        <v>25</v>
      </c>
      <c r="D17" s="1612"/>
      <c r="E17" s="1612"/>
      <c r="F17" s="1612"/>
      <c r="G17" s="1612"/>
      <c r="H17" s="1612"/>
      <c r="I17" s="1612"/>
      <c r="J17" s="1613"/>
      <c r="K17" s="983"/>
      <c r="L17" s="42"/>
    </row>
    <row r="18" spans="1:12" ht="20.100000000000001" customHeight="1" x14ac:dyDescent="0.25">
      <c r="A18" s="1682"/>
      <c r="B18" s="17" t="s">
        <v>19</v>
      </c>
      <c r="C18" s="1600" t="s">
        <v>129</v>
      </c>
      <c r="D18" s="1601"/>
      <c r="E18" s="1601"/>
      <c r="F18" s="1601"/>
      <c r="G18" s="1601"/>
      <c r="H18" s="1601"/>
      <c r="I18" s="1601"/>
      <c r="J18" s="1602"/>
      <c r="K18" s="972"/>
    </row>
    <row r="19" spans="1:12" ht="20.100000000000001" customHeight="1" x14ac:dyDescent="0.25">
      <c r="A19" s="19">
        <v>40974</v>
      </c>
      <c r="B19" s="20" t="s">
        <v>130</v>
      </c>
      <c r="C19" s="1800" t="s">
        <v>131</v>
      </c>
      <c r="D19" s="1801"/>
      <c r="E19" s="1801"/>
      <c r="F19" s="1801"/>
      <c r="G19" s="1801"/>
      <c r="H19" s="1801"/>
      <c r="I19" s="1801"/>
      <c r="J19" s="1802"/>
      <c r="K19" s="1057"/>
      <c r="L19" s="28"/>
    </row>
    <row r="20" spans="1:12" ht="20.100000000000001" customHeight="1" x14ac:dyDescent="0.25">
      <c r="A20" s="16">
        <v>41002</v>
      </c>
      <c r="B20" s="17" t="s">
        <v>18</v>
      </c>
      <c r="C20" s="47">
        <v>150</v>
      </c>
      <c r="D20" s="57">
        <f>+C20*(100-E20)/100</f>
        <v>148.5</v>
      </c>
      <c r="E20" s="47">
        <v>1</v>
      </c>
      <c r="G20" s="47">
        <v>162</v>
      </c>
      <c r="H20" s="17"/>
      <c r="I20" s="17"/>
      <c r="J20" s="17"/>
      <c r="K20" s="17"/>
      <c r="L20" s="18" t="s">
        <v>597</v>
      </c>
    </row>
    <row r="21" spans="1:12" ht="20.100000000000001" customHeight="1" x14ac:dyDescent="0.25">
      <c r="A21" s="16">
        <v>41011</v>
      </c>
      <c r="B21" s="17" t="s">
        <v>127</v>
      </c>
      <c r="C21" s="17"/>
      <c r="D21" s="57"/>
      <c r="E21" s="17"/>
      <c r="F21" s="17"/>
      <c r="G21" s="17"/>
      <c r="H21" s="17"/>
      <c r="I21" s="17"/>
      <c r="J21" s="17"/>
      <c r="K21" s="17"/>
      <c r="L21" s="21" t="s">
        <v>598</v>
      </c>
    </row>
    <row r="22" spans="1:12" ht="20.100000000000001" customHeight="1" x14ac:dyDescent="0.25">
      <c r="A22" s="16">
        <v>41117</v>
      </c>
      <c r="B22" s="17" t="s">
        <v>18</v>
      </c>
      <c r="C22" s="47">
        <v>100</v>
      </c>
      <c r="D22" s="57">
        <f>+C22*(100-E22)/100</f>
        <v>99</v>
      </c>
      <c r="E22" s="47">
        <v>1</v>
      </c>
      <c r="G22" s="47">
        <v>30</v>
      </c>
      <c r="J22" s="17"/>
      <c r="K22" s="17"/>
      <c r="L22" s="21" t="s">
        <v>132</v>
      </c>
    </row>
    <row r="23" spans="1:12" ht="20.100000000000001" customHeight="1" x14ac:dyDescent="0.25">
      <c r="A23" s="16">
        <v>41118</v>
      </c>
      <c r="B23" s="17" t="s">
        <v>127</v>
      </c>
      <c r="C23" s="17"/>
      <c r="D23" s="57"/>
      <c r="J23" s="17"/>
      <c r="K23" s="17"/>
      <c r="L23" s="18" t="s">
        <v>599</v>
      </c>
    </row>
    <row r="24" spans="1:12" ht="20.100000000000001" customHeight="1" x14ac:dyDescent="0.25">
      <c r="A24" s="16">
        <v>41150</v>
      </c>
      <c r="B24" s="17" t="s">
        <v>13</v>
      </c>
      <c r="C24" s="1661" t="s">
        <v>169</v>
      </c>
      <c r="D24" s="1662"/>
      <c r="E24" s="1662"/>
      <c r="F24" s="1662"/>
      <c r="G24" s="1662"/>
      <c r="H24" s="1662"/>
      <c r="I24" s="1662"/>
      <c r="J24" s="1663"/>
      <c r="K24" s="1002"/>
    </row>
    <row r="25" spans="1:12" ht="20.100000000000001" customHeight="1" x14ac:dyDescent="0.25">
      <c r="A25" s="16">
        <v>41188</v>
      </c>
      <c r="B25" s="17" t="s">
        <v>127</v>
      </c>
      <c r="D25" s="65"/>
      <c r="H25" s="1800" t="s">
        <v>173</v>
      </c>
      <c r="I25" s="1801"/>
      <c r="J25" s="1802"/>
      <c r="K25" s="1057"/>
      <c r="L25" s="21" t="s">
        <v>600</v>
      </c>
    </row>
    <row r="26" spans="1:12" ht="20.100000000000001" customHeight="1" x14ac:dyDescent="0.25">
      <c r="A26" s="16">
        <v>41190</v>
      </c>
      <c r="B26" s="17" t="s">
        <v>127</v>
      </c>
      <c r="D26" s="57"/>
      <c r="H26" s="47">
        <v>4770</v>
      </c>
      <c r="I26" s="47">
        <v>90</v>
      </c>
      <c r="J26" s="17"/>
      <c r="K26" s="17"/>
      <c r="L26" s="21" t="s">
        <v>601</v>
      </c>
    </row>
    <row r="27" spans="1:12" ht="20.100000000000001" customHeight="1" x14ac:dyDescent="0.25">
      <c r="A27" s="16">
        <v>41210</v>
      </c>
      <c r="B27" s="17" t="s">
        <v>18</v>
      </c>
      <c r="C27" s="47">
        <v>120</v>
      </c>
      <c r="D27" s="57">
        <f>+C27*(100-E27)/100</f>
        <v>118.8</v>
      </c>
      <c r="E27" s="47">
        <v>1</v>
      </c>
      <c r="G27" s="47">
        <v>160</v>
      </c>
      <c r="L27" s="18" t="s">
        <v>36</v>
      </c>
    </row>
    <row r="28" spans="1:12" ht="20.100000000000001" customHeight="1" thickBot="1" x14ac:dyDescent="0.3">
      <c r="A28" s="22">
        <v>41248</v>
      </c>
      <c r="B28" s="23" t="s">
        <v>11</v>
      </c>
      <c r="C28" s="1764" t="s">
        <v>602</v>
      </c>
      <c r="D28" s="1720"/>
      <c r="E28" s="1720"/>
      <c r="F28" s="1720"/>
      <c r="G28" s="1720"/>
      <c r="H28" s="1720"/>
      <c r="I28" s="1720"/>
      <c r="J28" s="1721"/>
      <c r="K28" s="1020"/>
      <c r="L28" s="32"/>
    </row>
    <row r="29" spans="1:12" ht="16.5" thickTop="1" x14ac:dyDescent="0.25">
      <c r="A29" s="44">
        <v>41288</v>
      </c>
      <c r="B29" s="45" t="s">
        <v>11</v>
      </c>
      <c r="C29" s="1808" t="s">
        <v>212</v>
      </c>
      <c r="D29" s="1809"/>
      <c r="E29" s="1809"/>
      <c r="F29" s="1809"/>
      <c r="G29" s="1809"/>
      <c r="H29" s="1809"/>
      <c r="I29" s="1809"/>
      <c r="J29" s="1810"/>
      <c r="K29" s="1249"/>
      <c r="L29" s="46"/>
    </row>
    <row r="30" spans="1:12" ht="20.100000000000001" customHeight="1" x14ac:dyDescent="0.25">
      <c r="A30" s="16">
        <v>41301</v>
      </c>
      <c r="B30" s="17" t="s">
        <v>18</v>
      </c>
      <c r="C30" s="47">
        <v>70</v>
      </c>
      <c r="D30" s="57">
        <f>+C30*(100-E30)/100</f>
        <v>69.3</v>
      </c>
      <c r="E30" s="47">
        <v>1</v>
      </c>
      <c r="G30" s="47">
        <v>143</v>
      </c>
      <c r="L30" s="18" t="s">
        <v>603</v>
      </c>
    </row>
    <row r="31" spans="1:12" ht="18.75" customHeight="1" x14ac:dyDescent="0.25">
      <c r="A31" s="16">
        <v>41302</v>
      </c>
      <c r="B31" s="17" t="s">
        <v>127</v>
      </c>
      <c r="D31" s="57"/>
      <c r="F31" s="57"/>
      <c r="H31" s="1600" t="s">
        <v>173</v>
      </c>
      <c r="I31" s="1601"/>
      <c r="J31" s="1602"/>
      <c r="K31" s="972"/>
      <c r="L31" s="21" t="s">
        <v>604</v>
      </c>
    </row>
    <row r="32" spans="1:12" x14ac:dyDescent="0.25">
      <c r="A32" s="16">
        <v>41424</v>
      </c>
      <c r="B32" s="17" t="s">
        <v>13</v>
      </c>
      <c r="C32" s="1661" t="s">
        <v>605</v>
      </c>
      <c r="D32" s="1662"/>
      <c r="E32" s="1662"/>
      <c r="F32" s="1662"/>
      <c r="G32" s="1662"/>
      <c r="H32" s="1662"/>
      <c r="I32" s="1662"/>
      <c r="J32" s="1663"/>
      <c r="K32" s="1002"/>
    </row>
    <row r="33" spans="1:12" ht="20.100000000000001" customHeight="1" x14ac:dyDescent="0.25">
      <c r="A33" s="16">
        <v>41484</v>
      </c>
      <c r="B33" s="17" t="s">
        <v>18</v>
      </c>
      <c r="C33" s="47">
        <v>96</v>
      </c>
      <c r="D33" s="57">
        <f>+C33*(100-E33)/100</f>
        <v>95.04</v>
      </c>
      <c r="E33" s="47">
        <v>1</v>
      </c>
      <c r="G33" s="47">
        <v>150</v>
      </c>
      <c r="L33" s="18" t="s">
        <v>36</v>
      </c>
    </row>
    <row r="34" spans="1:12" x14ac:dyDescent="0.25">
      <c r="A34" s="16">
        <v>41497</v>
      </c>
      <c r="B34" s="17" t="s">
        <v>26</v>
      </c>
      <c r="C34" s="1661" t="s">
        <v>240</v>
      </c>
      <c r="D34" s="1662"/>
      <c r="E34" s="1662"/>
      <c r="F34" s="1662"/>
      <c r="G34" s="1662"/>
      <c r="H34" s="1662"/>
      <c r="I34" s="1662"/>
      <c r="J34" s="1663"/>
      <c r="K34" s="1002"/>
    </row>
    <row r="35" spans="1:12" ht="20.100000000000001" customHeight="1" x14ac:dyDescent="0.25">
      <c r="A35" s="16">
        <v>41546</v>
      </c>
      <c r="B35" s="17" t="s">
        <v>127</v>
      </c>
      <c r="D35" s="57"/>
      <c r="H35" s="1600" t="s">
        <v>173</v>
      </c>
      <c r="I35" s="1601"/>
      <c r="J35" s="1602"/>
      <c r="K35" s="972"/>
      <c r="L35" s="18" t="s">
        <v>42</v>
      </c>
    </row>
    <row r="36" spans="1:12" ht="20.100000000000001" customHeight="1" thickBot="1" x14ac:dyDescent="0.3">
      <c r="A36" s="37">
        <v>41586</v>
      </c>
      <c r="B36" s="38" t="s">
        <v>13</v>
      </c>
      <c r="C36" s="1667" t="s">
        <v>122</v>
      </c>
      <c r="D36" s="1668"/>
      <c r="E36" s="1668"/>
      <c r="F36" s="1668"/>
      <c r="G36" s="1668"/>
      <c r="H36" s="1668"/>
      <c r="I36" s="1668"/>
      <c r="J36" s="1669"/>
      <c r="K36" s="1014"/>
      <c r="L36" s="39"/>
    </row>
    <row r="37" spans="1:12" ht="16.5" thickTop="1" x14ac:dyDescent="0.25">
      <c r="A37" s="40">
        <v>41643</v>
      </c>
      <c r="B37" s="41" t="s">
        <v>127</v>
      </c>
      <c r="C37" s="119"/>
      <c r="D37" s="61"/>
      <c r="E37" s="119"/>
      <c r="F37" s="119"/>
      <c r="G37" s="119"/>
      <c r="H37" s="1611" t="s">
        <v>173</v>
      </c>
      <c r="I37" s="1612"/>
      <c r="J37" s="1613"/>
      <c r="K37" s="983"/>
      <c r="L37" s="42" t="s">
        <v>42</v>
      </c>
    </row>
    <row r="38" spans="1:12" ht="20.100000000000001" customHeight="1" x14ac:dyDescent="0.25">
      <c r="A38" s="16">
        <v>41722</v>
      </c>
      <c r="B38" s="17" t="s">
        <v>127</v>
      </c>
      <c r="D38" s="57"/>
      <c r="H38" s="1600" t="s">
        <v>210</v>
      </c>
      <c r="I38" s="1601"/>
      <c r="J38" s="1602"/>
      <c r="K38" s="972"/>
      <c r="L38" s="18" t="s">
        <v>42</v>
      </c>
    </row>
    <row r="39" spans="1:12" ht="20.100000000000001" customHeight="1" x14ac:dyDescent="0.25">
      <c r="A39" s="16">
        <v>41747</v>
      </c>
      <c r="B39" s="17" t="s">
        <v>26</v>
      </c>
      <c r="C39" s="1661" t="s">
        <v>315</v>
      </c>
      <c r="D39" s="1662"/>
      <c r="E39" s="1662"/>
      <c r="F39" s="1662"/>
      <c r="G39" s="1662"/>
      <c r="H39" s="1662"/>
      <c r="I39" s="1662"/>
      <c r="J39" s="1663"/>
      <c r="K39" s="1002"/>
    </row>
    <row r="40" spans="1:12" x14ac:dyDescent="0.25">
      <c r="A40" s="16">
        <v>41759</v>
      </c>
      <c r="B40" s="17" t="s">
        <v>18</v>
      </c>
      <c r="C40" s="47">
        <v>125</v>
      </c>
      <c r="D40" s="57">
        <f>+C40*(100-E40)/100</f>
        <v>121.25</v>
      </c>
      <c r="E40" s="47">
        <v>3</v>
      </c>
      <c r="G40" s="47">
        <v>85</v>
      </c>
      <c r="L40" s="18" t="s">
        <v>316</v>
      </c>
    </row>
    <row r="41" spans="1:12" x14ac:dyDescent="0.25">
      <c r="A41" s="19">
        <v>41811</v>
      </c>
      <c r="B41" s="20" t="s">
        <v>127</v>
      </c>
      <c r="C41" s="62"/>
      <c r="D41" s="60"/>
      <c r="E41" s="62"/>
      <c r="F41" s="62"/>
      <c r="G41" s="62"/>
      <c r="H41" s="1800" t="s">
        <v>331</v>
      </c>
      <c r="I41" s="1802"/>
      <c r="J41" s="62"/>
      <c r="K41" s="1098"/>
      <c r="L41" s="28" t="s">
        <v>231</v>
      </c>
    </row>
    <row r="42" spans="1:12" ht="20.100000000000001" customHeight="1" x14ac:dyDescent="0.25">
      <c r="A42" s="19">
        <v>41874</v>
      </c>
      <c r="B42" s="20" t="s">
        <v>18</v>
      </c>
      <c r="C42" s="62">
        <v>90</v>
      </c>
      <c r="D42" s="60">
        <f>+C42*(100-E42)/100</f>
        <v>89.1</v>
      </c>
      <c r="E42" s="62">
        <v>1</v>
      </c>
      <c r="F42" s="62"/>
      <c r="G42" s="62">
        <v>150</v>
      </c>
      <c r="H42" s="62"/>
      <c r="I42" s="62"/>
      <c r="J42" s="62"/>
      <c r="K42" s="1098"/>
      <c r="L42" s="28" t="s">
        <v>343</v>
      </c>
    </row>
    <row r="43" spans="1:12" ht="20.100000000000001" customHeight="1" x14ac:dyDescent="0.25">
      <c r="A43" s="16">
        <v>41875</v>
      </c>
      <c r="B43" s="17" t="s">
        <v>127</v>
      </c>
      <c r="D43" s="57"/>
      <c r="H43" s="1600" t="s">
        <v>331</v>
      </c>
      <c r="I43" s="1602"/>
      <c r="L43" s="18" t="s">
        <v>42</v>
      </c>
    </row>
    <row r="44" spans="1:12" ht="20.100000000000001" customHeight="1" x14ac:dyDescent="0.25">
      <c r="A44" s="16">
        <v>41940</v>
      </c>
      <c r="B44" s="17" t="s">
        <v>18</v>
      </c>
      <c r="C44" s="47">
        <v>115</v>
      </c>
      <c r="D44" s="57">
        <f>+C44*(100-E44)/100</f>
        <v>109.25</v>
      </c>
      <c r="E44" s="47">
        <v>5</v>
      </c>
      <c r="G44" s="47">
        <v>135</v>
      </c>
      <c r="L44" s="18" t="s">
        <v>214</v>
      </c>
    </row>
    <row r="45" spans="1:12" ht="20.100000000000001" customHeight="1" thickBot="1" x14ac:dyDescent="0.3">
      <c r="A45" s="120">
        <v>41999</v>
      </c>
      <c r="B45" s="121" t="s">
        <v>18</v>
      </c>
      <c r="C45" s="122">
        <v>90</v>
      </c>
      <c r="D45" s="129">
        <f>+C45*(100-E45)/100</f>
        <v>85.5</v>
      </c>
      <c r="E45" s="122">
        <v>5</v>
      </c>
      <c r="F45" s="122"/>
      <c r="G45" s="122">
        <v>122</v>
      </c>
      <c r="H45" s="122"/>
      <c r="I45" s="122"/>
      <c r="J45" s="122"/>
      <c r="K45" s="122"/>
      <c r="L45" s="137" t="s">
        <v>456</v>
      </c>
    </row>
    <row r="46" spans="1:12" ht="20.100000000000001" customHeight="1" thickTop="1" x14ac:dyDescent="0.25">
      <c r="A46" s="44">
        <v>42040</v>
      </c>
      <c r="B46" s="45" t="s">
        <v>127</v>
      </c>
      <c r="C46" s="81"/>
      <c r="D46" s="67"/>
      <c r="E46" s="81"/>
      <c r="F46" s="81"/>
      <c r="G46" s="81"/>
      <c r="H46" s="81">
        <v>5600</v>
      </c>
      <c r="I46" s="81">
        <v>50</v>
      </c>
      <c r="J46" s="81"/>
      <c r="K46" s="985"/>
      <c r="L46" s="46" t="s">
        <v>42</v>
      </c>
    </row>
    <row r="47" spans="1:12" x14ac:dyDescent="0.25">
      <c r="A47" s="16">
        <v>42058</v>
      </c>
      <c r="B47" s="17" t="s">
        <v>18</v>
      </c>
      <c r="C47" s="47">
        <v>105</v>
      </c>
      <c r="D47" s="57">
        <f>+C47*(100-E47)/100</f>
        <v>99.75</v>
      </c>
      <c r="E47" s="47">
        <v>5</v>
      </c>
      <c r="G47" s="47">
        <v>124</v>
      </c>
      <c r="L47" s="18" t="s">
        <v>213</v>
      </c>
    </row>
    <row r="48" spans="1:12" ht="20.100000000000001" customHeight="1" x14ac:dyDescent="0.25">
      <c r="A48" s="16">
        <v>42143</v>
      </c>
      <c r="B48" s="17" t="s">
        <v>18</v>
      </c>
      <c r="C48" s="47">
        <v>115</v>
      </c>
      <c r="D48" s="57">
        <f>+C48*(100-E48)/100</f>
        <v>109.25</v>
      </c>
      <c r="E48" s="47">
        <v>5</v>
      </c>
      <c r="G48" s="47">
        <v>120</v>
      </c>
      <c r="L48" s="18" t="s">
        <v>214</v>
      </c>
    </row>
    <row r="49" spans="1:12" x14ac:dyDescent="0.25">
      <c r="A49" s="19">
        <v>42279</v>
      </c>
      <c r="B49" s="20" t="s">
        <v>18</v>
      </c>
      <c r="C49" s="255">
        <v>75</v>
      </c>
      <c r="D49" s="60">
        <f>+C49*(100-E49)/100</f>
        <v>71.25</v>
      </c>
      <c r="E49" s="255">
        <v>5</v>
      </c>
      <c r="F49" s="255"/>
      <c r="G49" s="255">
        <v>170</v>
      </c>
      <c r="H49" s="255"/>
      <c r="I49" s="255"/>
      <c r="J49" s="255"/>
      <c r="K49" s="1098"/>
      <c r="L49" s="28" t="s">
        <v>1086</v>
      </c>
    </row>
    <row r="50" spans="1:12" x14ac:dyDescent="0.25">
      <c r="A50" s="16">
        <v>42299</v>
      </c>
      <c r="B50" s="17" t="s">
        <v>18</v>
      </c>
      <c r="C50" s="47">
        <v>110</v>
      </c>
      <c r="D50" s="57">
        <f>+C50*(100-E50)/100</f>
        <v>104.5</v>
      </c>
      <c r="E50" s="47">
        <v>5</v>
      </c>
      <c r="G50" s="47">
        <v>170</v>
      </c>
      <c r="L50" s="18" t="s">
        <v>1092</v>
      </c>
    </row>
    <row r="51" spans="1:12" x14ac:dyDescent="0.25">
      <c r="A51" s="16">
        <v>42319</v>
      </c>
      <c r="B51" s="17" t="s">
        <v>127</v>
      </c>
      <c r="D51" s="57"/>
      <c r="H51" s="164" t="s">
        <v>1117</v>
      </c>
      <c r="I51" s="165"/>
      <c r="J51" s="265"/>
      <c r="L51" s="18" t="s">
        <v>42</v>
      </c>
    </row>
    <row r="52" spans="1:12" x14ac:dyDescent="0.25">
      <c r="A52" s="16">
        <v>42362</v>
      </c>
      <c r="B52" s="17" t="s">
        <v>18</v>
      </c>
      <c r="C52" s="47">
        <v>130</v>
      </c>
      <c r="D52" s="57">
        <f>+C52*(100-E52)/100</f>
        <v>119.6</v>
      </c>
      <c r="E52" s="47">
        <v>8</v>
      </c>
      <c r="G52" s="47">
        <v>170</v>
      </c>
      <c r="L52" s="18" t="s">
        <v>36</v>
      </c>
    </row>
    <row r="53" spans="1:12" x14ac:dyDescent="0.25">
      <c r="A53" s="16">
        <v>42532</v>
      </c>
      <c r="B53" s="17" t="s">
        <v>18</v>
      </c>
      <c r="C53" s="47">
        <v>105</v>
      </c>
      <c r="D53" s="57">
        <f>+C53*(100-E53)/100</f>
        <v>96.6</v>
      </c>
      <c r="E53" s="47">
        <v>8</v>
      </c>
      <c r="G53" s="47">
        <v>130</v>
      </c>
      <c r="L53" s="18" t="s">
        <v>36</v>
      </c>
    </row>
    <row r="54" spans="1:12" ht="20.100000000000001" customHeight="1" x14ac:dyDescent="0.25">
      <c r="A54" s="16">
        <v>42560</v>
      </c>
      <c r="B54" s="17" t="s">
        <v>11</v>
      </c>
      <c r="C54" s="1661" t="s">
        <v>1332</v>
      </c>
      <c r="D54" s="1662"/>
      <c r="E54" s="1662"/>
      <c r="F54" s="1662"/>
      <c r="G54" s="1662"/>
      <c r="H54" s="1662"/>
      <c r="I54" s="1662"/>
      <c r="J54" s="1663"/>
      <c r="K54" s="1002"/>
    </row>
    <row r="55" spans="1:12" ht="19.5" customHeight="1" x14ac:dyDescent="0.25">
      <c r="A55" s="16">
        <v>42566</v>
      </c>
      <c r="B55" s="17" t="s">
        <v>13</v>
      </c>
      <c r="C55" s="1651" t="s">
        <v>1335</v>
      </c>
      <c r="D55" s="1686"/>
      <c r="E55" s="1686"/>
      <c r="F55" s="1686"/>
      <c r="G55" s="1686"/>
      <c r="H55" s="1686"/>
      <c r="I55" s="1686"/>
      <c r="J55" s="1687"/>
      <c r="K55" s="1006"/>
    </row>
    <row r="56" spans="1:12" ht="19.5" customHeight="1" x14ac:dyDescent="0.25">
      <c r="A56" s="16">
        <v>42574</v>
      </c>
      <c r="B56" s="17" t="s">
        <v>127</v>
      </c>
      <c r="D56" s="57"/>
      <c r="H56" s="1600" t="s">
        <v>1117</v>
      </c>
      <c r="I56" s="1601"/>
      <c r="J56" s="1602"/>
      <c r="K56" s="972"/>
      <c r="L56" s="18" t="s">
        <v>42</v>
      </c>
    </row>
    <row r="57" spans="1:12" ht="20.100000000000001" customHeight="1" thickBot="1" x14ac:dyDescent="0.3">
      <c r="A57" s="22">
        <v>42718</v>
      </c>
      <c r="B57" s="23" t="s">
        <v>18</v>
      </c>
      <c r="C57" s="64">
        <v>115</v>
      </c>
      <c r="D57" s="58">
        <f>+C57*(100-E57)/100</f>
        <v>105.8</v>
      </c>
      <c r="E57" s="64">
        <v>8</v>
      </c>
      <c r="F57" s="64"/>
      <c r="G57" s="64">
        <v>150</v>
      </c>
      <c r="H57" s="64"/>
      <c r="I57" s="64"/>
      <c r="J57" s="64"/>
      <c r="K57" s="64"/>
      <c r="L57" s="32" t="s">
        <v>1215</v>
      </c>
    </row>
    <row r="58" spans="1:12" ht="20.100000000000001" customHeight="1" thickTop="1" x14ac:dyDescent="0.25">
      <c r="A58" s="363">
        <v>42806</v>
      </c>
      <c r="B58" s="365" t="s">
        <v>18</v>
      </c>
      <c r="C58" s="362">
        <v>125</v>
      </c>
      <c r="D58" s="67">
        <f>+C58*(100-E58)/100</f>
        <v>115</v>
      </c>
      <c r="E58" s="362">
        <v>8</v>
      </c>
      <c r="F58" s="362"/>
      <c r="G58" s="362">
        <v>150</v>
      </c>
      <c r="H58" s="362"/>
      <c r="I58" s="362"/>
      <c r="J58" s="362"/>
      <c r="K58" s="985"/>
      <c r="L58" s="42" t="s">
        <v>1600</v>
      </c>
    </row>
    <row r="59" spans="1:12" ht="20.100000000000001" customHeight="1" x14ac:dyDescent="0.25">
      <c r="A59" s="16">
        <v>42811</v>
      </c>
      <c r="B59" s="17" t="s">
        <v>127</v>
      </c>
      <c r="D59" s="57"/>
      <c r="H59" s="47">
        <v>4875</v>
      </c>
      <c r="I59" s="47">
        <v>83</v>
      </c>
      <c r="L59" s="18" t="s">
        <v>42</v>
      </c>
    </row>
    <row r="60" spans="1:12" ht="22.5" customHeight="1" x14ac:dyDescent="0.25">
      <c r="A60" s="16">
        <v>42840</v>
      </c>
      <c r="B60" s="17" t="s">
        <v>11</v>
      </c>
      <c r="C60" s="1661" t="s">
        <v>1617</v>
      </c>
      <c r="D60" s="1662"/>
      <c r="E60" s="1662"/>
      <c r="F60" s="1662"/>
      <c r="G60" s="1662"/>
      <c r="H60" s="1662"/>
      <c r="I60" s="1662"/>
      <c r="J60" s="1663"/>
      <c r="K60" s="1002"/>
    </row>
    <row r="61" spans="1:12" ht="21.75" customHeight="1" x14ac:dyDescent="0.25">
      <c r="A61" s="455">
        <v>42957</v>
      </c>
      <c r="B61" s="17" t="s">
        <v>127</v>
      </c>
      <c r="C61" s="454"/>
      <c r="D61" s="179"/>
      <c r="E61" s="454"/>
      <c r="F61" s="454"/>
      <c r="G61" s="454"/>
      <c r="H61" s="453">
        <v>4668</v>
      </c>
      <c r="I61" s="453">
        <v>87</v>
      </c>
      <c r="J61" s="454"/>
      <c r="K61" s="1003"/>
      <c r="L61" s="18" t="s">
        <v>42</v>
      </c>
    </row>
    <row r="62" spans="1:12" ht="20.100000000000001" customHeight="1" x14ac:dyDescent="0.25">
      <c r="A62" s="16">
        <v>42992</v>
      </c>
      <c r="B62" s="17" t="s">
        <v>18</v>
      </c>
      <c r="C62" s="47">
        <v>120</v>
      </c>
      <c r="D62" s="57">
        <f>+C62*(100-E62)/100</f>
        <v>114</v>
      </c>
      <c r="E62" s="47">
        <v>5</v>
      </c>
      <c r="G62" s="47">
        <v>180</v>
      </c>
      <c r="L62" s="18" t="s">
        <v>36</v>
      </c>
    </row>
    <row r="63" spans="1:12" ht="43.5" customHeight="1" x14ac:dyDescent="0.25">
      <c r="A63" s="16">
        <v>43008</v>
      </c>
      <c r="B63" s="17" t="s">
        <v>11</v>
      </c>
      <c r="C63" s="1756" t="s">
        <v>1739</v>
      </c>
      <c r="D63" s="2022"/>
      <c r="E63" s="2022"/>
      <c r="F63" s="2022"/>
      <c r="G63" s="2022"/>
      <c r="H63" s="2022"/>
      <c r="I63" s="2022"/>
      <c r="J63" s="2023"/>
      <c r="K63" s="1119"/>
    </row>
    <row r="64" spans="1:12" ht="20.100000000000001" customHeight="1" x14ac:dyDescent="0.25">
      <c r="A64" s="16">
        <v>43047</v>
      </c>
      <c r="B64" s="17" t="s">
        <v>18</v>
      </c>
      <c r="C64" s="741">
        <v>130</v>
      </c>
      <c r="D64" s="179">
        <f>+C64*(100-E64)/100</f>
        <v>119.6</v>
      </c>
      <c r="E64" s="741">
        <v>8</v>
      </c>
      <c r="F64" s="741"/>
      <c r="G64" s="741">
        <v>160</v>
      </c>
      <c r="H64" s="741"/>
      <c r="I64" s="741"/>
      <c r="J64" s="741"/>
      <c r="K64" s="1003"/>
      <c r="L64" s="18" t="s">
        <v>1257</v>
      </c>
    </row>
    <row r="65" spans="1:12" s="89" customFormat="1" ht="16.5" thickBot="1" x14ac:dyDescent="0.3">
      <c r="A65" s="22">
        <v>43081</v>
      </c>
      <c r="B65" s="23" t="s">
        <v>127</v>
      </c>
      <c r="C65" s="367"/>
      <c r="D65" s="367"/>
      <c r="E65" s="367"/>
      <c r="F65" s="367"/>
      <c r="G65" s="367"/>
      <c r="H65" s="1895" t="s">
        <v>1859</v>
      </c>
      <c r="I65" s="1896"/>
      <c r="J65" s="1897"/>
      <c r="K65" s="1091"/>
      <c r="L65" s="409" t="s">
        <v>42</v>
      </c>
    </row>
    <row r="66" spans="1:12" ht="16.5" thickTop="1" x14ac:dyDescent="0.25">
      <c r="A66" s="549">
        <v>43113</v>
      </c>
      <c r="B66" s="550" t="s">
        <v>18</v>
      </c>
      <c r="C66" s="229">
        <v>130</v>
      </c>
      <c r="D66" s="238">
        <f>+C66*(100-E66)/100</f>
        <v>119.6</v>
      </c>
      <c r="E66" s="229">
        <v>8</v>
      </c>
      <c r="F66" s="229"/>
      <c r="G66" s="229">
        <v>175</v>
      </c>
      <c r="H66" s="229"/>
      <c r="I66" s="229"/>
      <c r="J66" s="229"/>
      <c r="K66" s="229"/>
      <c r="L66" s="46" t="s">
        <v>1588</v>
      </c>
    </row>
    <row r="67" spans="1:12" x14ac:dyDescent="0.25">
      <c r="A67" s="16">
        <v>43177</v>
      </c>
      <c r="B67" s="17" t="s">
        <v>127</v>
      </c>
      <c r="C67" s="741"/>
      <c r="D67" s="179"/>
      <c r="E67" s="741"/>
      <c r="F67" s="741"/>
      <c r="G67" s="741"/>
      <c r="H67" s="741">
        <v>4800</v>
      </c>
      <c r="I67" s="741">
        <v>90</v>
      </c>
      <c r="J67" s="741"/>
      <c r="K67" s="1003"/>
      <c r="L67" s="18" t="s">
        <v>42</v>
      </c>
    </row>
    <row r="68" spans="1:12" x14ac:dyDescent="0.25">
      <c r="A68" s="16">
        <v>43248</v>
      </c>
      <c r="B68" s="17" t="s">
        <v>18</v>
      </c>
      <c r="C68" s="741">
        <v>125</v>
      </c>
      <c r="D68" s="179">
        <f>+C68*(100-E68)/100</f>
        <v>112.5</v>
      </c>
      <c r="E68" s="741">
        <v>10</v>
      </c>
      <c r="F68" s="741"/>
      <c r="G68" s="741">
        <v>150</v>
      </c>
      <c r="H68" s="741"/>
      <c r="I68" s="741"/>
      <c r="J68" s="741"/>
      <c r="K68" s="1003"/>
      <c r="L68" s="18" t="s">
        <v>1600</v>
      </c>
    </row>
    <row r="69" spans="1:12" x14ac:dyDescent="0.25">
      <c r="A69" s="16">
        <v>43337</v>
      </c>
      <c r="B69" s="17" t="s">
        <v>18</v>
      </c>
      <c r="C69" s="741">
        <v>120</v>
      </c>
      <c r="D69" s="179">
        <f>+C69*(100-E69)/100</f>
        <v>108</v>
      </c>
      <c r="E69" s="741">
        <v>10</v>
      </c>
      <c r="F69" s="741"/>
      <c r="G69" s="741">
        <v>150</v>
      </c>
      <c r="H69" s="741"/>
      <c r="I69" s="741"/>
      <c r="J69" s="741"/>
      <c r="K69" s="1003"/>
      <c r="L69" s="18" t="s">
        <v>1600</v>
      </c>
    </row>
    <row r="70" spans="1:12" x14ac:dyDescent="0.25">
      <c r="A70" s="16">
        <v>43372</v>
      </c>
      <c r="B70" s="17" t="s">
        <v>127</v>
      </c>
      <c r="C70" s="741"/>
      <c r="D70" s="179"/>
      <c r="E70" s="741"/>
      <c r="F70" s="741"/>
      <c r="G70" s="741"/>
      <c r="H70" s="741">
        <v>5105</v>
      </c>
      <c r="I70" s="741">
        <v>85</v>
      </c>
      <c r="J70" s="741"/>
      <c r="K70" s="1003"/>
      <c r="L70" s="18" t="s">
        <v>42</v>
      </c>
    </row>
    <row r="71" spans="1:12" ht="20.100000000000001" customHeight="1" x14ac:dyDescent="0.25">
      <c r="A71" s="16">
        <v>43390</v>
      </c>
      <c r="B71" s="17" t="s">
        <v>18</v>
      </c>
      <c r="C71" s="741">
        <v>120</v>
      </c>
      <c r="D71" s="179">
        <f>+C71*(100-E71)/100</f>
        <v>108</v>
      </c>
      <c r="E71" s="741">
        <v>10</v>
      </c>
      <c r="F71" s="741"/>
      <c r="G71" s="741">
        <v>140</v>
      </c>
      <c r="H71" s="741"/>
      <c r="I71" s="741"/>
      <c r="J71" s="741"/>
      <c r="K71" s="1003"/>
      <c r="L71" s="18" t="s">
        <v>1600</v>
      </c>
    </row>
    <row r="72" spans="1:12" x14ac:dyDescent="0.25">
      <c r="A72" s="761">
        <v>43423</v>
      </c>
      <c r="B72" s="17" t="s">
        <v>127</v>
      </c>
      <c r="C72" s="741"/>
      <c r="D72" s="179"/>
      <c r="E72" s="741"/>
      <c r="F72" s="741"/>
      <c r="G72" s="741"/>
      <c r="H72" s="741">
        <v>5255</v>
      </c>
      <c r="I72" s="741">
        <v>75</v>
      </c>
      <c r="J72" s="741"/>
      <c r="K72" s="1003"/>
      <c r="L72" s="18" t="s">
        <v>42</v>
      </c>
    </row>
    <row r="73" spans="1:12" ht="20.100000000000001" customHeight="1" thickBot="1" x14ac:dyDescent="0.3">
      <c r="A73" s="22">
        <v>43462</v>
      </c>
      <c r="B73" s="23" t="s">
        <v>18</v>
      </c>
      <c r="C73" s="227">
        <v>130</v>
      </c>
      <c r="D73" s="367">
        <f>+C73*(100-E73)/100</f>
        <v>117</v>
      </c>
      <c r="E73" s="227">
        <v>10</v>
      </c>
      <c r="F73" s="227"/>
      <c r="G73" s="227">
        <v>160</v>
      </c>
      <c r="H73" s="227"/>
      <c r="I73" s="227"/>
      <c r="J73" s="227"/>
      <c r="K73" s="227"/>
      <c r="L73" s="32" t="s">
        <v>1215</v>
      </c>
    </row>
    <row r="74" spans="1:12" ht="16.5" thickTop="1" x14ac:dyDescent="0.25">
      <c r="A74" s="780">
        <v>43580</v>
      </c>
      <c r="B74" s="785" t="s">
        <v>127</v>
      </c>
      <c r="C74" s="229"/>
      <c r="D74" s="238"/>
      <c r="E74" s="229"/>
      <c r="F74" s="229"/>
      <c r="G74" s="229"/>
      <c r="H74" s="229">
        <v>5120</v>
      </c>
      <c r="I74" s="229">
        <v>87</v>
      </c>
      <c r="J74" s="229"/>
      <c r="K74" s="229"/>
      <c r="L74" s="46" t="s">
        <v>42</v>
      </c>
    </row>
    <row r="75" spans="1:12" x14ac:dyDescent="0.25">
      <c r="A75" s="16">
        <v>43601</v>
      </c>
      <c r="B75" s="17" t="s">
        <v>18</v>
      </c>
      <c r="C75" s="741">
        <v>140</v>
      </c>
      <c r="D75" s="179">
        <f>+C75*(100-E75)/100</f>
        <v>126</v>
      </c>
      <c r="E75" s="741">
        <v>10</v>
      </c>
      <c r="F75" s="741"/>
      <c r="G75" s="741">
        <v>165</v>
      </c>
      <c r="H75" s="741"/>
      <c r="I75" s="741"/>
      <c r="J75" s="741"/>
      <c r="K75" s="1003"/>
      <c r="L75" s="18" t="s">
        <v>1215</v>
      </c>
    </row>
    <row r="76" spans="1:12" x14ac:dyDescent="0.25">
      <c r="A76" s="16">
        <v>43717</v>
      </c>
      <c r="B76" s="17" t="s">
        <v>18</v>
      </c>
      <c r="C76" s="741">
        <v>120</v>
      </c>
      <c r="D76" s="179">
        <f>+C76*(100-E76)/100</f>
        <v>108</v>
      </c>
      <c r="E76" s="741">
        <v>10</v>
      </c>
      <c r="F76" s="741" t="s">
        <v>95</v>
      </c>
      <c r="G76" s="741">
        <v>155</v>
      </c>
      <c r="H76" s="741"/>
      <c r="I76" s="741"/>
      <c r="J76" s="741"/>
      <c r="K76" s="1003"/>
      <c r="L76" s="18" t="s">
        <v>2641</v>
      </c>
    </row>
    <row r="77" spans="1:12" x14ac:dyDescent="0.25">
      <c r="A77" s="16">
        <v>43821</v>
      </c>
      <c r="B77" s="17" t="s">
        <v>127</v>
      </c>
      <c r="C77" s="741"/>
      <c r="D77" s="179" t="s">
        <v>1941</v>
      </c>
      <c r="E77" s="741"/>
      <c r="F77" s="741"/>
      <c r="G77" s="741"/>
      <c r="H77" s="741">
        <v>4930</v>
      </c>
      <c r="I77" s="741">
        <v>93</v>
      </c>
      <c r="J77" s="741"/>
      <c r="K77" s="1003"/>
      <c r="L77" s="18" t="s">
        <v>42</v>
      </c>
    </row>
    <row r="78" spans="1:12" ht="16.5" thickBot="1" x14ac:dyDescent="0.3">
      <c r="A78" s="16">
        <v>43822</v>
      </c>
      <c r="B78" s="17" t="s">
        <v>18</v>
      </c>
      <c r="C78" s="741">
        <v>110</v>
      </c>
      <c r="D78" s="179">
        <f>+C78*(100-E78)/100</f>
        <v>99</v>
      </c>
      <c r="E78" s="741">
        <v>10</v>
      </c>
      <c r="F78" s="741" t="s">
        <v>95</v>
      </c>
      <c r="G78" s="741">
        <v>140</v>
      </c>
      <c r="H78" s="741"/>
      <c r="I78" s="741"/>
      <c r="J78" s="741"/>
      <c r="K78" s="391"/>
      <c r="L78" s="32" t="s">
        <v>1215</v>
      </c>
    </row>
    <row r="79" spans="1:12" ht="63" customHeight="1" thickTop="1" x14ac:dyDescent="0.25">
      <c r="A79" s="1582">
        <v>43826</v>
      </c>
      <c r="B79" s="1937" t="s">
        <v>13</v>
      </c>
      <c r="C79" s="1655" t="s">
        <v>2785</v>
      </c>
      <c r="D79" s="1656"/>
      <c r="E79" s="1656"/>
      <c r="F79" s="1656"/>
      <c r="G79" s="1656"/>
      <c r="H79" s="1656"/>
      <c r="I79" s="1656"/>
      <c r="J79" s="1657"/>
      <c r="K79" s="991"/>
      <c r="L79" s="21" t="s">
        <v>2762</v>
      </c>
    </row>
    <row r="80" spans="1:12" ht="36.75" customHeight="1" x14ac:dyDescent="0.25">
      <c r="A80" s="1682"/>
      <c r="B80" s="1939"/>
      <c r="C80" s="1658" t="s">
        <v>2761</v>
      </c>
      <c r="D80" s="1659"/>
      <c r="E80" s="1659"/>
      <c r="F80" s="1659"/>
      <c r="G80" s="1659"/>
      <c r="H80" s="1659"/>
      <c r="I80" s="1659"/>
      <c r="J80" s="1660"/>
      <c r="K80" s="997"/>
    </row>
    <row r="81" spans="1:12" ht="99" customHeight="1" x14ac:dyDescent="0.25">
      <c r="A81" s="485">
        <v>43837</v>
      </c>
      <c r="B81" s="514" t="s">
        <v>24</v>
      </c>
      <c r="C81" s="1652" t="s">
        <v>2786</v>
      </c>
      <c r="D81" s="1653"/>
      <c r="E81" s="1653"/>
      <c r="F81" s="1653"/>
      <c r="G81" s="1653"/>
      <c r="H81" s="1653"/>
      <c r="I81" s="1653"/>
      <c r="J81" s="1654"/>
      <c r="K81" s="895" t="s">
        <v>3059</v>
      </c>
      <c r="L81" s="895" t="s">
        <v>2783</v>
      </c>
    </row>
    <row r="82" spans="1:12" ht="20.100000000000001" customHeight="1" x14ac:dyDescent="0.25">
      <c r="A82" s="16">
        <v>43881</v>
      </c>
      <c r="B82" s="17" t="s">
        <v>18</v>
      </c>
      <c r="C82" s="741">
        <v>180</v>
      </c>
      <c r="D82" s="179">
        <f>+C82*(100-E82)/100</f>
        <v>81</v>
      </c>
      <c r="E82" s="741">
        <v>55</v>
      </c>
      <c r="F82" s="741" t="s">
        <v>95</v>
      </c>
      <c r="G82" s="741">
        <v>115</v>
      </c>
      <c r="H82" s="741"/>
      <c r="I82" s="741"/>
      <c r="J82" s="741"/>
      <c r="K82" s="1003"/>
      <c r="L82" s="18" t="s">
        <v>2817</v>
      </c>
    </row>
    <row r="83" spans="1:12" ht="20.100000000000001" customHeight="1" x14ac:dyDescent="0.25">
      <c r="A83" s="16">
        <v>43912</v>
      </c>
      <c r="B83" s="17" t="s">
        <v>26</v>
      </c>
      <c r="C83" s="1658" t="s">
        <v>2855</v>
      </c>
      <c r="D83" s="1659"/>
      <c r="E83" s="1659"/>
      <c r="F83" s="1659"/>
      <c r="G83" s="1659"/>
      <c r="H83" s="1659"/>
      <c r="I83" s="1659"/>
      <c r="J83" s="1660"/>
      <c r="K83" s="997"/>
    </row>
    <row r="84" spans="1:12" ht="20.100000000000001" customHeight="1" x14ac:dyDescent="0.25">
      <c r="A84" s="16">
        <v>43918</v>
      </c>
      <c r="B84" s="17" t="s">
        <v>18</v>
      </c>
      <c r="C84" s="907">
        <v>235</v>
      </c>
      <c r="D84" s="179">
        <f>C84*(1-E84/100)</f>
        <v>94</v>
      </c>
      <c r="E84" s="907">
        <v>60</v>
      </c>
      <c r="F84" s="907" t="s">
        <v>95</v>
      </c>
      <c r="G84" s="907">
        <v>147</v>
      </c>
      <c r="H84" s="741"/>
      <c r="I84" s="741"/>
      <c r="J84" s="741"/>
      <c r="K84" s="1003"/>
      <c r="L84" s="21" t="s">
        <v>2857</v>
      </c>
    </row>
    <row r="85" spans="1:12" s="89" customFormat="1" ht="17.25" customHeight="1" x14ac:dyDescent="0.25">
      <c r="A85" s="1337">
        <v>43920</v>
      </c>
      <c r="B85" s="913" t="s">
        <v>4</v>
      </c>
      <c r="C85" s="914"/>
      <c r="D85" s="914"/>
      <c r="E85" s="914">
        <v>60</v>
      </c>
      <c r="F85" s="914"/>
      <c r="G85" s="914"/>
      <c r="H85" s="914"/>
      <c r="I85" s="914"/>
      <c r="J85" s="914"/>
      <c r="K85" s="1199"/>
      <c r="L85" s="915"/>
    </row>
    <row r="86" spans="1:12" ht="20.100000000000001" customHeight="1" x14ac:dyDescent="0.25">
      <c r="A86" s="1337">
        <v>43951</v>
      </c>
      <c r="B86" s="913" t="s">
        <v>4</v>
      </c>
      <c r="C86" s="914"/>
      <c r="D86" s="914"/>
      <c r="E86" s="914">
        <v>60</v>
      </c>
      <c r="F86" s="914"/>
      <c r="G86" s="914"/>
      <c r="H86" s="914"/>
      <c r="I86" s="914"/>
      <c r="J86" s="914"/>
      <c r="K86" s="1199"/>
      <c r="L86" s="915"/>
    </row>
    <row r="87" spans="1:12" ht="20.100000000000001" customHeight="1" x14ac:dyDescent="0.25">
      <c r="A87" s="1337">
        <v>43981</v>
      </c>
      <c r="B87" s="913" t="s">
        <v>4</v>
      </c>
      <c r="C87" s="914"/>
      <c r="D87" s="914"/>
      <c r="E87" s="914">
        <v>60</v>
      </c>
      <c r="F87" s="914"/>
      <c r="G87" s="914"/>
      <c r="H87" s="914"/>
      <c r="I87" s="914"/>
      <c r="J87" s="914"/>
      <c r="K87" s="1199"/>
      <c r="L87" s="915"/>
    </row>
    <row r="88" spans="1:12" ht="20.100000000000001" customHeight="1" x14ac:dyDescent="0.25">
      <c r="A88" s="1337">
        <v>44012</v>
      </c>
      <c r="B88" s="913" t="s">
        <v>4</v>
      </c>
      <c r="C88" s="914"/>
      <c r="D88" s="914"/>
      <c r="E88" s="914">
        <v>60</v>
      </c>
      <c r="F88" s="914"/>
      <c r="G88" s="914"/>
      <c r="H88" s="914"/>
      <c r="I88" s="914"/>
      <c r="J88" s="914"/>
      <c r="K88" s="1199"/>
      <c r="L88" s="915"/>
    </row>
    <row r="89" spans="1:12" ht="33.75" customHeight="1" x14ac:dyDescent="0.25">
      <c r="A89" s="16">
        <v>44035</v>
      </c>
      <c r="B89" s="17" t="s">
        <v>13</v>
      </c>
      <c r="C89" s="1734" t="s">
        <v>3015</v>
      </c>
      <c r="D89" s="1735"/>
      <c r="E89" s="1735"/>
      <c r="F89" s="1735"/>
      <c r="G89" s="1735"/>
      <c r="H89" s="1735"/>
      <c r="I89" s="1735"/>
      <c r="J89" s="1736"/>
      <c r="K89" s="1031"/>
    </row>
    <row r="90" spans="1:12" x14ac:dyDescent="0.25">
      <c r="A90" s="16">
        <v>44038</v>
      </c>
      <c r="B90" s="17" t="s">
        <v>26</v>
      </c>
      <c r="C90" s="1655" t="s">
        <v>3017</v>
      </c>
      <c r="D90" s="1656"/>
      <c r="E90" s="1656"/>
      <c r="F90" s="1656"/>
      <c r="G90" s="1656"/>
      <c r="H90" s="1656"/>
      <c r="I90" s="1656"/>
      <c r="J90" s="1657"/>
      <c r="K90" s="991"/>
    </row>
    <row r="91" spans="1:12" ht="20.100000000000001" customHeight="1" x14ac:dyDescent="0.25">
      <c r="A91" s="16">
        <v>44039</v>
      </c>
      <c r="B91" s="17" t="s">
        <v>13</v>
      </c>
      <c r="C91" s="1734" t="s">
        <v>2190</v>
      </c>
      <c r="D91" s="1735"/>
      <c r="E91" s="1735"/>
      <c r="F91" s="1735"/>
      <c r="G91" s="1735"/>
      <c r="H91" s="1735"/>
      <c r="I91" s="1735"/>
      <c r="J91" s="1736"/>
      <c r="K91" s="1031"/>
    </row>
    <row r="92" spans="1:12" x14ac:dyDescent="0.25">
      <c r="A92" s="965">
        <v>44040</v>
      </c>
      <c r="B92" s="17" t="s">
        <v>13</v>
      </c>
      <c r="C92" s="1734" t="s">
        <v>2190</v>
      </c>
      <c r="D92" s="1735"/>
      <c r="E92" s="1735"/>
      <c r="F92" s="1735"/>
      <c r="G92" s="1735"/>
      <c r="H92" s="1735"/>
      <c r="I92" s="1735"/>
      <c r="J92" s="1736"/>
      <c r="K92" s="1031"/>
    </row>
    <row r="93" spans="1:12" ht="20.100000000000001" customHeight="1" x14ac:dyDescent="0.25">
      <c r="A93" s="1337">
        <v>44042</v>
      </c>
      <c r="B93" s="913" t="s">
        <v>4</v>
      </c>
      <c r="C93" s="914"/>
      <c r="D93" s="914"/>
      <c r="E93" s="914">
        <v>35</v>
      </c>
      <c r="F93" s="914"/>
      <c r="G93" s="914"/>
      <c r="H93" s="914"/>
      <c r="I93" s="914"/>
      <c r="J93" s="914"/>
      <c r="K93" s="1199"/>
      <c r="L93" s="915"/>
    </row>
    <row r="94" spans="1:12" ht="20.100000000000001" customHeight="1" x14ac:dyDescent="0.25">
      <c r="A94" s="19">
        <v>44051</v>
      </c>
      <c r="B94" s="20" t="s">
        <v>18</v>
      </c>
      <c r="C94" s="236">
        <v>150</v>
      </c>
      <c r="D94" s="237">
        <f t="shared" ref="D94:D126" si="0">+C94*(100-E94)/100</f>
        <v>60</v>
      </c>
      <c r="E94" s="236">
        <v>60</v>
      </c>
      <c r="F94" s="236" t="s">
        <v>95</v>
      </c>
      <c r="G94" s="236">
        <v>160</v>
      </c>
      <c r="H94" s="236"/>
      <c r="I94" s="236"/>
      <c r="J94" s="236"/>
      <c r="K94" s="236"/>
      <c r="L94" s="28" t="s">
        <v>2772</v>
      </c>
    </row>
    <row r="95" spans="1:12" ht="31.5" x14ac:dyDescent="0.25">
      <c r="A95" s="16">
        <v>44066</v>
      </c>
      <c r="B95" s="17" t="s">
        <v>127</v>
      </c>
      <c r="C95" s="741"/>
      <c r="D95" s="179">
        <f t="shared" si="0"/>
        <v>0</v>
      </c>
      <c r="E95" s="741"/>
      <c r="F95" s="741"/>
      <c r="G95" s="298"/>
      <c r="H95" s="1589" t="s">
        <v>3096</v>
      </c>
      <c r="I95" s="1591"/>
      <c r="J95" s="741"/>
      <c r="K95" s="1003"/>
      <c r="L95" s="18" t="s">
        <v>3097</v>
      </c>
    </row>
    <row r="96" spans="1:12" ht="20.100000000000001" customHeight="1" x14ac:dyDescent="0.25">
      <c r="A96" s="1337">
        <v>44073</v>
      </c>
      <c r="B96" s="913" t="s">
        <v>4</v>
      </c>
      <c r="C96" s="914"/>
      <c r="D96" s="914"/>
      <c r="E96" s="914">
        <v>50</v>
      </c>
      <c r="F96" s="914"/>
      <c r="G96" s="914"/>
      <c r="H96" s="914"/>
      <c r="I96" s="914"/>
      <c r="J96" s="914"/>
      <c r="K96" s="1199"/>
      <c r="L96" s="915"/>
    </row>
    <row r="97" spans="1:12" ht="20.100000000000001" customHeight="1" x14ac:dyDescent="0.25">
      <c r="A97" s="1337">
        <v>44104</v>
      </c>
      <c r="B97" s="913" t="s">
        <v>4</v>
      </c>
      <c r="C97" s="914"/>
      <c r="D97" s="914"/>
      <c r="E97" s="914">
        <v>50</v>
      </c>
      <c r="F97" s="914"/>
      <c r="G97" s="914"/>
      <c r="H97" s="914"/>
      <c r="I97" s="914"/>
      <c r="J97" s="914"/>
      <c r="K97" s="1199"/>
      <c r="L97" s="915"/>
    </row>
    <row r="98" spans="1:12" ht="20.100000000000001" customHeight="1" x14ac:dyDescent="0.25">
      <c r="A98" s="1337">
        <v>44134</v>
      </c>
      <c r="B98" s="913" t="s">
        <v>4</v>
      </c>
      <c r="C98" s="914"/>
      <c r="D98" s="914"/>
      <c r="E98" s="914">
        <v>50</v>
      </c>
      <c r="F98" s="914"/>
      <c r="G98" s="914"/>
      <c r="H98" s="914"/>
      <c r="I98" s="914"/>
      <c r="J98" s="914"/>
      <c r="K98" s="1199"/>
      <c r="L98" s="915"/>
    </row>
    <row r="99" spans="1:12" ht="66" customHeight="1" x14ac:dyDescent="0.25">
      <c r="A99" s="16">
        <v>44150</v>
      </c>
      <c r="B99" s="17" t="s">
        <v>11</v>
      </c>
      <c r="C99" s="1734" t="s">
        <v>3254</v>
      </c>
      <c r="D99" s="1735"/>
      <c r="E99" s="1735"/>
      <c r="F99" s="1735"/>
      <c r="G99" s="1735"/>
      <c r="H99" s="1735"/>
      <c r="I99" s="1735"/>
      <c r="J99" s="1736"/>
      <c r="K99" s="1003"/>
      <c r="L99" s="938" t="s">
        <v>3200</v>
      </c>
    </row>
    <row r="100" spans="1:12" x14ac:dyDescent="0.25">
      <c r="A100" s="16">
        <v>44216</v>
      </c>
      <c r="B100" s="17" t="s">
        <v>66</v>
      </c>
      <c r="C100" s="2021" t="s">
        <v>3314</v>
      </c>
      <c r="D100" s="1735"/>
      <c r="E100" s="1735"/>
      <c r="F100" s="1735"/>
      <c r="G100" s="1735"/>
      <c r="H100" s="1735"/>
      <c r="I100" s="1735"/>
      <c r="J100" s="1736"/>
      <c r="K100" s="1003"/>
    </row>
    <row r="101" spans="1:12" ht="60" customHeight="1" x14ac:dyDescent="0.25">
      <c r="A101" s="485"/>
      <c r="B101" s="486"/>
      <c r="C101" s="1835" t="s">
        <v>1941</v>
      </c>
      <c r="D101" s="1836"/>
      <c r="E101" s="1836"/>
      <c r="F101" s="1836"/>
      <c r="G101" s="1836"/>
      <c r="H101" s="1836"/>
      <c r="I101" s="1836"/>
      <c r="J101" s="1837"/>
      <c r="K101" s="1472"/>
      <c r="L101" s="1506" t="s">
        <v>3439</v>
      </c>
    </row>
    <row r="102" spans="1:12" ht="20.100000000000001" customHeight="1" x14ac:dyDescent="0.25">
      <c r="A102" s="16"/>
      <c r="B102" s="17"/>
      <c r="C102" s="741"/>
      <c r="D102" s="179">
        <f t="shared" si="0"/>
        <v>0</v>
      </c>
      <c r="E102" s="741"/>
      <c r="F102" s="741"/>
      <c r="G102" s="741"/>
      <c r="H102" s="741"/>
      <c r="I102" s="741"/>
      <c r="J102" s="741"/>
      <c r="K102" s="1003"/>
    </row>
    <row r="103" spans="1:12" ht="20.100000000000001" customHeight="1" x14ac:dyDescent="0.25">
      <c r="A103" s="16"/>
      <c r="B103" s="17"/>
      <c r="C103" s="741"/>
      <c r="D103" s="179">
        <f t="shared" si="0"/>
        <v>0</v>
      </c>
      <c r="E103" s="741"/>
      <c r="F103" s="741"/>
      <c r="G103" s="741"/>
      <c r="H103" s="741"/>
      <c r="I103" s="741"/>
      <c r="J103" s="741"/>
      <c r="K103" s="1003"/>
    </row>
    <row r="104" spans="1:12" ht="20.100000000000001" customHeight="1" x14ac:dyDescent="0.25">
      <c r="A104" s="16"/>
      <c r="B104" s="17"/>
      <c r="C104" s="741"/>
      <c r="D104" s="179">
        <f t="shared" si="0"/>
        <v>0</v>
      </c>
      <c r="E104" s="741"/>
      <c r="F104" s="741"/>
      <c r="G104" s="741"/>
      <c r="H104" s="741"/>
      <c r="I104" s="741"/>
      <c r="J104" s="741"/>
      <c r="K104" s="1003"/>
    </row>
    <row r="105" spans="1:12" x14ac:dyDescent="0.25">
      <c r="A105" s="16"/>
      <c r="B105" s="17"/>
      <c r="C105" s="741"/>
      <c r="D105" s="179">
        <f t="shared" si="0"/>
        <v>0</v>
      </c>
      <c r="E105" s="741"/>
      <c r="F105" s="741"/>
      <c r="G105" s="741"/>
      <c r="H105" s="741"/>
      <c r="I105" s="741"/>
      <c r="J105" s="741"/>
      <c r="K105" s="1003"/>
    </row>
    <row r="106" spans="1:12" x14ac:dyDescent="0.25">
      <c r="A106" s="16"/>
      <c r="B106" s="17"/>
      <c r="C106" s="741"/>
      <c r="D106" s="179">
        <f t="shared" si="0"/>
        <v>0</v>
      </c>
      <c r="E106" s="741"/>
      <c r="F106" s="741"/>
      <c r="G106" s="741"/>
      <c r="H106" s="741"/>
      <c r="I106" s="741"/>
      <c r="J106" s="741"/>
      <c r="K106" s="1003"/>
    </row>
    <row r="107" spans="1:12" x14ac:dyDescent="0.25">
      <c r="A107" s="16"/>
      <c r="B107" s="17"/>
      <c r="C107" s="741"/>
      <c r="D107" s="179">
        <f t="shared" si="0"/>
        <v>0</v>
      </c>
      <c r="E107" s="741"/>
      <c r="F107" s="741"/>
      <c r="G107" s="741"/>
      <c r="H107" s="741"/>
      <c r="I107" s="741"/>
      <c r="J107" s="741"/>
      <c r="K107" s="1003"/>
    </row>
    <row r="108" spans="1:12" ht="20.100000000000001" customHeight="1" x14ac:dyDescent="0.25">
      <c r="A108" s="16"/>
      <c r="B108" s="17"/>
      <c r="C108" s="741"/>
      <c r="D108" s="179">
        <f t="shared" si="0"/>
        <v>0</v>
      </c>
      <c r="E108" s="741"/>
      <c r="F108" s="741"/>
      <c r="G108" s="741"/>
      <c r="H108" s="741"/>
      <c r="I108" s="741"/>
      <c r="J108" s="741"/>
      <c r="K108" s="1003"/>
    </row>
    <row r="109" spans="1:12" x14ac:dyDescent="0.25">
      <c r="A109" s="16"/>
      <c r="B109" s="17"/>
      <c r="C109" s="741"/>
      <c r="D109" s="179">
        <f t="shared" si="0"/>
        <v>0</v>
      </c>
      <c r="E109" s="741"/>
      <c r="F109" s="741"/>
      <c r="G109" s="741"/>
      <c r="H109" s="741"/>
      <c r="I109" s="741"/>
      <c r="J109" s="741"/>
      <c r="K109" s="1003"/>
    </row>
    <row r="110" spans="1:12" x14ac:dyDescent="0.25">
      <c r="A110" s="16"/>
      <c r="B110" s="17"/>
      <c r="C110" s="741"/>
      <c r="D110" s="179">
        <f t="shared" si="0"/>
        <v>0</v>
      </c>
      <c r="E110" s="741"/>
      <c r="F110" s="741"/>
      <c r="G110" s="741"/>
      <c r="H110" s="741"/>
      <c r="I110" s="741"/>
      <c r="J110" s="741"/>
      <c r="K110" s="1003"/>
    </row>
    <row r="111" spans="1:12" x14ac:dyDescent="0.25">
      <c r="A111" s="16"/>
      <c r="B111" s="17"/>
      <c r="C111" s="741"/>
      <c r="D111" s="179">
        <f t="shared" si="0"/>
        <v>0</v>
      </c>
      <c r="E111" s="741"/>
      <c r="F111" s="741"/>
      <c r="G111" s="741"/>
      <c r="H111" s="741"/>
      <c r="I111" s="741"/>
      <c r="J111" s="741"/>
      <c r="K111" s="1003"/>
    </row>
    <row r="112" spans="1:12" ht="20.100000000000001" customHeight="1" x14ac:dyDescent="0.25">
      <c r="A112" s="16"/>
      <c r="B112" s="17"/>
      <c r="C112" s="741"/>
      <c r="D112" s="179">
        <f t="shared" si="0"/>
        <v>0</v>
      </c>
      <c r="E112" s="741"/>
      <c r="F112" s="741"/>
      <c r="G112" s="741"/>
      <c r="H112" s="741"/>
      <c r="I112" s="741"/>
      <c r="J112" s="741"/>
      <c r="K112" s="1003"/>
    </row>
    <row r="113" spans="1:11" ht="20.100000000000001" customHeight="1" x14ac:dyDescent="0.25">
      <c r="A113" s="16"/>
      <c r="B113" s="17"/>
      <c r="C113" s="741"/>
      <c r="D113" s="179">
        <f t="shared" si="0"/>
        <v>0</v>
      </c>
      <c r="E113" s="741"/>
      <c r="F113" s="741"/>
      <c r="G113" s="741"/>
      <c r="H113" s="741"/>
      <c r="I113" s="741"/>
      <c r="J113" s="741"/>
      <c r="K113" s="1003"/>
    </row>
    <row r="114" spans="1:11" x14ac:dyDescent="0.25">
      <c r="A114" s="16"/>
      <c r="B114" s="17"/>
      <c r="C114" s="741"/>
      <c r="D114" s="179">
        <f t="shared" si="0"/>
        <v>0</v>
      </c>
      <c r="E114" s="741"/>
      <c r="F114" s="741"/>
      <c r="G114" s="741"/>
      <c r="H114" s="741"/>
      <c r="I114" s="741"/>
      <c r="J114" s="741"/>
      <c r="K114" s="1003"/>
    </row>
    <row r="115" spans="1:11" x14ac:dyDescent="0.25">
      <c r="A115" s="16"/>
      <c r="B115" s="17"/>
      <c r="C115" s="741"/>
      <c r="D115" s="179">
        <f t="shared" si="0"/>
        <v>0</v>
      </c>
      <c r="E115" s="741"/>
      <c r="F115" s="741"/>
      <c r="G115" s="741"/>
      <c r="H115" s="741"/>
      <c r="I115" s="741"/>
      <c r="J115" s="741"/>
      <c r="K115" s="1003"/>
    </row>
    <row r="116" spans="1:11" x14ac:dyDescent="0.25">
      <c r="A116" s="16"/>
      <c r="B116" s="17"/>
      <c r="C116" s="741"/>
      <c r="D116" s="179">
        <f t="shared" si="0"/>
        <v>0</v>
      </c>
      <c r="E116" s="741"/>
      <c r="F116" s="741"/>
      <c r="G116" s="741"/>
      <c r="H116" s="741"/>
      <c r="I116" s="741"/>
      <c r="J116" s="741"/>
      <c r="K116" s="1003"/>
    </row>
    <row r="117" spans="1:11" x14ac:dyDescent="0.25">
      <c r="A117" s="16"/>
      <c r="B117" s="17"/>
      <c r="C117" s="741"/>
      <c r="D117" s="179">
        <f t="shared" si="0"/>
        <v>0</v>
      </c>
      <c r="E117" s="741"/>
      <c r="F117" s="741"/>
      <c r="G117" s="741"/>
      <c r="H117" s="741"/>
      <c r="I117" s="741"/>
      <c r="J117" s="741"/>
      <c r="K117" s="1003"/>
    </row>
    <row r="118" spans="1:11" x14ac:dyDescent="0.25">
      <c r="A118" s="16"/>
      <c r="B118" s="17"/>
      <c r="C118" s="741"/>
      <c r="D118" s="179">
        <f t="shared" si="0"/>
        <v>0</v>
      </c>
      <c r="E118" s="741"/>
      <c r="F118" s="741"/>
      <c r="G118" s="741"/>
      <c r="H118" s="741"/>
      <c r="I118" s="741"/>
      <c r="J118" s="741"/>
      <c r="K118" s="1003"/>
    </row>
    <row r="119" spans="1:11" x14ac:dyDescent="0.25">
      <c r="A119" s="16"/>
      <c r="B119" s="17"/>
      <c r="C119" s="741"/>
      <c r="D119" s="179">
        <f t="shared" si="0"/>
        <v>0</v>
      </c>
      <c r="E119" s="741"/>
      <c r="F119" s="741"/>
      <c r="G119" s="741"/>
      <c r="H119" s="741"/>
      <c r="I119" s="741"/>
      <c r="J119" s="741"/>
      <c r="K119" s="1003"/>
    </row>
    <row r="120" spans="1:11" ht="20.100000000000001" customHeight="1" x14ac:dyDescent="0.25">
      <c r="A120" s="16"/>
      <c r="B120" s="17"/>
      <c r="C120" s="741"/>
      <c r="D120" s="179">
        <f t="shared" si="0"/>
        <v>0</v>
      </c>
      <c r="E120" s="741"/>
      <c r="F120" s="741"/>
      <c r="G120" s="741"/>
      <c r="H120" s="741"/>
      <c r="I120" s="741"/>
      <c r="J120" s="741"/>
      <c r="K120" s="1003"/>
    </row>
    <row r="121" spans="1:11" ht="20.100000000000001" customHeight="1" x14ac:dyDescent="0.25">
      <c r="A121" s="16"/>
      <c r="B121" s="17"/>
      <c r="C121" s="741"/>
      <c r="D121" s="179">
        <f t="shared" si="0"/>
        <v>0</v>
      </c>
      <c r="E121" s="741"/>
      <c r="F121" s="741"/>
      <c r="G121" s="741"/>
      <c r="H121" s="741"/>
      <c r="I121" s="741"/>
      <c r="J121" s="741"/>
      <c r="K121" s="1003"/>
    </row>
    <row r="122" spans="1:11" ht="20.100000000000001" customHeight="1" x14ac:dyDescent="0.25">
      <c r="A122" s="16"/>
      <c r="B122" s="17"/>
      <c r="C122" s="741"/>
      <c r="D122" s="179">
        <f t="shared" si="0"/>
        <v>0</v>
      </c>
      <c r="E122" s="741"/>
      <c r="F122" s="741"/>
      <c r="G122" s="741"/>
      <c r="H122" s="741"/>
      <c r="I122" s="741"/>
      <c r="J122" s="741"/>
      <c r="K122" s="1003"/>
    </row>
    <row r="123" spans="1:11" ht="20.100000000000001" customHeight="1" x14ac:dyDescent="0.25">
      <c r="A123" s="16"/>
      <c r="B123" s="17"/>
      <c r="C123" s="741"/>
      <c r="D123" s="179">
        <f t="shared" si="0"/>
        <v>0</v>
      </c>
      <c r="E123" s="741"/>
      <c r="F123" s="741"/>
      <c r="G123" s="741"/>
      <c r="H123" s="741"/>
      <c r="I123" s="741"/>
      <c r="J123" s="741"/>
      <c r="K123" s="1003"/>
    </row>
    <row r="124" spans="1:11" x14ac:dyDescent="0.25">
      <c r="A124" s="16"/>
      <c r="B124" s="17"/>
      <c r="C124" s="741"/>
      <c r="D124" s="179">
        <f t="shared" si="0"/>
        <v>0</v>
      </c>
      <c r="E124" s="741"/>
      <c r="F124" s="741"/>
      <c r="G124" s="741"/>
      <c r="H124" s="741"/>
      <c r="I124" s="741"/>
      <c r="J124" s="741"/>
      <c r="K124" s="1003"/>
    </row>
    <row r="125" spans="1:11" ht="20.100000000000001" customHeight="1" x14ac:dyDescent="0.25">
      <c r="A125" s="16"/>
      <c r="B125" s="17"/>
      <c r="C125" s="741"/>
      <c r="D125" s="179">
        <f t="shared" si="0"/>
        <v>0</v>
      </c>
      <c r="E125" s="741"/>
      <c r="F125" s="741"/>
      <c r="G125" s="741"/>
      <c r="H125" s="741"/>
      <c r="I125" s="741"/>
      <c r="J125" s="741"/>
      <c r="K125" s="1003"/>
    </row>
    <row r="126" spans="1:11" ht="20.100000000000001" customHeight="1" x14ac:dyDescent="0.25">
      <c r="A126" s="16"/>
      <c r="B126" s="17"/>
      <c r="C126" s="741"/>
      <c r="D126" s="179">
        <f t="shared" si="0"/>
        <v>0</v>
      </c>
      <c r="E126" s="741"/>
      <c r="F126" s="741"/>
      <c r="G126" s="741"/>
      <c r="H126" s="741"/>
      <c r="I126" s="741"/>
      <c r="J126" s="741"/>
      <c r="K126" s="1003"/>
    </row>
    <row r="127" spans="1:11" ht="20.100000000000001" customHeight="1" x14ac:dyDescent="0.25">
      <c r="A127" s="16"/>
      <c r="B127" s="17"/>
      <c r="C127" s="741"/>
      <c r="D127" s="741"/>
      <c r="E127" s="741"/>
      <c r="F127" s="741"/>
      <c r="G127" s="741"/>
      <c r="H127" s="741"/>
      <c r="I127" s="741"/>
      <c r="J127" s="741"/>
      <c r="K127" s="1003"/>
    </row>
    <row r="128" spans="1:11" ht="20.100000000000001" customHeight="1" x14ac:dyDescent="0.25">
      <c r="A128" s="16"/>
      <c r="B128" s="17"/>
      <c r="C128" s="741"/>
      <c r="D128" s="741"/>
      <c r="E128" s="741"/>
      <c r="F128" s="741"/>
      <c r="G128" s="741"/>
      <c r="H128" s="741"/>
      <c r="I128" s="741"/>
      <c r="J128" s="741"/>
      <c r="K128" s="1003"/>
    </row>
    <row r="129" spans="1:11" ht="20.100000000000001" customHeight="1" x14ac:dyDescent="0.25">
      <c r="A129" s="16"/>
      <c r="B129" s="17"/>
      <c r="C129" s="741"/>
      <c r="D129" s="741"/>
      <c r="E129" s="741"/>
      <c r="F129" s="741"/>
      <c r="G129" s="741"/>
      <c r="H129" s="741"/>
      <c r="I129" s="741"/>
      <c r="J129" s="741"/>
      <c r="K129" s="1003"/>
    </row>
    <row r="130" spans="1:11" ht="20.100000000000001" customHeight="1" x14ac:dyDescent="0.25">
      <c r="A130" s="16"/>
      <c r="B130" s="17"/>
      <c r="C130" s="741"/>
      <c r="D130" s="741"/>
      <c r="E130" s="741"/>
      <c r="F130" s="741"/>
      <c r="G130" s="741"/>
      <c r="H130" s="741"/>
      <c r="I130" s="741"/>
      <c r="J130" s="741"/>
      <c r="K130" s="1003"/>
    </row>
    <row r="131" spans="1:11" ht="20.100000000000001" customHeight="1" x14ac:dyDescent="0.25">
      <c r="A131" s="16"/>
      <c r="B131" s="17"/>
      <c r="C131" s="741"/>
      <c r="D131" s="741"/>
      <c r="E131" s="741"/>
      <c r="F131" s="741"/>
      <c r="G131" s="741"/>
      <c r="H131" s="741"/>
      <c r="I131" s="741"/>
      <c r="J131" s="741"/>
      <c r="K131" s="1003"/>
    </row>
    <row r="132" spans="1:11" ht="20.100000000000001" customHeight="1" x14ac:dyDescent="0.25">
      <c r="A132" s="16"/>
      <c r="B132" s="17"/>
      <c r="C132" s="741"/>
      <c r="D132" s="741"/>
      <c r="E132" s="741"/>
      <c r="F132" s="741"/>
      <c r="G132" s="741"/>
      <c r="H132" s="741"/>
      <c r="I132" s="741"/>
      <c r="J132" s="741"/>
      <c r="K132" s="1003"/>
    </row>
    <row r="133" spans="1:11" x14ac:dyDescent="0.25">
      <c r="A133" s="16"/>
      <c r="B133" s="17"/>
      <c r="C133" s="741"/>
      <c r="D133" s="741"/>
      <c r="E133" s="741"/>
      <c r="F133" s="741"/>
      <c r="G133" s="741"/>
      <c r="H133" s="741"/>
      <c r="I133" s="741"/>
      <c r="J133" s="741"/>
      <c r="K133" s="1003"/>
    </row>
    <row r="134" spans="1:11" ht="20.100000000000001" customHeight="1" x14ac:dyDescent="0.25">
      <c r="A134" s="16"/>
      <c r="B134" s="17"/>
      <c r="C134" s="741"/>
      <c r="D134" s="741"/>
      <c r="E134" s="741"/>
      <c r="F134" s="741"/>
      <c r="G134" s="741"/>
      <c r="H134" s="741"/>
      <c r="I134" s="741"/>
      <c r="J134" s="741"/>
      <c r="K134" s="1003"/>
    </row>
    <row r="135" spans="1:11" x14ac:dyDescent="0.25">
      <c r="A135" s="16"/>
      <c r="B135" s="17"/>
      <c r="C135" s="741"/>
      <c r="D135" s="741"/>
      <c r="E135" s="741"/>
      <c r="F135" s="741"/>
      <c r="G135" s="741"/>
      <c r="H135" s="741"/>
      <c r="I135" s="741"/>
      <c r="J135" s="741"/>
      <c r="K135" s="1003"/>
    </row>
    <row r="136" spans="1:11" x14ac:dyDescent="0.25">
      <c r="A136" s="16"/>
      <c r="B136" s="17"/>
      <c r="C136" s="741"/>
      <c r="D136" s="741"/>
      <c r="E136" s="741"/>
      <c r="F136" s="741"/>
      <c r="G136" s="741"/>
      <c r="H136" s="741"/>
      <c r="I136" s="741"/>
      <c r="J136" s="741"/>
      <c r="K136" s="1003"/>
    </row>
    <row r="137" spans="1:11" x14ac:dyDescent="0.25">
      <c r="A137" s="16"/>
      <c r="C137" s="741"/>
      <c r="D137" s="741"/>
      <c r="E137" s="741"/>
      <c r="F137" s="741"/>
      <c r="G137" s="741"/>
      <c r="H137" s="741"/>
      <c r="I137" s="741"/>
      <c r="J137" s="741"/>
      <c r="K137" s="1003"/>
    </row>
    <row r="138" spans="1:11" x14ac:dyDescent="0.25">
      <c r="A138" s="16"/>
      <c r="C138" s="741"/>
      <c r="D138" s="741"/>
      <c r="E138" s="741"/>
      <c r="F138" s="741"/>
      <c r="G138" s="741"/>
      <c r="H138" s="741"/>
      <c r="I138" s="741"/>
      <c r="J138" s="741"/>
      <c r="K138" s="1003"/>
    </row>
    <row r="139" spans="1:11" x14ac:dyDescent="0.25">
      <c r="A139" s="16"/>
      <c r="C139" s="741"/>
      <c r="D139" s="741"/>
      <c r="E139" s="741"/>
      <c r="F139" s="741"/>
      <c r="G139" s="741"/>
      <c r="H139" s="741"/>
      <c r="I139" s="741"/>
      <c r="J139" s="741"/>
      <c r="K139" s="1003"/>
    </row>
    <row r="140" spans="1:11" x14ac:dyDescent="0.25">
      <c r="A140" s="16"/>
      <c r="C140" s="741"/>
      <c r="D140" s="741"/>
      <c r="E140" s="741"/>
      <c r="F140" s="741"/>
      <c r="G140" s="741"/>
      <c r="H140" s="741"/>
      <c r="I140" s="741"/>
      <c r="J140" s="741"/>
      <c r="K140" s="1003"/>
    </row>
    <row r="141" spans="1:11" x14ac:dyDescent="0.25">
      <c r="A141" s="16"/>
      <c r="C141" s="741"/>
      <c r="D141" s="741"/>
      <c r="E141" s="741"/>
      <c r="F141" s="741"/>
      <c r="G141" s="741"/>
      <c r="H141" s="741"/>
      <c r="I141" s="741"/>
      <c r="J141" s="741"/>
      <c r="K141" s="1003"/>
    </row>
    <row r="142" spans="1:11" x14ac:dyDescent="0.25">
      <c r="A142" s="16"/>
      <c r="C142" s="741"/>
      <c r="D142" s="741"/>
      <c r="E142" s="741"/>
      <c r="F142" s="741"/>
      <c r="G142" s="741"/>
      <c r="H142" s="741"/>
      <c r="I142" s="741"/>
      <c r="J142" s="741"/>
      <c r="K142" s="1003"/>
    </row>
    <row r="143" spans="1:11" x14ac:dyDescent="0.25">
      <c r="A143" s="16"/>
      <c r="C143" s="741"/>
      <c r="D143" s="741"/>
      <c r="E143" s="741"/>
      <c r="F143" s="741"/>
      <c r="G143" s="741"/>
      <c r="H143" s="741"/>
      <c r="I143" s="741"/>
      <c r="J143" s="741"/>
      <c r="K143" s="1003"/>
    </row>
    <row r="144" spans="1:11" x14ac:dyDescent="0.25">
      <c r="A144" s="16"/>
      <c r="C144" s="741"/>
      <c r="D144" s="741"/>
      <c r="E144" s="741"/>
      <c r="F144" s="741"/>
      <c r="G144" s="741"/>
      <c r="H144" s="741"/>
      <c r="I144" s="741"/>
      <c r="J144" s="741"/>
      <c r="K144" s="1003"/>
    </row>
    <row r="145" spans="1:11" x14ac:dyDescent="0.25">
      <c r="A145" s="16"/>
      <c r="C145" s="741"/>
      <c r="D145" s="741"/>
      <c r="E145" s="741"/>
      <c r="F145" s="741"/>
      <c r="G145" s="741"/>
      <c r="H145" s="741"/>
      <c r="I145" s="741"/>
      <c r="J145" s="741"/>
      <c r="K145" s="1003"/>
    </row>
    <row r="146" spans="1:11" x14ac:dyDescent="0.25">
      <c r="A146" s="16"/>
      <c r="C146" s="741"/>
      <c r="D146" s="741"/>
      <c r="E146" s="741"/>
      <c r="F146" s="741"/>
      <c r="G146" s="741"/>
      <c r="H146" s="741"/>
      <c r="I146" s="741"/>
      <c r="J146" s="741"/>
      <c r="K146" s="1003"/>
    </row>
    <row r="147" spans="1:11" x14ac:dyDescent="0.25">
      <c r="A147" s="16"/>
      <c r="C147" s="741"/>
      <c r="D147" s="741"/>
      <c r="E147" s="741"/>
      <c r="F147" s="741"/>
      <c r="G147" s="741"/>
      <c r="H147" s="741"/>
      <c r="I147" s="741"/>
      <c r="J147" s="741"/>
      <c r="K147" s="1003"/>
    </row>
    <row r="148" spans="1:11" x14ac:dyDescent="0.25">
      <c r="A148" s="16"/>
      <c r="C148" s="741"/>
      <c r="D148" s="741"/>
      <c r="E148" s="741"/>
      <c r="F148" s="741"/>
      <c r="G148" s="741"/>
      <c r="H148" s="741"/>
      <c r="I148" s="741"/>
      <c r="J148" s="741"/>
      <c r="K148" s="1003"/>
    </row>
    <row r="149" spans="1:11" x14ac:dyDescent="0.25">
      <c r="A149" s="16"/>
      <c r="C149" s="741"/>
      <c r="D149" s="741"/>
      <c r="E149" s="741"/>
      <c r="F149" s="741"/>
      <c r="G149" s="741"/>
      <c r="H149" s="741"/>
      <c r="I149" s="741"/>
      <c r="J149" s="741"/>
      <c r="K149" s="1003"/>
    </row>
    <row r="150" spans="1:11" x14ac:dyDescent="0.25">
      <c r="A150" s="16"/>
      <c r="C150" s="741"/>
      <c r="D150" s="741"/>
      <c r="E150" s="741"/>
      <c r="F150" s="741"/>
      <c r="G150" s="741"/>
      <c r="H150" s="741"/>
      <c r="I150" s="741"/>
      <c r="J150" s="741"/>
      <c r="K150" s="1003"/>
    </row>
    <row r="151" spans="1:11" x14ac:dyDescent="0.25">
      <c r="A151" s="16"/>
      <c r="C151" s="741"/>
      <c r="D151" s="741"/>
      <c r="E151" s="741"/>
      <c r="F151" s="741"/>
      <c r="G151" s="741"/>
      <c r="H151" s="741"/>
      <c r="I151" s="741"/>
      <c r="J151" s="741"/>
      <c r="K151" s="1003"/>
    </row>
    <row r="152" spans="1:11" x14ac:dyDescent="0.25">
      <c r="A152" s="16"/>
      <c r="C152" s="741"/>
      <c r="D152" s="741"/>
      <c r="E152" s="741"/>
      <c r="F152" s="741"/>
      <c r="G152" s="741"/>
      <c r="H152" s="741"/>
      <c r="I152" s="741"/>
      <c r="J152" s="741"/>
      <c r="K152" s="1003"/>
    </row>
    <row r="153" spans="1:11" x14ac:dyDescent="0.25">
      <c r="A153" s="16"/>
      <c r="C153" s="741"/>
      <c r="D153" s="741"/>
      <c r="E153" s="741"/>
      <c r="F153" s="741"/>
      <c r="G153" s="741"/>
      <c r="H153" s="741"/>
      <c r="I153" s="741"/>
      <c r="J153" s="741"/>
      <c r="K153" s="1003"/>
    </row>
    <row r="154" spans="1:11" x14ac:dyDescent="0.25">
      <c r="A154" s="16"/>
    </row>
    <row r="155" spans="1:11" x14ac:dyDescent="0.25">
      <c r="A155" s="16"/>
    </row>
    <row r="156" spans="1:11" x14ac:dyDescent="0.25">
      <c r="A156" s="16"/>
    </row>
    <row r="157" spans="1:11" x14ac:dyDescent="0.25">
      <c r="A157" s="16"/>
    </row>
    <row r="158" spans="1:11" x14ac:dyDescent="0.25">
      <c r="A158" s="16"/>
    </row>
    <row r="159" spans="1:11" x14ac:dyDescent="0.25">
      <c r="A159" s="16"/>
    </row>
    <row r="160" spans="1:11" x14ac:dyDescent="0.25">
      <c r="A160" s="16"/>
    </row>
    <row r="161" spans="1:1" x14ac:dyDescent="0.25">
      <c r="A161" s="16"/>
    </row>
    <row r="162" spans="1:1" x14ac:dyDescent="0.25">
      <c r="A162" s="16"/>
    </row>
    <row r="163" spans="1:1" x14ac:dyDescent="0.25">
      <c r="A163" s="16"/>
    </row>
  </sheetData>
  <autoFilter ref="A6:L126"/>
  <customSheetViews>
    <customSheetView guid="{4721BBB5-12E6-4B99-8BF2-C39038CD9F6A}" showAutoFilter="1">
      <pane ySplit="6" topLeftCell="A50" activePane="bottomLeft" state="frozen"/>
      <selection pane="bottomLeft" activeCell="K62" sqref="K62"/>
      <pageMargins left="0.7" right="0.7" top="0.75" bottom="0.75" header="0.3" footer="0.3"/>
      <pageSetup orientation="portrait" r:id="rId1"/>
      <autoFilter ref="B6:B172"/>
    </customSheetView>
    <customSheetView guid="{FA9FAA88-D028-49CA-97F0-6F4B4A8F7473}" showAutoFilter="1">
      <pane ySplit="6" topLeftCell="A41" activePane="bottomLeft" state="frozen"/>
      <selection pane="bottomLeft" activeCell="C12" sqref="C12:J12"/>
      <pageMargins left="0.7" right="0.7" top="0.75" bottom="0.75" header="0.3" footer="0.3"/>
      <pageSetup orientation="portrait" r:id="rId2"/>
      <autoFilter ref="B6:B172"/>
    </customSheetView>
  </customSheetViews>
  <mergeCells count="64">
    <mergeCell ref="C101:J101"/>
    <mergeCell ref="A17:A18"/>
    <mergeCell ref="C55:J55"/>
    <mergeCell ref="C100:J100"/>
    <mergeCell ref="A79:A80"/>
    <mergeCell ref="B79:B80"/>
    <mergeCell ref="H56:J56"/>
    <mergeCell ref="C99:J99"/>
    <mergeCell ref="H41:I41"/>
    <mergeCell ref="C39:J39"/>
    <mergeCell ref="H38:J38"/>
    <mergeCell ref="C60:J60"/>
    <mergeCell ref="H95:I95"/>
    <mergeCell ref="H65:J65"/>
    <mergeCell ref="C63:J63"/>
    <mergeCell ref="C81:J81"/>
    <mergeCell ref="C29:J29"/>
    <mergeCell ref="C28:J28"/>
    <mergeCell ref="H37:J37"/>
    <mergeCell ref="C13:J13"/>
    <mergeCell ref="C16:J16"/>
    <mergeCell ref="C24:J24"/>
    <mergeCell ref="C19:J19"/>
    <mergeCell ref="H25:J25"/>
    <mergeCell ref="C17:J17"/>
    <mergeCell ref="C18:J18"/>
    <mergeCell ref="C32:J32"/>
    <mergeCell ref="C36:J36"/>
    <mergeCell ref="H31:J31"/>
    <mergeCell ref="H35:J35"/>
    <mergeCell ref="C34:J34"/>
    <mergeCell ref="A4:B4"/>
    <mergeCell ref="C12:J12"/>
    <mergeCell ref="H10:I10"/>
    <mergeCell ref="K3:L3"/>
    <mergeCell ref="K4:L4"/>
    <mergeCell ref="K5:L5"/>
    <mergeCell ref="C4:F4"/>
    <mergeCell ref="G4:H4"/>
    <mergeCell ref="I4:J4"/>
    <mergeCell ref="C5:F5"/>
    <mergeCell ref="I5:J5"/>
    <mergeCell ref="C92:J92"/>
    <mergeCell ref="C89:J89"/>
    <mergeCell ref="C83:J83"/>
    <mergeCell ref="A1:L1"/>
    <mergeCell ref="A2:B2"/>
    <mergeCell ref="C2:F2"/>
    <mergeCell ref="G2:H2"/>
    <mergeCell ref="I2:J2"/>
    <mergeCell ref="K2:L2"/>
    <mergeCell ref="A3:B3"/>
    <mergeCell ref="C3:F3"/>
    <mergeCell ref="A5:B5"/>
    <mergeCell ref="C7:J7"/>
    <mergeCell ref="A11:A12"/>
    <mergeCell ref="G3:H3"/>
    <mergeCell ref="I3:J3"/>
    <mergeCell ref="H43:I43"/>
    <mergeCell ref="C54:J54"/>
    <mergeCell ref="C90:J90"/>
    <mergeCell ref="C91:J91"/>
    <mergeCell ref="C80:J80"/>
    <mergeCell ref="C79:J79"/>
  </mergeCells>
  <hyperlinks>
    <hyperlink ref="B81" r:id="rId3"/>
  </hyperlinks>
  <pageMargins left="0.7" right="0.7" top="0.75" bottom="0.75" header="0.3" footer="0.3"/>
  <pageSetup orientation="portrait"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FF00"/>
  </sheetPr>
  <dimension ref="A1:O164"/>
  <sheetViews>
    <sheetView workbookViewId="0">
      <pane ySplit="6" topLeftCell="A141" activePane="bottomLeft" state="frozen"/>
      <selection pane="bottomLeft" activeCell="B147" sqref="B147"/>
    </sheetView>
  </sheetViews>
  <sheetFormatPr defaultColWidth="8.88671875" defaultRowHeight="15.75" x14ac:dyDescent="0.25"/>
  <cols>
    <col min="1" max="1" width="8.5546875" style="48" customWidth="1"/>
    <col min="2" max="2" width="7.88671875" style="47" customWidth="1"/>
    <col min="3" max="10" width="8.44140625" style="47" customWidth="1"/>
    <col min="11" max="11" width="23" style="977" customWidth="1"/>
    <col min="12" max="12" width="49.109375" style="18" customWidth="1"/>
    <col min="13" max="16384" width="8.88671875" style="9"/>
  </cols>
  <sheetData>
    <row r="1" spans="1:13" s="6" customFormat="1" ht="30.75" customHeight="1" thickTop="1" x14ac:dyDescent="0.25">
      <c r="A1" s="1829" t="s">
        <v>409</v>
      </c>
      <c r="B1" s="1830"/>
      <c r="C1" s="1830"/>
      <c r="D1" s="1830"/>
      <c r="E1" s="1830"/>
      <c r="F1" s="1830"/>
      <c r="G1" s="1830"/>
      <c r="H1" s="1830"/>
      <c r="I1" s="1830"/>
      <c r="J1" s="1830"/>
      <c r="K1" s="1830"/>
      <c r="L1" s="1831"/>
      <c r="M1" s="5"/>
    </row>
    <row r="2" spans="1:13" ht="20.25" customHeight="1" x14ac:dyDescent="0.25">
      <c r="A2" s="1624" t="s">
        <v>177</v>
      </c>
      <c r="B2" s="1625"/>
      <c r="C2" s="1600">
        <f>+(25+122+52)*25</f>
        <v>4975</v>
      </c>
      <c r="D2" s="1601"/>
      <c r="E2" s="1601"/>
      <c r="F2" s="1602"/>
      <c r="G2" s="1626"/>
      <c r="H2" s="1627"/>
      <c r="I2" s="1628" t="s">
        <v>178</v>
      </c>
      <c r="J2" s="1629"/>
      <c r="K2" s="1632" t="s">
        <v>190</v>
      </c>
      <c r="L2" s="1633"/>
      <c r="M2" s="8"/>
    </row>
    <row r="3" spans="1:13" ht="20.25" customHeight="1" x14ac:dyDescent="0.25">
      <c r="A3" s="1624" t="s">
        <v>179</v>
      </c>
      <c r="B3" s="1625"/>
      <c r="C3" s="1600" t="s">
        <v>189</v>
      </c>
      <c r="D3" s="1601"/>
      <c r="E3" s="1601"/>
      <c r="F3" s="1602"/>
      <c r="G3" s="1673"/>
      <c r="H3" s="1674"/>
      <c r="I3" s="1628" t="s">
        <v>180</v>
      </c>
      <c r="J3" s="1629"/>
      <c r="K3" s="1632" t="s">
        <v>188</v>
      </c>
      <c r="L3" s="1633"/>
      <c r="M3" s="8"/>
    </row>
    <row r="4" spans="1:13" ht="20.25" customHeight="1" x14ac:dyDescent="0.25">
      <c r="A4" s="1624" t="s">
        <v>181</v>
      </c>
      <c r="B4" s="1625"/>
      <c r="C4" s="1600" t="s">
        <v>1863</v>
      </c>
      <c r="D4" s="1601"/>
      <c r="E4" s="1601"/>
      <c r="F4" s="1602"/>
      <c r="G4" s="1626"/>
      <c r="H4" s="1627"/>
      <c r="I4" s="1628" t="s">
        <v>182</v>
      </c>
      <c r="J4" s="1629"/>
      <c r="K4" s="1632" t="s">
        <v>2964</v>
      </c>
      <c r="L4" s="1633"/>
      <c r="M4" s="8"/>
    </row>
    <row r="5" spans="1:13" ht="114.75" customHeight="1" thickBot="1" x14ac:dyDescent="0.3">
      <c r="A5" s="1641" t="s">
        <v>183</v>
      </c>
      <c r="B5" s="1642"/>
      <c r="C5" s="1636" t="s">
        <v>3106</v>
      </c>
      <c r="D5" s="1637"/>
      <c r="E5" s="1637"/>
      <c r="F5" s="1638"/>
      <c r="G5" s="2040" t="s">
        <v>1658</v>
      </c>
      <c r="H5" s="1891"/>
      <c r="I5" s="1628" t="s">
        <v>297</v>
      </c>
      <c r="J5" s="1629"/>
      <c r="K5" s="1797" t="s">
        <v>3104</v>
      </c>
      <c r="L5" s="2039"/>
      <c r="M5" s="8"/>
    </row>
    <row r="6" spans="1:13" s="6" customFormat="1" ht="36.75" customHeight="1" thickTop="1" thickBot="1" x14ac:dyDescent="0.3">
      <c r="A6" s="13" t="s">
        <v>0</v>
      </c>
      <c r="B6" s="14" t="s">
        <v>1</v>
      </c>
      <c r="C6" s="14" t="s">
        <v>2</v>
      </c>
      <c r="D6" s="14" t="s">
        <v>3</v>
      </c>
      <c r="E6" s="14" t="s">
        <v>4</v>
      </c>
      <c r="F6" s="14" t="s">
        <v>5</v>
      </c>
      <c r="G6" s="14" t="s">
        <v>6</v>
      </c>
      <c r="H6" s="14" t="s">
        <v>7</v>
      </c>
      <c r="I6" s="14" t="s">
        <v>8</v>
      </c>
      <c r="J6" s="14" t="s">
        <v>9</v>
      </c>
      <c r="K6" s="1265" t="s">
        <v>3050</v>
      </c>
      <c r="L6" s="15" t="s">
        <v>10</v>
      </c>
    </row>
    <row r="7" spans="1:13" ht="20.100000000000001" customHeight="1" thickTop="1" x14ac:dyDescent="0.25">
      <c r="A7" s="16">
        <v>40547</v>
      </c>
      <c r="B7" s="17" t="s">
        <v>13</v>
      </c>
      <c r="C7" s="1606" t="s">
        <v>14</v>
      </c>
      <c r="D7" s="1606"/>
      <c r="E7" s="1606"/>
      <c r="F7" s="1606"/>
      <c r="G7" s="1606"/>
      <c r="H7" s="1606"/>
      <c r="I7" s="1606"/>
      <c r="J7" s="1606"/>
    </row>
    <row r="8" spans="1:13" ht="27" customHeight="1" x14ac:dyDescent="0.25">
      <c r="A8" s="16">
        <v>40578</v>
      </c>
      <c r="B8" s="17" t="s">
        <v>18</v>
      </c>
      <c r="C8" s="47">
        <v>205</v>
      </c>
      <c r="D8" s="47">
        <v>154</v>
      </c>
      <c r="E8" s="47">
        <v>25</v>
      </c>
      <c r="G8" s="47">
        <v>170</v>
      </c>
      <c r="K8" s="1267" t="s">
        <v>1415</v>
      </c>
      <c r="L8" s="344" t="s">
        <v>3060</v>
      </c>
    </row>
    <row r="9" spans="1:13" ht="40.5" customHeight="1" x14ac:dyDescent="0.25">
      <c r="A9" s="16">
        <v>40622</v>
      </c>
      <c r="B9" s="17" t="s">
        <v>13</v>
      </c>
      <c r="C9" s="1617" t="s">
        <v>569</v>
      </c>
      <c r="D9" s="1617"/>
      <c r="E9" s="1617"/>
      <c r="F9" s="1617"/>
      <c r="G9" s="1617"/>
      <c r="H9" s="1617"/>
      <c r="I9" s="1617"/>
      <c r="J9" s="1617"/>
      <c r="K9" s="976"/>
    </row>
    <row r="10" spans="1:13" ht="20.100000000000001" customHeight="1" x14ac:dyDescent="0.25">
      <c r="A10" s="16">
        <v>40627</v>
      </c>
      <c r="B10" s="17" t="s">
        <v>127</v>
      </c>
      <c r="H10" s="47">
        <v>4380</v>
      </c>
      <c r="I10" s="47">
        <v>100</v>
      </c>
      <c r="L10" s="18" t="s">
        <v>59</v>
      </c>
    </row>
    <row r="11" spans="1:13" ht="20.100000000000001" customHeight="1" x14ac:dyDescent="0.25">
      <c r="A11" s="16">
        <v>40658</v>
      </c>
      <c r="B11" s="17" t="s">
        <v>18</v>
      </c>
      <c r="C11" s="47">
        <v>165</v>
      </c>
      <c r="D11" s="47">
        <v>124</v>
      </c>
      <c r="E11" s="47">
        <v>25</v>
      </c>
      <c r="F11" s="47">
        <v>22</v>
      </c>
      <c r="G11" s="47">
        <v>158</v>
      </c>
      <c r="L11" s="18" t="s">
        <v>570</v>
      </c>
    </row>
    <row r="12" spans="1:13" ht="50.25" customHeight="1" x14ac:dyDescent="0.25">
      <c r="A12" s="485">
        <v>40692</v>
      </c>
      <c r="B12" s="486" t="s">
        <v>24</v>
      </c>
      <c r="C12" s="1887" t="s">
        <v>571</v>
      </c>
      <c r="D12" s="1888"/>
      <c r="E12" s="1888"/>
      <c r="F12" s="1888"/>
      <c r="G12" s="1888"/>
      <c r="H12" s="1888"/>
      <c r="I12" s="1888"/>
      <c r="J12" s="1889"/>
      <c r="K12" s="1080"/>
      <c r="L12" s="524"/>
    </row>
    <row r="13" spans="1:13" ht="38.25" customHeight="1" x14ac:dyDescent="0.25">
      <c r="A13" s="16">
        <v>40734</v>
      </c>
      <c r="B13" s="17" t="s">
        <v>127</v>
      </c>
      <c r="H13" s="47">
        <v>4620</v>
      </c>
      <c r="I13" s="47">
        <v>85</v>
      </c>
      <c r="L13" s="18" t="s">
        <v>572</v>
      </c>
    </row>
    <row r="14" spans="1:13" ht="26.25" customHeight="1" x14ac:dyDescent="0.25">
      <c r="A14" s="16">
        <v>40753</v>
      </c>
      <c r="B14" s="17" t="s">
        <v>13</v>
      </c>
      <c r="C14" s="1606" t="s">
        <v>14</v>
      </c>
      <c r="D14" s="1606"/>
      <c r="E14" s="1606"/>
      <c r="F14" s="1606"/>
      <c r="G14" s="1606"/>
      <c r="H14" s="1606"/>
      <c r="I14" s="1606"/>
      <c r="J14" s="1606"/>
    </row>
    <row r="15" spans="1:13" ht="19.5" customHeight="1" x14ac:dyDescent="0.25">
      <c r="A15" s="16">
        <v>40755</v>
      </c>
      <c r="B15" s="17" t="s">
        <v>18</v>
      </c>
      <c r="C15" s="47">
        <v>205</v>
      </c>
      <c r="D15" s="47">
        <v>144</v>
      </c>
      <c r="E15" s="47">
        <v>30</v>
      </c>
      <c r="F15" s="47" t="s">
        <v>95</v>
      </c>
      <c r="G15" s="47">
        <v>160</v>
      </c>
      <c r="L15" s="18" t="s">
        <v>573</v>
      </c>
    </row>
    <row r="16" spans="1:13" ht="20.100000000000001" customHeight="1" x14ac:dyDescent="0.25">
      <c r="A16" s="16">
        <v>40790</v>
      </c>
      <c r="B16" s="17" t="s">
        <v>18</v>
      </c>
      <c r="C16" s="47">
        <v>205</v>
      </c>
      <c r="D16" s="47">
        <v>144</v>
      </c>
      <c r="E16" s="47">
        <v>30</v>
      </c>
      <c r="F16" s="47" t="s">
        <v>95</v>
      </c>
      <c r="G16" s="47">
        <v>153</v>
      </c>
      <c r="L16" s="18" t="s">
        <v>104</v>
      </c>
    </row>
    <row r="17" spans="1:12" ht="20.100000000000001" customHeight="1" thickBot="1" x14ac:dyDescent="0.3">
      <c r="A17" s="22">
        <v>40810</v>
      </c>
      <c r="B17" s="23" t="s">
        <v>13</v>
      </c>
      <c r="C17" s="1636" t="s">
        <v>14</v>
      </c>
      <c r="D17" s="1637"/>
      <c r="E17" s="1637"/>
      <c r="F17" s="1637"/>
      <c r="G17" s="1637"/>
      <c r="H17" s="1637"/>
      <c r="I17" s="1637"/>
      <c r="J17" s="1638"/>
      <c r="K17" s="975"/>
      <c r="L17" s="32"/>
    </row>
    <row r="18" spans="1:12" ht="24" customHeight="1" thickTop="1" x14ac:dyDescent="0.25">
      <c r="A18" s="25">
        <v>40975</v>
      </c>
      <c r="B18" s="26" t="s">
        <v>130</v>
      </c>
      <c r="C18" s="1711" t="s">
        <v>131</v>
      </c>
      <c r="D18" s="1712"/>
      <c r="E18" s="1712"/>
      <c r="F18" s="1712"/>
      <c r="G18" s="1712"/>
      <c r="H18" s="1712"/>
      <c r="I18" s="1712"/>
      <c r="J18" s="1713"/>
      <c r="K18" s="1085"/>
      <c r="L18" s="27"/>
    </row>
    <row r="19" spans="1:12" ht="25.5" customHeight="1" x14ac:dyDescent="0.25">
      <c r="A19" s="16">
        <v>41002</v>
      </c>
      <c r="B19" s="17" t="s">
        <v>127</v>
      </c>
      <c r="H19" s="47">
        <v>4645</v>
      </c>
      <c r="I19" s="47">
        <v>77</v>
      </c>
      <c r="L19" s="18" t="s">
        <v>574</v>
      </c>
    </row>
    <row r="20" spans="1:12" ht="64.5" customHeight="1" x14ac:dyDescent="0.25">
      <c r="A20" s="16">
        <v>41031</v>
      </c>
      <c r="B20" s="17" t="s">
        <v>13</v>
      </c>
      <c r="C20" s="1617" t="s">
        <v>575</v>
      </c>
      <c r="D20" s="1617"/>
      <c r="E20" s="1617"/>
      <c r="F20" s="1617"/>
      <c r="G20" s="1617"/>
      <c r="H20" s="1617"/>
      <c r="I20" s="1617"/>
      <c r="J20" s="1617"/>
      <c r="K20" s="976"/>
    </row>
    <row r="21" spans="1:12" ht="95.25" customHeight="1" x14ac:dyDescent="0.25">
      <c r="A21" s="485">
        <v>41039</v>
      </c>
      <c r="B21" s="486" t="s">
        <v>24</v>
      </c>
      <c r="C21" s="1887" t="s">
        <v>576</v>
      </c>
      <c r="D21" s="1888"/>
      <c r="E21" s="1888"/>
      <c r="F21" s="1888"/>
      <c r="G21" s="1888"/>
      <c r="H21" s="1888"/>
      <c r="I21" s="1888"/>
      <c r="J21" s="1889"/>
      <c r="K21" s="1080"/>
      <c r="L21" s="524"/>
    </row>
    <row r="22" spans="1:12" ht="20.100000000000001" customHeight="1" x14ac:dyDescent="0.25">
      <c r="A22" s="16">
        <v>41187</v>
      </c>
      <c r="B22" s="17" t="s">
        <v>127</v>
      </c>
      <c r="D22" s="57"/>
      <c r="H22" s="47">
        <v>4640</v>
      </c>
      <c r="I22" s="47">
        <v>100</v>
      </c>
      <c r="L22" s="51" t="s">
        <v>205</v>
      </c>
    </row>
    <row r="23" spans="1:12" ht="20.100000000000001" customHeight="1" x14ac:dyDescent="0.25">
      <c r="A23" s="19">
        <v>41237</v>
      </c>
      <c r="B23" s="20" t="s">
        <v>18</v>
      </c>
      <c r="C23" s="62">
        <v>75</v>
      </c>
      <c r="D23" s="60">
        <f>+C23*(100-E23)/100</f>
        <v>37.5</v>
      </c>
      <c r="E23" s="62">
        <v>50</v>
      </c>
      <c r="F23" s="62"/>
      <c r="G23" s="62">
        <v>160</v>
      </c>
      <c r="H23" s="62"/>
      <c r="I23" s="62"/>
      <c r="J23" s="62"/>
      <c r="K23" s="1098"/>
      <c r="L23" s="28" t="s">
        <v>577</v>
      </c>
    </row>
    <row r="24" spans="1:12" ht="20.100000000000001" customHeight="1" thickBot="1" x14ac:dyDescent="0.3">
      <c r="A24" s="22">
        <v>41237</v>
      </c>
      <c r="B24" s="23" t="s">
        <v>13</v>
      </c>
      <c r="C24" s="1764" t="s">
        <v>74</v>
      </c>
      <c r="D24" s="1720"/>
      <c r="E24" s="1720"/>
      <c r="F24" s="1720"/>
      <c r="G24" s="1720"/>
      <c r="H24" s="1720"/>
      <c r="I24" s="1720"/>
      <c r="J24" s="1721"/>
      <c r="K24" s="1020"/>
      <c r="L24" s="32"/>
    </row>
    <row r="25" spans="1:12" ht="49.5" customHeight="1" thickTop="1" x14ac:dyDescent="0.25">
      <c r="A25" s="44">
        <v>41294</v>
      </c>
      <c r="B25" s="45" t="s">
        <v>13</v>
      </c>
      <c r="C25" s="1910" t="s">
        <v>578</v>
      </c>
      <c r="D25" s="1911"/>
      <c r="E25" s="1911"/>
      <c r="F25" s="1911"/>
      <c r="G25" s="1911"/>
      <c r="H25" s="1911"/>
      <c r="I25" s="1911"/>
      <c r="J25" s="1912"/>
      <c r="K25" s="1136"/>
      <c r="L25" s="46"/>
    </row>
    <row r="26" spans="1:12" ht="39" customHeight="1" x14ac:dyDescent="0.25">
      <c r="A26" s="1582">
        <v>41303</v>
      </c>
      <c r="B26" s="17" t="s">
        <v>13</v>
      </c>
      <c r="C26" s="1664" t="s">
        <v>579</v>
      </c>
      <c r="D26" s="1665"/>
      <c r="E26" s="1665"/>
      <c r="F26" s="1665"/>
      <c r="G26" s="1665"/>
      <c r="H26" s="1665"/>
      <c r="I26" s="1665"/>
      <c r="J26" s="1666"/>
      <c r="K26" s="999"/>
    </row>
    <row r="27" spans="1:12" ht="20.100000000000001" customHeight="1" x14ac:dyDescent="0.25">
      <c r="A27" s="1682"/>
      <c r="B27" s="17" t="s">
        <v>127</v>
      </c>
      <c r="D27" s="57"/>
      <c r="H27" s="47">
        <v>4520</v>
      </c>
      <c r="I27" s="47">
        <v>80</v>
      </c>
      <c r="L27" s="18" t="s">
        <v>580</v>
      </c>
    </row>
    <row r="28" spans="1:12" x14ac:dyDescent="0.25">
      <c r="A28" s="16">
        <v>41307</v>
      </c>
      <c r="B28" s="17" t="s">
        <v>13</v>
      </c>
      <c r="C28" s="1661" t="s">
        <v>223</v>
      </c>
      <c r="D28" s="1662"/>
      <c r="E28" s="1662"/>
      <c r="F28" s="1662"/>
      <c r="G28" s="1662"/>
      <c r="H28" s="1662"/>
      <c r="I28" s="1662"/>
      <c r="J28" s="1663"/>
      <c r="K28" s="1002"/>
    </row>
    <row r="29" spans="1:12" ht="90.75" customHeight="1" x14ac:dyDescent="0.25">
      <c r="A29" s="485">
        <v>41322</v>
      </c>
      <c r="B29" s="514" t="s">
        <v>24</v>
      </c>
      <c r="C29" s="2034" t="s">
        <v>581</v>
      </c>
      <c r="D29" s="2035"/>
      <c r="E29" s="2035"/>
      <c r="F29" s="2035"/>
      <c r="G29" s="2035"/>
      <c r="H29" s="2035"/>
      <c r="I29" s="2035"/>
      <c r="J29" s="2036"/>
      <c r="K29" s="1121"/>
      <c r="L29" s="524"/>
    </row>
    <row r="30" spans="1:12" x14ac:dyDescent="0.25">
      <c r="A30" s="16">
        <v>41365</v>
      </c>
      <c r="B30" s="17" t="s">
        <v>127</v>
      </c>
      <c r="D30" s="57"/>
      <c r="H30" s="47">
        <v>4550</v>
      </c>
      <c r="I30" s="47">
        <v>78</v>
      </c>
      <c r="L30" s="18" t="s">
        <v>582</v>
      </c>
    </row>
    <row r="31" spans="1:12" x14ac:dyDescent="0.25">
      <c r="A31" s="16">
        <v>41392</v>
      </c>
      <c r="B31" s="17" t="s">
        <v>18</v>
      </c>
      <c r="C31" s="47">
        <v>175</v>
      </c>
      <c r="D31" s="57">
        <f>+C31*(100-E31)/100</f>
        <v>87.5</v>
      </c>
      <c r="E31" s="47">
        <v>50</v>
      </c>
      <c r="G31" s="47">
        <v>150</v>
      </c>
      <c r="L31" s="18" t="s">
        <v>158</v>
      </c>
    </row>
    <row r="32" spans="1:12" ht="20.100000000000001" customHeight="1" x14ac:dyDescent="0.25">
      <c r="A32" s="29">
        <v>41528</v>
      </c>
      <c r="B32" s="30" t="s">
        <v>127</v>
      </c>
      <c r="C32" s="63"/>
      <c r="D32" s="56"/>
      <c r="E32" s="63"/>
      <c r="F32" s="63"/>
      <c r="G32" s="63"/>
      <c r="H32" s="63">
        <v>4210</v>
      </c>
      <c r="I32" s="63">
        <v>83</v>
      </c>
      <c r="J32" s="63"/>
      <c r="K32" s="1041"/>
      <c r="L32" s="31" t="s">
        <v>247</v>
      </c>
    </row>
    <row r="33" spans="1:12" x14ac:dyDescent="0.25">
      <c r="A33" s="29">
        <v>41548</v>
      </c>
      <c r="B33" s="30" t="s">
        <v>127</v>
      </c>
      <c r="C33" s="63"/>
      <c r="D33" s="56"/>
      <c r="E33" s="63"/>
      <c r="F33" s="63"/>
      <c r="G33" s="63"/>
      <c r="H33" s="63">
        <v>4200</v>
      </c>
      <c r="I33" s="63">
        <v>70</v>
      </c>
      <c r="J33" s="63"/>
      <c r="K33" s="1041"/>
      <c r="L33" s="31" t="s">
        <v>583</v>
      </c>
    </row>
    <row r="34" spans="1:12" ht="20.100000000000001" customHeight="1" x14ac:dyDescent="0.25">
      <c r="A34" s="16">
        <v>41553</v>
      </c>
      <c r="B34" s="17" t="s">
        <v>18</v>
      </c>
      <c r="C34" s="47">
        <v>185</v>
      </c>
      <c r="D34" s="57">
        <f>+C34*(100-E34)/100</f>
        <v>92.5</v>
      </c>
      <c r="E34" s="47">
        <v>50</v>
      </c>
      <c r="F34" s="47" t="s">
        <v>95</v>
      </c>
      <c r="G34" s="47">
        <v>150</v>
      </c>
      <c r="L34" s="18" t="s">
        <v>36</v>
      </c>
    </row>
    <row r="35" spans="1:12" ht="20.100000000000001" customHeight="1" x14ac:dyDescent="0.25">
      <c r="A35" s="16">
        <v>41600</v>
      </c>
      <c r="B35" s="17" t="s">
        <v>127</v>
      </c>
      <c r="D35" s="57"/>
      <c r="H35" s="47">
        <v>4270</v>
      </c>
      <c r="I35" s="47">
        <v>83</v>
      </c>
    </row>
    <row r="36" spans="1:12" ht="20.25" customHeight="1" x14ac:dyDescent="0.25">
      <c r="A36" s="16">
        <v>41623</v>
      </c>
      <c r="B36" s="17" t="s">
        <v>11</v>
      </c>
      <c r="C36" s="2028" t="s">
        <v>584</v>
      </c>
      <c r="D36" s="2029"/>
      <c r="E36" s="2029"/>
      <c r="F36" s="2029"/>
      <c r="G36" s="2029"/>
      <c r="H36" s="2029"/>
      <c r="I36" s="2029"/>
      <c r="J36" s="2030"/>
      <c r="K36" s="1122"/>
    </row>
    <row r="37" spans="1:12" ht="20.100000000000001" customHeight="1" thickBot="1" x14ac:dyDescent="0.3">
      <c r="A37" s="37">
        <v>41627</v>
      </c>
      <c r="B37" s="38" t="s">
        <v>66</v>
      </c>
      <c r="C37" s="1667" t="s">
        <v>2890</v>
      </c>
      <c r="D37" s="1668"/>
      <c r="E37" s="1668"/>
      <c r="F37" s="1668"/>
      <c r="G37" s="1668"/>
      <c r="H37" s="1668"/>
      <c r="I37" s="1668"/>
      <c r="J37" s="1669"/>
      <c r="K37" s="1014"/>
      <c r="L37" s="39"/>
    </row>
    <row r="38" spans="1:12" ht="20.100000000000001" customHeight="1" thickTop="1" x14ac:dyDescent="0.25">
      <c r="A38" s="1993">
        <v>41646</v>
      </c>
      <c r="B38" s="41" t="s">
        <v>66</v>
      </c>
      <c r="C38" s="1808" t="s">
        <v>289</v>
      </c>
      <c r="D38" s="1809"/>
      <c r="E38" s="1809"/>
      <c r="F38" s="1809"/>
      <c r="G38" s="1809"/>
      <c r="H38" s="1809"/>
      <c r="I38" s="1809"/>
      <c r="J38" s="1810"/>
      <c r="K38" s="1050"/>
      <c r="L38" s="42"/>
    </row>
    <row r="39" spans="1:12" x14ac:dyDescent="0.25">
      <c r="A39" s="1682"/>
      <c r="B39" s="17" t="s">
        <v>13</v>
      </c>
      <c r="C39" s="1600" t="s">
        <v>585</v>
      </c>
      <c r="D39" s="1601"/>
      <c r="E39" s="1601"/>
      <c r="F39" s="1601"/>
      <c r="G39" s="1601"/>
      <c r="H39" s="1601"/>
      <c r="I39" s="1601"/>
      <c r="J39" s="1602"/>
      <c r="K39" s="972"/>
    </row>
    <row r="40" spans="1:12" ht="87.75" customHeight="1" x14ac:dyDescent="0.25">
      <c r="A40" s="16">
        <v>41649</v>
      </c>
      <c r="B40" s="17" t="s">
        <v>13</v>
      </c>
      <c r="C40" s="1651" t="s">
        <v>586</v>
      </c>
      <c r="D40" s="1686"/>
      <c r="E40" s="1686"/>
      <c r="F40" s="1686"/>
      <c r="G40" s="1686"/>
      <c r="H40" s="1686"/>
      <c r="I40" s="1686"/>
      <c r="J40" s="1687"/>
      <c r="K40" s="1006"/>
    </row>
    <row r="41" spans="1:12" ht="54" customHeight="1" x14ac:dyDescent="0.25">
      <c r="A41" s="485">
        <v>41657</v>
      </c>
      <c r="B41" s="514" t="s">
        <v>24</v>
      </c>
      <c r="C41" s="1747" t="s">
        <v>587</v>
      </c>
      <c r="D41" s="1762"/>
      <c r="E41" s="1762"/>
      <c r="F41" s="1762"/>
      <c r="G41" s="1762"/>
      <c r="H41" s="1762"/>
      <c r="I41" s="1762"/>
      <c r="J41" s="1763"/>
      <c r="K41" s="1029"/>
      <c r="L41" s="524"/>
    </row>
    <row r="42" spans="1:12" ht="21" customHeight="1" x14ac:dyDescent="0.25">
      <c r="A42" s="19">
        <v>41719</v>
      </c>
      <c r="B42" s="20" t="s">
        <v>127</v>
      </c>
      <c r="C42" s="62"/>
      <c r="D42" s="60"/>
      <c r="E42" s="62"/>
      <c r="F42" s="62"/>
      <c r="G42" s="62"/>
      <c r="H42" s="62">
        <v>4005</v>
      </c>
      <c r="I42" s="62">
        <v>100</v>
      </c>
      <c r="J42" s="62"/>
      <c r="K42" s="1098"/>
      <c r="L42" s="28" t="s">
        <v>231</v>
      </c>
    </row>
    <row r="43" spans="1:12" ht="21" customHeight="1" x14ac:dyDescent="0.25">
      <c r="A43" s="16">
        <v>41734</v>
      </c>
      <c r="B43" s="17" t="s">
        <v>18</v>
      </c>
      <c r="C43" s="47">
        <v>230</v>
      </c>
      <c r="D43" s="57">
        <f>+C43*(100-E43)/100</f>
        <v>115</v>
      </c>
      <c r="E43" s="47">
        <v>50</v>
      </c>
      <c r="G43" s="47">
        <v>150</v>
      </c>
      <c r="L43" s="18" t="s">
        <v>158</v>
      </c>
    </row>
    <row r="44" spans="1:12" ht="21" customHeight="1" x14ac:dyDescent="0.25">
      <c r="A44" s="16">
        <v>41794</v>
      </c>
      <c r="B44" s="17" t="s">
        <v>13</v>
      </c>
      <c r="C44" s="1661" t="s">
        <v>37</v>
      </c>
      <c r="D44" s="1662"/>
      <c r="E44" s="1662"/>
      <c r="F44" s="1662"/>
      <c r="G44" s="1662"/>
      <c r="H44" s="1662"/>
      <c r="I44" s="1662"/>
      <c r="J44" s="1663"/>
      <c r="K44" s="1002"/>
    </row>
    <row r="45" spans="1:12" ht="21" customHeight="1" x14ac:dyDescent="0.25">
      <c r="A45" s="16">
        <v>41806</v>
      </c>
      <c r="B45" s="17" t="s">
        <v>127</v>
      </c>
      <c r="D45" s="57"/>
      <c r="H45" s="47">
        <v>4236</v>
      </c>
      <c r="I45" s="47">
        <v>80</v>
      </c>
      <c r="L45" s="18" t="s">
        <v>42</v>
      </c>
    </row>
    <row r="46" spans="1:12" ht="21" customHeight="1" x14ac:dyDescent="0.25">
      <c r="A46" s="29">
        <v>41916</v>
      </c>
      <c r="B46" s="30" t="s">
        <v>18</v>
      </c>
      <c r="C46" s="63">
        <v>200</v>
      </c>
      <c r="D46" s="56">
        <f>+C46*(100-E46)/100</f>
        <v>100</v>
      </c>
      <c r="E46" s="63">
        <v>50</v>
      </c>
      <c r="F46" s="63"/>
      <c r="G46" s="63">
        <v>125</v>
      </c>
      <c r="H46" s="63"/>
      <c r="I46" s="63"/>
      <c r="J46" s="63"/>
      <c r="K46" s="1041"/>
      <c r="L46" s="31" t="s">
        <v>363</v>
      </c>
    </row>
    <row r="47" spans="1:12" ht="20.100000000000001" customHeight="1" x14ac:dyDescent="0.25">
      <c r="A47" s="16">
        <v>41949</v>
      </c>
      <c r="B47" s="17" t="s">
        <v>351</v>
      </c>
      <c r="C47" s="1661" t="s">
        <v>238</v>
      </c>
      <c r="D47" s="1662"/>
      <c r="E47" s="1662"/>
      <c r="F47" s="1662"/>
      <c r="G47" s="1662"/>
      <c r="H47" s="1662"/>
      <c r="I47" s="1662"/>
      <c r="J47" s="1663"/>
      <c r="K47" s="1002"/>
    </row>
    <row r="48" spans="1:12" ht="20.100000000000001" customHeight="1" x14ac:dyDescent="0.25">
      <c r="A48" s="16">
        <v>41973</v>
      </c>
      <c r="B48" s="17" t="s">
        <v>268</v>
      </c>
      <c r="C48" s="1661" t="s">
        <v>361</v>
      </c>
      <c r="D48" s="1662"/>
      <c r="E48" s="1662"/>
      <c r="F48" s="1662"/>
      <c r="G48" s="1662"/>
      <c r="H48" s="1662"/>
      <c r="I48" s="1662"/>
      <c r="J48" s="1663"/>
      <c r="K48" s="1002"/>
    </row>
    <row r="49" spans="1:13" ht="66.75" customHeight="1" x14ac:dyDescent="0.25">
      <c r="A49" s="16">
        <v>41974</v>
      </c>
      <c r="B49" s="17" t="s">
        <v>13</v>
      </c>
      <c r="C49" s="1664" t="s">
        <v>588</v>
      </c>
      <c r="D49" s="1665"/>
      <c r="E49" s="1665"/>
      <c r="F49" s="1665"/>
      <c r="G49" s="1665"/>
      <c r="H49" s="1665"/>
      <c r="I49" s="1665"/>
      <c r="J49" s="1666"/>
      <c r="K49" s="999"/>
    </row>
    <row r="50" spans="1:13" ht="82.5" customHeight="1" x14ac:dyDescent="0.25">
      <c r="A50" s="485">
        <v>41984</v>
      </c>
      <c r="B50" s="514" t="s">
        <v>24</v>
      </c>
      <c r="C50" s="1747" t="s">
        <v>589</v>
      </c>
      <c r="D50" s="1762"/>
      <c r="E50" s="1762"/>
      <c r="F50" s="1762"/>
      <c r="G50" s="1762"/>
      <c r="H50" s="1762"/>
      <c r="I50" s="1762"/>
      <c r="J50" s="1763"/>
      <c r="K50" s="1029"/>
      <c r="L50" s="524"/>
    </row>
    <row r="51" spans="1:13" ht="19.5" customHeight="1" x14ac:dyDescent="0.25">
      <c r="A51" s="16">
        <v>41990</v>
      </c>
      <c r="B51" s="17" t="s">
        <v>268</v>
      </c>
      <c r="C51" s="2031" t="s">
        <v>362</v>
      </c>
      <c r="D51" s="2032"/>
      <c r="E51" s="2032"/>
      <c r="F51" s="2032"/>
      <c r="G51" s="2032"/>
      <c r="H51" s="2032"/>
      <c r="I51" s="2032"/>
      <c r="J51" s="2033"/>
      <c r="K51" s="1120"/>
    </row>
    <row r="52" spans="1:13" x14ac:dyDescent="0.25">
      <c r="A52" s="19">
        <v>41994</v>
      </c>
      <c r="B52" s="20" t="s">
        <v>18</v>
      </c>
      <c r="C52" s="62">
        <v>85</v>
      </c>
      <c r="D52" s="60">
        <f>+C52*(100-E52)/100</f>
        <v>63.75</v>
      </c>
      <c r="E52" s="62">
        <v>25</v>
      </c>
      <c r="F52" s="62"/>
      <c r="G52" s="62">
        <v>150</v>
      </c>
      <c r="H52" s="62"/>
      <c r="I52" s="62"/>
      <c r="J52" s="62"/>
      <c r="K52" s="1098"/>
      <c r="L52" s="28" t="s">
        <v>590</v>
      </c>
    </row>
    <row r="53" spans="1:13" x14ac:dyDescent="0.25">
      <c r="A53" s="16">
        <v>41995</v>
      </c>
      <c r="B53" s="17" t="s">
        <v>13</v>
      </c>
      <c r="C53" s="1661" t="s">
        <v>74</v>
      </c>
      <c r="D53" s="1662"/>
      <c r="E53" s="1662"/>
      <c r="F53" s="1662"/>
      <c r="G53" s="1662"/>
      <c r="H53" s="1662"/>
      <c r="I53" s="1662"/>
      <c r="J53" s="1663"/>
      <c r="K53" s="1002"/>
    </row>
    <row r="54" spans="1:13" x14ac:dyDescent="0.25">
      <c r="A54" s="1582">
        <v>42004</v>
      </c>
      <c r="B54" s="17" t="s">
        <v>13</v>
      </c>
      <c r="C54" s="1661" t="s">
        <v>365</v>
      </c>
      <c r="D54" s="1662"/>
      <c r="E54" s="1662"/>
      <c r="F54" s="1662"/>
      <c r="G54" s="1662"/>
      <c r="H54" s="1662"/>
      <c r="I54" s="1662"/>
      <c r="J54" s="1663"/>
      <c r="K54" s="1002"/>
    </row>
    <row r="55" spans="1:13" ht="20.100000000000001" customHeight="1" thickBot="1" x14ac:dyDescent="0.3">
      <c r="A55" s="1883"/>
      <c r="B55" s="38" t="s">
        <v>18</v>
      </c>
      <c r="C55" s="74">
        <v>210</v>
      </c>
      <c r="D55" s="66">
        <f>+C55*(100-E55)/100</f>
        <v>157.5</v>
      </c>
      <c r="E55" s="74">
        <v>25</v>
      </c>
      <c r="F55" s="74"/>
      <c r="G55" s="74">
        <v>150</v>
      </c>
      <c r="H55" s="74"/>
      <c r="I55" s="74"/>
      <c r="J55" s="74"/>
      <c r="K55" s="74"/>
      <c r="L55" s="39" t="s">
        <v>591</v>
      </c>
    </row>
    <row r="56" spans="1:13" ht="25.5" customHeight="1" thickTop="1" x14ac:dyDescent="0.25">
      <c r="A56" s="40">
        <v>42015</v>
      </c>
      <c r="B56" s="41" t="s">
        <v>13</v>
      </c>
      <c r="C56" s="1808" t="s">
        <v>46</v>
      </c>
      <c r="D56" s="1809"/>
      <c r="E56" s="1809"/>
      <c r="F56" s="1809"/>
      <c r="G56" s="1809"/>
      <c r="H56" s="1809"/>
      <c r="I56" s="1809"/>
      <c r="J56" s="1810"/>
      <c r="K56" s="1050"/>
      <c r="L56" s="42"/>
    </row>
    <row r="57" spans="1:13" ht="25.5" customHeight="1" x14ac:dyDescent="0.25">
      <c r="A57" s="16">
        <v>42034</v>
      </c>
      <c r="B57" s="17" t="s">
        <v>13</v>
      </c>
      <c r="C57" s="1661" t="s">
        <v>592</v>
      </c>
      <c r="D57" s="1662"/>
      <c r="E57" s="1662"/>
      <c r="F57" s="1662"/>
      <c r="G57" s="1662"/>
      <c r="H57" s="1662"/>
      <c r="I57" s="1662"/>
      <c r="J57" s="1663"/>
      <c r="K57" s="1002"/>
    </row>
    <row r="58" spans="1:13" ht="25.5" customHeight="1" x14ac:dyDescent="0.25">
      <c r="A58" s="16">
        <v>42036</v>
      </c>
      <c r="B58" s="17" t="s">
        <v>127</v>
      </c>
      <c r="D58" s="57"/>
      <c r="H58" s="47">
        <v>4930</v>
      </c>
      <c r="I58" s="47">
        <v>83</v>
      </c>
      <c r="L58" s="31" t="s">
        <v>593</v>
      </c>
    </row>
    <row r="59" spans="1:13" ht="18.75" customHeight="1" x14ac:dyDescent="0.25">
      <c r="A59" s="16">
        <v>42046</v>
      </c>
      <c r="B59" s="17" t="s">
        <v>13</v>
      </c>
      <c r="C59" s="1661" t="s">
        <v>48</v>
      </c>
      <c r="D59" s="1662"/>
      <c r="E59" s="1662"/>
      <c r="F59" s="1662"/>
      <c r="G59" s="1662"/>
      <c r="H59" s="1662"/>
      <c r="I59" s="1662"/>
      <c r="J59" s="1663"/>
      <c r="K59" s="1002"/>
    </row>
    <row r="60" spans="1:13" ht="19.5" customHeight="1" x14ac:dyDescent="0.25">
      <c r="A60" s="16">
        <v>42082</v>
      </c>
      <c r="B60" s="17" t="s">
        <v>13</v>
      </c>
      <c r="C60" s="1600" t="s">
        <v>46</v>
      </c>
      <c r="D60" s="1601"/>
      <c r="E60" s="1601"/>
      <c r="F60" s="1601"/>
      <c r="G60" s="1601"/>
      <c r="H60" s="1601"/>
      <c r="I60" s="1601"/>
      <c r="J60" s="1602"/>
      <c r="K60" s="972"/>
    </row>
    <row r="61" spans="1:13" ht="20.100000000000001" customHeight="1" x14ac:dyDescent="0.25">
      <c r="A61" s="29">
        <v>42116</v>
      </c>
      <c r="B61" s="30" t="s">
        <v>18</v>
      </c>
      <c r="C61" s="189">
        <v>110</v>
      </c>
      <c r="D61" s="56">
        <f>+C61*(100-E61)/100</f>
        <v>82.5</v>
      </c>
      <c r="E61" s="189">
        <v>25</v>
      </c>
      <c r="F61" s="189"/>
      <c r="G61" s="189">
        <v>120</v>
      </c>
      <c r="H61" s="189"/>
      <c r="I61" s="189"/>
      <c r="J61" s="189"/>
      <c r="K61" s="1041"/>
      <c r="L61" s="31" t="s">
        <v>985</v>
      </c>
      <c r="M61"/>
    </row>
    <row r="62" spans="1:13" ht="20.100000000000001" customHeight="1" x14ac:dyDescent="0.25">
      <c r="A62" s="188">
        <v>42125</v>
      </c>
      <c r="B62" s="17" t="s">
        <v>13</v>
      </c>
      <c r="C62" s="1600" t="s">
        <v>14</v>
      </c>
      <c r="D62" s="1601"/>
      <c r="E62" s="1601"/>
      <c r="F62" s="1601"/>
      <c r="G62" s="1601"/>
      <c r="H62" s="1601"/>
      <c r="I62" s="1601"/>
      <c r="J62" s="1602"/>
      <c r="K62" s="1266"/>
      <c r="L62"/>
      <c r="M62"/>
    </row>
    <row r="63" spans="1:13" ht="20.100000000000001" customHeight="1" x14ac:dyDescent="0.25">
      <c r="A63" s="16">
        <v>42131</v>
      </c>
      <c r="B63" s="17" t="s">
        <v>18</v>
      </c>
      <c r="C63" s="47">
        <v>90</v>
      </c>
      <c r="D63" s="57">
        <f>+C63*(100-E63)/100</f>
        <v>67.5</v>
      </c>
      <c r="E63" s="47">
        <v>25</v>
      </c>
      <c r="G63" s="47">
        <v>145</v>
      </c>
      <c r="L63" s="31" t="s">
        <v>1189</v>
      </c>
    </row>
    <row r="64" spans="1:13" x14ac:dyDescent="0.25">
      <c r="A64" s="16">
        <v>42133</v>
      </c>
      <c r="B64" s="17" t="s">
        <v>127</v>
      </c>
      <c r="D64" s="57"/>
      <c r="H64" s="47">
        <v>4675</v>
      </c>
      <c r="I64" s="47">
        <v>80</v>
      </c>
      <c r="L64" s="31" t="s">
        <v>994</v>
      </c>
    </row>
    <row r="65" spans="1:15" ht="20.100000000000001" customHeight="1" x14ac:dyDescent="0.25">
      <c r="A65" s="16">
        <v>42143</v>
      </c>
      <c r="B65" s="17" t="s">
        <v>13</v>
      </c>
      <c r="C65" s="1661" t="s">
        <v>365</v>
      </c>
      <c r="D65" s="1662"/>
      <c r="E65" s="1662"/>
      <c r="F65" s="1662"/>
      <c r="G65" s="1662"/>
      <c r="H65" s="1662"/>
      <c r="I65" s="1662"/>
      <c r="J65" s="1663"/>
      <c r="K65" s="1002"/>
    </row>
    <row r="66" spans="1:15" ht="20.100000000000001" customHeight="1" x14ac:dyDescent="0.25">
      <c r="A66" s="1582">
        <v>42323</v>
      </c>
      <c r="B66" s="17" t="s">
        <v>127</v>
      </c>
      <c r="D66" s="57"/>
      <c r="H66" s="47">
        <v>4525</v>
      </c>
      <c r="I66" s="47">
        <v>100</v>
      </c>
      <c r="L66" s="31" t="s">
        <v>1122</v>
      </c>
    </row>
    <row r="67" spans="1:15" ht="20.100000000000001" customHeight="1" x14ac:dyDescent="0.25">
      <c r="A67" s="1682"/>
      <c r="B67" s="17" t="s">
        <v>268</v>
      </c>
      <c r="C67" s="1600" t="s">
        <v>1243</v>
      </c>
      <c r="D67" s="1601"/>
      <c r="E67" s="1601"/>
      <c r="F67" s="1601"/>
      <c r="G67" s="1601"/>
      <c r="H67" s="1601"/>
      <c r="I67" s="1601"/>
      <c r="J67" s="1602"/>
      <c r="K67" s="972"/>
      <c r="L67" s="31"/>
    </row>
    <row r="68" spans="1:15" ht="20.25" customHeight="1" x14ac:dyDescent="0.25">
      <c r="A68" s="16">
        <v>42348</v>
      </c>
      <c r="B68" s="17" t="s">
        <v>11</v>
      </c>
      <c r="C68" s="1661" t="s">
        <v>1147</v>
      </c>
      <c r="D68" s="1662"/>
      <c r="E68" s="1662"/>
      <c r="F68" s="1662"/>
      <c r="G68" s="1662"/>
      <c r="H68" s="1662"/>
      <c r="I68" s="1662"/>
      <c r="J68" s="1663"/>
      <c r="K68" s="1002"/>
      <c r="L68" s="191"/>
      <c r="M68" s="191"/>
      <c r="N68" s="191"/>
      <c r="O68" s="191"/>
    </row>
    <row r="69" spans="1:15" x14ac:dyDescent="0.25">
      <c r="A69" s="16">
        <v>42353</v>
      </c>
      <c r="B69" s="17" t="s">
        <v>13</v>
      </c>
      <c r="C69" s="1661" t="s">
        <v>1151</v>
      </c>
      <c r="D69" s="1662"/>
      <c r="E69" s="1662"/>
      <c r="F69" s="1662"/>
      <c r="G69" s="1662"/>
      <c r="H69" s="1662"/>
      <c r="I69" s="1662"/>
      <c r="J69" s="1663"/>
      <c r="K69" s="1002"/>
    </row>
    <row r="70" spans="1:15" ht="16.5" thickBot="1" x14ac:dyDescent="0.3">
      <c r="A70" s="300">
        <v>42308</v>
      </c>
      <c r="B70" s="301" t="s">
        <v>127</v>
      </c>
      <c r="C70" s="66"/>
      <c r="D70" s="66"/>
      <c r="E70" s="66"/>
      <c r="F70" s="66"/>
      <c r="G70" s="66"/>
      <c r="H70" s="66">
        <v>4790</v>
      </c>
      <c r="I70" s="66">
        <v>89</v>
      </c>
      <c r="J70" s="66"/>
      <c r="K70" s="1012"/>
      <c r="L70" s="76" t="s">
        <v>1162</v>
      </c>
    </row>
    <row r="71" spans="1:15" ht="16.5" thickTop="1" x14ac:dyDescent="0.25">
      <c r="A71" s="154">
        <v>42400</v>
      </c>
      <c r="B71" s="155" t="s">
        <v>18</v>
      </c>
      <c r="C71" s="162">
        <v>50</v>
      </c>
      <c r="D71" s="163">
        <f>+C71*(100-E71)/100</f>
        <v>37.5</v>
      </c>
      <c r="E71" s="162">
        <v>25</v>
      </c>
      <c r="F71" s="162"/>
      <c r="G71" s="162">
        <v>170</v>
      </c>
      <c r="H71" s="162"/>
      <c r="I71" s="162"/>
      <c r="J71" s="162"/>
      <c r="K71" s="162"/>
      <c r="L71" s="156" t="s">
        <v>1167</v>
      </c>
    </row>
    <row r="72" spans="1:15" x14ac:dyDescent="0.25">
      <c r="A72" s="1582">
        <v>42416</v>
      </c>
      <c r="B72" s="17" t="s">
        <v>127</v>
      </c>
      <c r="D72" s="57"/>
      <c r="H72" s="47">
        <v>4800</v>
      </c>
      <c r="I72" s="47">
        <v>85</v>
      </c>
      <c r="K72" s="970"/>
      <c r="L72" s="7" t="s">
        <v>1162</v>
      </c>
    </row>
    <row r="73" spans="1:15" x14ac:dyDescent="0.25">
      <c r="A73" s="1682"/>
      <c r="B73" s="17" t="s">
        <v>4</v>
      </c>
      <c r="C73" s="1589" t="s">
        <v>1190</v>
      </c>
      <c r="D73" s="1590"/>
      <c r="E73" s="1590"/>
      <c r="F73" s="1590"/>
      <c r="G73" s="1590"/>
      <c r="H73" s="1590"/>
      <c r="I73" s="1590"/>
      <c r="J73" s="1591"/>
      <c r="K73" s="987"/>
      <c r="L73" s="287"/>
    </row>
    <row r="74" spans="1:15" ht="20.100000000000001" customHeight="1" x14ac:dyDescent="0.25">
      <c r="A74" s="290">
        <v>42418</v>
      </c>
      <c r="B74" s="17" t="s">
        <v>19</v>
      </c>
      <c r="C74" s="1661" t="s">
        <v>1182</v>
      </c>
      <c r="D74" s="1662"/>
      <c r="E74" s="1662"/>
      <c r="F74" s="1662"/>
      <c r="G74" s="1662"/>
      <c r="H74" s="1662"/>
      <c r="I74" s="1662"/>
      <c r="J74" s="1663"/>
      <c r="K74" s="1002"/>
    </row>
    <row r="75" spans="1:15" ht="31.5" x14ac:dyDescent="0.25">
      <c r="A75" s="1582">
        <v>42419</v>
      </c>
      <c r="B75" s="1937" t="s">
        <v>19</v>
      </c>
      <c r="C75" s="2018" t="s">
        <v>1183</v>
      </c>
      <c r="D75" s="1771"/>
      <c r="E75" s="1771"/>
      <c r="F75" s="1771"/>
      <c r="G75" s="1771"/>
      <c r="H75" s="1771"/>
      <c r="I75" s="1771"/>
      <c r="J75" s="1772"/>
      <c r="K75" s="525" t="s">
        <v>1531</v>
      </c>
    </row>
    <row r="76" spans="1:15" ht="46.5" customHeight="1" x14ac:dyDescent="0.25">
      <c r="A76" s="2037"/>
      <c r="B76" s="2038"/>
      <c r="C76" s="1664" t="s">
        <v>1197</v>
      </c>
      <c r="D76" s="1665"/>
      <c r="E76" s="1665"/>
      <c r="F76" s="1665"/>
      <c r="G76" s="1665"/>
      <c r="H76" s="1665"/>
      <c r="I76" s="1665"/>
      <c r="J76" s="1666"/>
      <c r="K76" s="999"/>
    </row>
    <row r="77" spans="1:15" x14ac:dyDescent="0.25">
      <c r="A77" s="16">
        <v>42422</v>
      </c>
      <c r="B77" s="17" t="s">
        <v>13</v>
      </c>
      <c r="C77" s="1661" t="s">
        <v>1184</v>
      </c>
      <c r="D77" s="1662"/>
      <c r="E77" s="1662"/>
      <c r="F77" s="1662"/>
      <c r="G77" s="1662"/>
      <c r="H77" s="1662"/>
      <c r="I77" s="1662"/>
      <c r="J77" s="1663"/>
      <c r="K77" s="1002"/>
    </row>
    <row r="78" spans="1:15" x14ac:dyDescent="0.25">
      <c r="A78" s="16">
        <v>42426</v>
      </c>
      <c r="B78" s="17" t="s">
        <v>13</v>
      </c>
      <c r="C78" s="1661" t="s">
        <v>37</v>
      </c>
      <c r="D78" s="1662"/>
      <c r="E78" s="1662"/>
      <c r="F78" s="1662"/>
      <c r="G78" s="1662"/>
      <c r="H78" s="1662"/>
      <c r="I78" s="1662"/>
      <c r="J78" s="1663"/>
      <c r="K78" s="1002"/>
    </row>
    <row r="79" spans="1:15" ht="40.5" customHeight="1" x14ac:dyDescent="0.25">
      <c r="A79" s="1582">
        <v>42426</v>
      </c>
      <c r="B79" s="17" t="s">
        <v>18</v>
      </c>
      <c r="C79" s="178">
        <v>255</v>
      </c>
      <c r="D79" s="179">
        <f>+C79*(100-E79)/100</f>
        <v>191.25</v>
      </c>
      <c r="E79" s="178">
        <v>25</v>
      </c>
      <c r="F79" s="178"/>
      <c r="G79" s="178">
        <v>145</v>
      </c>
      <c r="H79" s="178"/>
      <c r="L79" s="286" t="s">
        <v>1188</v>
      </c>
    </row>
    <row r="80" spans="1:15" x14ac:dyDescent="0.25">
      <c r="A80" s="1883"/>
      <c r="B80" s="17" t="s">
        <v>4</v>
      </c>
      <c r="C80" s="1589" t="s">
        <v>1191</v>
      </c>
      <c r="D80" s="1590"/>
      <c r="E80" s="1590"/>
      <c r="F80" s="1590"/>
      <c r="G80" s="1590"/>
      <c r="H80" s="1590"/>
      <c r="I80" s="1590"/>
      <c r="J80" s="1591"/>
      <c r="K80" s="988"/>
    </row>
    <row r="81" spans="1:12" x14ac:dyDescent="0.25">
      <c r="A81" s="1682"/>
      <c r="B81" s="17" t="s">
        <v>268</v>
      </c>
      <c r="C81" s="1589" t="s">
        <v>1243</v>
      </c>
      <c r="D81" s="1590"/>
      <c r="E81" s="1590"/>
      <c r="F81" s="1590"/>
      <c r="G81" s="1590"/>
      <c r="H81" s="1590"/>
      <c r="I81" s="1590"/>
      <c r="J81" s="1591"/>
      <c r="K81" s="988"/>
    </row>
    <row r="82" spans="1:12" ht="31.5" x14ac:dyDescent="0.25">
      <c r="A82" s="16">
        <v>42460</v>
      </c>
      <c r="B82" s="17" t="s">
        <v>127</v>
      </c>
      <c r="D82" s="57"/>
      <c r="H82" s="47">
        <v>4810</v>
      </c>
      <c r="I82" s="47">
        <v>100</v>
      </c>
      <c r="L82" s="18" t="s">
        <v>1224</v>
      </c>
    </row>
    <row r="83" spans="1:12" ht="20.100000000000001" customHeight="1" x14ac:dyDescent="0.25">
      <c r="A83" s="19">
        <v>42467</v>
      </c>
      <c r="B83" s="20" t="s">
        <v>18</v>
      </c>
      <c r="C83" s="294">
        <v>100</v>
      </c>
      <c r="D83" s="60">
        <f>+C83*(100-E83)/100</f>
        <v>75</v>
      </c>
      <c r="E83" s="294">
        <v>25</v>
      </c>
      <c r="F83" s="294"/>
      <c r="G83" s="294">
        <v>180</v>
      </c>
      <c r="H83" s="294"/>
      <c r="I83" s="294"/>
      <c r="J83" s="294"/>
      <c r="K83" s="1098"/>
      <c r="L83" s="28" t="s">
        <v>30</v>
      </c>
    </row>
    <row r="84" spans="1:12" ht="20.100000000000001" customHeight="1" x14ac:dyDescent="0.25">
      <c r="A84" s="16">
        <v>42480</v>
      </c>
      <c r="B84" s="17" t="s">
        <v>4</v>
      </c>
      <c r="C84" s="1600" t="s">
        <v>2905</v>
      </c>
      <c r="D84" s="1601"/>
      <c r="E84" s="1601"/>
      <c r="F84" s="1601"/>
      <c r="G84" s="1601"/>
      <c r="H84" s="1601"/>
      <c r="I84" s="1601"/>
      <c r="J84" s="1602"/>
      <c r="K84" s="972"/>
    </row>
    <row r="85" spans="1:12" ht="31.5" customHeight="1" x14ac:dyDescent="0.25">
      <c r="A85" s="19">
        <v>42488</v>
      </c>
      <c r="B85" s="20" t="s">
        <v>18</v>
      </c>
      <c r="C85" s="302">
        <v>100</v>
      </c>
      <c r="D85" s="60">
        <f>+C85*(100-E85)/100</f>
        <v>60</v>
      </c>
      <c r="E85" s="302">
        <v>40</v>
      </c>
      <c r="F85" s="302"/>
      <c r="G85" s="302">
        <v>175</v>
      </c>
      <c r="H85" s="302"/>
      <c r="I85" s="302"/>
      <c r="J85" s="302"/>
      <c r="K85" s="1098"/>
      <c r="L85" s="107" t="s">
        <v>1252</v>
      </c>
    </row>
    <row r="86" spans="1:12" ht="20.100000000000001" customHeight="1" x14ac:dyDescent="0.25">
      <c r="A86" s="16">
        <v>42489</v>
      </c>
      <c r="B86" s="17" t="s">
        <v>13</v>
      </c>
      <c r="C86" s="1661" t="s">
        <v>1256</v>
      </c>
      <c r="D86" s="1662"/>
      <c r="E86" s="1662"/>
      <c r="F86" s="1662"/>
      <c r="G86" s="1662"/>
      <c r="H86" s="1662"/>
      <c r="I86" s="1662"/>
      <c r="J86" s="1663"/>
      <c r="K86" s="1002"/>
    </row>
    <row r="87" spans="1:12" ht="20.100000000000001" customHeight="1" x14ac:dyDescent="0.25">
      <c r="A87" s="16">
        <v>42502</v>
      </c>
      <c r="B87" s="17" t="s">
        <v>13</v>
      </c>
      <c r="C87" s="1589" t="s">
        <v>46</v>
      </c>
      <c r="D87" s="1590" t="e">
        <f>+C87*(100-E87)/100</f>
        <v>#VALUE!</v>
      </c>
      <c r="E87" s="1590"/>
      <c r="F87" s="1590"/>
      <c r="G87" s="1590"/>
      <c r="H87" s="1590"/>
      <c r="I87" s="1590"/>
      <c r="J87" s="1591"/>
      <c r="K87" s="988"/>
    </row>
    <row r="88" spans="1:12" ht="20.100000000000001" customHeight="1" x14ac:dyDescent="0.25">
      <c r="A88" s="19">
        <v>42509</v>
      </c>
      <c r="B88" s="20" t="s">
        <v>18</v>
      </c>
      <c r="C88" s="305">
        <v>135</v>
      </c>
      <c r="D88" s="60">
        <f>+C88*(100-E88)/100</f>
        <v>81</v>
      </c>
      <c r="E88" s="305">
        <v>40</v>
      </c>
      <c r="F88" s="305"/>
      <c r="G88" s="305">
        <v>160</v>
      </c>
      <c r="H88" s="305"/>
      <c r="I88" s="305"/>
      <c r="J88" s="305"/>
      <c r="K88" s="1098"/>
      <c r="L88" s="28" t="s">
        <v>30</v>
      </c>
    </row>
    <row r="89" spans="1:12" ht="20.100000000000001" customHeight="1" x14ac:dyDescent="0.25">
      <c r="A89" s="307">
        <v>42522</v>
      </c>
      <c r="B89" s="17" t="s">
        <v>127</v>
      </c>
      <c r="C89" s="306"/>
      <c r="D89" s="57"/>
      <c r="E89" s="306"/>
      <c r="F89" s="306"/>
      <c r="G89" s="306"/>
      <c r="H89" s="306">
        <v>4875</v>
      </c>
      <c r="I89" s="306">
        <v>80</v>
      </c>
      <c r="J89" s="306"/>
      <c r="L89" s="18" t="s">
        <v>1284</v>
      </c>
    </row>
    <row r="90" spans="1:12" ht="20.100000000000001" customHeight="1" x14ac:dyDescent="0.25">
      <c r="A90" s="16">
        <v>42538</v>
      </c>
      <c r="B90" s="17" t="s">
        <v>18</v>
      </c>
      <c r="C90" s="47">
        <v>125</v>
      </c>
      <c r="D90" s="57">
        <f>+C90*(100-E90)/100</f>
        <v>75</v>
      </c>
      <c r="E90" s="47">
        <v>40</v>
      </c>
      <c r="G90" s="47">
        <v>180</v>
      </c>
      <c r="L90" s="18" t="s">
        <v>36</v>
      </c>
    </row>
    <row r="91" spans="1:12" ht="46.5" customHeight="1" x14ac:dyDescent="0.25">
      <c r="A91" s="16">
        <v>42629</v>
      </c>
      <c r="B91" s="17" t="s">
        <v>13</v>
      </c>
      <c r="C91" s="1734" t="s">
        <v>1384</v>
      </c>
      <c r="D91" s="1735"/>
      <c r="E91" s="1735"/>
      <c r="F91" s="1735"/>
      <c r="G91" s="1735"/>
      <c r="H91" s="1735"/>
      <c r="I91" s="1735"/>
      <c r="J91" s="1736"/>
      <c r="K91" s="1031"/>
    </row>
    <row r="92" spans="1:12" ht="50.25" customHeight="1" x14ac:dyDescent="0.25">
      <c r="A92" s="16">
        <v>42650</v>
      </c>
      <c r="B92" s="17" t="s">
        <v>13</v>
      </c>
      <c r="C92" s="1655" t="s">
        <v>1407</v>
      </c>
      <c r="D92" s="1656"/>
      <c r="E92" s="1656"/>
      <c r="F92" s="1656"/>
      <c r="G92" s="1656"/>
      <c r="H92" s="1656"/>
      <c r="I92" s="1656"/>
      <c r="J92" s="1657"/>
      <c r="K92" s="991"/>
    </row>
    <row r="93" spans="1:12" ht="48.75" customHeight="1" x14ac:dyDescent="0.25">
      <c r="A93" s="16">
        <v>42657</v>
      </c>
      <c r="B93" s="17" t="s">
        <v>13</v>
      </c>
      <c r="C93" s="1655" t="s">
        <v>1408</v>
      </c>
      <c r="D93" s="1656"/>
      <c r="E93" s="1656"/>
      <c r="F93" s="1656"/>
      <c r="G93" s="1656"/>
      <c r="H93" s="1656"/>
      <c r="I93" s="1656"/>
      <c r="J93" s="1657"/>
      <c r="K93" s="991"/>
      <c r="L93" s="107" t="s">
        <v>1406</v>
      </c>
    </row>
    <row r="94" spans="1:12" ht="20.100000000000001" customHeight="1" x14ac:dyDescent="0.25">
      <c r="A94" s="16">
        <v>42668</v>
      </c>
      <c r="B94" s="17" t="s">
        <v>13</v>
      </c>
      <c r="C94" s="1658" t="s">
        <v>1423</v>
      </c>
      <c r="D94" s="1659"/>
      <c r="E94" s="1659"/>
      <c r="F94" s="1659"/>
      <c r="G94" s="1659"/>
      <c r="H94" s="1659"/>
      <c r="I94" s="1659"/>
      <c r="J94" s="1660"/>
      <c r="K94" s="997"/>
    </row>
    <row r="95" spans="1:12" ht="72.75" customHeight="1" x14ac:dyDescent="0.25">
      <c r="A95" s="485">
        <v>42694</v>
      </c>
      <c r="B95" s="486" t="s">
        <v>97</v>
      </c>
      <c r="C95" s="1652" t="s">
        <v>1845</v>
      </c>
      <c r="D95" s="1653"/>
      <c r="E95" s="1653"/>
      <c r="F95" s="1653"/>
      <c r="G95" s="1653"/>
      <c r="H95" s="1653"/>
      <c r="I95" s="1653"/>
      <c r="J95" s="1654"/>
      <c r="K95" s="525" t="s">
        <v>1844</v>
      </c>
      <c r="L95" s="525" t="s">
        <v>1844</v>
      </c>
    </row>
    <row r="96" spans="1:12" x14ac:dyDescent="0.25">
      <c r="A96" s="331">
        <v>42707</v>
      </c>
      <c r="B96" s="332" t="s">
        <v>73</v>
      </c>
      <c r="C96" s="2024" t="s">
        <v>1475</v>
      </c>
      <c r="D96" s="2025"/>
      <c r="E96" s="2025"/>
      <c r="F96" s="2025"/>
      <c r="G96" s="2025"/>
      <c r="H96" s="2025"/>
      <c r="I96" s="2025"/>
      <c r="J96" s="2026"/>
      <c r="K96" s="1124"/>
    </row>
    <row r="97" spans="1:12" ht="54" customHeight="1" x14ac:dyDescent="0.25">
      <c r="A97" s="485">
        <v>42720</v>
      </c>
      <c r="B97" s="486" t="s">
        <v>24</v>
      </c>
      <c r="C97" s="1652" t="s">
        <v>1846</v>
      </c>
      <c r="D97" s="1653"/>
      <c r="E97" s="1653"/>
      <c r="F97" s="1653"/>
      <c r="G97" s="1653"/>
      <c r="H97" s="1653"/>
      <c r="I97" s="1653"/>
      <c r="J97" s="1654"/>
      <c r="K97" s="525" t="s">
        <v>1531</v>
      </c>
      <c r="L97" s="525" t="s">
        <v>1531</v>
      </c>
    </row>
    <row r="98" spans="1:12" ht="25.5" customHeight="1" thickBot="1" x14ac:dyDescent="0.35">
      <c r="A98" s="381">
        <v>42729</v>
      </c>
      <c r="B98" s="388" t="s">
        <v>18</v>
      </c>
      <c r="C98" s="74">
        <v>135</v>
      </c>
      <c r="D98" s="205">
        <f>+C98*(100-E98)/100</f>
        <v>47.25</v>
      </c>
      <c r="E98" s="74">
        <v>65</v>
      </c>
      <c r="F98" s="74"/>
      <c r="G98" s="74">
        <v>160</v>
      </c>
      <c r="H98" s="74"/>
      <c r="I98" s="74"/>
      <c r="J98" s="74"/>
      <c r="K98" s="74"/>
      <c r="L98" s="39" t="s">
        <v>1488</v>
      </c>
    </row>
    <row r="99" spans="1:12" ht="20.100000000000001" customHeight="1" thickTop="1" x14ac:dyDescent="0.25">
      <c r="A99" s="40">
        <v>42799</v>
      </c>
      <c r="B99" s="41" t="s">
        <v>127</v>
      </c>
      <c r="C99" s="378"/>
      <c r="D99" s="182"/>
      <c r="E99" s="378"/>
      <c r="F99" s="378"/>
      <c r="G99" s="378"/>
      <c r="H99" s="378">
        <v>5020</v>
      </c>
      <c r="I99" s="378">
        <v>38</v>
      </c>
      <c r="J99" s="378"/>
      <c r="K99" s="984"/>
      <c r="L99" s="42" t="s">
        <v>1524</v>
      </c>
    </row>
    <row r="100" spans="1:12" s="375" customFormat="1" ht="32.25" customHeight="1" x14ac:dyDescent="0.2">
      <c r="A100" s="376">
        <v>42818</v>
      </c>
      <c r="B100" s="17" t="s">
        <v>18</v>
      </c>
      <c r="C100" s="375">
        <v>95</v>
      </c>
      <c r="D100" s="179">
        <f>+C100*(100-E100)/100</f>
        <v>33.25</v>
      </c>
      <c r="E100" s="375">
        <v>65</v>
      </c>
      <c r="G100" s="375">
        <v>170</v>
      </c>
      <c r="K100" s="977"/>
      <c r="L100" s="21" t="s">
        <v>1608</v>
      </c>
    </row>
    <row r="101" spans="1:12" ht="20.100000000000001" customHeight="1" x14ac:dyDescent="0.25">
      <c r="A101" s="16">
        <v>42961</v>
      </c>
      <c r="B101" s="17" t="s">
        <v>127</v>
      </c>
      <c r="D101" s="179"/>
      <c r="H101" s="47">
        <v>5065</v>
      </c>
      <c r="I101" s="47">
        <v>100</v>
      </c>
      <c r="L101" s="18" t="s">
        <v>1690</v>
      </c>
    </row>
    <row r="102" spans="1:12" x14ac:dyDescent="0.25">
      <c r="A102" s="480">
        <v>43025</v>
      </c>
      <c r="B102" s="17" t="s">
        <v>18</v>
      </c>
      <c r="C102" s="47">
        <v>130</v>
      </c>
      <c r="D102" s="179">
        <f>+C102*(100-E102)/100</f>
        <v>65</v>
      </c>
      <c r="E102" s="47">
        <v>50</v>
      </c>
      <c r="G102" s="47">
        <v>195</v>
      </c>
      <c r="L102" s="18" t="s">
        <v>36</v>
      </c>
    </row>
    <row r="103" spans="1:12" ht="61.5" customHeight="1" x14ac:dyDescent="0.25">
      <c r="A103" s="16">
        <v>43063</v>
      </c>
      <c r="B103" s="17" t="s">
        <v>13</v>
      </c>
      <c r="C103" s="1655" t="s">
        <v>1832</v>
      </c>
      <c r="D103" s="1656"/>
      <c r="E103" s="1656"/>
      <c r="F103" s="1656"/>
      <c r="G103" s="1656"/>
      <c r="H103" s="1656"/>
      <c r="I103" s="1656"/>
      <c r="J103" s="1657"/>
      <c r="K103" s="991"/>
      <c r="L103" s="107" t="s">
        <v>1833</v>
      </c>
    </row>
    <row r="104" spans="1:12" x14ac:dyDescent="0.25">
      <c r="A104" s="1582">
        <v>43064</v>
      </c>
      <c r="B104" s="1937" t="s">
        <v>66</v>
      </c>
      <c r="C104" s="1658" t="s">
        <v>1803</v>
      </c>
      <c r="D104" s="1660"/>
      <c r="E104" s="1589" t="s">
        <v>1804</v>
      </c>
      <c r="F104" s="1591"/>
      <c r="G104" s="1589" t="s">
        <v>1805</v>
      </c>
      <c r="H104" s="1591"/>
      <c r="I104" s="1589" t="s">
        <v>1806</v>
      </c>
      <c r="J104" s="1591"/>
      <c r="K104" s="988"/>
    </row>
    <row r="105" spans="1:12" ht="20.100000000000001" customHeight="1" x14ac:dyDescent="0.25">
      <c r="A105" s="1682"/>
      <c r="B105" s="1939"/>
      <c r="C105" s="1981">
        <v>0.02</v>
      </c>
      <c r="D105" s="1982">
        <f>+C105*(100-E105)/100</f>
        <v>1.9987999999999999E-2</v>
      </c>
      <c r="E105" s="2027">
        <v>0.06</v>
      </c>
      <c r="F105" s="1591"/>
      <c r="G105" s="2027">
        <v>0.91</v>
      </c>
      <c r="H105" s="1591"/>
      <c r="I105" s="2027">
        <v>0.01</v>
      </c>
      <c r="J105" s="1591"/>
      <c r="K105" s="988"/>
    </row>
    <row r="106" spans="1:12" ht="54" customHeight="1" x14ac:dyDescent="0.25">
      <c r="A106" s="485">
        <v>43084</v>
      </c>
      <c r="B106" s="486" t="s">
        <v>24</v>
      </c>
      <c r="C106" s="1652" t="s">
        <v>1864</v>
      </c>
      <c r="D106" s="1653"/>
      <c r="E106" s="1653"/>
      <c r="F106" s="1653"/>
      <c r="G106" s="1653"/>
      <c r="H106" s="1653"/>
      <c r="I106" s="1653"/>
      <c r="J106" s="1654"/>
      <c r="K106" s="994"/>
      <c r="L106" s="525" t="s">
        <v>1531</v>
      </c>
    </row>
    <row r="107" spans="1:12" x14ac:dyDescent="0.25">
      <c r="A107" s="534">
        <v>43092</v>
      </c>
      <c r="B107" s="17" t="s">
        <v>13</v>
      </c>
      <c r="C107" s="1658" t="s">
        <v>46</v>
      </c>
      <c r="D107" s="1659"/>
      <c r="E107" s="1659"/>
      <c r="F107" s="1659"/>
      <c r="G107" s="1659"/>
      <c r="H107" s="1659"/>
      <c r="I107" s="1659"/>
      <c r="J107" s="1660"/>
      <c r="K107" s="997"/>
    </row>
    <row r="108" spans="1:12" ht="16.5" thickBot="1" x14ac:dyDescent="0.3">
      <c r="A108" s="551">
        <v>43094</v>
      </c>
      <c r="B108" s="144" t="s">
        <v>18</v>
      </c>
      <c r="C108" s="144">
        <v>50</v>
      </c>
      <c r="D108" s="244">
        <f>+C108*(100-E108)/100</f>
        <v>25</v>
      </c>
      <c r="E108" s="144">
        <v>50</v>
      </c>
      <c r="F108" s="144"/>
      <c r="G108" s="144">
        <v>190</v>
      </c>
      <c r="H108" s="144"/>
      <c r="I108" s="144"/>
      <c r="J108" s="144"/>
      <c r="K108" s="144"/>
      <c r="L108" s="150" t="s">
        <v>1631</v>
      </c>
    </row>
    <row r="109" spans="1:12" ht="20.100000000000001" customHeight="1" thickTop="1" x14ac:dyDescent="0.25">
      <c r="A109" s="40">
        <v>43116</v>
      </c>
      <c r="B109" s="41" t="s">
        <v>13</v>
      </c>
      <c r="C109" s="1702" t="s">
        <v>1900</v>
      </c>
      <c r="D109" s="1703"/>
      <c r="E109" s="1703"/>
      <c r="F109" s="1703"/>
      <c r="G109" s="1703"/>
      <c r="H109" s="1703"/>
      <c r="I109" s="1703"/>
      <c r="J109" s="1704"/>
      <c r="K109" s="1023"/>
      <c r="L109" s="42"/>
    </row>
    <row r="110" spans="1:12" ht="20.100000000000001" customHeight="1" x14ac:dyDescent="0.25">
      <c r="A110" s="16">
        <v>43124</v>
      </c>
      <c r="B110" s="17" t="s">
        <v>18</v>
      </c>
      <c r="C110" s="17">
        <v>65</v>
      </c>
      <c r="D110" s="179">
        <f>+C110*(100-E110)/100</f>
        <v>22.75</v>
      </c>
      <c r="E110" s="17">
        <v>65</v>
      </c>
      <c r="F110" s="17"/>
      <c r="G110" s="17">
        <v>165</v>
      </c>
      <c r="H110" s="17"/>
      <c r="I110" s="17"/>
      <c r="J110" s="17"/>
      <c r="K110" s="17"/>
      <c r="L110" s="18" t="s">
        <v>1257</v>
      </c>
    </row>
    <row r="111" spans="1:12" x14ac:dyDescent="0.25">
      <c r="A111" s="16">
        <v>43125</v>
      </c>
      <c r="B111" s="17" t="s">
        <v>127</v>
      </c>
      <c r="C111" s="17"/>
      <c r="D111" s="179"/>
      <c r="E111" s="17"/>
      <c r="F111" s="17"/>
      <c r="G111" s="17"/>
      <c r="H111" s="17">
        <v>5760</v>
      </c>
      <c r="I111" s="17">
        <v>100</v>
      </c>
      <c r="J111" s="17"/>
      <c r="K111" s="17"/>
      <c r="L111" s="18" t="s">
        <v>248</v>
      </c>
    </row>
    <row r="112" spans="1:12" s="89" customFormat="1" ht="20.100000000000001" customHeight="1" x14ac:dyDescent="0.25">
      <c r="A112" s="557">
        <v>43222</v>
      </c>
      <c r="B112" s="17" t="s">
        <v>18</v>
      </c>
      <c r="C112" s="179">
        <v>95</v>
      </c>
      <c r="D112" s="179">
        <f>+C112*(100-E112)/100</f>
        <v>66.5</v>
      </c>
      <c r="E112" s="179">
        <v>30</v>
      </c>
      <c r="F112" s="179"/>
      <c r="G112" s="179">
        <v>175</v>
      </c>
      <c r="H112" s="179"/>
      <c r="I112" s="179"/>
      <c r="J112" s="179"/>
      <c r="K112" s="995"/>
      <c r="L112" s="204" t="s">
        <v>36</v>
      </c>
    </row>
    <row r="113" spans="1:12" ht="51.75" customHeight="1" x14ac:dyDescent="0.25">
      <c r="A113" s="16">
        <v>43314</v>
      </c>
      <c r="B113" s="17" t="s">
        <v>13</v>
      </c>
      <c r="C113" s="1734" t="s">
        <v>2163</v>
      </c>
      <c r="D113" s="1916"/>
      <c r="E113" s="1916"/>
      <c r="F113" s="1916"/>
      <c r="G113" s="1916"/>
      <c r="H113" s="1916"/>
      <c r="I113" s="1916"/>
      <c r="J113" s="1917"/>
      <c r="K113" s="1083"/>
      <c r="L113" s="717" t="s">
        <v>2164</v>
      </c>
    </row>
    <row r="114" spans="1:12" ht="52.5" customHeight="1" x14ac:dyDescent="0.25">
      <c r="A114" s="485">
        <v>43325</v>
      </c>
      <c r="B114" s="514" t="s">
        <v>24</v>
      </c>
      <c r="C114" s="1695" t="s">
        <v>2176</v>
      </c>
      <c r="D114" s="1696"/>
      <c r="E114" s="1696"/>
      <c r="F114" s="1696"/>
      <c r="G114" s="1696"/>
      <c r="H114" s="1696"/>
      <c r="I114" s="1696"/>
      <c r="J114" s="1697"/>
      <c r="K114" s="992"/>
      <c r="L114" s="525" t="s">
        <v>1531</v>
      </c>
    </row>
    <row r="115" spans="1:12" x14ac:dyDescent="0.25">
      <c r="A115" s="16">
        <v>43334</v>
      </c>
      <c r="B115" s="17" t="s">
        <v>18</v>
      </c>
      <c r="C115" s="741">
        <v>85</v>
      </c>
      <c r="D115" s="179">
        <f>+C115*(100-E115)/100</f>
        <v>74.8</v>
      </c>
      <c r="E115" s="741">
        <v>12</v>
      </c>
      <c r="F115" s="741"/>
      <c r="G115" s="741">
        <v>165</v>
      </c>
      <c r="H115" s="741"/>
      <c r="I115" s="741"/>
      <c r="J115" s="741"/>
      <c r="K115" s="1003"/>
      <c r="L115" s="18" t="s">
        <v>2179</v>
      </c>
    </row>
    <row r="116" spans="1:12" x14ac:dyDescent="0.25">
      <c r="A116" s="16">
        <v>43349</v>
      </c>
      <c r="B116" s="17" t="s">
        <v>127</v>
      </c>
      <c r="C116" s="741"/>
      <c r="D116" s="179"/>
      <c r="E116" s="741"/>
      <c r="F116" s="741"/>
      <c r="G116" s="741"/>
      <c r="H116" s="741">
        <v>5640</v>
      </c>
      <c r="I116" s="741">
        <v>100</v>
      </c>
      <c r="J116" s="741"/>
      <c r="K116" s="1003"/>
    </row>
    <row r="117" spans="1:12" ht="20.100000000000001" customHeight="1" x14ac:dyDescent="0.25">
      <c r="A117" s="16">
        <v>43372</v>
      </c>
      <c r="B117" s="17" t="s">
        <v>127</v>
      </c>
      <c r="C117" s="741"/>
      <c r="D117" s="179"/>
      <c r="E117" s="741"/>
      <c r="F117" s="741"/>
      <c r="G117" s="741"/>
      <c r="H117" s="741">
        <v>5515</v>
      </c>
      <c r="I117" s="741">
        <v>100</v>
      </c>
      <c r="J117" s="741"/>
      <c r="K117" s="1003"/>
      <c r="L117" s="18" t="s">
        <v>2220</v>
      </c>
    </row>
    <row r="118" spans="1:12" ht="20.100000000000001" customHeight="1" x14ac:dyDescent="0.25">
      <c r="A118" s="29">
        <v>43407</v>
      </c>
      <c r="B118" s="30" t="s">
        <v>18</v>
      </c>
      <c r="C118" s="199">
        <v>30</v>
      </c>
      <c r="D118" s="200">
        <f>+C118*(100-E118)/100</f>
        <v>27</v>
      </c>
      <c r="E118" s="199">
        <v>10</v>
      </c>
      <c r="F118" s="199"/>
      <c r="G118" s="199">
        <v>165</v>
      </c>
      <c r="H118" s="199"/>
      <c r="I118" s="199"/>
      <c r="J118" s="199"/>
      <c r="K118" s="199"/>
      <c r="L118" s="31" t="s">
        <v>1634</v>
      </c>
    </row>
    <row r="119" spans="1:12" ht="20.100000000000001" customHeight="1" thickBot="1" x14ac:dyDescent="0.3">
      <c r="A119" s="22">
        <v>43408</v>
      </c>
      <c r="B119" s="23" t="s">
        <v>127</v>
      </c>
      <c r="C119" s="227"/>
      <c r="D119" s="367"/>
      <c r="E119" s="227"/>
      <c r="F119" s="227"/>
      <c r="G119" s="227"/>
      <c r="H119" s="227">
        <v>5340</v>
      </c>
      <c r="I119" s="227">
        <v>100</v>
      </c>
      <c r="J119" s="227"/>
      <c r="K119" s="227"/>
      <c r="L119" s="32" t="s">
        <v>2268</v>
      </c>
    </row>
    <row r="120" spans="1:12" ht="20.100000000000001" customHeight="1" thickTop="1" x14ac:dyDescent="0.25">
      <c r="A120" s="40">
        <v>43491</v>
      </c>
      <c r="B120" s="41" t="s">
        <v>18</v>
      </c>
      <c r="C120" s="229">
        <v>80</v>
      </c>
      <c r="D120" s="238">
        <f>+C120*(100-E120)/100</f>
        <v>36</v>
      </c>
      <c r="E120" s="229">
        <v>55</v>
      </c>
      <c r="F120" s="229"/>
      <c r="G120" s="229">
        <v>165</v>
      </c>
      <c r="H120" s="229"/>
      <c r="I120" s="229"/>
      <c r="J120" s="229"/>
      <c r="K120" s="229"/>
      <c r="L120" s="46" t="s">
        <v>1636</v>
      </c>
    </row>
    <row r="121" spans="1:12" x14ac:dyDescent="0.25">
      <c r="A121" s="16">
        <v>43557</v>
      </c>
      <c r="B121" s="17" t="s">
        <v>13</v>
      </c>
      <c r="C121" s="1655" t="s">
        <v>2212</v>
      </c>
      <c r="D121" s="1656"/>
      <c r="E121" s="1656"/>
      <c r="F121" s="1656"/>
      <c r="G121" s="1656"/>
      <c r="H121" s="1656"/>
      <c r="I121" s="1656"/>
      <c r="J121" s="1657"/>
      <c r="K121" s="991"/>
    </row>
    <row r="122" spans="1:12" ht="20.100000000000001" customHeight="1" x14ac:dyDescent="0.25">
      <c r="A122" s="16">
        <v>43560</v>
      </c>
      <c r="B122" s="17" t="s">
        <v>13</v>
      </c>
      <c r="C122" s="1655" t="s">
        <v>2471</v>
      </c>
      <c r="D122" s="1656"/>
      <c r="E122" s="1656"/>
      <c r="F122" s="1656"/>
      <c r="G122" s="1656"/>
      <c r="H122" s="1656"/>
      <c r="I122" s="1656"/>
      <c r="J122" s="1657"/>
      <c r="K122" s="991"/>
    </row>
    <row r="123" spans="1:12" ht="20.100000000000001" customHeight="1" x14ac:dyDescent="0.25">
      <c r="A123" s="16">
        <v>43566</v>
      </c>
      <c r="B123" s="17" t="s">
        <v>18</v>
      </c>
      <c r="C123" s="741">
        <v>60</v>
      </c>
      <c r="D123" s="179">
        <f>+C123*(100-E123)/100</f>
        <v>27</v>
      </c>
      <c r="E123" s="741">
        <v>55</v>
      </c>
      <c r="F123" s="741" t="s">
        <v>95</v>
      </c>
      <c r="G123" s="741">
        <v>170</v>
      </c>
      <c r="H123" s="741"/>
      <c r="I123" s="741"/>
      <c r="J123" s="741"/>
      <c r="K123" s="1003"/>
      <c r="L123" s="18" t="s">
        <v>2476</v>
      </c>
    </row>
    <row r="124" spans="1:12" ht="20.100000000000001" customHeight="1" x14ac:dyDescent="0.25">
      <c r="A124" s="16">
        <v>43588</v>
      </c>
      <c r="B124" s="17" t="s">
        <v>127</v>
      </c>
      <c r="C124" s="741"/>
      <c r="D124" s="179"/>
      <c r="E124" s="741"/>
      <c r="F124" s="741"/>
      <c r="G124" s="741"/>
      <c r="H124" s="741">
        <v>5337</v>
      </c>
      <c r="I124" s="741">
        <v>90</v>
      </c>
      <c r="J124" s="741"/>
      <c r="K124" s="1003"/>
    </row>
    <row r="125" spans="1:12" ht="37.5" customHeight="1" x14ac:dyDescent="0.25">
      <c r="A125" s="16">
        <v>43627</v>
      </c>
      <c r="B125" s="17" t="s">
        <v>26</v>
      </c>
      <c r="C125" s="1734" t="s">
        <v>2542</v>
      </c>
      <c r="D125" s="1735"/>
      <c r="E125" s="1735"/>
      <c r="F125" s="1735"/>
      <c r="G125" s="1735"/>
      <c r="H125" s="1735"/>
      <c r="I125" s="1735"/>
      <c r="J125" s="1736"/>
      <c r="K125" s="1031"/>
    </row>
    <row r="126" spans="1:12" ht="20.100000000000001" customHeight="1" x14ac:dyDescent="0.25">
      <c r="A126" s="16">
        <v>43647</v>
      </c>
      <c r="B126" s="17" t="s">
        <v>26</v>
      </c>
      <c r="C126" s="1589" t="s">
        <v>2582</v>
      </c>
      <c r="D126" s="1590"/>
      <c r="E126" s="1590"/>
      <c r="F126" s="1590"/>
      <c r="G126" s="1590"/>
      <c r="H126" s="1590"/>
      <c r="I126" s="1590"/>
      <c r="J126" s="1591"/>
      <c r="K126" s="988"/>
    </row>
    <row r="127" spans="1:12" ht="20.100000000000001" customHeight="1" x14ac:dyDescent="0.25">
      <c r="A127" s="16">
        <v>43670</v>
      </c>
      <c r="B127" s="17" t="s">
        <v>18</v>
      </c>
      <c r="C127" s="741">
        <v>69</v>
      </c>
      <c r="D127" s="179">
        <f>+C127*(100-E127)/100</f>
        <v>31.05</v>
      </c>
      <c r="E127" s="741">
        <v>55</v>
      </c>
      <c r="F127" s="741"/>
      <c r="G127" s="741">
        <v>155</v>
      </c>
      <c r="H127" s="741"/>
      <c r="I127" s="741"/>
      <c r="J127" s="741"/>
      <c r="K127" s="1003"/>
      <c r="L127" s="18" t="s">
        <v>36</v>
      </c>
    </row>
    <row r="128" spans="1:12" ht="20.100000000000001" customHeight="1" x14ac:dyDescent="0.25">
      <c r="A128" s="16">
        <v>43706</v>
      </c>
      <c r="B128" s="17" t="s">
        <v>127</v>
      </c>
      <c r="C128" s="741"/>
      <c r="D128" s="179"/>
      <c r="E128" s="741"/>
      <c r="F128" s="741"/>
      <c r="G128" s="741"/>
      <c r="H128" s="741">
        <v>5225</v>
      </c>
      <c r="I128" s="741">
        <v>88</v>
      </c>
      <c r="J128" s="741"/>
      <c r="K128" s="1003"/>
      <c r="L128" s="18" t="s">
        <v>2621</v>
      </c>
    </row>
    <row r="129" spans="1:12" ht="24" customHeight="1" x14ac:dyDescent="0.25">
      <c r="A129" s="16">
        <v>43715</v>
      </c>
      <c r="B129" s="17" t="s">
        <v>13</v>
      </c>
      <c r="C129" s="1658" t="s">
        <v>2651</v>
      </c>
      <c r="D129" s="1659"/>
      <c r="E129" s="1659"/>
      <c r="F129" s="1659"/>
      <c r="G129" s="1659"/>
      <c r="H129" s="1659"/>
      <c r="I129" s="1659"/>
      <c r="J129" s="1660"/>
      <c r="K129" s="997"/>
    </row>
    <row r="130" spans="1:12" x14ac:dyDescent="0.25">
      <c r="A130" s="16">
        <v>43728</v>
      </c>
      <c r="B130" s="17" t="s">
        <v>18</v>
      </c>
      <c r="C130" s="741">
        <v>70</v>
      </c>
      <c r="D130" s="179">
        <f>+C130*(100-E130)/100</f>
        <v>31.5</v>
      </c>
      <c r="E130" s="741">
        <v>55</v>
      </c>
      <c r="F130" s="741"/>
      <c r="G130" s="741">
        <v>170</v>
      </c>
      <c r="H130" s="741"/>
      <c r="I130" s="741"/>
      <c r="J130" s="741"/>
      <c r="K130" s="1003"/>
      <c r="L130" s="18" t="s">
        <v>2146</v>
      </c>
    </row>
    <row r="131" spans="1:12" ht="20.100000000000001" customHeight="1" x14ac:dyDescent="0.25">
      <c r="A131" s="870">
        <v>43771</v>
      </c>
      <c r="B131" s="17" t="s">
        <v>13</v>
      </c>
      <c r="C131" s="1734" t="s">
        <v>2701</v>
      </c>
      <c r="D131" s="1735"/>
      <c r="E131" s="1735"/>
      <c r="F131" s="1735"/>
      <c r="G131" s="1735"/>
      <c r="H131" s="1735"/>
      <c r="I131" s="1735"/>
      <c r="J131" s="1736"/>
      <c r="K131" s="1031"/>
    </row>
    <row r="132" spans="1:12" x14ac:dyDescent="0.25">
      <c r="A132" s="16">
        <v>43829</v>
      </c>
      <c r="B132" s="529" t="s">
        <v>127</v>
      </c>
      <c r="C132" s="741"/>
      <c r="D132" s="179"/>
      <c r="E132" s="741"/>
      <c r="F132" s="741"/>
      <c r="G132" s="741"/>
      <c r="H132" s="1589" t="s">
        <v>2756</v>
      </c>
      <c r="I132" s="1590"/>
      <c r="J132" s="1591"/>
      <c r="K132" s="988"/>
      <c r="L132" s="18" t="s">
        <v>231</v>
      </c>
    </row>
    <row r="133" spans="1:12" x14ac:dyDescent="0.25">
      <c r="A133" s="16">
        <v>43839</v>
      </c>
      <c r="B133" s="529" t="s">
        <v>18</v>
      </c>
      <c r="C133" s="741">
        <v>100</v>
      </c>
      <c r="D133" s="179">
        <f>+C133*(100-E133)/100</f>
        <v>40</v>
      </c>
      <c r="E133" s="741">
        <v>60</v>
      </c>
      <c r="F133" s="741" t="s">
        <v>95</v>
      </c>
      <c r="G133" s="741">
        <v>145</v>
      </c>
      <c r="H133" s="741"/>
      <c r="I133" s="741"/>
      <c r="J133" s="741"/>
      <c r="K133" s="1003"/>
      <c r="L133" s="18" t="s">
        <v>2772</v>
      </c>
    </row>
    <row r="134" spans="1:12" s="89" customFormat="1" ht="17.25" customHeight="1" x14ac:dyDescent="0.25">
      <c r="A134" s="1337">
        <v>43920</v>
      </c>
      <c r="B134" s="913" t="s">
        <v>4</v>
      </c>
      <c r="C134" s="914"/>
      <c r="D134" s="914"/>
      <c r="E134" s="914">
        <v>55</v>
      </c>
      <c r="F134" s="914"/>
      <c r="G134" s="914"/>
      <c r="H134" s="914"/>
      <c r="I134" s="914"/>
      <c r="J134" s="914"/>
      <c r="K134" s="1199"/>
      <c r="L134" s="915"/>
    </row>
    <row r="135" spans="1:12" x14ac:dyDescent="0.25">
      <c r="A135" s="16">
        <v>43950</v>
      </c>
      <c r="B135" s="529" t="s">
        <v>18</v>
      </c>
      <c r="C135" s="741">
        <v>115</v>
      </c>
      <c r="D135" s="179">
        <f>+C135*(100-E135)/100</f>
        <v>46</v>
      </c>
      <c r="E135" s="741">
        <v>60</v>
      </c>
      <c r="F135" s="741" t="s">
        <v>95</v>
      </c>
      <c r="G135" s="741">
        <v>140</v>
      </c>
      <c r="H135" s="741"/>
      <c r="I135" s="741"/>
      <c r="J135" s="741"/>
      <c r="K135" s="1003"/>
      <c r="L135" s="18" t="s">
        <v>1967</v>
      </c>
    </row>
    <row r="136" spans="1:12" x14ac:dyDescent="0.25">
      <c r="A136" s="1337">
        <v>43951</v>
      </c>
      <c r="B136" s="913" t="s">
        <v>4</v>
      </c>
      <c r="C136" s="914"/>
      <c r="D136" s="914"/>
      <c r="E136" s="914">
        <v>60</v>
      </c>
      <c r="F136" s="914"/>
      <c r="G136" s="914"/>
      <c r="H136" s="914"/>
      <c r="I136" s="914"/>
      <c r="J136" s="914"/>
      <c r="K136" s="1199"/>
      <c r="L136" s="915"/>
    </row>
    <row r="137" spans="1:12" ht="18" customHeight="1" x14ac:dyDescent="0.25">
      <c r="A137" s="1337">
        <v>43981</v>
      </c>
      <c r="B137" s="913" t="s">
        <v>4</v>
      </c>
      <c r="C137" s="914"/>
      <c r="D137" s="914"/>
      <c r="E137" s="914">
        <v>60</v>
      </c>
      <c r="F137" s="914"/>
      <c r="G137" s="914"/>
      <c r="H137" s="914"/>
      <c r="I137" s="914"/>
      <c r="J137" s="914"/>
      <c r="K137" s="1199"/>
      <c r="L137" s="915"/>
    </row>
    <row r="138" spans="1:12" ht="51" customHeight="1" x14ac:dyDescent="0.25">
      <c r="A138" s="16">
        <v>43985</v>
      </c>
      <c r="B138" s="529" t="s">
        <v>13</v>
      </c>
      <c r="C138" s="1655" t="s">
        <v>2965</v>
      </c>
      <c r="D138" s="1656"/>
      <c r="E138" s="1656"/>
      <c r="F138" s="1656"/>
      <c r="G138" s="1656"/>
      <c r="H138" s="1656"/>
      <c r="I138" s="1656"/>
      <c r="J138" s="1657"/>
      <c r="K138" s="991"/>
      <c r="L138" s="938" t="s">
        <v>2644</v>
      </c>
    </row>
    <row r="139" spans="1:12" x14ac:dyDescent="0.25">
      <c r="A139" s="946">
        <v>44012</v>
      </c>
      <c r="B139" s="17" t="s">
        <v>18</v>
      </c>
      <c r="C139" s="179">
        <v>95</v>
      </c>
      <c r="D139" s="179">
        <f>+C139*(100-E139)/100</f>
        <v>38</v>
      </c>
      <c r="E139" s="179">
        <v>60</v>
      </c>
      <c r="F139" s="179"/>
      <c r="G139" s="179">
        <v>130</v>
      </c>
      <c r="H139" s="179"/>
      <c r="I139" s="179"/>
      <c r="J139" s="179"/>
      <c r="K139" s="179"/>
      <c r="L139" s="179" t="s">
        <v>2074</v>
      </c>
    </row>
    <row r="140" spans="1:12" ht="18" customHeight="1" x14ac:dyDescent="0.25">
      <c r="A140" s="1337">
        <v>44012</v>
      </c>
      <c r="B140" s="913" t="s">
        <v>4</v>
      </c>
      <c r="C140" s="914"/>
      <c r="D140" s="914"/>
      <c r="E140" s="237">
        <v>50</v>
      </c>
      <c r="F140" s="914"/>
      <c r="G140" s="914"/>
      <c r="H140" s="914"/>
      <c r="I140" s="914"/>
      <c r="J140" s="914"/>
      <c r="K140" s="1199"/>
      <c r="L140" s="915"/>
    </row>
    <row r="141" spans="1:12" ht="18" customHeight="1" x14ac:dyDescent="0.25">
      <c r="A141" s="1337">
        <v>44042</v>
      </c>
      <c r="B141" s="913" t="s">
        <v>4</v>
      </c>
      <c r="C141" s="914"/>
      <c r="D141" s="914"/>
      <c r="E141" s="237">
        <v>37</v>
      </c>
      <c r="F141" s="914"/>
      <c r="G141" s="914"/>
      <c r="H141" s="914"/>
      <c r="I141" s="914"/>
      <c r="J141" s="914"/>
      <c r="K141" s="1199"/>
      <c r="L141" s="915"/>
    </row>
    <row r="142" spans="1:12" ht="40.5" customHeight="1" x14ac:dyDescent="0.25">
      <c r="A142" s="16">
        <v>44066</v>
      </c>
      <c r="B142" s="529" t="s">
        <v>13</v>
      </c>
      <c r="C142" s="1655" t="s">
        <v>3225</v>
      </c>
      <c r="D142" s="1656"/>
      <c r="E142" s="1656"/>
      <c r="F142" s="1656"/>
      <c r="G142" s="1656"/>
      <c r="H142" s="1656"/>
      <c r="I142" s="1656"/>
      <c r="J142" s="1657"/>
      <c r="K142" s="1403"/>
      <c r="L142" s="938" t="s">
        <v>3105</v>
      </c>
    </row>
    <row r="143" spans="1:12" x14ac:dyDescent="0.25">
      <c r="A143" s="16">
        <v>44089</v>
      </c>
      <c r="B143" s="529" t="s">
        <v>66</v>
      </c>
      <c r="C143" s="1655" t="s">
        <v>3141</v>
      </c>
      <c r="D143" s="1656"/>
      <c r="E143" s="1656"/>
      <c r="F143" s="1656"/>
      <c r="G143" s="1656"/>
      <c r="H143" s="1656"/>
      <c r="I143" s="1656"/>
      <c r="J143" s="1657"/>
      <c r="K143" s="1403"/>
    </row>
    <row r="144" spans="1:12" x14ac:dyDescent="0.25">
      <c r="A144" s="16"/>
      <c r="C144" s="741"/>
      <c r="D144" s="179">
        <f t="shared" ref="D144:D156" si="0">+C144*(100-E144)/100</f>
        <v>0</v>
      </c>
      <c r="E144" s="741"/>
      <c r="F144" s="741"/>
      <c r="G144" s="741"/>
      <c r="H144" s="741"/>
      <c r="I144" s="741"/>
      <c r="J144" s="741"/>
      <c r="K144" s="1003"/>
    </row>
    <row r="145" spans="1:11" x14ac:dyDescent="0.25">
      <c r="A145" s="16"/>
      <c r="C145" s="741"/>
      <c r="D145" s="179">
        <f t="shared" si="0"/>
        <v>0</v>
      </c>
      <c r="E145" s="741"/>
      <c r="F145" s="741"/>
      <c r="G145" s="741"/>
      <c r="H145" s="741"/>
      <c r="I145" s="741"/>
      <c r="J145" s="741"/>
      <c r="K145" s="1003"/>
    </row>
    <row r="146" spans="1:11" x14ac:dyDescent="0.25">
      <c r="A146" s="16"/>
      <c r="C146" s="741"/>
      <c r="D146" s="179">
        <f t="shared" si="0"/>
        <v>0</v>
      </c>
      <c r="E146" s="741"/>
      <c r="F146" s="741"/>
      <c r="G146" s="741"/>
      <c r="H146" s="741"/>
      <c r="I146" s="741"/>
      <c r="J146" s="741"/>
      <c r="K146" s="1003"/>
    </row>
    <row r="147" spans="1:11" x14ac:dyDescent="0.25">
      <c r="A147" s="16"/>
      <c r="C147" s="741"/>
      <c r="D147" s="179">
        <f t="shared" si="0"/>
        <v>0</v>
      </c>
      <c r="E147" s="741"/>
      <c r="F147" s="741"/>
      <c r="G147" s="741"/>
      <c r="H147" s="741"/>
      <c r="I147" s="741"/>
      <c r="J147" s="741"/>
      <c r="K147" s="1003"/>
    </row>
    <row r="148" spans="1:11" x14ac:dyDescent="0.25">
      <c r="A148" s="16"/>
      <c r="C148" s="741"/>
      <c r="D148" s="179">
        <f t="shared" si="0"/>
        <v>0</v>
      </c>
      <c r="E148" s="741"/>
      <c r="F148" s="741"/>
      <c r="G148" s="741"/>
      <c r="H148" s="741"/>
      <c r="I148" s="741"/>
      <c r="J148" s="741"/>
      <c r="K148" s="1003"/>
    </row>
    <row r="149" spans="1:11" x14ac:dyDescent="0.25">
      <c r="A149" s="16"/>
      <c r="C149" s="741"/>
      <c r="D149" s="179">
        <f t="shared" si="0"/>
        <v>0</v>
      </c>
      <c r="E149" s="741"/>
      <c r="F149" s="741"/>
      <c r="G149" s="741"/>
      <c r="H149" s="741"/>
      <c r="I149" s="741"/>
      <c r="J149" s="741"/>
      <c r="K149" s="1003"/>
    </row>
    <row r="150" spans="1:11" x14ac:dyDescent="0.25">
      <c r="A150" s="16"/>
      <c r="C150" s="741"/>
      <c r="D150" s="179">
        <f t="shared" si="0"/>
        <v>0</v>
      </c>
      <c r="E150" s="741"/>
      <c r="F150" s="741"/>
      <c r="G150" s="741"/>
      <c r="H150" s="741"/>
      <c r="I150" s="741"/>
      <c r="J150" s="741"/>
      <c r="K150" s="1003"/>
    </row>
    <row r="151" spans="1:11" x14ac:dyDescent="0.25">
      <c r="A151" s="16"/>
      <c r="C151" s="741"/>
      <c r="D151" s="179">
        <f t="shared" si="0"/>
        <v>0</v>
      </c>
      <c r="E151" s="741"/>
      <c r="F151" s="741"/>
      <c r="G151" s="741"/>
      <c r="H151" s="741"/>
      <c r="I151" s="741"/>
      <c r="J151" s="741"/>
      <c r="K151" s="1003"/>
    </row>
    <row r="152" spans="1:11" x14ac:dyDescent="0.25">
      <c r="A152" s="16"/>
      <c r="C152" s="741"/>
      <c r="D152" s="179">
        <f t="shared" si="0"/>
        <v>0</v>
      </c>
      <c r="E152" s="741"/>
      <c r="F152" s="741"/>
      <c r="G152" s="741"/>
      <c r="H152" s="741"/>
      <c r="I152" s="741"/>
      <c r="J152" s="741"/>
      <c r="K152" s="1003"/>
    </row>
    <row r="153" spans="1:11" x14ac:dyDescent="0.25">
      <c r="A153" s="16"/>
      <c r="C153" s="741"/>
      <c r="D153" s="179">
        <f t="shared" si="0"/>
        <v>0</v>
      </c>
      <c r="E153" s="741"/>
      <c r="F153" s="741"/>
      <c r="G153" s="741"/>
      <c r="H153" s="741"/>
      <c r="I153" s="741"/>
      <c r="J153" s="741"/>
      <c r="K153" s="1003"/>
    </row>
    <row r="154" spans="1:11" x14ac:dyDescent="0.25">
      <c r="A154" s="16"/>
      <c r="C154" s="741"/>
      <c r="D154" s="179">
        <f t="shared" si="0"/>
        <v>0</v>
      </c>
      <c r="E154" s="741"/>
      <c r="F154" s="741"/>
      <c r="G154" s="741"/>
      <c r="H154" s="741"/>
      <c r="I154" s="741"/>
      <c r="J154" s="741"/>
      <c r="K154" s="1003"/>
    </row>
    <row r="155" spans="1:11" x14ac:dyDescent="0.25">
      <c r="A155" s="16"/>
      <c r="C155" s="741"/>
      <c r="D155" s="179">
        <f t="shared" si="0"/>
        <v>0</v>
      </c>
      <c r="E155" s="741"/>
      <c r="F155" s="741"/>
      <c r="G155" s="741"/>
      <c r="H155" s="741"/>
      <c r="I155" s="741"/>
      <c r="J155" s="741"/>
      <c r="K155" s="1003"/>
    </row>
    <row r="156" spans="1:11" x14ac:dyDescent="0.25">
      <c r="A156" s="16"/>
      <c r="C156" s="741"/>
      <c r="D156" s="179">
        <f t="shared" si="0"/>
        <v>0</v>
      </c>
      <c r="E156" s="741"/>
      <c r="F156" s="741"/>
      <c r="G156" s="741"/>
      <c r="H156" s="741"/>
      <c r="I156" s="741"/>
      <c r="J156" s="741"/>
      <c r="K156" s="1003"/>
    </row>
    <row r="157" spans="1:11" x14ac:dyDescent="0.25">
      <c r="A157" s="16"/>
      <c r="D157" s="321"/>
    </row>
    <row r="158" spans="1:11" x14ac:dyDescent="0.25">
      <c r="A158" s="16"/>
    </row>
    <row r="159" spans="1:11" x14ac:dyDescent="0.25">
      <c r="A159" s="16"/>
    </row>
    <row r="160" spans="1:11" x14ac:dyDescent="0.25">
      <c r="A160" s="16"/>
    </row>
    <row r="161" spans="1:1" x14ac:dyDescent="0.25">
      <c r="A161" s="16"/>
    </row>
    <row r="162" spans="1:1" x14ac:dyDescent="0.25">
      <c r="A162" s="16"/>
    </row>
    <row r="163" spans="1:1" x14ac:dyDescent="0.25">
      <c r="A163" s="16"/>
    </row>
    <row r="164" spans="1:1" x14ac:dyDescent="0.25">
      <c r="A164" s="16"/>
    </row>
  </sheetData>
  <autoFilter ref="A6:L156"/>
  <customSheetViews>
    <customSheetView guid="{4721BBB5-12E6-4B99-8BF2-C39038CD9F6A}" showAutoFilter="1" topLeftCell="B1">
      <pane ySplit="6" topLeftCell="A7" activePane="bottomLeft" state="frozen"/>
      <selection pane="bottomLeft" activeCell="K6" sqref="K6"/>
      <pageMargins left="0.7" right="0.7" top="0.75" bottom="0.75" header="0.3" footer="0.3"/>
      <pageSetup paperSize="9" orientation="portrait" r:id="rId1"/>
      <autoFilter ref="B6:B176"/>
    </customSheetView>
    <customSheetView guid="{FA9FAA88-D028-49CA-97F0-6F4B4A8F7473}" showAutoFilter="1">
      <pane ySplit="6" topLeftCell="A97" activePane="bottomLeft" state="frozen"/>
      <selection pane="bottomLeft" activeCell="C93" sqref="C93:J93"/>
      <pageMargins left="0.7" right="0.7" top="0.75" bottom="0.75" header="0.3" footer="0.3"/>
      <pageSetup paperSize="9" orientation="portrait" r:id="rId2"/>
      <autoFilter ref="B6:B176"/>
    </customSheetView>
  </customSheetViews>
  <mergeCells count="109">
    <mergeCell ref="A75:A76"/>
    <mergeCell ref="C76:J76"/>
    <mergeCell ref="C77:J77"/>
    <mergeCell ref="B75:B76"/>
    <mergeCell ref="C68:J68"/>
    <mergeCell ref="C69:J69"/>
    <mergeCell ref="C60:J60"/>
    <mergeCell ref="K2:L2"/>
    <mergeCell ref="K3:L3"/>
    <mergeCell ref="K4:L4"/>
    <mergeCell ref="K5:L5"/>
    <mergeCell ref="I5:J5"/>
    <mergeCell ref="G3:H3"/>
    <mergeCell ref="G5:H5"/>
    <mergeCell ref="A26:A27"/>
    <mergeCell ref="C26:J26"/>
    <mergeCell ref="A38:A39"/>
    <mergeCell ref="C38:J38"/>
    <mergeCell ref="C65:J65"/>
    <mergeCell ref="C37:J37"/>
    <mergeCell ref="A104:A105"/>
    <mergeCell ref="B104:B105"/>
    <mergeCell ref="C104:D104"/>
    <mergeCell ref="E104:F104"/>
    <mergeCell ref="G104:H104"/>
    <mergeCell ref="C105:D105"/>
    <mergeCell ref="E105:F105"/>
    <mergeCell ref="G105:H105"/>
    <mergeCell ref="C28:J28"/>
    <mergeCell ref="C48:J48"/>
    <mergeCell ref="C51:J51"/>
    <mergeCell ref="A79:A81"/>
    <mergeCell ref="C81:J81"/>
    <mergeCell ref="A72:A73"/>
    <mergeCell ref="C73:J73"/>
    <mergeCell ref="C80:J80"/>
    <mergeCell ref="C78:J78"/>
    <mergeCell ref="A54:A55"/>
    <mergeCell ref="C54:J54"/>
    <mergeCell ref="C53:J53"/>
    <mergeCell ref="A66:A67"/>
    <mergeCell ref="C67:J67"/>
    <mergeCell ref="C29:J29"/>
    <mergeCell ref="C49:J49"/>
    <mergeCell ref="A1:L1"/>
    <mergeCell ref="A2:B2"/>
    <mergeCell ref="C2:F2"/>
    <mergeCell ref="G2:H2"/>
    <mergeCell ref="I2:J2"/>
    <mergeCell ref="C20:J20"/>
    <mergeCell ref="C25:J25"/>
    <mergeCell ref="C24:J24"/>
    <mergeCell ref="C7:J7"/>
    <mergeCell ref="C9:J9"/>
    <mergeCell ref="C21:J21"/>
    <mergeCell ref="C12:J12"/>
    <mergeCell ref="C17:J17"/>
    <mergeCell ref="C18:J18"/>
    <mergeCell ref="A3:B3"/>
    <mergeCell ref="A5:B5"/>
    <mergeCell ref="A4:B4"/>
    <mergeCell ref="C14:J14"/>
    <mergeCell ref="C5:F5"/>
    <mergeCell ref="C4:F4"/>
    <mergeCell ref="G4:H4"/>
    <mergeCell ref="I4:J4"/>
    <mergeCell ref="I3:J3"/>
    <mergeCell ref="C3:F3"/>
    <mergeCell ref="C93:J93"/>
    <mergeCell ref="C92:J92"/>
    <mergeCell ref="C91:J91"/>
    <mergeCell ref="C87:J87"/>
    <mergeCell ref="C40:J40"/>
    <mergeCell ref="C41:J41"/>
    <mergeCell ref="C36:J36"/>
    <mergeCell ref="C47:J47"/>
    <mergeCell ref="C62:J62"/>
    <mergeCell ref="C39:J39"/>
    <mergeCell ref="C50:J50"/>
    <mergeCell ref="C59:J59"/>
    <mergeCell ref="C57:J57"/>
    <mergeCell ref="C56:J56"/>
    <mergeCell ref="C44:J44"/>
    <mergeCell ref="C74:J74"/>
    <mergeCell ref="C75:J75"/>
    <mergeCell ref="C142:J142"/>
    <mergeCell ref="C143:J143"/>
    <mergeCell ref="C95:J95"/>
    <mergeCell ref="C94:J94"/>
    <mergeCell ref="C86:J86"/>
    <mergeCell ref="C84:J84"/>
    <mergeCell ref="C131:J131"/>
    <mergeCell ref="C103:J103"/>
    <mergeCell ref="C96:J96"/>
    <mergeCell ref="C125:J125"/>
    <mergeCell ref="C113:J113"/>
    <mergeCell ref="I105:J105"/>
    <mergeCell ref="I104:J104"/>
    <mergeCell ref="C109:J109"/>
    <mergeCell ref="C107:J107"/>
    <mergeCell ref="C106:J106"/>
    <mergeCell ref="C122:J122"/>
    <mergeCell ref="C97:J97"/>
    <mergeCell ref="C129:J129"/>
    <mergeCell ref="C126:J126"/>
    <mergeCell ref="C121:J121"/>
    <mergeCell ref="C114:J114"/>
    <mergeCell ref="C138:J138"/>
    <mergeCell ref="H132:J132"/>
  </mergeCells>
  <hyperlinks>
    <hyperlink ref="B50" r:id="rId3"/>
    <hyperlink ref="B41" r:id="rId4"/>
    <hyperlink ref="B29" r:id="rId5"/>
    <hyperlink ref="B114" r:id="rId6"/>
  </hyperlinks>
  <pageMargins left="0.7" right="0.7" top="0.75" bottom="0.75" header="0.3" footer="0.3"/>
  <pageSetup paperSize="9" orientation="portrait" r:id="rId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M158"/>
  <sheetViews>
    <sheetView workbookViewId="0">
      <pane ySplit="6" topLeftCell="A62" activePane="bottomLeft" state="frozen"/>
      <selection pane="bottomLeft" activeCell="I76" sqref="I76"/>
    </sheetView>
  </sheetViews>
  <sheetFormatPr defaultColWidth="8.88671875" defaultRowHeight="15.75" x14ac:dyDescent="0.25"/>
  <cols>
    <col min="1" max="1" width="8.5546875" style="48" customWidth="1"/>
    <col min="2" max="10" width="7.88671875" style="47" customWidth="1"/>
    <col min="11" max="11" width="20.109375" style="970" customWidth="1"/>
    <col min="12" max="12" width="34.109375" style="7" customWidth="1"/>
    <col min="13" max="13" width="8.88671875" style="8"/>
    <col min="14" max="16384" width="8.88671875" style="9"/>
  </cols>
  <sheetData>
    <row r="1" spans="1:13" s="6" customFormat="1" ht="30.75" customHeight="1" thickTop="1" x14ac:dyDescent="0.25">
      <c r="A1" s="1621" t="s">
        <v>408</v>
      </c>
      <c r="B1" s="1622"/>
      <c r="C1" s="1622"/>
      <c r="D1" s="1622"/>
      <c r="E1" s="1622"/>
      <c r="F1" s="1622"/>
      <c r="G1" s="1622"/>
      <c r="H1" s="1622"/>
      <c r="I1" s="1622"/>
      <c r="J1" s="1622"/>
      <c r="K1" s="1622"/>
      <c r="L1" s="1623"/>
      <c r="M1" s="5"/>
    </row>
    <row r="2" spans="1:13" ht="20.25" customHeight="1" x14ac:dyDescent="0.25">
      <c r="A2" s="1624" t="s">
        <v>177</v>
      </c>
      <c r="B2" s="1625"/>
      <c r="C2" s="1600">
        <f>(90+106+25)*25</f>
        <v>5525</v>
      </c>
      <c r="D2" s="1601"/>
      <c r="E2" s="1601"/>
      <c r="F2" s="1602"/>
      <c r="G2" s="1626"/>
      <c r="H2" s="1627"/>
      <c r="I2" s="1628" t="s">
        <v>178</v>
      </c>
      <c r="J2" s="1629"/>
      <c r="K2" s="1756" t="s">
        <v>190</v>
      </c>
      <c r="L2" s="1757"/>
    </row>
    <row r="3" spans="1:13" ht="20.25" customHeight="1" x14ac:dyDescent="0.25">
      <c r="A3" s="1624" t="s">
        <v>179</v>
      </c>
      <c r="B3" s="1625"/>
      <c r="C3" s="1600" t="s">
        <v>189</v>
      </c>
      <c r="D3" s="1601"/>
      <c r="E3" s="1601"/>
      <c r="F3" s="1602"/>
      <c r="G3" s="1673"/>
      <c r="H3" s="1674"/>
      <c r="I3" s="1628" t="s">
        <v>180</v>
      </c>
      <c r="J3" s="1629"/>
      <c r="K3" s="1756" t="s">
        <v>188</v>
      </c>
      <c r="L3" s="1757"/>
    </row>
    <row r="4" spans="1:13" ht="20.25" customHeight="1" x14ac:dyDescent="0.25">
      <c r="A4" s="1624" t="s">
        <v>181</v>
      </c>
      <c r="B4" s="1625"/>
      <c r="C4" s="1600" t="s">
        <v>201</v>
      </c>
      <c r="D4" s="1601"/>
      <c r="E4" s="1601"/>
      <c r="F4" s="1602"/>
      <c r="G4" s="1626"/>
      <c r="H4" s="1627"/>
      <c r="I4" s="1628" t="s">
        <v>182</v>
      </c>
      <c r="J4" s="1629"/>
      <c r="K4" s="1756" t="s">
        <v>2215</v>
      </c>
      <c r="L4" s="1757"/>
    </row>
    <row r="5" spans="1:13" ht="20.25" customHeight="1" thickBot="1" x14ac:dyDescent="0.3">
      <c r="A5" s="1641" t="s">
        <v>183</v>
      </c>
      <c r="B5" s="1642"/>
      <c r="C5" s="1636" t="s">
        <v>2329</v>
      </c>
      <c r="D5" s="1637"/>
      <c r="E5" s="1637"/>
      <c r="F5" s="1638"/>
      <c r="G5" s="10"/>
      <c r="H5" s="11"/>
      <c r="I5" s="1628" t="s">
        <v>297</v>
      </c>
      <c r="J5" s="1629"/>
      <c r="K5" s="2042" t="s">
        <v>1416</v>
      </c>
      <c r="L5" s="2043"/>
    </row>
    <row r="6" spans="1:13" s="6" customFormat="1" ht="36.75" customHeight="1" thickTop="1" thickBot="1" x14ac:dyDescent="0.3">
      <c r="A6" s="69" t="s">
        <v>0</v>
      </c>
      <c r="B6" s="70" t="s">
        <v>1</v>
      </c>
      <c r="C6" s="70" t="s">
        <v>2</v>
      </c>
      <c r="D6" s="70" t="s">
        <v>3</v>
      </c>
      <c r="E6" s="70" t="s">
        <v>4</v>
      </c>
      <c r="F6" s="70" t="s">
        <v>5</v>
      </c>
      <c r="G6" s="70" t="s">
        <v>6</v>
      </c>
      <c r="H6" s="70" t="s">
        <v>7</v>
      </c>
      <c r="I6" s="70" t="s">
        <v>8</v>
      </c>
      <c r="J6" s="70" t="s">
        <v>9</v>
      </c>
      <c r="K6" s="1265" t="s">
        <v>3050</v>
      </c>
      <c r="L6" s="71" t="s">
        <v>10</v>
      </c>
      <c r="M6" s="5"/>
    </row>
    <row r="7" spans="1:13" ht="62.25" customHeight="1" thickTop="1" x14ac:dyDescent="0.25">
      <c r="A7" s="1072">
        <v>40722</v>
      </c>
      <c r="B7" s="466" t="s">
        <v>78</v>
      </c>
      <c r="C7" s="2041" t="s">
        <v>550</v>
      </c>
      <c r="D7" s="2041"/>
      <c r="E7" s="2041"/>
      <c r="F7" s="2041"/>
      <c r="G7" s="2041"/>
      <c r="H7" s="2041"/>
      <c r="I7" s="2041"/>
      <c r="J7" s="2041"/>
      <c r="K7" s="1270" t="s">
        <v>1416</v>
      </c>
      <c r="L7" s="1270" t="s">
        <v>1416</v>
      </c>
    </row>
    <row r="8" spans="1:13" ht="19.5" customHeight="1" x14ac:dyDescent="0.25">
      <c r="A8" s="16">
        <v>40724</v>
      </c>
      <c r="B8" s="17" t="s">
        <v>13</v>
      </c>
      <c r="C8" s="1617" t="s">
        <v>551</v>
      </c>
      <c r="D8" s="1617"/>
      <c r="E8" s="1617"/>
      <c r="F8" s="1617"/>
      <c r="G8" s="1617"/>
      <c r="H8" s="1617"/>
      <c r="I8" s="1617"/>
      <c r="J8" s="1617"/>
      <c r="K8" s="1004"/>
    </row>
    <row r="9" spans="1:13" ht="20.100000000000001" customHeight="1" x14ac:dyDescent="0.25">
      <c r="A9" s="16">
        <v>40727</v>
      </c>
      <c r="B9" s="17" t="s">
        <v>127</v>
      </c>
      <c r="J9" s="47">
        <v>5800</v>
      </c>
      <c r="L9" s="7" t="s">
        <v>85</v>
      </c>
    </row>
    <row r="10" spans="1:13" ht="18.75" customHeight="1" x14ac:dyDescent="0.25">
      <c r="A10" s="16">
        <v>40728</v>
      </c>
      <c r="B10" s="17" t="s">
        <v>127</v>
      </c>
      <c r="J10" s="47">
        <v>5680</v>
      </c>
      <c r="L10" s="7" t="s">
        <v>552</v>
      </c>
    </row>
    <row r="11" spans="1:13" ht="20.100000000000001" customHeight="1" x14ac:dyDescent="0.25">
      <c r="A11" s="19">
        <v>40736</v>
      </c>
      <c r="B11" s="20" t="s">
        <v>26</v>
      </c>
      <c r="C11" s="1953" t="s">
        <v>89</v>
      </c>
      <c r="D11" s="1953"/>
      <c r="E11" s="1953"/>
      <c r="F11" s="1953"/>
      <c r="G11" s="1953"/>
      <c r="H11" s="1953"/>
      <c r="I11" s="1953"/>
      <c r="J11" s="1953"/>
      <c r="K11" s="1056"/>
    </row>
    <row r="12" spans="1:13" ht="46.5" customHeight="1" x14ac:dyDescent="0.25">
      <c r="A12" s="485">
        <v>40745</v>
      </c>
      <c r="B12" s="514" t="s">
        <v>24</v>
      </c>
      <c r="C12" s="1681" t="s">
        <v>553</v>
      </c>
      <c r="D12" s="1681"/>
      <c r="E12" s="1681"/>
      <c r="F12" s="1681"/>
      <c r="G12" s="1681"/>
      <c r="H12" s="1681"/>
      <c r="I12" s="1681"/>
      <c r="J12" s="1681"/>
      <c r="K12" s="1079"/>
      <c r="L12" s="740" t="s">
        <v>1416</v>
      </c>
    </row>
    <row r="13" spans="1:13" ht="20.100000000000001" customHeight="1" x14ac:dyDescent="0.25">
      <c r="A13" s="19">
        <v>37099</v>
      </c>
      <c r="B13" s="20" t="s">
        <v>127</v>
      </c>
      <c r="C13" s="62"/>
      <c r="D13" s="62"/>
      <c r="E13" s="62"/>
      <c r="F13" s="62"/>
      <c r="G13" s="62"/>
      <c r="H13" s="62">
        <v>5250</v>
      </c>
      <c r="I13" s="62">
        <v>97</v>
      </c>
      <c r="J13" s="62"/>
      <c r="K13" s="1056"/>
      <c r="L13" s="73" t="s">
        <v>554</v>
      </c>
    </row>
    <row r="14" spans="1:13" ht="20.100000000000001" customHeight="1" x14ac:dyDescent="0.25">
      <c r="A14" s="16">
        <v>40753</v>
      </c>
      <c r="B14" s="17" t="s">
        <v>18</v>
      </c>
      <c r="C14" s="47">
        <v>80</v>
      </c>
      <c r="D14" s="47">
        <v>79</v>
      </c>
      <c r="E14" s="47">
        <v>1</v>
      </c>
      <c r="F14" s="47" t="s">
        <v>95</v>
      </c>
      <c r="G14" s="47">
        <v>150</v>
      </c>
      <c r="L14" s="7" t="s">
        <v>555</v>
      </c>
    </row>
    <row r="15" spans="1:13" ht="19.5" customHeight="1" x14ac:dyDescent="0.25">
      <c r="A15" s="16">
        <v>40795</v>
      </c>
      <c r="B15" s="17" t="s">
        <v>127</v>
      </c>
      <c r="H15" s="47">
        <v>4690</v>
      </c>
      <c r="I15" s="47">
        <v>84</v>
      </c>
      <c r="L15" s="7" t="s">
        <v>107</v>
      </c>
    </row>
    <row r="16" spans="1:13" ht="20.100000000000001" customHeight="1" thickBot="1" x14ac:dyDescent="0.3">
      <c r="A16" s="37">
        <v>40826</v>
      </c>
      <c r="B16" s="38" t="s">
        <v>13</v>
      </c>
      <c r="C16" s="1675" t="s">
        <v>120</v>
      </c>
      <c r="D16" s="1676"/>
      <c r="E16" s="1676"/>
      <c r="F16" s="1676"/>
      <c r="G16" s="1676"/>
      <c r="H16" s="1676"/>
      <c r="I16" s="1676"/>
      <c r="J16" s="1677"/>
      <c r="K16" s="1009"/>
      <c r="L16" s="76"/>
    </row>
    <row r="17" spans="1:12" ht="20.100000000000001" customHeight="1" thickTop="1" x14ac:dyDescent="0.25">
      <c r="A17" s="40">
        <v>40925</v>
      </c>
      <c r="B17" s="41" t="s">
        <v>127</v>
      </c>
      <c r="C17" s="119"/>
      <c r="D17" s="119"/>
      <c r="E17" s="119"/>
      <c r="F17" s="119"/>
      <c r="G17" s="119"/>
      <c r="H17" s="119">
        <v>4775</v>
      </c>
      <c r="I17" s="119">
        <v>84</v>
      </c>
      <c r="J17" s="119"/>
      <c r="K17" s="981"/>
      <c r="L17" s="127" t="s">
        <v>30</v>
      </c>
    </row>
    <row r="18" spans="1:12" ht="21.75" customHeight="1" x14ac:dyDescent="0.25">
      <c r="A18" s="16">
        <v>40953</v>
      </c>
      <c r="B18" s="17" t="s">
        <v>127</v>
      </c>
      <c r="H18" s="47">
        <v>4750</v>
      </c>
      <c r="I18" s="47">
        <v>82</v>
      </c>
      <c r="L18" s="12" t="s">
        <v>556</v>
      </c>
    </row>
    <row r="19" spans="1:12" ht="20.100000000000001" customHeight="1" x14ac:dyDescent="0.25">
      <c r="A19" s="19">
        <v>41001</v>
      </c>
      <c r="B19" s="20" t="s">
        <v>18</v>
      </c>
      <c r="C19" s="62">
        <v>95</v>
      </c>
      <c r="D19" s="60">
        <f>+C19*(100-E19)/100</f>
        <v>94.05</v>
      </c>
      <c r="E19" s="62">
        <v>1</v>
      </c>
      <c r="F19" s="62">
        <v>6</v>
      </c>
      <c r="G19" s="62">
        <v>180</v>
      </c>
      <c r="H19" s="62"/>
      <c r="I19" s="62"/>
      <c r="J19" s="62"/>
      <c r="K19" s="1056"/>
      <c r="L19" s="128" t="s">
        <v>557</v>
      </c>
    </row>
    <row r="20" spans="1:12" ht="25.5" customHeight="1" x14ac:dyDescent="0.25">
      <c r="A20" s="1582">
        <v>41011</v>
      </c>
      <c r="B20" s="17" t="s">
        <v>127</v>
      </c>
      <c r="D20" s="57"/>
      <c r="H20" s="47">
        <v>4650</v>
      </c>
      <c r="I20" s="47">
        <v>76</v>
      </c>
      <c r="L20" s="12" t="s">
        <v>558</v>
      </c>
    </row>
    <row r="21" spans="1:12" ht="20.100000000000001" customHeight="1" x14ac:dyDescent="0.25">
      <c r="A21" s="1682"/>
      <c r="B21" s="17" t="s">
        <v>13</v>
      </c>
      <c r="C21" s="1661" t="s">
        <v>156</v>
      </c>
      <c r="D21" s="1662"/>
      <c r="E21" s="1662"/>
      <c r="F21" s="1662"/>
      <c r="G21" s="1662"/>
      <c r="H21" s="1662"/>
      <c r="I21" s="1662"/>
      <c r="J21" s="1663"/>
      <c r="K21" s="1001"/>
    </row>
    <row r="22" spans="1:12" ht="20.100000000000001" customHeight="1" thickBot="1" x14ac:dyDescent="0.3">
      <c r="A22" s="22">
        <v>41188</v>
      </c>
      <c r="B22" s="23" t="s">
        <v>127</v>
      </c>
      <c r="C22" s="64"/>
      <c r="D22" s="85"/>
      <c r="E22" s="64"/>
      <c r="F22" s="64"/>
      <c r="G22" s="64"/>
      <c r="H22" s="64">
        <v>4715</v>
      </c>
      <c r="I22" s="64">
        <v>97</v>
      </c>
      <c r="J22" s="64"/>
      <c r="K22" s="64"/>
      <c r="L22" s="24" t="s">
        <v>559</v>
      </c>
    </row>
    <row r="23" spans="1:12" ht="20.100000000000001" customHeight="1" thickTop="1" x14ac:dyDescent="0.25">
      <c r="A23" s="44">
        <v>41299</v>
      </c>
      <c r="B23" s="45" t="s">
        <v>18</v>
      </c>
      <c r="C23" s="81">
        <v>60</v>
      </c>
      <c r="D23" s="67">
        <f>+C23*(100-E23)/100</f>
        <v>59.4</v>
      </c>
      <c r="E23" s="81">
        <v>1</v>
      </c>
      <c r="F23" s="81">
        <v>1</v>
      </c>
      <c r="G23" s="81"/>
      <c r="H23" s="81"/>
      <c r="I23" s="81"/>
      <c r="J23" s="81"/>
      <c r="K23" s="1102"/>
      <c r="L23" s="72" t="s">
        <v>214</v>
      </c>
    </row>
    <row r="24" spans="1:12" ht="20.100000000000001" customHeight="1" x14ac:dyDescent="0.25">
      <c r="A24" s="16">
        <v>41303</v>
      </c>
      <c r="B24" s="17" t="s">
        <v>127</v>
      </c>
      <c r="D24" s="57"/>
      <c r="H24" s="47">
        <v>4810</v>
      </c>
      <c r="I24" s="47">
        <v>100</v>
      </c>
      <c r="L24" s="12" t="s">
        <v>560</v>
      </c>
    </row>
    <row r="25" spans="1:12" ht="20.100000000000001" customHeight="1" x14ac:dyDescent="0.25">
      <c r="A25" s="16">
        <v>41443</v>
      </c>
      <c r="B25" s="17" t="s">
        <v>13</v>
      </c>
      <c r="C25" s="1664" t="s">
        <v>561</v>
      </c>
      <c r="D25" s="1665"/>
      <c r="E25" s="1665"/>
      <c r="F25" s="1665"/>
      <c r="G25" s="1665"/>
      <c r="H25" s="1665"/>
      <c r="I25" s="1665"/>
      <c r="J25" s="1666"/>
      <c r="K25" s="998"/>
    </row>
    <row r="26" spans="1:12" ht="20.100000000000001" customHeight="1" x14ac:dyDescent="0.25">
      <c r="A26" s="16">
        <v>41452</v>
      </c>
      <c r="B26" s="17" t="s">
        <v>13</v>
      </c>
      <c r="C26" s="1664" t="s">
        <v>562</v>
      </c>
      <c r="D26" s="1665"/>
      <c r="E26" s="1665"/>
      <c r="F26" s="1665"/>
      <c r="G26" s="1665"/>
      <c r="H26" s="1665"/>
      <c r="I26" s="1665"/>
      <c r="J26" s="1666"/>
      <c r="K26" s="998"/>
    </row>
    <row r="27" spans="1:12" ht="20.100000000000001" customHeight="1" x14ac:dyDescent="0.25">
      <c r="A27" s="16">
        <v>41476</v>
      </c>
      <c r="B27" s="17" t="s">
        <v>11</v>
      </c>
      <c r="C27" s="1661" t="s">
        <v>563</v>
      </c>
      <c r="D27" s="1662"/>
      <c r="E27" s="1662"/>
      <c r="F27" s="1662"/>
      <c r="G27" s="1662"/>
      <c r="H27" s="1662"/>
      <c r="I27" s="1662"/>
      <c r="J27" s="1663"/>
      <c r="K27" s="1001"/>
    </row>
    <row r="28" spans="1:12" ht="20.100000000000001" customHeight="1" x14ac:dyDescent="0.25">
      <c r="A28" s="16">
        <v>41485</v>
      </c>
      <c r="B28" s="17" t="s">
        <v>18</v>
      </c>
      <c r="C28" s="47">
        <v>50</v>
      </c>
      <c r="D28" s="57">
        <f>+C28*(100-E28)/100</f>
        <v>49.5</v>
      </c>
      <c r="E28" s="47">
        <v>1</v>
      </c>
      <c r="G28" s="47">
        <v>150</v>
      </c>
      <c r="L28" s="7" t="s">
        <v>36</v>
      </c>
    </row>
    <row r="29" spans="1:12" ht="17.25" customHeight="1" x14ac:dyDescent="0.25">
      <c r="A29" s="16">
        <v>41548</v>
      </c>
      <c r="B29" s="17" t="s">
        <v>127</v>
      </c>
      <c r="D29" s="57"/>
      <c r="L29" s="7" t="s">
        <v>564</v>
      </c>
    </row>
    <row r="30" spans="1:12" ht="20.100000000000001" customHeight="1" thickBot="1" x14ac:dyDescent="0.3">
      <c r="A30" s="120">
        <v>41586</v>
      </c>
      <c r="B30" s="121" t="s">
        <v>18</v>
      </c>
      <c r="C30" s="122">
        <v>95</v>
      </c>
      <c r="D30" s="129">
        <f>+C30*(100-E30)/100</f>
        <v>94.05</v>
      </c>
      <c r="E30" s="122">
        <v>1</v>
      </c>
      <c r="F30" s="122"/>
      <c r="G30" s="122">
        <v>168</v>
      </c>
      <c r="H30" s="122"/>
      <c r="I30" s="122"/>
      <c r="J30" s="122"/>
      <c r="K30" s="1123"/>
      <c r="L30" s="130" t="s">
        <v>565</v>
      </c>
    </row>
    <row r="31" spans="1:12" ht="16.5" thickTop="1" x14ac:dyDescent="0.25">
      <c r="A31" s="44">
        <v>41644</v>
      </c>
      <c r="B31" s="45" t="s">
        <v>127</v>
      </c>
      <c r="C31" s="81"/>
      <c r="D31" s="67"/>
      <c r="E31" s="81"/>
      <c r="F31" s="81"/>
      <c r="G31" s="81"/>
      <c r="H31" s="81">
        <v>4715</v>
      </c>
      <c r="I31" s="81">
        <v>93</v>
      </c>
      <c r="J31" s="81"/>
      <c r="K31" s="1102"/>
      <c r="L31" s="72" t="s">
        <v>566</v>
      </c>
    </row>
    <row r="32" spans="1:12" x14ac:dyDescent="0.25">
      <c r="A32" s="16">
        <v>41747</v>
      </c>
      <c r="B32" s="17" t="s">
        <v>26</v>
      </c>
      <c r="C32" s="1661" t="s">
        <v>315</v>
      </c>
      <c r="D32" s="1662"/>
      <c r="E32" s="1662"/>
      <c r="F32" s="1662"/>
      <c r="G32" s="1662"/>
      <c r="H32" s="1662"/>
      <c r="I32" s="1662"/>
      <c r="J32" s="1663"/>
      <c r="K32" s="1001"/>
    </row>
    <row r="33" spans="1:12" ht="20.100000000000001" customHeight="1" x14ac:dyDescent="0.25">
      <c r="A33" s="16">
        <v>41761</v>
      </c>
      <c r="B33" s="17" t="s">
        <v>18</v>
      </c>
      <c r="C33" s="47">
        <v>60</v>
      </c>
      <c r="D33" s="57">
        <f>+C33*(100-E33)/100</f>
        <v>59.4</v>
      </c>
      <c r="E33" s="47">
        <v>1</v>
      </c>
      <c r="G33" s="47">
        <v>155</v>
      </c>
      <c r="L33" s="7" t="s">
        <v>321</v>
      </c>
    </row>
    <row r="34" spans="1:12" x14ac:dyDescent="0.25">
      <c r="A34" s="16">
        <v>41805</v>
      </c>
      <c r="B34" s="17" t="s">
        <v>127</v>
      </c>
      <c r="D34" s="57"/>
      <c r="H34" s="47">
        <v>4870</v>
      </c>
      <c r="I34" s="47">
        <v>88</v>
      </c>
      <c r="L34" s="7" t="s">
        <v>566</v>
      </c>
    </row>
    <row r="35" spans="1:12" ht="20.100000000000001" customHeight="1" x14ac:dyDescent="0.25">
      <c r="A35" s="36">
        <v>41875</v>
      </c>
      <c r="B35" s="131" t="s">
        <v>18</v>
      </c>
      <c r="C35" s="132">
        <v>90</v>
      </c>
      <c r="D35" s="133">
        <f>+C35*(100-E35)/100</f>
        <v>89.1</v>
      </c>
      <c r="E35" s="132">
        <v>1</v>
      </c>
      <c r="F35" s="132"/>
      <c r="G35" s="132">
        <v>150</v>
      </c>
      <c r="H35" s="132"/>
      <c r="I35" s="132"/>
      <c r="J35" s="132"/>
      <c r="K35" s="1140"/>
      <c r="L35" s="94" t="s">
        <v>344</v>
      </c>
    </row>
    <row r="36" spans="1:12" ht="20.100000000000001" customHeight="1" x14ac:dyDescent="0.25">
      <c r="A36" s="16">
        <v>41881</v>
      </c>
      <c r="B36" s="17" t="s">
        <v>18</v>
      </c>
      <c r="C36" s="47">
        <v>80</v>
      </c>
      <c r="D36" s="57">
        <f>+C36*(100-E36)/100</f>
        <v>79.2</v>
      </c>
      <c r="E36" s="47">
        <v>1</v>
      </c>
      <c r="G36" s="47">
        <v>150</v>
      </c>
      <c r="L36" s="7" t="s">
        <v>214</v>
      </c>
    </row>
    <row r="37" spans="1:12" ht="24.75" customHeight="1" x14ac:dyDescent="0.25">
      <c r="A37" s="16">
        <v>41916</v>
      </c>
      <c r="B37" s="17" t="s">
        <v>11</v>
      </c>
      <c r="C37" s="1664" t="s">
        <v>567</v>
      </c>
      <c r="D37" s="1665"/>
      <c r="E37" s="1665"/>
      <c r="F37" s="1665"/>
      <c r="G37" s="1665"/>
      <c r="H37" s="1665"/>
      <c r="I37" s="1665"/>
      <c r="J37" s="1666"/>
      <c r="K37" s="998"/>
    </row>
    <row r="38" spans="1:12" ht="20.100000000000001" customHeight="1" thickBot="1" x14ac:dyDescent="0.3">
      <c r="A38" s="22">
        <v>41998</v>
      </c>
      <c r="B38" s="23" t="s">
        <v>18</v>
      </c>
      <c r="C38" s="64">
        <v>55</v>
      </c>
      <c r="D38" s="58">
        <f>+C38*(100-E38)/100</f>
        <v>54.45</v>
      </c>
      <c r="E38" s="64">
        <v>1</v>
      </c>
      <c r="F38" s="64"/>
      <c r="G38" s="64">
        <v>125</v>
      </c>
      <c r="H38" s="64"/>
      <c r="I38" s="64"/>
      <c r="J38" s="64"/>
      <c r="K38" s="64"/>
      <c r="L38" s="24" t="s">
        <v>548</v>
      </c>
    </row>
    <row r="39" spans="1:12" ht="20.100000000000001" customHeight="1" thickTop="1" x14ac:dyDescent="0.25">
      <c r="A39" s="33">
        <v>42045</v>
      </c>
      <c r="B39" s="34" t="s">
        <v>127</v>
      </c>
      <c r="C39" s="323"/>
      <c r="D39" s="324"/>
      <c r="E39" s="323"/>
      <c r="F39" s="323"/>
      <c r="G39" s="323"/>
      <c r="H39" s="323">
        <v>5100</v>
      </c>
      <c r="I39" s="323">
        <v>100</v>
      </c>
      <c r="J39" s="323"/>
      <c r="K39" s="1211"/>
      <c r="L39" s="135" t="s">
        <v>568</v>
      </c>
    </row>
    <row r="40" spans="1:12" x14ac:dyDescent="0.25">
      <c r="A40" s="16">
        <v>42106</v>
      </c>
      <c r="B40" s="17" t="s">
        <v>18</v>
      </c>
      <c r="C40" s="322">
        <v>45</v>
      </c>
      <c r="D40" s="179">
        <f>+C40*(100-E40)/100</f>
        <v>44.1</v>
      </c>
      <c r="E40" s="322">
        <v>2</v>
      </c>
      <c r="F40" s="322"/>
      <c r="G40" s="322">
        <v>120</v>
      </c>
      <c r="H40" s="322"/>
      <c r="I40" s="322"/>
      <c r="J40" s="322"/>
      <c r="K40" s="986"/>
      <c r="L40" s="7" t="s">
        <v>214</v>
      </c>
    </row>
    <row r="41" spans="1:12" x14ac:dyDescent="0.25">
      <c r="A41" s="16">
        <v>42187</v>
      </c>
      <c r="B41" s="17" t="s">
        <v>18</v>
      </c>
      <c r="C41" s="322">
        <v>50</v>
      </c>
      <c r="D41" s="179">
        <f>+C41*(100-E41)/100</f>
        <v>49</v>
      </c>
      <c r="E41" s="322">
        <v>2</v>
      </c>
      <c r="F41" s="322"/>
      <c r="G41" s="322">
        <v>110</v>
      </c>
      <c r="H41" s="322"/>
      <c r="I41" s="322"/>
      <c r="J41" s="322"/>
      <c r="K41" s="986"/>
      <c r="L41" s="7" t="s">
        <v>214</v>
      </c>
    </row>
    <row r="42" spans="1:12" ht="20.100000000000001" customHeight="1" x14ac:dyDescent="0.25">
      <c r="A42" s="16">
        <v>42299</v>
      </c>
      <c r="B42" s="17" t="s">
        <v>18</v>
      </c>
      <c r="C42" s="322">
        <v>65</v>
      </c>
      <c r="D42" s="179">
        <f>+C42*(100-E42)/100</f>
        <v>61.75</v>
      </c>
      <c r="E42" s="322">
        <v>5</v>
      </c>
      <c r="F42" s="322"/>
      <c r="G42" s="322">
        <v>170</v>
      </c>
      <c r="H42" s="322"/>
      <c r="I42" s="322"/>
      <c r="J42" s="322"/>
      <c r="K42" s="986"/>
      <c r="L42" s="7" t="s">
        <v>1092</v>
      </c>
    </row>
    <row r="43" spans="1:12" ht="20.100000000000001" customHeight="1" x14ac:dyDescent="0.25">
      <c r="A43" s="16">
        <v>42319</v>
      </c>
      <c r="B43" s="17" t="s">
        <v>127</v>
      </c>
      <c r="C43" s="322"/>
      <c r="D43" s="179"/>
      <c r="E43" s="322"/>
      <c r="F43" s="322"/>
      <c r="G43" s="322"/>
      <c r="H43" s="322">
        <v>5100</v>
      </c>
      <c r="I43" s="322">
        <v>93</v>
      </c>
      <c r="J43" s="322"/>
      <c r="K43" s="986"/>
      <c r="L43" s="7" t="s">
        <v>1159</v>
      </c>
    </row>
    <row r="44" spans="1:12" ht="20.100000000000001" customHeight="1" thickBot="1" x14ac:dyDescent="0.3">
      <c r="A44" s="360">
        <v>42364</v>
      </c>
      <c r="B44" s="144" t="s">
        <v>18</v>
      </c>
      <c r="C44" s="243">
        <v>110</v>
      </c>
      <c r="D44" s="244">
        <f>+C44*(100-E44)/100</f>
        <v>104.5</v>
      </c>
      <c r="E44" s="243">
        <v>5</v>
      </c>
      <c r="F44" s="243"/>
      <c r="G44" s="243">
        <v>30</v>
      </c>
      <c r="H44" s="243"/>
      <c r="I44" s="243"/>
      <c r="J44" s="243"/>
      <c r="K44" s="1202"/>
      <c r="L44" s="366" t="s">
        <v>36</v>
      </c>
    </row>
    <row r="45" spans="1:12" ht="20.100000000000001" customHeight="1" thickTop="1" x14ac:dyDescent="0.25">
      <c r="A45" s="1993">
        <v>42383</v>
      </c>
      <c r="B45" s="41" t="s">
        <v>127</v>
      </c>
      <c r="C45" s="181"/>
      <c r="D45" s="182"/>
      <c r="E45" s="181"/>
      <c r="F45" s="181"/>
      <c r="G45" s="181"/>
      <c r="H45" s="181">
        <v>5130</v>
      </c>
      <c r="I45" s="181">
        <v>100</v>
      </c>
      <c r="J45" s="181"/>
      <c r="K45" s="1032"/>
      <c r="L45" s="77" t="s">
        <v>1158</v>
      </c>
    </row>
    <row r="46" spans="1:12" ht="20.100000000000001" customHeight="1" x14ac:dyDescent="0.25">
      <c r="A46" s="1682"/>
      <c r="B46" s="20" t="s">
        <v>18</v>
      </c>
      <c r="C46" s="236">
        <v>45</v>
      </c>
      <c r="D46" s="237">
        <f t="shared" ref="D46:D87" si="0">+C46*(100-E46)/100</f>
        <v>42.75</v>
      </c>
      <c r="E46" s="236">
        <v>5</v>
      </c>
      <c r="F46" s="236"/>
      <c r="G46" s="236">
        <v>200</v>
      </c>
      <c r="H46" s="236"/>
      <c r="I46" s="236"/>
      <c r="J46" s="236"/>
      <c r="K46" s="1089"/>
      <c r="L46" s="73" t="s">
        <v>30</v>
      </c>
    </row>
    <row r="47" spans="1:12" ht="22.5" customHeight="1" x14ac:dyDescent="0.25">
      <c r="A47" s="357">
        <v>42509</v>
      </c>
      <c r="B47" s="17" t="s">
        <v>18</v>
      </c>
      <c r="C47" s="359">
        <v>80</v>
      </c>
      <c r="D47" s="179">
        <f t="shared" si="0"/>
        <v>72</v>
      </c>
      <c r="E47" s="359">
        <v>10</v>
      </c>
      <c r="F47" s="359"/>
      <c r="G47" s="359">
        <v>115</v>
      </c>
      <c r="H47" s="359"/>
      <c r="I47" s="359"/>
      <c r="J47" s="359"/>
      <c r="K47" s="986"/>
      <c r="L47" s="7" t="s">
        <v>36</v>
      </c>
    </row>
    <row r="48" spans="1:12" ht="27.75" customHeight="1" thickBot="1" x14ac:dyDescent="0.3">
      <c r="A48" s="22">
        <v>42718</v>
      </c>
      <c r="B48" s="23" t="s">
        <v>18</v>
      </c>
      <c r="C48" s="227">
        <v>95</v>
      </c>
      <c r="D48" s="367">
        <f t="shared" si="0"/>
        <v>85.5</v>
      </c>
      <c r="E48" s="227">
        <v>10</v>
      </c>
      <c r="F48" s="227"/>
      <c r="G48" s="227">
        <v>155</v>
      </c>
      <c r="H48" s="64"/>
      <c r="I48" s="64"/>
      <c r="J48" s="64"/>
      <c r="K48" s="973"/>
      <c r="L48" s="368" t="s">
        <v>1215</v>
      </c>
    </row>
    <row r="49" spans="1:13" ht="27.75" customHeight="1" thickTop="1" x14ac:dyDescent="0.25">
      <c r="A49" s="19">
        <v>42806</v>
      </c>
      <c r="B49" s="20" t="s">
        <v>18</v>
      </c>
      <c r="C49" s="371">
        <v>50</v>
      </c>
      <c r="D49" s="372">
        <f t="shared" si="0"/>
        <v>42.5</v>
      </c>
      <c r="E49" s="371">
        <v>15</v>
      </c>
      <c r="F49" s="371"/>
      <c r="G49" s="371">
        <v>145</v>
      </c>
      <c r="H49" s="371"/>
      <c r="I49" s="371"/>
      <c r="J49" s="371"/>
      <c r="K49" s="1268"/>
      <c r="L49" s="410" t="s">
        <v>1600</v>
      </c>
    </row>
    <row r="50" spans="1:13" ht="23.25" customHeight="1" x14ac:dyDescent="0.25">
      <c r="A50" s="358">
        <v>42807</v>
      </c>
      <c r="B50" s="361" t="s">
        <v>11</v>
      </c>
      <c r="C50" s="1944" t="s">
        <v>1596</v>
      </c>
      <c r="D50" s="1945"/>
      <c r="E50" s="1945"/>
      <c r="F50" s="1945"/>
      <c r="G50" s="1945"/>
      <c r="H50" s="1945"/>
      <c r="I50" s="1945"/>
      <c r="J50" s="1946"/>
      <c r="K50" s="1095"/>
    </row>
    <row r="51" spans="1:13" x14ac:dyDescent="0.25">
      <c r="A51" s="16">
        <v>42811</v>
      </c>
      <c r="B51" s="17" t="s">
        <v>127</v>
      </c>
      <c r="C51" s="322"/>
      <c r="D51" s="179"/>
      <c r="E51" s="322"/>
      <c r="F51" s="322"/>
      <c r="G51" s="322"/>
      <c r="H51" s="322">
        <v>5270</v>
      </c>
      <c r="I51" s="322">
        <v>89</v>
      </c>
      <c r="J51" s="322"/>
      <c r="K51" s="986"/>
      <c r="L51" s="7" t="s">
        <v>1605</v>
      </c>
    </row>
    <row r="52" spans="1:13" x14ac:dyDescent="0.25">
      <c r="A52" s="16">
        <v>42850</v>
      </c>
      <c r="B52" s="17" t="s">
        <v>18</v>
      </c>
      <c r="C52" s="322">
        <v>70</v>
      </c>
      <c r="D52" s="179">
        <f t="shared" si="0"/>
        <v>59.5</v>
      </c>
      <c r="E52" s="322">
        <v>15</v>
      </c>
      <c r="F52" s="322"/>
      <c r="G52" s="322">
        <v>170</v>
      </c>
      <c r="H52" s="322"/>
      <c r="I52" s="322"/>
      <c r="J52" s="322"/>
      <c r="K52" s="986"/>
      <c r="L52" s="7" t="s">
        <v>1600</v>
      </c>
    </row>
    <row r="53" spans="1:13" x14ac:dyDescent="0.25">
      <c r="A53" s="16">
        <v>42899</v>
      </c>
      <c r="B53" s="17" t="s">
        <v>13</v>
      </c>
      <c r="C53" s="1658" t="s">
        <v>14</v>
      </c>
      <c r="D53" s="1659"/>
      <c r="E53" s="1659"/>
      <c r="F53" s="1659"/>
      <c r="G53" s="1659"/>
      <c r="H53" s="1659"/>
      <c r="I53" s="1659"/>
      <c r="J53" s="1660"/>
      <c r="K53" s="996"/>
    </row>
    <row r="54" spans="1:13" ht="20.25" customHeight="1" x14ac:dyDescent="0.25">
      <c r="A54" s="16">
        <v>42926</v>
      </c>
      <c r="B54" s="17" t="s">
        <v>11</v>
      </c>
      <c r="C54" s="1658" t="s">
        <v>1646</v>
      </c>
      <c r="D54" s="1659"/>
      <c r="E54" s="1659"/>
      <c r="F54" s="1659"/>
      <c r="G54" s="1659"/>
      <c r="H54" s="1659"/>
      <c r="I54" s="1659"/>
      <c r="J54" s="1660"/>
      <c r="K54" s="996"/>
    </row>
    <row r="55" spans="1:13" ht="21.75" customHeight="1" x14ac:dyDescent="0.25">
      <c r="A55" s="455">
        <v>42957</v>
      </c>
      <c r="B55" s="17" t="s">
        <v>127</v>
      </c>
      <c r="C55" s="454"/>
      <c r="D55" s="179">
        <f>+C55*(100-E55)/100</f>
        <v>0</v>
      </c>
      <c r="E55" s="454"/>
      <c r="F55" s="454"/>
      <c r="G55" s="454"/>
      <c r="H55" s="454">
        <v>5271</v>
      </c>
      <c r="I55" s="454">
        <v>87</v>
      </c>
      <c r="J55" s="454"/>
      <c r="K55" s="1003"/>
      <c r="L55" s="18" t="s">
        <v>1675</v>
      </c>
      <c r="M55" s="9"/>
    </row>
    <row r="56" spans="1:13" ht="20.100000000000001" customHeight="1" x14ac:dyDescent="0.25">
      <c r="A56" s="16">
        <v>42989</v>
      </c>
      <c r="B56" s="17" t="s">
        <v>18</v>
      </c>
      <c r="C56" s="322">
        <v>70</v>
      </c>
      <c r="D56" s="179">
        <f t="shared" si="0"/>
        <v>59.5</v>
      </c>
      <c r="E56" s="322">
        <v>15</v>
      </c>
      <c r="F56" s="322"/>
      <c r="G56" s="322">
        <v>190</v>
      </c>
      <c r="H56" s="322"/>
      <c r="I56" s="322"/>
      <c r="J56" s="322"/>
      <c r="K56" s="986"/>
      <c r="L56" s="7" t="s">
        <v>36</v>
      </c>
    </row>
    <row r="57" spans="1:13" ht="43.5" customHeight="1" x14ac:dyDescent="0.25">
      <c r="A57" s="16">
        <v>43065</v>
      </c>
      <c r="B57" s="17" t="s">
        <v>11</v>
      </c>
      <c r="C57" s="1655" t="s">
        <v>1842</v>
      </c>
      <c r="D57" s="1656"/>
      <c r="E57" s="1656"/>
      <c r="F57" s="1656"/>
      <c r="G57" s="1656"/>
      <c r="H57" s="1656"/>
      <c r="I57" s="1656"/>
      <c r="J57" s="1657"/>
      <c r="K57" s="990"/>
    </row>
    <row r="58" spans="1:13" ht="20.100000000000001" customHeight="1" x14ac:dyDescent="0.25">
      <c r="A58" s="16">
        <v>43073</v>
      </c>
      <c r="B58" s="17" t="s">
        <v>18</v>
      </c>
      <c r="C58" s="322">
        <v>85</v>
      </c>
      <c r="D58" s="179">
        <f t="shared" si="0"/>
        <v>72.25</v>
      </c>
      <c r="E58" s="322">
        <v>15</v>
      </c>
      <c r="F58" s="322"/>
      <c r="G58" s="322">
        <v>165</v>
      </c>
      <c r="H58" s="322"/>
      <c r="I58" s="322"/>
      <c r="J58" s="322"/>
      <c r="K58" s="986"/>
      <c r="L58" s="7" t="s">
        <v>1215</v>
      </c>
    </row>
    <row r="59" spans="1:13" ht="20.100000000000001" customHeight="1" thickBot="1" x14ac:dyDescent="0.3">
      <c r="A59" s="633">
        <v>43076</v>
      </c>
      <c r="B59" s="635" t="s">
        <v>127</v>
      </c>
      <c r="C59" s="391"/>
      <c r="D59" s="205"/>
      <c r="E59" s="391"/>
      <c r="F59" s="391"/>
      <c r="G59" s="391"/>
      <c r="H59" s="391">
        <v>5240</v>
      </c>
      <c r="I59" s="391">
        <v>96</v>
      </c>
      <c r="J59" s="391"/>
      <c r="K59" s="1145"/>
      <c r="L59" s="76" t="s">
        <v>1851</v>
      </c>
    </row>
    <row r="60" spans="1:13" ht="20.100000000000001" customHeight="1" thickTop="1" x14ac:dyDescent="0.25">
      <c r="A60" s="40">
        <v>43177</v>
      </c>
      <c r="B60" s="41" t="s">
        <v>18</v>
      </c>
      <c r="C60" s="181">
        <v>85</v>
      </c>
      <c r="D60" s="182">
        <f t="shared" si="0"/>
        <v>72.25</v>
      </c>
      <c r="E60" s="181">
        <v>15</v>
      </c>
      <c r="F60" s="181"/>
      <c r="G60" s="181">
        <v>150</v>
      </c>
      <c r="H60" s="181"/>
      <c r="I60" s="181"/>
      <c r="J60" s="181"/>
      <c r="K60" s="1032"/>
      <c r="L60" s="77" t="s">
        <v>1257</v>
      </c>
    </row>
    <row r="61" spans="1:13" s="89" customFormat="1" x14ac:dyDescent="0.25">
      <c r="A61" s="675">
        <v>43264</v>
      </c>
      <c r="B61" s="17" t="s">
        <v>18</v>
      </c>
      <c r="C61" s="674">
        <v>70</v>
      </c>
      <c r="D61" s="179">
        <f t="shared" si="0"/>
        <v>58.8</v>
      </c>
      <c r="E61" s="676">
        <v>16</v>
      </c>
      <c r="F61" s="676"/>
      <c r="G61" s="676">
        <v>160</v>
      </c>
      <c r="H61" s="676"/>
      <c r="I61" s="676"/>
      <c r="J61" s="676"/>
      <c r="K61" s="986"/>
      <c r="L61" s="204" t="s">
        <v>2098</v>
      </c>
    </row>
    <row r="62" spans="1:13" ht="20.100000000000001" customHeight="1" x14ac:dyDescent="0.25">
      <c r="A62" s="16">
        <v>43323</v>
      </c>
      <c r="B62" s="17" t="s">
        <v>127</v>
      </c>
      <c r="C62" s="322"/>
      <c r="D62" s="179">
        <f t="shared" si="0"/>
        <v>0</v>
      </c>
      <c r="E62" s="322"/>
      <c r="F62" s="322"/>
      <c r="G62" s="322"/>
      <c r="H62" s="322">
        <v>5380</v>
      </c>
      <c r="I62" s="322">
        <v>100</v>
      </c>
      <c r="J62" s="322"/>
      <c r="K62" s="986"/>
    </row>
    <row r="63" spans="1:13" ht="20.100000000000001" customHeight="1" x14ac:dyDescent="0.25">
      <c r="A63" s="16">
        <v>43338</v>
      </c>
      <c r="B63" s="17" t="s">
        <v>18</v>
      </c>
      <c r="C63" s="322">
        <v>65</v>
      </c>
      <c r="D63" s="179">
        <f t="shared" si="0"/>
        <v>53.3</v>
      </c>
      <c r="E63" s="322">
        <v>18</v>
      </c>
      <c r="F63" s="322"/>
      <c r="G63" s="322">
        <v>18</v>
      </c>
      <c r="H63" s="322"/>
      <c r="I63" s="322"/>
      <c r="J63" s="322"/>
      <c r="K63" s="986"/>
      <c r="L63" s="7" t="s">
        <v>2098</v>
      </c>
    </row>
    <row r="64" spans="1:13" ht="33.75" customHeight="1" x14ac:dyDescent="0.25">
      <c r="A64" s="16">
        <v>43368</v>
      </c>
      <c r="B64" s="17" t="s">
        <v>13</v>
      </c>
      <c r="C64" s="1734" t="s">
        <v>2216</v>
      </c>
      <c r="D64" s="1735"/>
      <c r="E64" s="1735"/>
      <c r="F64" s="1735"/>
      <c r="G64" s="1735"/>
      <c r="H64" s="1735"/>
      <c r="I64" s="1735"/>
      <c r="J64" s="1736"/>
      <c r="K64" s="1030"/>
    </row>
    <row r="65" spans="1:12" ht="20.100000000000001" customHeight="1" x14ac:dyDescent="0.25">
      <c r="A65" s="16">
        <v>43404</v>
      </c>
      <c r="B65" s="17" t="s">
        <v>18</v>
      </c>
      <c r="C65" s="322">
        <v>50</v>
      </c>
      <c r="D65" s="179">
        <f t="shared" si="0"/>
        <v>41</v>
      </c>
      <c r="E65" s="322">
        <v>18</v>
      </c>
      <c r="F65" s="322"/>
      <c r="G65" s="322">
        <v>110</v>
      </c>
      <c r="H65" s="322"/>
      <c r="I65" s="322"/>
      <c r="J65" s="322"/>
      <c r="K65" s="986"/>
      <c r="L65" s="7" t="s">
        <v>2237</v>
      </c>
    </row>
    <row r="66" spans="1:12" ht="20.100000000000001" customHeight="1" x14ac:dyDescent="0.25">
      <c r="A66" s="19">
        <v>43409</v>
      </c>
      <c r="B66" s="20" t="s">
        <v>127</v>
      </c>
      <c r="C66" s="236"/>
      <c r="D66" s="758"/>
      <c r="E66" s="236"/>
      <c r="F66" s="236"/>
      <c r="G66" s="236"/>
      <c r="H66" s="236">
        <v>5180</v>
      </c>
      <c r="I66" s="236">
        <v>100</v>
      </c>
      <c r="J66" s="236"/>
      <c r="K66" s="1089"/>
      <c r="L66" s="303" t="s">
        <v>2269</v>
      </c>
    </row>
    <row r="67" spans="1:12" ht="39" customHeight="1" x14ac:dyDescent="0.25">
      <c r="A67" s="16">
        <v>43414</v>
      </c>
      <c r="B67" s="256" t="s">
        <v>13</v>
      </c>
      <c r="C67" s="1734" t="s">
        <v>2310</v>
      </c>
      <c r="D67" s="1735"/>
      <c r="E67" s="1735"/>
      <c r="F67" s="1735"/>
      <c r="G67" s="1735"/>
      <c r="H67" s="1735"/>
      <c r="I67" s="1735"/>
      <c r="J67" s="1736"/>
      <c r="K67" s="1030"/>
    </row>
    <row r="68" spans="1:12" ht="42.75" customHeight="1" thickBot="1" x14ac:dyDescent="0.3">
      <c r="A68" s="22">
        <v>43444</v>
      </c>
      <c r="B68" s="23" t="s">
        <v>13</v>
      </c>
      <c r="C68" s="2044" t="s">
        <v>2369</v>
      </c>
      <c r="D68" s="2016"/>
      <c r="E68" s="2016"/>
      <c r="F68" s="2016"/>
      <c r="G68" s="2016"/>
      <c r="H68" s="2016"/>
      <c r="I68" s="2016"/>
      <c r="J68" s="2017"/>
      <c r="K68" s="1116"/>
      <c r="L68" s="80"/>
    </row>
    <row r="69" spans="1:12" ht="16.5" thickTop="1" x14ac:dyDescent="0.25">
      <c r="A69" s="780">
        <v>43941</v>
      </c>
      <c r="B69" s="785" t="s">
        <v>66</v>
      </c>
      <c r="C69" s="1732" t="s">
        <v>2885</v>
      </c>
      <c r="D69" s="1767"/>
      <c r="E69" s="1767"/>
      <c r="F69" s="1767"/>
      <c r="G69" s="1767"/>
      <c r="H69" s="1767"/>
      <c r="I69" s="1767"/>
      <c r="J69" s="1733"/>
      <c r="K69" s="1269"/>
      <c r="L69" s="72"/>
    </row>
    <row r="70" spans="1:12" x14ac:dyDescent="0.25">
      <c r="A70" s="16">
        <v>44076</v>
      </c>
      <c r="B70" s="17" t="s">
        <v>127</v>
      </c>
      <c r="C70" s="322"/>
      <c r="D70" s="179" t="s">
        <v>1941</v>
      </c>
      <c r="E70" s="322"/>
      <c r="F70" s="322"/>
      <c r="G70" s="322"/>
      <c r="H70" s="322"/>
      <c r="I70" s="322"/>
      <c r="J70" s="322">
        <v>4120</v>
      </c>
      <c r="K70" s="986"/>
      <c r="L70" s="7" t="s">
        <v>9</v>
      </c>
    </row>
    <row r="71" spans="1:12" x14ac:dyDescent="0.25">
      <c r="A71" s="16"/>
      <c r="B71" s="17"/>
      <c r="C71" s="322"/>
      <c r="D71" s="179">
        <f t="shared" si="0"/>
        <v>0</v>
      </c>
      <c r="E71" s="322"/>
      <c r="F71" s="322"/>
      <c r="G71" s="322"/>
      <c r="H71" s="322"/>
      <c r="I71" s="322"/>
      <c r="J71" s="322"/>
      <c r="K71" s="986"/>
    </row>
    <row r="72" spans="1:12" x14ac:dyDescent="0.25">
      <c r="A72" s="16"/>
      <c r="B72" s="17"/>
      <c r="C72" s="322"/>
      <c r="D72" s="179">
        <f t="shared" si="0"/>
        <v>0</v>
      </c>
      <c r="E72" s="322"/>
      <c r="F72" s="322"/>
      <c r="G72" s="322"/>
      <c r="H72" s="322"/>
      <c r="I72" s="322"/>
      <c r="J72" s="322"/>
      <c r="K72" s="986"/>
    </row>
    <row r="73" spans="1:12" ht="20.100000000000001" customHeight="1" x14ac:dyDescent="0.25">
      <c r="A73" s="16"/>
      <c r="B73" s="17"/>
      <c r="C73" s="322"/>
      <c r="D73" s="179">
        <f t="shared" si="0"/>
        <v>0</v>
      </c>
      <c r="E73" s="322"/>
      <c r="F73" s="322"/>
      <c r="G73" s="322"/>
      <c r="H73" s="322"/>
      <c r="I73" s="322"/>
      <c r="J73" s="322"/>
      <c r="K73" s="986"/>
    </row>
    <row r="74" spans="1:12" x14ac:dyDescent="0.25">
      <c r="A74" s="16"/>
      <c r="B74" s="17"/>
      <c r="C74" s="322"/>
      <c r="D74" s="179">
        <f t="shared" si="0"/>
        <v>0</v>
      </c>
      <c r="E74" s="322"/>
      <c r="F74" s="322"/>
      <c r="G74" s="322"/>
      <c r="H74" s="322"/>
      <c r="I74" s="322"/>
      <c r="J74" s="322"/>
      <c r="K74" s="986"/>
    </row>
    <row r="75" spans="1:12" ht="20.100000000000001" customHeight="1" x14ac:dyDescent="0.25">
      <c r="A75" s="16"/>
      <c r="B75" s="17"/>
      <c r="C75" s="322"/>
      <c r="D75" s="179">
        <f t="shared" si="0"/>
        <v>0</v>
      </c>
      <c r="E75" s="322"/>
      <c r="F75" s="322"/>
      <c r="G75" s="322"/>
      <c r="H75" s="322"/>
      <c r="I75" s="322"/>
      <c r="J75" s="322"/>
      <c r="K75" s="986"/>
    </row>
    <row r="76" spans="1:12" x14ac:dyDescent="0.25">
      <c r="A76" s="16"/>
      <c r="B76" s="17"/>
      <c r="C76" s="322"/>
      <c r="D76" s="179">
        <f t="shared" si="0"/>
        <v>0</v>
      </c>
      <c r="E76" s="322"/>
      <c r="F76" s="322"/>
      <c r="G76" s="322"/>
      <c r="H76" s="322"/>
      <c r="I76" s="322"/>
      <c r="J76" s="322"/>
      <c r="K76" s="986"/>
    </row>
    <row r="77" spans="1:12" x14ac:dyDescent="0.25">
      <c r="A77" s="16"/>
      <c r="B77" s="17"/>
      <c r="C77" s="322"/>
      <c r="D77" s="179">
        <f t="shared" si="0"/>
        <v>0</v>
      </c>
      <c r="E77" s="322"/>
      <c r="F77" s="322"/>
      <c r="G77" s="322"/>
      <c r="H77" s="322"/>
      <c r="I77" s="322"/>
      <c r="J77" s="322"/>
      <c r="K77" s="986"/>
    </row>
    <row r="78" spans="1:12" x14ac:dyDescent="0.25">
      <c r="A78" s="16"/>
      <c r="B78" s="17"/>
      <c r="C78" s="322"/>
      <c r="D78" s="179">
        <f t="shared" si="0"/>
        <v>0</v>
      </c>
      <c r="E78" s="322"/>
      <c r="F78" s="322"/>
      <c r="G78" s="322"/>
      <c r="H78" s="322"/>
      <c r="I78" s="322"/>
      <c r="J78" s="322"/>
      <c r="K78" s="986"/>
    </row>
    <row r="79" spans="1:12" x14ac:dyDescent="0.25">
      <c r="A79" s="16"/>
      <c r="B79" s="17"/>
      <c r="C79" s="322"/>
      <c r="D79" s="179">
        <f t="shared" si="0"/>
        <v>0</v>
      </c>
      <c r="E79" s="322"/>
      <c r="F79" s="322"/>
      <c r="G79" s="322"/>
      <c r="H79" s="322"/>
      <c r="I79" s="322"/>
      <c r="J79" s="322"/>
      <c r="K79" s="986"/>
    </row>
    <row r="80" spans="1:12" x14ac:dyDescent="0.25">
      <c r="A80" s="16"/>
      <c r="B80" s="17"/>
      <c r="C80" s="322"/>
      <c r="D80" s="179">
        <f t="shared" si="0"/>
        <v>0</v>
      </c>
      <c r="E80" s="322"/>
      <c r="F80" s="322"/>
      <c r="G80" s="322"/>
      <c r="H80" s="322"/>
      <c r="I80" s="322"/>
      <c r="J80" s="322"/>
      <c r="K80" s="986"/>
    </row>
    <row r="81" spans="1:11" ht="20.100000000000001" customHeight="1" x14ac:dyDescent="0.25">
      <c r="A81" s="16"/>
      <c r="B81" s="17"/>
      <c r="C81" s="322"/>
      <c r="D81" s="179">
        <f t="shared" si="0"/>
        <v>0</v>
      </c>
      <c r="E81" s="322"/>
      <c r="F81" s="322"/>
      <c r="G81" s="322"/>
      <c r="H81" s="322"/>
      <c r="I81" s="322"/>
      <c r="J81" s="322"/>
      <c r="K81" s="986"/>
    </row>
    <row r="82" spans="1:11" ht="20.100000000000001" customHeight="1" x14ac:dyDescent="0.25">
      <c r="A82" s="16"/>
      <c r="B82" s="17"/>
      <c r="C82" s="322"/>
      <c r="D82" s="179">
        <f t="shared" si="0"/>
        <v>0</v>
      </c>
      <c r="E82" s="322"/>
      <c r="F82" s="322"/>
      <c r="G82" s="322"/>
      <c r="H82" s="322"/>
      <c r="I82" s="322"/>
      <c r="J82" s="322"/>
      <c r="K82" s="986"/>
    </row>
    <row r="83" spans="1:11" ht="20.100000000000001" customHeight="1" x14ac:dyDescent="0.25">
      <c r="A83" s="16"/>
      <c r="B83" s="17"/>
      <c r="C83" s="322"/>
      <c r="D83" s="179">
        <f t="shared" si="0"/>
        <v>0</v>
      </c>
      <c r="E83" s="322"/>
      <c r="F83" s="322"/>
      <c r="G83" s="322"/>
      <c r="H83" s="322"/>
      <c r="I83" s="322"/>
      <c r="J83" s="322"/>
      <c r="K83" s="986"/>
    </row>
    <row r="84" spans="1:11" ht="20.100000000000001" customHeight="1" x14ac:dyDescent="0.25">
      <c r="A84" s="16"/>
      <c r="B84" s="17"/>
      <c r="C84" s="322"/>
      <c r="D84" s="179">
        <f t="shared" si="0"/>
        <v>0</v>
      </c>
      <c r="E84" s="322"/>
      <c r="F84" s="322"/>
      <c r="G84" s="322"/>
      <c r="H84" s="322"/>
      <c r="I84" s="322"/>
      <c r="J84" s="322"/>
      <c r="K84" s="986"/>
    </row>
    <row r="85" spans="1:11" ht="20.100000000000001" customHeight="1" x14ac:dyDescent="0.25">
      <c r="A85" s="16"/>
      <c r="B85" s="17"/>
      <c r="C85" s="322"/>
      <c r="D85" s="179">
        <f t="shared" si="0"/>
        <v>0</v>
      </c>
      <c r="E85" s="322"/>
      <c r="F85" s="322"/>
      <c r="G85" s="322"/>
      <c r="H85" s="322"/>
      <c r="I85" s="322"/>
      <c r="J85" s="322"/>
      <c r="K85" s="986"/>
    </row>
    <row r="86" spans="1:11" ht="20.100000000000001" customHeight="1" x14ac:dyDescent="0.25">
      <c r="A86" s="16"/>
      <c r="B86" s="17"/>
      <c r="C86" s="322"/>
      <c r="D86" s="179">
        <f t="shared" si="0"/>
        <v>0</v>
      </c>
      <c r="E86" s="322"/>
      <c r="F86" s="322"/>
      <c r="G86" s="322"/>
      <c r="H86" s="322"/>
      <c r="I86" s="322"/>
      <c r="J86" s="322"/>
      <c r="K86" s="986"/>
    </row>
    <row r="87" spans="1:11" ht="20.100000000000001" customHeight="1" x14ac:dyDescent="0.25">
      <c r="A87" s="16"/>
      <c r="B87" s="17"/>
      <c r="C87" s="322"/>
      <c r="D87" s="179">
        <f t="shared" si="0"/>
        <v>0</v>
      </c>
      <c r="E87" s="322"/>
      <c r="F87" s="322"/>
      <c r="G87" s="322"/>
      <c r="H87" s="322"/>
      <c r="I87" s="322"/>
      <c r="J87" s="322"/>
      <c r="K87" s="986"/>
    </row>
    <row r="88" spans="1:11" ht="20.100000000000001" customHeight="1" x14ac:dyDescent="0.25">
      <c r="A88" s="16"/>
      <c r="B88" s="17"/>
      <c r="C88" s="322"/>
      <c r="D88" s="179">
        <f t="shared" ref="D88:D106" si="1">+C88*(100-E88)/100</f>
        <v>0</v>
      </c>
      <c r="E88" s="322"/>
      <c r="F88" s="322"/>
      <c r="G88" s="322"/>
      <c r="H88" s="322"/>
      <c r="I88" s="322"/>
      <c r="J88" s="322"/>
      <c r="K88" s="986"/>
    </row>
    <row r="89" spans="1:11" x14ac:dyDescent="0.25">
      <c r="A89" s="16"/>
      <c r="B89" s="17"/>
      <c r="C89" s="322"/>
      <c r="D89" s="179">
        <f t="shared" si="1"/>
        <v>0</v>
      </c>
      <c r="E89" s="322"/>
      <c r="F89" s="322"/>
      <c r="G89" s="322"/>
      <c r="H89" s="322"/>
      <c r="I89" s="322"/>
      <c r="J89" s="322"/>
      <c r="K89" s="986"/>
    </row>
    <row r="90" spans="1:11" ht="20.100000000000001" customHeight="1" x14ac:dyDescent="0.25">
      <c r="A90" s="16"/>
      <c r="B90" s="17"/>
      <c r="C90" s="322"/>
      <c r="D90" s="179">
        <f t="shared" si="1"/>
        <v>0</v>
      </c>
      <c r="E90" s="322"/>
      <c r="F90" s="322"/>
      <c r="G90" s="322"/>
      <c r="H90" s="322"/>
      <c r="I90" s="322"/>
      <c r="J90" s="322"/>
      <c r="K90" s="986"/>
    </row>
    <row r="91" spans="1:11" x14ac:dyDescent="0.25">
      <c r="A91" s="16"/>
      <c r="B91" s="17"/>
      <c r="C91" s="322"/>
      <c r="D91" s="179">
        <f t="shared" si="1"/>
        <v>0</v>
      </c>
      <c r="E91" s="322"/>
      <c r="F91" s="322"/>
      <c r="G91" s="322"/>
      <c r="H91" s="322"/>
      <c r="I91" s="322"/>
      <c r="J91" s="322"/>
      <c r="K91" s="986"/>
    </row>
    <row r="92" spans="1:11" ht="20.100000000000001" customHeight="1" x14ac:dyDescent="0.25">
      <c r="A92" s="16"/>
      <c r="B92" s="17"/>
      <c r="C92" s="322"/>
      <c r="D92" s="179">
        <f t="shared" si="1"/>
        <v>0</v>
      </c>
      <c r="E92" s="322"/>
      <c r="F92" s="322"/>
      <c r="G92" s="322"/>
      <c r="H92" s="322"/>
      <c r="I92" s="322"/>
      <c r="J92" s="322"/>
      <c r="K92" s="986"/>
    </row>
    <row r="93" spans="1:11" x14ac:dyDescent="0.25">
      <c r="A93" s="16"/>
      <c r="B93" s="17"/>
      <c r="C93" s="322"/>
      <c r="D93" s="179">
        <f t="shared" si="1"/>
        <v>0</v>
      </c>
      <c r="E93" s="322"/>
      <c r="F93" s="322"/>
      <c r="G93" s="322"/>
      <c r="H93" s="322"/>
      <c r="I93" s="322"/>
      <c r="J93" s="322"/>
      <c r="K93" s="986"/>
    </row>
    <row r="94" spans="1:11" x14ac:dyDescent="0.25">
      <c r="A94" s="16"/>
      <c r="B94" s="17"/>
      <c r="C94" s="322"/>
      <c r="D94" s="179">
        <f t="shared" si="1"/>
        <v>0</v>
      </c>
      <c r="E94" s="322"/>
      <c r="F94" s="322"/>
      <c r="G94" s="322"/>
      <c r="H94" s="322"/>
      <c r="I94" s="322"/>
      <c r="J94" s="322"/>
      <c r="K94" s="986"/>
    </row>
    <row r="95" spans="1:11" x14ac:dyDescent="0.25">
      <c r="A95" s="16"/>
      <c r="B95" s="17"/>
      <c r="C95" s="322"/>
      <c r="D95" s="179">
        <f t="shared" si="1"/>
        <v>0</v>
      </c>
      <c r="E95" s="322"/>
      <c r="F95" s="322"/>
      <c r="G95" s="322"/>
      <c r="H95" s="322"/>
      <c r="I95" s="322"/>
      <c r="J95" s="322"/>
      <c r="K95" s="986"/>
    </row>
    <row r="96" spans="1:11" ht="20.100000000000001" customHeight="1" x14ac:dyDescent="0.25">
      <c r="A96" s="16"/>
      <c r="B96" s="17"/>
      <c r="C96" s="322"/>
      <c r="D96" s="179">
        <f t="shared" si="1"/>
        <v>0</v>
      </c>
      <c r="E96" s="322"/>
      <c r="F96" s="322"/>
      <c r="G96" s="322"/>
      <c r="H96" s="322"/>
      <c r="I96" s="322"/>
      <c r="J96" s="322"/>
      <c r="K96" s="986"/>
    </row>
    <row r="97" spans="1:11" ht="20.100000000000001" customHeight="1" x14ac:dyDescent="0.25">
      <c r="A97" s="16"/>
      <c r="B97" s="17"/>
      <c r="C97" s="322"/>
      <c r="D97" s="179">
        <f t="shared" si="1"/>
        <v>0</v>
      </c>
      <c r="E97" s="322"/>
      <c r="F97" s="322"/>
      <c r="G97" s="322"/>
      <c r="H97" s="322"/>
      <c r="I97" s="322"/>
      <c r="J97" s="322"/>
      <c r="K97" s="986"/>
    </row>
    <row r="98" spans="1:11" ht="20.100000000000001" customHeight="1" x14ac:dyDescent="0.25">
      <c r="A98" s="16"/>
      <c r="B98" s="17"/>
      <c r="C98" s="322"/>
      <c r="D98" s="179">
        <f t="shared" si="1"/>
        <v>0</v>
      </c>
      <c r="E98" s="322"/>
      <c r="F98" s="322"/>
      <c r="G98" s="322"/>
      <c r="H98" s="322"/>
      <c r="I98" s="322"/>
      <c r="J98" s="322"/>
      <c r="K98" s="986"/>
    </row>
    <row r="99" spans="1:11" ht="20.100000000000001" customHeight="1" x14ac:dyDescent="0.25">
      <c r="A99" s="16"/>
      <c r="B99" s="17"/>
      <c r="C99" s="322"/>
      <c r="D99" s="179">
        <f t="shared" si="1"/>
        <v>0</v>
      </c>
      <c r="E99" s="322"/>
      <c r="F99" s="322"/>
      <c r="G99" s="322"/>
      <c r="H99" s="322"/>
      <c r="I99" s="322"/>
      <c r="J99" s="322"/>
      <c r="K99" s="986"/>
    </row>
    <row r="100" spans="1:11" x14ac:dyDescent="0.25">
      <c r="A100" s="16"/>
      <c r="B100" s="17"/>
      <c r="C100" s="322"/>
      <c r="D100" s="179">
        <f t="shared" si="1"/>
        <v>0</v>
      </c>
      <c r="E100" s="322"/>
      <c r="F100" s="322"/>
      <c r="G100" s="322"/>
      <c r="H100" s="322"/>
      <c r="I100" s="322"/>
      <c r="J100" s="322"/>
      <c r="K100" s="986"/>
    </row>
    <row r="101" spans="1:11" x14ac:dyDescent="0.25">
      <c r="A101" s="16"/>
      <c r="B101" s="17"/>
      <c r="C101" s="322"/>
      <c r="D101" s="179">
        <f t="shared" si="1"/>
        <v>0</v>
      </c>
      <c r="E101" s="322"/>
      <c r="F101" s="322"/>
      <c r="G101" s="322"/>
      <c r="H101" s="322"/>
      <c r="I101" s="322"/>
      <c r="J101" s="322"/>
      <c r="K101" s="986"/>
    </row>
    <row r="102" spans="1:11" x14ac:dyDescent="0.25">
      <c r="A102" s="16"/>
      <c r="B102" s="17"/>
      <c r="C102" s="322"/>
      <c r="D102" s="179">
        <f t="shared" si="1"/>
        <v>0</v>
      </c>
      <c r="E102" s="322"/>
      <c r="F102" s="322"/>
      <c r="G102" s="322"/>
      <c r="H102" s="322"/>
      <c r="I102" s="322"/>
      <c r="J102" s="322"/>
      <c r="K102" s="986"/>
    </row>
    <row r="103" spans="1:11" ht="20.100000000000001" customHeight="1" x14ac:dyDescent="0.25">
      <c r="A103" s="16"/>
      <c r="B103" s="17"/>
      <c r="C103" s="322"/>
      <c r="D103" s="179">
        <f t="shared" si="1"/>
        <v>0</v>
      </c>
      <c r="E103" s="322"/>
      <c r="F103" s="322"/>
      <c r="G103" s="322"/>
      <c r="H103" s="322"/>
      <c r="I103" s="322"/>
      <c r="J103" s="322"/>
      <c r="K103" s="986"/>
    </row>
    <row r="104" spans="1:11" x14ac:dyDescent="0.25">
      <c r="A104" s="16"/>
      <c r="B104" s="17"/>
      <c r="C104" s="322"/>
      <c r="D104" s="179">
        <f t="shared" si="1"/>
        <v>0</v>
      </c>
      <c r="E104" s="322"/>
      <c r="F104" s="322"/>
      <c r="G104" s="322"/>
      <c r="H104" s="322"/>
      <c r="I104" s="322"/>
      <c r="J104" s="322"/>
      <c r="K104" s="986"/>
    </row>
    <row r="105" spans="1:11" x14ac:dyDescent="0.25">
      <c r="A105" s="16"/>
      <c r="B105" s="17"/>
      <c r="C105" s="322"/>
      <c r="D105" s="179">
        <f t="shared" si="1"/>
        <v>0</v>
      </c>
      <c r="E105" s="322"/>
      <c r="F105" s="322"/>
      <c r="G105" s="322"/>
      <c r="H105" s="322"/>
      <c r="I105" s="322"/>
      <c r="J105" s="322"/>
      <c r="K105" s="986"/>
    </row>
    <row r="106" spans="1:11" x14ac:dyDescent="0.25">
      <c r="A106" s="16"/>
      <c r="B106" s="17"/>
      <c r="C106" s="322"/>
      <c r="D106" s="179">
        <f t="shared" si="1"/>
        <v>0</v>
      </c>
      <c r="E106" s="322"/>
      <c r="F106" s="322"/>
      <c r="G106" s="322"/>
      <c r="H106" s="322"/>
      <c r="I106" s="322"/>
      <c r="J106" s="322"/>
      <c r="K106" s="986"/>
    </row>
    <row r="107" spans="1:11" ht="20.100000000000001" customHeight="1" x14ac:dyDescent="0.25">
      <c r="A107" s="16"/>
      <c r="B107" s="17"/>
      <c r="C107" s="17"/>
      <c r="D107" s="17"/>
      <c r="E107" s="17"/>
      <c r="F107" s="17"/>
      <c r="G107" s="17"/>
      <c r="H107" s="17"/>
      <c r="I107" s="17"/>
      <c r="J107" s="17"/>
      <c r="K107" s="1260"/>
    </row>
    <row r="108" spans="1:11" ht="20.100000000000001" customHeight="1" x14ac:dyDescent="0.25">
      <c r="A108" s="16"/>
      <c r="B108" s="17"/>
      <c r="C108" s="17"/>
      <c r="D108" s="17"/>
      <c r="E108" s="17"/>
      <c r="F108" s="17"/>
      <c r="G108" s="17"/>
      <c r="H108" s="17"/>
      <c r="I108" s="17"/>
      <c r="J108" s="17"/>
      <c r="K108" s="1260"/>
    </row>
    <row r="109" spans="1:11" x14ac:dyDescent="0.25">
      <c r="A109" s="16"/>
      <c r="B109" s="17"/>
      <c r="C109" s="17"/>
      <c r="D109" s="17"/>
      <c r="E109" s="17"/>
      <c r="F109" s="17"/>
      <c r="G109" s="17"/>
      <c r="H109" s="17"/>
      <c r="I109" s="17"/>
      <c r="J109" s="17"/>
      <c r="K109" s="1260"/>
    </row>
    <row r="110" spans="1:11" x14ac:dyDescent="0.25">
      <c r="A110" s="16"/>
      <c r="B110" s="17"/>
      <c r="C110" s="17"/>
      <c r="D110" s="17"/>
      <c r="E110" s="17"/>
      <c r="F110" s="17"/>
      <c r="G110" s="17"/>
      <c r="H110" s="17"/>
      <c r="I110" s="17"/>
      <c r="J110" s="17"/>
      <c r="K110" s="1260"/>
    </row>
    <row r="111" spans="1:11" x14ac:dyDescent="0.25">
      <c r="A111" s="16"/>
      <c r="B111" s="17"/>
      <c r="C111" s="17"/>
      <c r="D111" s="17"/>
      <c r="E111" s="17"/>
      <c r="F111" s="17"/>
      <c r="G111" s="17"/>
      <c r="H111" s="17"/>
      <c r="I111" s="17"/>
      <c r="J111" s="17"/>
      <c r="K111" s="1260"/>
    </row>
    <row r="112" spans="1:11" x14ac:dyDescent="0.25">
      <c r="A112" s="16"/>
      <c r="B112" s="17"/>
      <c r="C112" s="17"/>
      <c r="D112" s="17"/>
      <c r="E112" s="17"/>
      <c r="F112" s="17"/>
      <c r="G112" s="17"/>
      <c r="H112" s="17"/>
      <c r="I112" s="17"/>
      <c r="J112" s="17"/>
      <c r="K112" s="1260"/>
    </row>
    <row r="113" spans="1:11" x14ac:dyDescent="0.25">
      <c r="A113" s="16"/>
      <c r="B113" s="17"/>
      <c r="C113" s="17"/>
      <c r="D113" s="17"/>
      <c r="E113" s="17"/>
      <c r="F113" s="17"/>
      <c r="G113" s="17"/>
      <c r="H113" s="17"/>
      <c r="I113" s="17"/>
      <c r="J113" s="17"/>
      <c r="K113" s="1260"/>
    </row>
    <row r="114" spans="1:11" x14ac:dyDescent="0.25">
      <c r="A114" s="16"/>
      <c r="B114" s="17"/>
      <c r="C114" s="17"/>
      <c r="D114" s="17"/>
      <c r="E114" s="17"/>
      <c r="F114" s="17"/>
      <c r="G114" s="17"/>
      <c r="H114" s="17"/>
      <c r="I114" s="17"/>
      <c r="J114" s="17"/>
      <c r="K114" s="1260"/>
    </row>
    <row r="115" spans="1:11" ht="20.100000000000001" customHeight="1" x14ac:dyDescent="0.25">
      <c r="A115" s="16"/>
      <c r="B115" s="17"/>
      <c r="C115" s="17"/>
      <c r="D115" s="17"/>
      <c r="E115" s="17"/>
      <c r="F115" s="17"/>
      <c r="G115" s="17"/>
      <c r="H115" s="17"/>
      <c r="I115" s="17"/>
      <c r="J115" s="17"/>
      <c r="K115" s="1260"/>
    </row>
    <row r="116" spans="1:11" ht="20.100000000000001" customHeight="1" x14ac:dyDescent="0.25">
      <c r="A116" s="16"/>
      <c r="B116" s="17"/>
      <c r="C116" s="17"/>
      <c r="D116" s="17"/>
      <c r="E116" s="17"/>
      <c r="F116" s="17"/>
      <c r="G116" s="17"/>
      <c r="H116" s="17"/>
      <c r="I116" s="17"/>
      <c r="J116" s="17"/>
      <c r="K116" s="1260"/>
    </row>
    <row r="117" spans="1:11" ht="20.100000000000001" customHeight="1" x14ac:dyDescent="0.25">
      <c r="A117" s="16"/>
      <c r="B117" s="17"/>
      <c r="C117" s="17"/>
      <c r="D117" s="17"/>
      <c r="E117" s="17"/>
      <c r="F117" s="17"/>
      <c r="G117" s="17"/>
      <c r="H117" s="17"/>
      <c r="I117" s="17"/>
      <c r="J117" s="17"/>
      <c r="K117" s="1260"/>
    </row>
    <row r="118" spans="1:11" ht="20.100000000000001" customHeight="1" x14ac:dyDescent="0.25">
      <c r="A118" s="16"/>
      <c r="B118" s="17"/>
      <c r="C118" s="17"/>
      <c r="D118" s="17"/>
      <c r="E118" s="17"/>
      <c r="F118" s="17"/>
      <c r="G118" s="17"/>
      <c r="H118" s="17"/>
      <c r="I118" s="17"/>
      <c r="J118" s="17"/>
      <c r="K118" s="1260"/>
    </row>
    <row r="119" spans="1:11" x14ac:dyDescent="0.25">
      <c r="A119" s="16"/>
      <c r="B119" s="17"/>
      <c r="C119" s="17"/>
      <c r="D119" s="17"/>
      <c r="E119" s="17"/>
      <c r="F119" s="17"/>
      <c r="G119" s="17"/>
      <c r="H119" s="17"/>
      <c r="I119" s="17"/>
      <c r="J119" s="17"/>
      <c r="K119" s="1260"/>
    </row>
    <row r="120" spans="1:11" ht="20.100000000000001" customHeight="1" x14ac:dyDescent="0.25">
      <c r="A120" s="16"/>
      <c r="B120" s="17"/>
      <c r="C120" s="17"/>
      <c r="D120" s="17"/>
      <c r="E120" s="17"/>
      <c r="F120" s="17"/>
      <c r="G120" s="17"/>
      <c r="H120" s="17"/>
      <c r="I120" s="17"/>
      <c r="J120" s="17"/>
      <c r="K120" s="1260"/>
    </row>
    <row r="121" spans="1:11" ht="20.100000000000001" customHeight="1" x14ac:dyDescent="0.25">
      <c r="A121" s="16"/>
      <c r="B121" s="17"/>
      <c r="C121" s="17"/>
      <c r="D121" s="17"/>
      <c r="E121" s="17"/>
      <c r="F121" s="17"/>
      <c r="G121" s="17"/>
      <c r="H121" s="17"/>
      <c r="I121" s="17"/>
      <c r="J121" s="17"/>
      <c r="K121" s="1260"/>
    </row>
    <row r="122" spans="1:11" ht="20.100000000000001" customHeight="1" x14ac:dyDescent="0.25">
      <c r="A122" s="16"/>
      <c r="B122" s="17"/>
      <c r="C122" s="17"/>
      <c r="D122" s="17"/>
      <c r="E122" s="17"/>
      <c r="F122" s="17"/>
      <c r="G122" s="17"/>
      <c r="H122" s="17"/>
      <c r="I122" s="17"/>
      <c r="J122" s="17"/>
      <c r="K122" s="1260"/>
    </row>
    <row r="123" spans="1:11" ht="20.100000000000001" customHeight="1" x14ac:dyDescent="0.25">
      <c r="A123" s="16"/>
      <c r="B123" s="17"/>
      <c r="C123" s="17"/>
      <c r="D123" s="17"/>
      <c r="E123" s="17"/>
      <c r="F123" s="17"/>
      <c r="G123" s="17"/>
      <c r="H123" s="17"/>
      <c r="I123" s="17"/>
      <c r="J123" s="17"/>
      <c r="K123" s="1260"/>
    </row>
    <row r="124" spans="1:11" ht="20.100000000000001" customHeight="1" x14ac:dyDescent="0.25">
      <c r="A124" s="16"/>
      <c r="B124" s="17"/>
      <c r="C124" s="17"/>
      <c r="D124" s="17"/>
      <c r="E124" s="17"/>
      <c r="F124" s="17"/>
      <c r="G124" s="17"/>
      <c r="H124" s="17"/>
      <c r="I124" s="17"/>
      <c r="J124" s="17"/>
      <c r="K124" s="1260"/>
    </row>
    <row r="125" spans="1:11" ht="20.100000000000001" customHeight="1" x14ac:dyDescent="0.25">
      <c r="A125" s="16"/>
      <c r="B125" s="17"/>
      <c r="C125" s="17"/>
      <c r="D125" s="17"/>
      <c r="E125" s="17"/>
      <c r="F125" s="17"/>
      <c r="G125" s="17"/>
      <c r="H125" s="17"/>
      <c r="I125" s="17"/>
      <c r="J125" s="17"/>
      <c r="K125" s="1260"/>
    </row>
    <row r="126" spans="1:11" ht="20.100000000000001" customHeight="1" x14ac:dyDescent="0.25">
      <c r="A126" s="16"/>
      <c r="B126" s="17"/>
      <c r="C126" s="17"/>
      <c r="D126" s="17"/>
      <c r="E126" s="17"/>
      <c r="F126" s="17"/>
      <c r="G126" s="17"/>
      <c r="H126" s="17"/>
      <c r="I126" s="17"/>
      <c r="J126" s="17"/>
      <c r="K126" s="1260"/>
    </row>
    <row r="127" spans="1:11" ht="20.100000000000001" customHeight="1" x14ac:dyDescent="0.25">
      <c r="A127" s="16"/>
      <c r="B127" s="17"/>
      <c r="C127" s="17"/>
      <c r="D127" s="17"/>
      <c r="E127" s="17"/>
      <c r="F127" s="17"/>
      <c r="G127" s="17"/>
      <c r="H127" s="17"/>
      <c r="I127" s="17"/>
      <c r="J127" s="17"/>
      <c r="K127" s="1260"/>
    </row>
    <row r="128" spans="1:11" x14ac:dyDescent="0.25">
      <c r="A128" s="16"/>
      <c r="B128" s="17"/>
      <c r="C128" s="17"/>
      <c r="D128" s="17"/>
      <c r="E128" s="17"/>
      <c r="F128" s="17"/>
      <c r="G128" s="17"/>
      <c r="H128" s="17"/>
      <c r="I128" s="17"/>
      <c r="J128" s="17"/>
      <c r="K128" s="1260"/>
    </row>
    <row r="129" spans="1:11" ht="20.100000000000001" customHeight="1" x14ac:dyDescent="0.25">
      <c r="A129" s="16"/>
      <c r="B129" s="17"/>
      <c r="C129" s="17"/>
      <c r="D129" s="17"/>
      <c r="E129" s="17"/>
      <c r="F129" s="17"/>
      <c r="G129" s="17"/>
      <c r="H129" s="17"/>
      <c r="I129" s="17"/>
      <c r="J129" s="17"/>
      <c r="K129" s="1260"/>
    </row>
    <row r="130" spans="1:11" x14ac:dyDescent="0.25">
      <c r="A130" s="16"/>
      <c r="B130" s="17"/>
      <c r="C130" s="17"/>
      <c r="D130" s="17"/>
      <c r="E130" s="17"/>
      <c r="F130" s="17"/>
      <c r="G130" s="17"/>
      <c r="H130" s="17"/>
      <c r="I130" s="17"/>
      <c r="J130" s="17"/>
      <c r="K130" s="1260"/>
    </row>
    <row r="131" spans="1:11" x14ac:dyDescent="0.25">
      <c r="A131" s="16"/>
      <c r="B131" s="17"/>
      <c r="C131" s="17"/>
      <c r="D131" s="17"/>
      <c r="E131" s="17"/>
      <c r="F131" s="17"/>
      <c r="G131" s="17"/>
      <c r="H131" s="17"/>
      <c r="I131" s="17"/>
      <c r="J131" s="17"/>
      <c r="K131" s="1260"/>
    </row>
    <row r="132" spans="1:11" x14ac:dyDescent="0.25">
      <c r="A132" s="16"/>
    </row>
    <row r="133" spans="1:11" x14ac:dyDescent="0.25">
      <c r="A133" s="16"/>
    </row>
    <row r="134" spans="1:11" x14ac:dyDescent="0.25">
      <c r="A134" s="16"/>
    </row>
    <row r="135" spans="1:11" x14ac:dyDescent="0.25">
      <c r="A135" s="16"/>
    </row>
    <row r="136" spans="1:11" x14ac:dyDescent="0.25">
      <c r="A136" s="16"/>
    </row>
    <row r="137" spans="1:11" x14ac:dyDescent="0.25">
      <c r="A137" s="16"/>
    </row>
    <row r="138" spans="1:11" x14ac:dyDescent="0.25">
      <c r="A138" s="16"/>
    </row>
    <row r="139" spans="1:11" x14ac:dyDescent="0.25">
      <c r="A139" s="16"/>
    </row>
    <row r="140" spans="1:11" x14ac:dyDescent="0.25">
      <c r="A140" s="16"/>
    </row>
    <row r="141" spans="1:11" x14ac:dyDescent="0.25">
      <c r="A141" s="16"/>
    </row>
    <row r="142" spans="1:11" x14ac:dyDescent="0.25">
      <c r="A142" s="16"/>
    </row>
    <row r="143" spans="1:11" x14ac:dyDescent="0.25">
      <c r="A143" s="16"/>
    </row>
    <row r="144" spans="1:11"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row r="156" spans="1:1" x14ac:dyDescent="0.25">
      <c r="A156" s="16"/>
    </row>
    <row r="157" spans="1:1" x14ac:dyDescent="0.25">
      <c r="A157" s="16"/>
    </row>
    <row r="158" spans="1:1" x14ac:dyDescent="0.25">
      <c r="A158" s="16"/>
    </row>
  </sheetData>
  <autoFilter ref="A6:L7"/>
  <customSheetViews>
    <customSheetView guid="{4721BBB5-12E6-4B99-8BF2-C39038CD9F6A}" showAutoFilter="1">
      <pane ySplit="6" topLeftCell="A44" activePane="bottomLeft" state="frozen"/>
      <selection pane="bottomLeft" activeCell="H53" sqref="H53"/>
      <pageMargins left="0.7" right="0.7" top="0.75" bottom="0.75" header="0.3" footer="0.3"/>
      <pageSetup paperSize="9" orientation="portrait" r:id="rId1"/>
      <autoFilter ref="B6:B106"/>
    </customSheetView>
    <customSheetView guid="{FA9FAA88-D028-49CA-97F0-6F4B4A8F7473}" showAutoFilter="1">
      <pane ySplit="6" topLeftCell="A13" activePane="bottomLeft" state="frozen"/>
      <selection pane="bottomLeft" activeCell="C16" sqref="C16:J16"/>
      <pageMargins left="0.7" right="0.7" top="0.75" bottom="0.75" header="0.3" footer="0.3"/>
      <pageSetup paperSize="9" orientation="portrait" r:id="rId2"/>
      <autoFilter ref="B6:B105"/>
    </customSheetView>
  </customSheetViews>
  <mergeCells count="41">
    <mergeCell ref="C69:J69"/>
    <mergeCell ref="C67:J67"/>
    <mergeCell ref="C64:J64"/>
    <mergeCell ref="C26:J26"/>
    <mergeCell ref="C8:J8"/>
    <mergeCell ref="C11:J11"/>
    <mergeCell ref="C57:J57"/>
    <mergeCell ref="C50:J50"/>
    <mergeCell ref="C16:J16"/>
    <mergeCell ref="C37:J37"/>
    <mergeCell ref="C54:J54"/>
    <mergeCell ref="C53:J53"/>
    <mergeCell ref="C32:J32"/>
    <mergeCell ref="C21:J21"/>
    <mergeCell ref="C27:J27"/>
    <mergeCell ref="C12:J12"/>
    <mergeCell ref="A1:L1"/>
    <mergeCell ref="A2:B2"/>
    <mergeCell ref="C2:F2"/>
    <mergeCell ref="G2:H2"/>
    <mergeCell ref="I2:J2"/>
    <mergeCell ref="K2:L2"/>
    <mergeCell ref="K3:L3"/>
    <mergeCell ref="K4:L4"/>
    <mergeCell ref="K5:L5"/>
    <mergeCell ref="C68:J68"/>
    <mergeCell ref="I5:J5"/>
    <mergeCell ref="A45:A46"/>
    <mergeCell ref="I3:J3"/>
    <mergeCell ref="A4:B4"/>
    <mergeCell ref="C4:F4"/>
    <mergeCell ref="G4:H4"/>
    <mergeCell ref="I4:J4"/>
    <mergeCell ref="A3:B3"/>
    <mergeCell ref="C3:F3"/>
    <mergeCell ref="G3:H3"/>
    <mergeCell ref="A5:B5"/>
    <mergeCell ref="C5:F5"/>
    <mergeCell ref="C25:J25"/>
    <mergeCell ref="A20:A21"/>
    <mergeCell ref="C7:J7"/>
  </mergeCells>
  <hyperlinks>
    <hyperlink ref="B12" r:id="rId3"/>
  </hyperlinks>
  <pageMargins left="0.7" right="0.7" top="0.75" bottom="0.75" header="0.3" footer="0.3"/>
  <pageSetup paperSize="9" orientation="portrait"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FF00"/>
  </sheetPr>
  <dimension ref="A1:N154"/>
  <sheetViews>
    <sheetView workbookViewId="0">
      <pane ySplit="6" topLeftCell="A85" activePane="bottomLeft" state="frozen"/>
      <selection pane="bottomLeft" activeCell="A95" sqref="A95"/>
    </sheetView>
  </sheetViews>
  <sheetFormatPr defaultColWidth="8.88671875" defaultRowHeight="15.75" x14ac:dyDescent="0.25"/>
  <cols>
    <col min="1" max="1" width="8.5546875" style="48" customWidth="1"/>
    <col min="2" max="2" width="7.88671875" style="47" customWidth="1"/>
    <col min="3" max="3" width="9.6640625" style="47" customWidth="1"/>
    <col min="4" max="4" width="7.88671875" style="47" customWidth="1"/>
    <col min="5" max="5" width="9.88671875" style="47" customWidth="1"/>
    <col min="6" max="6" width="9.33203125" style="47" customWidth="1"/>
    <col min="7" max="10" width="7.88671875" style="47" customWidth="1"/>
    <col min="11" max="11" width="15.88671875" style="977" customWidth="1"/>
    <col min="12" max="12" width="34.109375" style="18" customWidth="1"/>
    <col min="13" max="16384" width="8.88671875" style="9"/>
  </cols>
  <sheetData>
    <row r="1" spans="1:13" s="6" customFormat="1" ht="30.75" customHeight="1" thickTop="1" x14ac:dyDescent="0.25">
      <c r="A1" s="1621" t="s">
        <v>407</v>
      </c>
      <c r="B1" s="1622"/>
      <c r="C1" s="1622"/>
      <c r="D1" s="1622"/>
      <c r="E1" s="1622"/>
      <c r="F1" s="1622"/>
      <c r="G1" s="1622"/>
      <c r="H1" s="1622"/>
      <c r="I1" s="1622"/>
      <c r="J1" s="1622"/>
      <c r="K1" s="1622"/>
      <c r="L1" s="1623"/>
      <c r="M1" s="5"/>
    </row>
    <row r="2" spans="1:13" ht="20.25" customHeight="1" x14ac:dyDescent="0.25">
      <c r="A2" s="1624" t="s">
        <v>177</v>
      </c>
      <c r="B2" s="1625"/>
      <c r="C2" s="1600">
        <f>+(23+120+84)*25</f>
        <v>5675</v>
      </c>
      <c r="D2" s="1601"/>
      <c r="E2" s="1601"/>
      <c r="F2" s="1602"/>
      <c r="G2" s="1626"/>
      <c r="H2" s="1627"/>
      <c r="I2" s="1628" t="s">
        <v>178</v>
      </c>
      <c r="J2" s="1629"/>
      <c r="K2" s="1632" t="s">
        <v>190</v>
      </c>
      <c r="L2" s="1633"/>
      <c r="M2" s="8"/>
    </row>
    <row r="3" spans="1:13" ht="20.25" customHeight="1" thickBot="1" x14ac:dyDescent="0.3">
      <c r="A3" s="1624" t="s">
        <v>179</v>
      </c>
      <c r="B3" s="1625"/>
      <c r="C3" s="1600" t="s">
        <v>193</v>
      </c>
      <c r="D3" s="1601"/>
      <c r="E3" s="1601"/>
      <c r="F3" s="1602"/>
      <c r="G3" s="1673"/>
      <c r="H3" s="1674"/>
      <c r="I3" s="1628" t="s">
        <v>180</v>
      </c>
      <c r="J3" s="1629"/>
      <c r="K3" s="1632" t="s">
        <v>203</v>
      </c>
      <c r="L3" s="1633"/>
      <c r="M3" s="8"/>
    </row>
    <row r="4" spans="1:13" ht="20.25" customHeight="1" thickBot="1" x14ac:dyDescent="0.3">
      <c r="A4" s="1624" t="s">
        <v>181</v>
      </c>
      <c r="B4" s="1625"/>
      <c r="C4" s="1600" t="s">
        <v>1340</v>
      </c>
      <c r="D4" s="1601"/>
      <c r="E4" s="1601"/>
      <c r="F4" s="1601"/>
      <c r="G4" s="2046" t="s">
        <v>1658</v>
      </c>
      <c r="H4" s="2047"/>
      <c r="I4" s="2045" t="s">
        <v>182</v>
      </c>
      <c r="J4" s="1629"/>
      <c r="K4" s="1632" t="s">
        <v>1913</v>
      </c>
      <c r="L4" s="1633"/>
      <c r="M4" s="8"/>
    </row>
    <row r="5" spans="1:13" ht="36.75" customHeight="1" thickBot="1" x14ac:dyDescent="0.3">
      <c r="A5" s="1641" t="s">
        <v>183</v>
      </c>
      <c r="B5" s="1642"/>
      <c r="C5" s="1636" t="s">
        <v>2137</v>
      </c>
      <c r="D5" s="1637"/>
      <c r="E5" s="1637"/>
      <c r="F5" s="1638"/>
      <c r="G5" s="1742" t="s">
        <v>1645</v>
      </c>
      <c r="H5" s="1743"/>
      <c r="I5" s="1628" t="s">
        <v>297</v>
      </c>
      <c r="J5" s="1629"/>
      <c r="K5" s="2048" t="s">
        <v>1028</v>
      </c>
      <c r="L5" s="2049"/>
      <c r="M5" s="8"/>
    </row>
    <row r="6" spans="1:13" s="6" customFormat="1" ht="36.75" customHeight="1" thickTop="1" thickBot="1" x14ac:dyDescent="0.3">
      <c r="A6" s="13" t="s">
        <v>0</v>
      </c>
      <c r="B6" s="14" t="s">
        <v>1</v>
      </c>
      <c r="C6" s="14" t="s">
        <v>2</v>
      </c>
      <c r="D6" s="14" t="s">
        <v>3</v>
      </c>
      <c r="E6" s="14" t="s">
        <v>4</v>
      </c>
      <c r="F6" s="14" t="s">
        <v>5</v>
      </c>
      <c r="G6" s="14" t="s">
        <v>6</v>
      </c>
      <c r="H6" s="14" t="s">
        <v>7</v>
      </c>
      <c r="I6" s="14" t="s">
        <v>8</v>
      </c>
      <c r="J6" s="14" t="s">
        <v>9</v>
      </c>
      <c r="K6" s="1265" t="s">
        <v>3050</v>
      </c>
      <c r="L6" s="15" t="s">
        <v>10</v>
      </c>
    </row>
    <row r="7" spans="1:13" ht="62.25" customHeight="1" thickTop="1" x14ac:dyDescent="0.25">
      <c r="A7" s="485">
        <v>40691</v>
      </c>
      <c r="B7" s="486" t="s">
        <v>78</v>
      </c>
      <c r="C7" s="1681" t="s">
        <v>532</v>
      </c>
      <c r="D7" s="1681"/>
      <c r="E7" s="1681"/>
      <c r="F7" s="1681"/>
      <c r="G7" s="1681"/>
      <c r="H7" s="1681"/>
      <c r="I7" s="1681"/>
      <c r="J7" s="1681"/>
      <c r="K7" s="525" t="s">
        <v>1573</v>
      </c>
      <c r="L7" s="525" t="s">
        <v>1571</v>
      </c>
    </row>
    <row r="8" spans="1:13" ht="20.100000000000001" customHeight="1" x14ac:dyDescent="0.25">
      <c r="A8" s="16">
        <v>40693</v>
      </c>
      <c r="B8" s="17" t="s">
        <v>66</v>
      </c>
      <c r="C8" s="1606" t="s">
        <v>80</v>
      </c>
      <c r="D8" s="1606"/>
      <c r="E8" s="1606"/>
      <c r="F8" s="1606"/>
      <c r="G8" s="1606"/>
      <c r="H8" s="1606"/>
      <c r="I8" s="1606"/>
      <c r="J8" s="1606"/>
    </row>
    <row r="9" spans="1:13" ht="18.75" customHeight="1" x14ac:dyDescent="0.25">
      <c r="A9" s="16">
        <v>40697</v>
      </c>
      <c r="B9" s="17" t="s">
        <v>18</v>
      </c>
      <c r="C9" s="47">
        <v>200</v>
      </c>
      <c r="D9" s="47">
        <v>198</v>
      </c>
      <c r="E9" s="47">
        <v>1</v>
      </c>
      <c r="G9" s="47">
        <v>130</v>
      </c>
      <c r="L9" s="18" t="s">
        <v>36</v>
      </c>
    </row>
    <row r="10" spans="1:13" ht="20.100000000000001" customHeight="1" x14ac:dyDescent="0.25">
      <c r="A10" s="16">
        <v>40702</v>
      </c>
      <c r="B10" s="17" t="s">
        <v>127</v>
      </c>
      <c r="H10" s="47">
        <v>4665</v>
      </c>
      <c r="I10" s="47">
        <v>100</v>
      </c>
      <c r="L10" s="18" t="s">
        <v>81</v>
      </c>
    </row>
    <row r="11" spans="1:13" ht="20.100000000000001" customHeight="1" x14ac:dyDescent="0.25">
      <c r="A11" s="16">
        <v>40705</v>
      </c>
      <c r="B11" s="17" t="s">
        <v>13</v>
      </c>
      <c r="C11" s="1606" t="s">
        <v>83</v>
      </c>
      <c r="D11" s="1606"/>
      <c r="E11" s="1606"/>
      <c r="F11" s="1606"/>
      <c r="G11" s="1606"/>
      <c r="H11" s="1606"/>
      <c r="I11" s="1606"/>
      <c r="J11" s="1606"/>
    </row>
    <row r="12" spans="1:13" ht="20.100000000000001" customHeight="1" x14ac:dyDescent="0.25">
      <c r="A12" s="16">
        <v>40740</v>
      </c>
      <c r="B12" s="17" t="s">
        <v>127</v>
      </c>
      <c r="H12" s="47">
        <v>4730</v>
      </c>
      <c r="I12" s="47">
        <v>100</v>
      </c>
      <c r="L12" s="18" t="s">
        <v>81</v>
      </c>
    </row>
    <row r="13" spans="1:13" ht="20.100000000000001" customHeight="1" x14ac:dyDescent="0.25">
      <c r="A13" s="16">
        <v>40795</v>
      </c>
      <c r="B13" s="17" t="s">
        <v>127</v>
      </c>
      <c r="H13" s="47">
        <v>4435</v>
      </c>
      <c r="I13" s="47">
        <v>74</v>
      </c>
      <c r="L13" s="18" t="s">
        <v>81</v>
      </c>
    </row>
    <row r="14" spans="1:13" ht="19.5" customHeight="1" thickBot="1" x14ac:dyDescent="0.3">
      <c r="A14" s="120">
        <v>40809</v>
      </c>
      <c r="B14" s="121" t="s">
        <v>18</v>
      </c>
      <c r="C14" s="122">
        <v>200</v>
      </c>
      <c r="D14" s="122">
        <v>198</v>
      </c>
      <c r="E14" s="122">
        <v>1</v>
      </c>
      <c r="F14" s="122" t="s">
        <v>95</v>
      </c>
      <c r="G14" s="122">
        <v>150</v>
      </c>
      <c r="H14" s="122"/>
      <c r="I14" s="122"/>
      <c r="J14" s="122"/>
      <c r="K14" s="122"/>
      <c r="L14" s="123" t="s">
        <v>104</v>
      </c>
    </row>
    <row r="15" spans="1:13" ht="20.100000000000001" customHeight="1" thickTop="1" x14ac:dyDescent="0.25">
      <c r="A15" s="44">
        <v>41002</v>
      </c>
      <c r="B15" s="45" t="s">
        <v>127</v>
      </c>
      <c r="C15" s="81"/>
      <c r="D15" s="81"/>
      <c r="E15" s="81"/>
      <c r="F15" s="81"/>
      <c r="G15" s="81"/>
      <c r="H15" s="81">
        <v>4990</v>
      </c>
      <c r="I15" s="81">
        <v>84</v>
      </c>
      <c r="J15" s="81"/>
      <c r="K15" s="985"/>
      <c r="L15" s="124" t="s">
        <v>533</v>
      </c>
    </row>
    <row r="16" spans="1:13" ht="30.75" customHeight="1" x14ac:dyDescent="0.25">
      <c r="A16" s="19">
        <v>41005</v>
      </c>
      <c r="B16" s="20" t="s">
        <v>18</v>
      </c>
      <c r="C16" s="62">
        <v>130</v>
      </c>
      <c r="D16" s="62">
        <v>98</v>
      </c>
      <c r="E16" s="62">
        <v>25</v>
      </c>
      <c r="F16" s="62" t="s">
        <v>95</v>
      </c>
      <c r="G16" s="62">
        <v>156</v>
      </c>
      <c r="H16" s="62"/>
      <c r="I16" s="62"/>
      <c r="J16" s="62"/>
      <c r="K16" s="1098"/>
      <c r="L16" s="107" t="s">
        <v>534</v>
      </c>
    </row>
    <row r="17" spans="1:12" ht="20.100000000000001" customHeight="1" x14ac:dyDescent="0.25">
      <c r="A17" s="16">
        <v>41007</v>
      </c>
      <c r="B17" s="17" t="s">
        <v>127</v>
      </c>
      <c r="D17" s="57"/>
      <c r="H17" s="47">
        <v>4985</v>
      </c>
      <c r="I17" s="47">
        <v>86</v>
      </c>
      <c r="L17" s="21" t="s">
        <v>535</v>
      </c>
    </row>
    <row r="18" spans="1:12" ht="20.100000000000001" customHeight="1" x14ac:dyDescent="0.25">
      <c r="A18" s="25">
        <v>41032</v>
      </c>
      <c r="B18" s="26" t="s">
        <v>148</v>
      </c>
      <c r="C18" s="1607" t="s">
        <v>149</v>
      </c>
      <c r="D18" s="1607" t="e">
        <f>+C18*(100-E18)/100</f>
        <v>#VALUE!</v>
      </c>
      <c r="E18" s="1607"/>
      <c r="F18" s="1607"/>
      <c r="G18" s="1607"/>
      <c r="H18" s="1607"/>
      <c r="I18" s="1607"/>
      <c r="J18" s="1607"/>
      <c r="K18" s="979"/>
      <c r="L18" s="125"/>
    </row>
    <row r="19" spans="1:12" ht="20.100000000000001" customHeight="1" thickBot="1" x14ac:dyDescent="0.3">
      <c r="A19" s="37">
        <v>41187</v>
      </c>
      <c r="B19" s="38" t="s">
        <v>127</v>
      </c>
      <c r="C19" s="74"/>
      <c r="D19" s="66"/>
      <c r="E19" s="74"/>
      <c r="F19" s="74"/>
      <c r="G19" s="74"/>
      <c r="H19" s="74">
        <v>4955</v>
      </c>
      <c r="I19" s="74">
        <v>90</v>
      </c>
      <c r="J19" s="74"/>
      <c r="K19" s="74"/>
      <c r="L19" s="126" t="s">
        <v>536</v>
      </c>
    </row>
    <row r="20" spans="1:12" ht="20.100000000000001" customHeight="1" thickTop="1" x14ac:dyDescent="0.25">
      <c r="A20" s="40">
        <v>41303</v>
      </c>
      <c r="B20" s="41" t="s">
        <v>13</v>
      </c>
      <c r="C20" s="1808" t="s">
        <v>169</v>
      </c>
      <c r="D20" s="1809"/>
      <c r="E20" s="1809"/>
      <c r="F20" s="1809"/>
      <c r="G20" s="1809"/>
      <c r="H20" s="1809"/>
      <c r="I20" s="1809"/>
      <c r="J20" s="1810"/>
      <c r="K20" s="1050"/>
      <c r="L20" s="42"/>
    </row>
    <row r="21" spans="1:12" ht="20.100000000000001" customHeight="1" x14ac:dyDescent="0.25">
      <c r="A21" s="16">
        <v>41304</v>
      </c>
      <c r="B21" s="17" t="s">
        <v>127</v>
      </c>
      <c r="D21" s="57"/>
      <c r="H21" s="47">
        <v>5310</v>
      </c>
      <c r="I21" s="47">
        <v>81</v>
      </c>
      <c r="L21" s="50" t="s">
        <v>221</v>
      </c>
    </row>
    <row r="22" spans="1:12" ht="51" customHeight="1" x14ac:dyDescent="0.25">
      <c r="A22" s="16">
        <v>41318</v>
      </c>
      <c r="B22" s="17" t="s">
        <v>13</v>
      </c>
      <c r="C22" s="1664" t="s">
        <v>224</v>
      </c>
      <c r="D22" s="1665"/>
      <c r="E22" s="1665"/>
      <c r="F22" s="1665"/>
      <c r="G22" s="1665"/>
      <c r="H22" s="1665"/>
      <c r="I22" s="1665"/>
      <c r="J22" s="1666"/>
      <c r="K22" s="999"/>
    </row>
    <row r="23" spans="1:12" ht="20.100000000000001" customHeight="1" x14ac:dyDescent="0.25">
      <c r="A23" s="19">
        <v>41350</v>
      </c>
      <c r="B23" s="20" t="s">
        <v>18</v>
      </c>
      <c r="C23" s="62">
        <v>150</v>
      </c>
      <c r="D23" s="60">
        <f>+C23*(100-E23)/100</f>
        <v>90</v>
      </c>
      <c r="E23" s="62">
        <v>40</v>
      </c>
      <c r="F23" s="62"/>
      <c r="G23" s="62">
        <v>140</v>
      </c>
      <c r="H23" s="62"/>
      <c r="I23" s="62"/>
      <c r="J23" s="62"/>
      <c r="K23" s="1098"/>
      <c r="L23" s="28" t="s">
        <v>537</v>
      </c>
    </row>
    <row r="24" spans="1:12" ht="33.75" customHeight="1" x14ac:dyDescent="0.25">
      <c r="A24" s="16">
        <v>41363</v>
      </c>
      <c r="B24" s="17" t="s">
        <v>13</v>
      </c>
      <c r="C24" s="1664" t="s">
        <v>228</v>
      </c>
      <c r="D24" s="1665"/>
      <c r="E24" s="1665"/>
      <c r="F24" s="1665"/>
      <c r="G24" s="1665"/>
      <c r="H24" s="1665"/>
      <c r="I24" s="1665"/>
      <c r="J24" s="1666"/>
      <c r="K24" s="999"/>
    </row>
    <row r="25" spans="1:12" ht="93.75" customHeight="1" x14ac:dyDescent="0.25">
      <c r="A25" s="485">
        <v>41366</v>
      </c>
      <c r="B25" s="514" t="s">
        <v>24</v>
      </c>
      <c r="C25" s="1747" t="s">
        <v>538</v>
      </c>
      <c r="D25" s="1762"/>
      <c r="E25" s="1762"/>
      <c r="F25" s="1762"/>
      <c r="G25" s="1762"/>
      <c r="H25" s="1762"/>
      <c r="I25" s="1762"/>
      <c r="J25" s="1763"/>
      <c r="K25" s="525" t="s">
        <v>1572</v>
      </c>
      <c r="L25" s="525" t="s">
        <v>1572</v>
      </c>
    </row>
    <row r="26" spans="1:12" ht="30.75" customHeight="1" x14ac:dyDescent="0.25">
      <c r="A26" s="29">
        <v>41382</v>
      </c>
      <c r="B26" s="30" t="s">
        <v>18</v>
      </c>
      <c r="C26" s="63">
        <v>45</v>
      </c>
      <c r="D26" s="56">
        <f>+C26*(100-E26)/100</f>
        <v>27</v>
      </c>
      <c r="E26" s="63">
        <v>40</v>
      </c>
      <c r="F26" s="63"/>
      <c r="G26" s="63">
        <v>160</v>
      </c>
      <c r="H26" s="63"/>
      <c r="I26" s="63"/>
      <c r="J26" s="63"/>
      <c r="K26" s="1041"/>
      <c r="L26" s="43" t="s">
        <v>1038</v>
      </c>
    </row>
    <row r="27" spans="1:12" ht="20.100000000000001" customHeight="1" x14ac:dyDescent="0.25">
      <c r="A27" s="16">
        <v>41383</v>
      </c>
      <c r="B27" s="17" t="s">
        <v>13</v>
      </c>
      <c r="C27" s="1661" t="s">
        <v>74</v>
      </c>
      <c r="D27" s="1662"/>
      <c r="E27" s="1662"/>
      <c r="F27" s="1662"/>
      <c r="G27" s="1662"/>
      <c r="H27" s="1662"/>
      <c r="I27" s="1662"/>
      <c r="J27" s="1663"/>
      <c r="K27" s="1002"/>
    </row>
    <row r="28" spans="1:12" ht="31.5" x14ac:dyDescent="0.25">
      <c r="A28" s="16">
        <v>41390</v>
      </c>
      <c r="B28" s="17" t="s">
        <v>18</v>
      </c>
      <c r="C28" s="47">
        <v>45</v>
      </c>
      <c r="D28" s="57">
        <f>+C28*(100-E28)/100</f>
        <v>27</v>
      </c>
      <c r="E28" s="47">
        <v>40</v>
      </c>
      <c r="G28" s="47">
        <v>115</v>
      </c>
      <c r="L28" s="18" t="s">
        <v>1019</v>
      </c>
    </row>
    <row r="29" spans="1:12" x14ac:dyDescent="0.25">
      <c r="A29" s="16">
        <v>41391</v>
      </c>
      <c r="B29" s="17" t="s">
        <v>1034</v>
      </c>
      <c r="C29" s="1600" t="s">
        <v>539</v>
      </c>
      <c r="D29" s="1601"/>
      <c r="E29" s="1601"/>
      <c r="F29" s="1601"/>
      <c r="G29" s="1601"/>
      <c r="H29" s="1601"/>
      <c r="I29" s="1601"/>
      <c r="J29" s="1602"/>
      <c r="K29" s="972"/>
    </row>
    <row r="30" spans="1:12" ht="20.100000000000001" customHeight="1" x14ac:dyDescent="0.25">
      <c r="A30" s="16">
        <v>41392</v>
      </c>
      <c r="B30" s="17" t="s">
        <v>19</v>
      </c>
      <c r="C30" s="1661" t="s">
        <v>540</v>
      </c>
      <c r="D30" s="1662"/>
      <c r="E30" s="1662"/>
      <c r="F30" s="1662"/>
      <c r="G30" s="1662"/>
      <c r="H30" s="1662"/>
      <c r="I30" s="1662"/>
      <c r="J30" s="1663"/>
      <c r="K30" s="1002"/>
    </row>
    <row r="31" spans="1:12" ht="33.75" customHeight="1" x14ac:dyDescent="0.25">
      <c r="A31" s="16">
        <v>41396</v>
      </c>
      <c r="B31" s="17" t="s">
        <v>18</v>
      </c>
      <c r="C31" s="47">
        <v>100</v>
      </c>
      <c r="D31" s="57">
        <f>+C31*(100-E31)/100</f>
        <v>80</v>
      </c>
      <c r="E31" s="47">
        <v>20</v>
      </c>
      <c r="G31" s="47">
        <v>100</v>
      </c>
      <c r="L31" s="21" t="s">
        <v>230</v>
      </c>
    </row>
    <row r="32" spans="1:12" ht="33.75" customHeight="1" x14ac:dyDescent="0.25">
      <c r="A32" s="16">
        <v>41435</v>
      </c>
      <c r="B32" s="17" t="s">
        <v>127</v>
      </c>
      <c r="D32" s="57"/>
      <c r="H32" s="47">
        <v>4755</v>
      </c>
      <c r="I32" s="47">
        <v>100</v>
      </c>
      <c r="L32" s="21" t="s">
        <v>541</v>
      </c>
    </row>
    <row r="33" spans="1:12" ht="19.5" customHeight="1" x14ac:dyDescent="0.25">
      <c r="A33" s="16">
        <v>41539</v>
      </c>
      <c r="B33" s="17" t="s">
        <v>1034</v>
      </c>
      <c r="C33" s="1600" t="s">
        <v>542</v>
      </c>
      <c r="D33" s="1601"/>
      <c r="E33" s="1601"/>
      <c r="F33" s="1601"/>
      <c r="G33" s="1601"/>
      <c r="H33" s="1601"/>
      <c r="I33" s="1601"/>
      <c r="J33" s="1602"/>
      <c r="K33" s="972"/>
      <c r="L33" s="21"/>
    </row>
    <row r="34" spans="1:12" ht="20.100000000000001" customHeight="1" x14ac:dyDescent="0.25">
      <c r="A34" s="16">
        <v>41548</v>
      </c>
      <c r="B34" s="17" t="s">
        <v>127</v>
      </c>
      <c r="D34" s="57"/>
      <c r="H34" s="47">
        <v>4900</v>
      </c>
      <c r="I34" s="47">
        <v>90</v>
      </c>
      <c r="L34" s="18" t="s">
        <v>543</v>
      </c>
    </row>
    <row r="35" spans="1:12" ht="16.5" thickBot="1" x14ac:dyDescent="0.3">
      <c r="A35" s="37">
        <v>41577</v>
      </c>
      <c r="B35" s="38" t="s">
        <v>18</v>
      </c>
      <c r="C35" s="74">
        <v>125</v>
      </c>
      <c r="D35" s="66">
        <f>+C35*(100-E35)/100</f>
        <v>100</v>
      </c>
      <c r="E35" s="74">
        <v>20</v>
      </c>
      <c r="F35" s="74"/>
      <c r="G35" s="74">
        <v>160</v>
      </c>
      <c r="H35" s="74"/>
      <c r="I35" s="74"/>
      <c r="J35" s="74"/>
      <c r="K35" s="74"/>
      <c r="L35" s="39" t="s">
        <v>36</v>
      </c>
    </row>
    <row r="36" spans="1:12" ht="20.100000000000001" customHeight="1" thickTop="1" x14ac:dyDescent="0.25">
      <c r="A36" s="40">
        <v>41642</v>
      </c>
      <c r="B36" s="41" t="s">
        <v>127</v>
      </c>
      <c r="C36" s="119"/>
      <c r="D36" s="61"/>
      <c r="E36" s="119"/>
      <c r="F36" s="119"/>
      <c r="G36" s="119"/>
      <c r="H36" s="119">
        <v>4745</v>
      </c>
      <c r="I36" s="119">
        <v>100</v>
      </c>
      <c r="J36" s="119"/>
      <c r="K36" s="984"/>
      <c r="L36" s="42" t="s">
        <v>81</v>
      </c>
    </row>
    <row r="37" spans="1:12" ht="20.100000000000001" customHeight="1" x14ac:dyDescent="0.25">
      <c r="A37" s="16">
        <v>41732</v>
      </c>
      <c r="B37" s="17" t="s">
        <v>13</v>
      </c>
      <c r="C37" s="1661" t="s">
        <v>74</v>
      </c>
      <c r="D37" s="1662"/>
      <c r="E37" s="1662"/>
      <c r="F37" s="1662"/>
      <c r="G37" s="1662"/>
      <c r="H37" s="1662"/>
      <c r="I37" s="1662"/>
      <c r="J37" s="1663"/>
      <c r="K37" s="1002"/>
    </row>
    <row r="38" spans="1:12" x14ac:dyDescent="0.25">
      <c r="A38" s="16">
        <v>41735</v>
      </c>
      <c r="B38" s="17" t="s">
        <v>13</v>
      </c>
      <c r="C38" s="1661" t="s">
        <v>122</v>
      </c>
      <c r="D38" s="1662"/>
      <c r="E38" s="1662"/>
      <c r="F38" s="1662"/>
      <c r="G38" s="1662"/>
      <c r="H38" s="1662"/>
      <c r="I38" s="1662"/>
      <c r="J38" s="1663"/>
      <c r="K38" s="1002"/>
    </row>
    <row r="39" spans="1:12" ht="46.5" customHeight="1" x14ac:dyDescent="0.25">
      <c r="A39" s="16">
        <v>41742</v>
      </c>
      <c r="B39" s="17" t="s">
        <v>13</v>
      </c>
      <c r="C39" s="1664" t="s">
        <v>544</v>
      </c>
      <c r="D39" s="1665"/>
      <c r="E39" s="1665"/>
      <c r="F39" s="1665"/>
      <c r="G39" s="1665"/>
      <c r="H39" s="1665"/>
      <c r="I39" s="1665"/>
      <c r="J39" s="1666"/>
      <c r="K39" s="999"/>
    </row>
    <row r="40" spans="1:12" ht="20.100000000000001" customHeight="1" x14ac:dyDescent="0.25">
      <c r="A40" s="16">
        <v>41745</v>
      </c>
      <c r="B40" s="17" t="s">
        <v>18</v>
      </c>
      <c r="C40" s="47">
        <v>120</v>
      </c>
      <c r="D40" s="57">
        <f>+C40*(100-E40)/100</f>
        <v>96</v>
      </c>
      <c r="E40" s="47">
        <v>20</v>
      </c>
      <c r="G40" s="47">
        <v>130</v>
      </c>
      <c r="L40" s="18" t="s">
        <v>545</v>
      </c>
    </row>
    <row r="41" spans="1:12" x14ac:dyDescent="0.25">
      <c r="A41" s="19">
        <v>41806</v>
      </c>
      <c r="B41" s="20" t="s">
        <v>127</v>
      </c>
      <c r="C41" s="62"/>
      <c r="D41" s="60"/>
      <c r="E41" s="62"/>
      <c r="F41" s="62"/>
      <c r="G41" s="62"/>
      <c r="H41" s="62">
        <v>4480</v>
      </c>
      <c r="I41" s="62">
        <v>98</v>
      </c>
      <c r="J41" s="62"/>
      <c r="K41" s="1098"/>
      <c r="L41" s="28" t="s">
        <v>81</v>
      </c>
    </row>
    <row r="42" spans="1:12" ht="32.25" customHeight="1" x14ac:dyDescent="0.25">
      <c r="A42" s="16">
        <v>41844</v>
      </c>
      <c r="B42" s="17" t="s">
        <v>13</v>
      </c>
      <c r="C42" s="1664" t="s">
        <v>546</v>
      </c>
      <c r="D42" s="1665"/>
      <c r="E42" s="1665"/>
      <c r="F42" s="1665"/>
      <c r="G42" s="1665"/>
      <c r="H42" s="1665"/>
      <c r="I42" s="1665"/>
      <c r="J42" s="1666"/>
      <c r="K42" s="999"/>
    </row>
    <row r="43" spans="1:12" s="89" customFormat="1" ht="20.100000000000001" customHeight="1" x14ac:dyDescent="0.25">
      <c r="A43" s="19">
        <v>41876</v>
      </c>
      <c r="B43" s="20" t="s">
        <v>127</v>
      </c>
      <c r="C43" s="60"/>
      <c r="D43" s="60"/>
      <c r="E43" s="60"/>
      <c r="F43" s="60"/>
      <c r="G43" s="60"/>
      <c r="H43" s="60">
        <v>4330</v>
      </c>
      <c r="I43" s="60">
        <v>95</v>
      </c>
      <c r="J43" s="60"/>
      <c r="K43" s="1065"/>
      <c r="L43" s="73" t="s">
        <v>547</v>
      </c>
    </row>
    <row r="44" spans="1:12" ht="20.100000000000001" customHeight="1" x14ac:dyDescent="0.25">
      <c r="A44" s="16">
        <v>41877</v>
      </c>
      <c r="B44" s="17" t="s">
        <v>18</v>
      </c>
      <c r="C44" s="47">
        <v>130</v>
      </c>
      <c r="D44" s="57">
        <f>+C44*(100-E44)/100</f>
        <v>104</v>
      </c>
      <c r="E44" s="47">
        <v>20</v>
      </c>
      <c r="G44" s="47">
        <v>145</v>
      </c>
      <c r="L44" s="18" t="s">
        <v>214</v>
      </c>
    </row>
    <row r="45" spans="1:12" x14ac:dyDescent="0.25">
      <c r="A45" s="16">
        <v>41955</v>
      </c>
      <c r="B45" s="17" t="s">
        <v>127</v>
      </c>
      <c r="D45" s="57"/>
      <c r="H45" s="47">
        <v>4510</v>
      </c>
      <c r="I45" s="47">
        <v>100</v>
      </c>
      <c r="L45" s="18" t="s">
        <v>81</v>
      </c>
    </row>
    <row r="46" spans="1:12" ht="20.100000000000001" customHeight="1" thickBot="1" x14ac:dyDescent="0.3">
      <c r="A46" s="22">
        <v>42002</v>
      </c>
      <c r="B46" s="23" t="s">
        <v>18</v>
      </c>
      <c r="C46" s="64">
        <v>120</v>
      </c>
      <c r="D46" s="58">
        <f t="shared" ref="D46:D108" si="0">+C46*(100-E46)/100</f>
        <v>96</v>
      </c>
      <c r="E46" s="64">
        <v>20</v>
      </c>
      <c r="F46" s="64"/>
      <c r="G46" s="64">
        <v>133</v>
      </c>
      <c r="H46" s="64"/>
      <c r="I46" s="64"/>
      <c r="J46" s="64"/>
      <c r="K46" s="64"/>
      <c r="L46" s="24" t="s">
        <v>548</v>
      </c>
    </row>
    <row r="47" spans="1:12" ht="32.25" customHeight="1" thickTop="1" x14ac:dyDescent="0.25">
      <c r="A47" s="44">
        <v>42041</v>
      </c>
      <c r="B47" s="45" t="s">
        <v>13</v>
      </c>
      <c r="C47" s="1655" t="s">
        <v>1027</v>
      </c>
      <c r="D47" s="1656"/>
      <c r="E47" s="1656"/>
      <c r="F47" s="1656"/>
      <c r="G47" s="1656"/>
      <c r="H47" s="1656"/>
      <c r="I47" s="1656"/>
      <c r="J47" s="1657"/>
      <c r="K47" s="1143"/>
      <c r="L47" s="46"/>
    </row>
    <row r="48" spans="1:12" x14ac:dyDescent="0.25">
      <c r="A48" s="16">
        <v>42044</v>
      </c>
      <c r="B48" s="17" t="s">
        <v>127</v>
      </c>
      <c r="C48" s="178"/>
      <c r="D48" s="179"/>
      <c r="E48" s="178"/>
      <c r="F48" s="178"/>
      <c r="G48" s="178"/>
      <c r="H48" s="178">
        <v>4780</v>
      </c>
      <c r="I48" s="178">
        <v>100</v>
      </c>
      <c r="J48" s="178"/>
      <c r="K48" s="1003"/>
      <c r="L48" s="18" t="s">
        <v>549</v>
      </c>
    </row>
    <row r="49" spans="1:14" x14ac:dyDescent="0.25">
      <c r="A49" s="188">
        <v>42114</v>
      </c>
      <c r="B49" s="17" t="s">
        <v>18</v>
      </c>
      <c r="C49" s="178">
        <v>85</v>
      </c>
      <c r="D49" s="179">
        <f t="shared" si="0"/>
        <v>68</v>
      </c>
      <c r="E49" s="178">
        <v>20</v>
      </c>
      <c r="F49" s="178"/>
      <c r="G49" s="178">
        <v>115</v>
      </c>
      <c r="H49" s="178"/>
      <c r="I49" s="178"/>
      <c r="J49" s="178"/>
      <c r="K49" s="1003"/>
      <c r="L49" s="18" t="s">
        <v>216</v>
      </c>
      <c r="M49"/>
      <c r="N49"/>
    </row>
    <row r="50" spans="1:14" x14ac:dyDescent="0.25">
      <c r="A50" s="16">
        <v>42146</v>
      </c>
      <c r="B50" s="17" t="s">
        <v>127</v>
      </c>
      <c r="C50" s="178"/>
      <c r="D50" s="179"/>
      <c r="E50" s="178"/>
      <c r="F50" s="178"/>
      <c r="G50" s="178"/>
      <c r="H50" s="178">
        <v>4575</v>
      </c>
      <c r="I50" s="178">
        <v>100</v>
      </c>
      <c r="J50" s="178"/>
      <c r="K50" s="1003"/>
      <c r="L50" s="18" t="s">
        <v>1018</v>
      </c>
    </row>
    <row r="51" spans="1:14" ht="67.5" customHeight="1" x14ac:dyDescent="0.25">
      <c r="A51" s="485">
        <v>42148</v>
      </c>
      <c r="B51" s="514" t="s">
        <v>24</v>
      </c>
      <c r="C51" s="1652" t="s">
        <v>1039</v>
      </c>
      <c r="D51" s="1653"/>
      <c r="E51" s="1653"/>
      <c r="F51" s="1653"/>
      <c r="G51" s="1653"/>
      <c r="H51" s="1653"/>
      <c r="I51" s="1653"/>
      <c r="J51" s="1654"/>
      <c r="K51" s="525" t="s">
        <v>1573</v>
      </c>
      <c r="L51" s="525" t="s">
        <v>1573</v>
      </c>
    </row>
    <row r="52" spans="1:14" ht="20.100000000000001" customHeight="1" x14ac:dyDescent="0.25">
      <c r="A52" s="29">
        <v>42168</v>
      </c>
      <c r="B52" s="30" t="s">
        <v>18</v>
      </c>
      <c r="C52" s="199">
        <v>95</v>
      </c>
      <c r="D52" s="200">
        <f t="shared" si="0"/>
        <v>76</v>
      </c>
      <c r="E52" s="199">
        <v>20</v>
      </c>
      <c r="F52" s="199"/>
      <c r="G52" s="200">
        <v>140</v>
      </c>
      <c r="H52" s="199"/>
      <c r="I52" s="199"/>
      <c r="J52" s="199"/>
      <c r="K52" s="199"/>
      <c r="L52" s="525" t="s">
        <v>1048</v>
      </c>
    </row>
    <row r="53" spans="1:14" ht="20.100000000000001" customHeight="1" x14ac:dyDescent="0.25">
      <c r="A53" s="16">
        <v>42199</v>
      </c>
      <c r="B53" s="17" t="s">
        <v>127</v>
      </c>
      <c r="C53" s="178"/>
      <c r="D53" s="179"/>
      <c r="E53" s="178"/>
      <c r="F53" s="178"/>
      <c r="G53" s="178"/>
      <c r="H53" s="178">
        <v>4570</v>
      </c>
      <c r="I53" s="178">
        <v>100</v>
      </c>
      <c r="J53" s="178"/>
      <c r="K53" s="1003"/>
      <c r="L53" s="525" t="s">
        <v>81</v>
      </c>
    </row>
    <row r="54" spans="1:14" ht="31.5" x14ac:dyDescent="0.25">
      <c r="A54" s="16">
        <v>42248</v>
      </c>
      <c r="B54" s="17" t="s">
        <v>18</v>
      </c>
      <c r="C54" s="178">
        <v>95</v>
      </c>
      <c r="D54" s="179">
        <f t="shared" si="0"/>
        <v>76</v>
      </c>
      <c r="E54" s="178">
        <v>20</v>
      </c>
      <c r="F54" s="178"/>
      <c r="G54" s="178">
        <v>170</v>
      </c>
      <c r="H54" s="178"/>
      <c r="I54" s="178"/>
      <c r="J54" s="178"/>
      <c r="K54" s="1003"/>
      <c r="L54" s="525" t="s">
        <v>1070</v>
      </c>
      <c r="M54" s="8"/>
    </row>
    <row r="55" spans="1:14" ht="20.100000000000001" customHeight="1" x14ac:dyDescent="0.25">
      <c r="A55" s="16">
        <v>42323</v>
      </c>
      <c r="B55" s="17" t="s">
        <v>127</v>
      </c>
      <c r="C55" s="178"/>
      <c r="D55" s="179"/>
      <c r="E55" s="178"/>
      <c r="F55" s="178"/>
      <c r="G55" s="178"/>
      <c r="H55" s="178">
        <v>4515</v>
      </c>
      <c r="I55" s="178">
        <v>100</v>
      </c>
      <c r="J55" s="178"/>
      <c r="K55" s="1003"/>
      <c r="L55" s="525" t="s">
        <v>81</v>
      </c>
    </row>
    <row r="56" spans="1:14" ht="20.100000000000001" customHeight="1" x14ac:dyDescent="0.25">
      <c r="A56" s="16">
        <v>42343</v>
      </c>
      <c r="B56" s="17" t="s">
        <v>18</v>
      </c>
      <c r="C56" s="178">
        <v>100</v>
      </c>
      <c r="D56" s="179">
        <f t="shared" si="0"/>
        <v>80</v>
      </c>
      <c r="E56" s="178">
        <v>20</v>
      </c>
      <c r="F56" s="178"/>
      <c r="G56" s="178">
        <v>220</v>
      </c>
      <c r="H56" s="178"/>
      <c r="I56" s="178"/>
      <c r="J56" s="178"/>
      <c r="K56" s="1003"/>
      <c r="L56" s="525" t="s">
        <v>30</v>
      </c>
    </row>
    <row r="57" spans="1:14" ht="20.100000000000001" customHeight="1" x14ac:dyDescent="0.25">
      <c r="A57" s="19">
        <v>42357</v>
      </c>
      <c r="B57" s="20" t="s">
        <v>18</v>
      </c>
      <c r="C57" s="236">
        <v>115</v>
      </c>
      <c r="D57" s="237">
        <f t="shared" si="0"/>
        <v>92</v>
      </c>
      <c r="E57" s="236">
        <v>20</v>
      </c>
      <c r="F57" s="236"/>
      <c r="G57" s="236">
        <v>200</v>
      </c>
      <c r="H57" s="236"/>
      <c r="I57" s="236"/>
      <c r="J57" s="236"/>
      <c r="K57" s="236"/>
      <c r="L57" s="525" t="s">
        <v>30</v>
      </c>
    </row>
    <row r="58" spans="1:14" ht="20.100000000000001" customHeight="1" thickBot="1" x14ac:dyDescent="0.3">
      <c r="A58" s="386">
        <v>42363</v>
      </c>
      <c r="B58" s="144" t="s">
        <v>18</v>
      </c>
      <c r="C58" s="243">
        <v>120</v>
      </c>
      <c r="D58" s="244">
        <f t="shared" si="0"/>
        <v>96</v>
      </c>
      <c r="E58" s="243">
        <v>20</v>
      </c>
      <c r="F58" s="243"/>
      <c r="G58" s="243">
        <v>200</v>
      </c>
      <c r="H58" s="243"/>
      <c r="I58" s="243"/>
      <c r="J58" s="243"/>
      <c r="K58" s="243"/>
      <c r="L58" s="525" t="s">
        <v>30</v>
      </c>
    </row>
    <row r="59" spans="1:14" ht="62.25" customHeight="1" thickTop="1" x14ac:dyDescent="0.25">
      <c r="A59" s="40">
        <v>42393</v>
      </c>
      <c r="B59" s="41" t="s">
        <v>13</v>
      </c>
      <c r="C59" s="1816" t="s">
        <v>1163</v>
      </c>
      <c r="D59" s="1817"/>
      <c r="E59" s="1817"/>
      <c r="F59" s="1817"/>
      <c r="G59" s="1817"/>
      <c r="H59" s="1817"/>
      <c r="I59" s="1817"/>
      <c r="J59" s="1818"/>
      <c r="K59" s="1143"/>
      <c r="L59" s="525"/>
    </row>
    <row r="60" spans="1:14" ht="20.100000000000001" customHeight="1" x14ac:dyDescent="0.25">
      <c r="A60" s="29">
        <v>42402</v>
      </c>
      <c r="B60" s="30" t="s">
        <v>18</v>
      </c>
      <c r="C60" s="199">
        <v>70</v>
      </c>
      <c r="D60" s="200">
        <f t="shared" si="0"/>
        <v>52.5</v>
      </c>
      <c r="E60" s="199">
        <v>25</v>
      </c>
      <c r="F60" s="199"/>
      <c r="G60" s="199">
        <v>180</v>
      </c>
      <c r="H60" s="199"/>
      <c r="I60" s="199"/>
      <c r="J60" s="199"/>
      <c r="K60" s="199"/>
      <c r="L60" s="525" t="s">
        <v>1171</v>
      </c>
    </row>
    <row r="61" spans="1:14" ht="31.5" x14ac:dyDescent="0.25">
      <c r="A61" s="29">
        <v>42425</v>
      </c>
      <c r="B61" s="30" t="s">
        <v>18</v>
      </c>
      <c r="C61" s="199">
        <v>70</v>
      </c>
      <c r="D61" s="200">
        <f t="shared" si="0"/>
        <v>52.5</v>
      </c>
      <c r="E61" s="199">
        <v>25</v>
      </c>
      <c r="F61" s="199"/>
      <c r="G61" s="199">
        <v>210</v>
      </c>
      <c r="H61" s="199"/>
      <c r="I61" s="199"/>
      <c r="J61" s="199"/>
      <c r="K61" s="199"/>
      <c r="L61" s="525" t="s">
        <v>30</v>
      </c>
    </row>
    <row r="62" spans="1:14" ht="20.100000000000001" customHeight="1" x14ac:dyDescent="0.25">
      <c r="A62" s="380">
        <v>42462</v>
      </c>
      <c r="B62" s="17" t="s">
        <v>127</v>
      </c>
      <c r="C62" s="383"/>
      <c r="D62" s="179"/>
      <c r="E62" s="383"/>
      <c r="F62" s="383"/>
      <c r="G62" s="383"/>
      <c r="H62" s="298" t="s">
        <v>1233</v>
      </c>
      <c r="I62" s="299"/>
      <c r="J62" s="383"/>
      <c r="K62" s="1003"/>
      <c r="L62" s="525" t="s">
        <v>1227</v>
      </c>
    </row>
    <row r="63" spans="1:14" ht="20.100000000000001" customHeight="1" x14ac:dyDescent="0.25">
      <c r="A63" s="29">
        <v>42491</v>
      </c>
      <c r="B63" s="30" t="s">
        <v>18</v>
      </c>
      <c r="C63" s="199">
        <v>80</v>
      </c>
      <c r="D63" s="200">
        <f t="shared" si="0"/>
        <v>56</v>
      </c>
      <c r="E63" s="199">
        <v>30</v>
      </c>
      <c r="F63" s="199"/>
      <c r="G63" s="199">
        <v>168</v>
      </c>
      <c r="H63" s="199"/>
      <c r="I63" s="199"/>
      <c r="J63" s="199"/>
      <c r="K63" s="199"/>
      <c r="L63" s="525" t="s">
        <v>1260</v>
      </c>
    </row>
    <row r="64" spans="1:14" ht="39.75" customHeight="1" x14ac:dyDescent="0.25">
      <c r="A64" s="380">
        <v>42536</v>
      </c>
      <c r="B64" s="17" t="s">
        <v>11</v>
      </c>
      <c r="C64" s="1655" t="s">
        <v>1312</v>
      </c>
      <c r="D64" s="1656"/>
      <c r="E64" s="1656"/>
      <c r="F64" s="1656"/>
      <c r="G64" s="1656"/>
      <c r="H64" s="1656"/>
      <c r="I64" s="1656"/>
      <c r="J64" s="1657"/>
      <c r="K64" s="991"/>
      <c r="L64" s="525"/>
    </row>
    <row r="65" spans="1:12" ht="31.5" x14ac:dyDescent="0.25">
      <c r="A65" s="19">
        <v>42564</v>
      </c>
      <c r="B65" s="20" t="s">
        <v>18</v>
      </c>
      <c r="C65" s="236">
        <v>40</v>
      </c>
      <c r="D65" s="237">
        <f t="shared" si="0"/>
        <v>26</v>
      </c>
      <c r="E65" s="236">
        <v>35</v>
      </c>
      <c r="F65" s="236"/>
      <c r="G65" s="236">
        <v>160</v>
      </c>
      <c r="H65" s="236"/>
      <c r="I65" s="236"/>
      <c r="J65" s="236"/>
      <c r="K65" s="236"/>
      <c r="L65" s="525" t="s">
        <v>1327</v>
      </c>
    </row>
    <row r="66" spans="1:12" ht="36" customHeight="1" x14ac:dyDescent="0.25">
      <c r="A66" s="380">
        <v>42565</v>
      </c>
      <c r="B66" s="17" t="s">
        <v>13</v>
      </c>
      <c r="C66" s="1655" t="s">
        <v>1333</v>
      </c>
      <c r="D66" s="1656"/>
      <c r="E66" s="1656"/>
      <c r="F66" s="1656"/>
      <c r="G66" s="1656"/>
      <c r="H66" s="1656"/>
      <c r="I66" s="1656"/>
      <c r="J66" s="1657"/>
      <c r="K66" s="991"/>
      <c r="L66" s="525"/>
    </row>
    <row r="67" spans="1:12" ht="20.100000000000001" customHeight="1" x14ac:dyDescent="0.25">
      <c r="A67" s="380">
        <v>42579</v>
      </c>
      <c r="B67" s="17" t="s">
        <v>26</v>
      </c>
      <c r="C67" s="1658" t="s">
        <v>1342</v>
      </c>
      <c r="D67" s="1659"/>
      <c r="E67" s="1659"/>
      <c r="F67" s="1659"/>
      <c r="G67" s="1659"/>
      <c r="H67" s="1659"/>
      <c r="I67" s="1659"/>
      <c r="J67" s="1660"/>
      <c r="K67" s="997"/>
      <c r="L67" s="525"/>
    </row>
    <row r="68" spans="1:12" ht="31.5" x14ac:dyDescent="0.25">
      <c r="A68" s="380">
        <v>42580</v>
      </c>
      <c r="B68" s="17" t="s">
        <v>18</v>
      </c>
      <c r="C68" s="383">
        <v>75</v>
      </c>
      <c r="D68" s="179">
        <f t="shared" si="0"/>
        <v>52.5</v>
      </c>
      <c r="E68" s="383">
        <v>30</v>
      </c>
      <c r="F68" s="383"/>
      <c r="G68" s="383">
        <v>190</v>
      </c>
      <c r="H68" s="383"/>
      <c r="I68" s="383"/>
      <c r="J68" s="383"/>
      <c r="K68" s="1003"/>
      <c r="L68" s="525" t="s">
        <v>30</v>
      </c>
    </row>
    <row r="69" spans="1:12" ht="63" x14ac:dyDescent="0.25">
      <c r="A69" s="380">
        <v>42642</v>
      </c>
      <c r="B69" s="17" t="s">
        <v>18</v>
      </c>
      <c r="C69" s="383">
        <v>70</v>
      </c>
      <c r="D69" s="179">
        <f t="shared" si="0"/>
        <v>38.5</v>
      </c>
      <c r="E69" s="383">
        <v>45</v>
      </c>
      <c r="F69" s="383"/>
      <c r="G69" s="383">
        <v>155</v>
      </c>
      <c r="H69" s="383"/>
      <c r="I69" s="383"/>
      <c r="J69" s="383"/>
      <c r="K69" s="1003"/>
      <c r="L69" s="525" t="s">
        <v>1392</v>
      </c>
    </row>
    <row r="70" spans="1:12" ht="47.25" customHeight="1" x14ac:dyDescent="0.25">
      <c r="A70" s="380">
        <v>42653</v>
      </c>
      <c r="B70" s="17" t="s">
        <v>13</v>
      </c>
      <c r="C70" s="1655" t="s">
        <v>1411</v>
      </c>
      <c r="D70" s="1656"/>
      <c r="E70" s="1656"/>
      <c r="F70" s="1656"/>
      <c r="G70" s="1656"/>
      <c r="H70" s="1656"/>
      <c r="I70" s="1656"/>
      <c r="J70" s="1657"/>
      <c r="K70" s="991"/>
      <c r="L70" s="525"/>
    </row>
    <row r="71" spans="1:12" ht="63.75" customHeight="1" x14ac:dyDescent="0.25">
      <c r="A71" s="380">
        <v>42659</v>
      </c>
      <c r="B71" s="17" t="s">
        <v>13</v>
      </c>
      <c r="C71" s="1655" t="s">
        <v>1434</v>
      </c>
      <c r="D71" s="1656"/>
      <c r="E71" s="1656"/>
      <c r="F71" s="1656"/>
      <c r="G71" s="1656"/>
      <c r="H71" s="1656"/>
      <c r="I71" s="1656"/>
      <c r="J71" s="1657"/>
      <c r="K71" s="991"/>
      <c r="L71" s="525"/>
    </row>
    <row r="72" spans="1:12" ht="57" customHeight="1" x14ac:dyDescent="0.25">
      <c r="A72" s="485">
        <v>42723</v>
      </c>
      <c r="B72" s="486" t="s">
        <v>24</v>
      </c>
      <c r="C72" s="1652" t="s">
        <v>1487</v>
      </c>
      <c r="D72" s="1653"/>
      <c r="E72" s="1653"/>
      <c r="F72" s="1653"/>
      <c r="G72" s="1653"/>
      <c r="H72" s="1653"/>
      <c r="I72" s="1653"/>
      <c r="J72" s="1654"/>
      <c r="K72" s="994"/>
      <c r="L72" s="525" t="s">
        <v>1573</v>
      </c>
    </row>
    <row r="73" spans="1:12" ht="22.5" customHeight="1" thickBot="1" x14ac:dyDescent="0.3">
      <c r="A73" s="22">
        <v>42732</v>
      </c>
      <c r="B73" s="23" t="s">
        <v>18</v>
      </c>
      <c r="C73" s="227">
        <v>70</v>
      </c>
      <c r="D73" s="367">
        <f t="shared" si="0"/>
        <v>38.5</v>
      </c>
      <c r="E73" s="227">
        <v>45</v>
      </c>
      <c r="F73" s="227"/>
      <c r="G73" s="227">
        <v>185</v>
      </c>
      <c r="H73" s="227"/>
      <c r="I73" s="227"/>
      <c r="J73" s="227"/>
      <c r="K73" s="391"/>
      <c r="L73" s="525" t="s">
        <v>1491</v>
      </c>
    </row>
    <row r="74" spans="1:12" ht="22.5" customHeight="1" thickTop="1" x14ac:dyDescent="0.25">
      <c r="A74" s="382">
        <v>42799</v>
      </c>
      <c r="B74" s="389" t="s">
        <v>127</v>
      </c>
      <c r="C74" s="229"/>
      <c r="D74" s="238"/>
      <c r="E74" s="229"/>
      <c r="F74" s="229"/>
      <c r="G74" s="229"/>
      <c r="H74" s="229">
        <v>5200</v>
      </c>
      <c r="I74" s="229">
        <v>35</v>
      </c>
      <c r="J74" s="229"/>
      <c r="K74" s="229"/>
      <c r="L74" s="525" t="s">
        <v>81</v>
      </c>
    </row>
    <row r="75" spans="1:12" ht="31.5" x14ac:dyDescent="0.25">
      <c r="A75" s="16">
        <v>42838</v>
      </c>
      <c r="B75" s="17" t="s">
        <v>18</v>
      </c>
      <c r="C75" s="178">
        <v>105</v>
      </c>
      <c r="D75" s="179">
        <f t="shared" si="0"/>
        <v>63</v>
      </c>
      <c r="E75" s="178">
        <v>40</v>
      </c>
      <c r="F75" s="178"/>
      <c r="G75" s="178">
        <v>175</v>
      </c>
      <c r="H75" s="178"/>
      <c r="I75" s="178"/>
      <c r="J75" s="178"/>
      <c r="K75" s="1003"/>
      <c r="L75" s="525" t="s">
        <v>1588</v>
      </c>
    </row>
    <row r="76" spans="1:12" ht="35.25" customHeight="1" x14ac:dyDescent="0.25">
      <c r="A76" s="16">
        <v>42935</v>
      </c>
      <c r="B76" s="17" t="s">
        <v>13</v>
      </c>
      <c r="C76" s="1655" t="s">
        <v>1647</v>
      </c>
      <c r="D76" s="1656"/>
      <c r="E76" s="1656"/>
      <c r="F76" s="1656"/>
      <c r="G76" s="1656"/>
      <c r="H76" s="1656"/>
      <c r="I76" s="1656"/>
      <c r="J76" s="1657"/>
      <c r="K76" s="991"/>
      <c r="L76" s="525"/>
    </row>
    <row r="77" spans="1:12" ht="21.75" customHeight="1" x14ac:dyDescent="0.25">
      <c r="A77" s="16">
        <v>42942</v>
      </c>
      <c r="B77" s="17" t="s">
        <v>18</v>
      </c>
      <c r="C77" s="178">
        <v>115</v>
      </c>
      <c r="D77" s="179">
        <f t="shared" si="0"/>
        <v>69</v>
      </c>
      <c r="E77" s="178">
        <v>40</v>
      </c>
      <c r="F77" s="178"/>
      <c r="G77" s="178">
        <v>230</v>
      </c>
      <c r="H77" s="178"/>
      <c r="I77" s="178"/>
      <c r="J77" s="178"/>
      <c r="K77" s="1003"/>
      <c r="L77" s="525" t="s">
        <v>36</v>
      </c>
    </row>
    <row r="78" spans="1:12" ht="63" x14ac:dyDescent="0.25">
      <c r="A78" s="16">
        <v>42949</v>
      </c>
      <c r="B78" s="17" t="s">
        <v>127</v>
      </c>
      <c r="C78" s="178"/>
      <c r="D78" s="179">
        <f t="shared" si="0"/>
        <v>0</v>
      </c>
      <c r="E78" s="178"/>
      <c r="F78" s="178"/>
      <c r="G78" s="178"/>
      <c r="H78" s="178">
        <v>5145</v>
      </c>
      <c r="I78" s="178">
        <v>100</v>
      </c>
      <c r="J78" s="178"/>
      <c r="K78" s="1003"/>
      <c r="L78" s="525" t="s">
        <v>1670</v>
      </c>
    </row>
    <row r="79" spans="1:12" ht="30.75" customHeight="1" x14ac:dyDescent="0.25">
      <c r="A79" s="479">
        <v>43017</v>
      </c>
      <c r="B79" s="17" t="s">
        <v>13</v>
      </c>
      <c r="C79" s="1655" t="s">
        <v>1746</v>
      </c>
      <c r="D79" s="1656"/>
      <c r="E79" s="1656"/>
      <c r="F79" s="1656"/>
      <c r="G79" s="1656"/>
      <c r="H79" s="1656"/>
      <c r="I79" s="1656"/>
      <c r="J79" s="1657"/>
      <c r="K79" s="991"/>
      <c r="L79" s="525"/>
    </row>
    <row r="80" spans="1:12" ht="30.75" customHeight="1" x14ac:dyDescent="0.25">
      <c r="A80" s="16">
        <v>43020</v>
      </c>
      <c r="B80" s="17" t="s">
        <v>13</v>
      </c>
      <c r="C80" s="1655" t="s">
        <v>1747</v>
      </c>
      <c r="D80" s="1656"/>
      <c r="E80" s="1656"/>
      <c r="F80" s="1656"/>
      <c r="G80" s="1656"/>
      <c r="H80" s="1656"/>
      <c r="I80" s="1656"/>
      <c r="J80" s="1657"/>
      <c r="K80" s="991"/>
      <c r="L80" s="525"/>
    </row>
    <row r="81" spans="1:12" ht="51.75" customHeight="1" x14ac:dyDescent="0.25">
      <c r="A81" s="16">
        <v>43040</v>
      </c>
      <c r="B81" s="17" t="s">
        <v>13</v>
      </c>
      <c r="C81" s="1655" t="s">
        <v>1778</v>
      </c>
      <c r="D81" s="1656"/>
      <c r="E81" s="1656"/>
      <c r="F81" s="1656"/>
      <c r="G81" s="1656"/>
      <c r="H81" s="1656"/>
      <c r="I81" s="1656"/>
      <c r="J81" s="1657"/>
      <c r="K81" s="991"/>
      <c r="L81" s="525"/>
    </row>
    <row r="82" spans="1:12" ht="20.100000000000001" customHeight="1" x14ac:dyDescent="0.25">
      <c r="A82" s="19">
        <v>43066</v>
      </c>
      <c r="B82" s="20" t="s">
        <v>18</v>
      </c>
      <c r="C82" s="236">
        <v>80</v>
      </c>
      <c r="D82" s="237">
        <f t="shared" si="0"/>
        <v>48</v>
      </c>
      <c r="E82" s="236">
        <v>40</v>
      </c>
      <c r="F82" s="236"/>
      <c r="G82" s="236">
        <v>190</v>
      </c>
      <c r="H82" s="236"/>
      <c r="I82" s="236"/>
      <c r="J82" s="236"/>
      <c r="K82" s="236"/>
      <c r="L82" s="21" t="s">
        <v>1824</v>
      </c>
    </row>
    <row r="83" spans="1:12" ht="20.100000000000001" customHeight="1" x14ac:dyDescent="0.25">
      <c r="A83" s="16">
        <v>43078</v>
      </c>
      <c r="B83" s="17" t="s">
        <v>127</v>
      </c>
      <c r="C83" s="178"/>
      <c r="D83" s="179">
        <f t="shared" si="0"/>
        <v>0</v>
      </c>
      <c r="E83" s="178"/>
      <c r="F83" s="178"/>
      <c r="G83" s="178"/>
      <c r="H83" s="178">
        <v>4690</v>
      </c>
      <c r="I83" s="178">
        <v>100</v>
      </c>
      <c r="J83" s="178"/>
      <c r="K83" s="1003"/>
      <c r="L83" s="21" t="s">
        <v>1852</v>
      </c>
    </row>
    <row r="84" spans="1:12" ht="51" customHeight="1" x14ac:dyDescent="0.25">
      <c r="A84" s="16">
        <v>43246</v>
      </c>
      <c r="B84" s="17" t="s">
        <v>13</v>
      </c>
      <c r="C84" s="1655" t="s">
        <v>2094</v>
      </c>
      <c r="D84" s="1656"/>
      <c r="E84" s="1656"/>
      <c r="F84" s="1656"/>
      <c r="G84" s="1656"/>
      <c r="H84" s="1656"/>
      <c r="I84" s="1656"/>
      <c r="J84" s="1657"/>
      <c r="K84" s="991"/>
      <c r="L84" s="525"/>
    </row>
    <row r="85" spans="1:12" ht="66.75" customHeight="1" x14ac:dyDescent="0.25">
      <c r="A85" s="485">
        <v>43295</v>
      </c>
      <c r="B85" s="514" t="s">
        <v>24</v>
      </c>
      <c r="C85" s="1695" t="s">
        <v>2143</v>
      </c>
      <c r="D85" s="1696"/>
      <c r="E85" s="1696"/>
      <c r="F85" s="1696"/>
      <c r="G85" s="1696"/>
      <c r="H85" s="1696"/>
      <c r="I85" s="1696"/>
      <c r="J85" s="1697"/>
      <c r="K85" s="992"/>
      <c r="L85" s="525" t="s">
        <v>1573</v>
      </c>
    </row>
    <row r="86" spans="1:12" ht="34.5" customHeight="1" x14ac:dyDescent="0.25">
      <c r="A86" s="16">
        <v>43304</v>
      </c>
      <c r="B86" s="17" t="s">
        <v>18</v>
      </c>
      <c r="C86" s="178">
        <v>110</v>
      </c>
      <c r="D86" s="179">
        <f t="shared" si="0"/>
        <v>44</v>
      </c>
      <c r="E86" s="178">
        <v>60</v>
      </c>
      <c r="F86" s="178"/>
      <c r="G86" s="178">
        <v>150</v>
      </c>
      <c r="H86" s="178"/>
      <c r="I86" s="178"/>
      <c r="J86" s="178"/>
      <c r="K86" s="1003"/>
      <c r="L86" s="21" t="s">
        <v>1824</v>
      </c>
    </row>
    <row r="87" spans="1:12" s="277" customFormat="1" x14ac:dyDescent="0.25">
      <c r="A87" s="29">
        <v>43306</v>
      </c>
      <c r="B87" s="30" t="s">
        <v>127</v>
      </c>
      <c r="C87" s="199"/>
      <c r="D87" s="200"/>
      <c r="E87" s="199"/>
      <c r="F87" s="199"/>
      <c r="G87" s="199"/>
      <c r="H87" s="199">
        <v>5265</v>
      </c>
      <c r="I87" s="199">
        <v>100</v>
      </c>
      <c r="J87" s="199"/>
      <c r="K87" s="199"/>
      <c r="L87" s="31"/>
    </row>
    <row r="88" spans="1:12" x14ac:dyDescent="0.25">
      <c r="A88" s="16">
        <v>43316</v>
      </c>
      <c r="B88" s="17" t="s">
        <v>127</v>
      </c>
      <c r="C88" s="178"/>
      <c r="D88" s="179"/>
      <c r="E88" s="178"/>
      <c r="F88" s="178"/>
      <c r="G88" s="178"/>
      <c r="H88" s="178">
        <v>5270</v>
      </c>
      <c r="I88" s="178">
        <v>100</v>
      </c>
      <c r="J88" s="178"/>
      <c r="K88" s="1003"/>
    </row>
    <row r="89" spans="1:12" ht="20.100000000000001" customHeight="1" x14ac:dyDescent="0.25">
      <c r="A89" s="16">
        <v>43343</v>
      </c>
      <c r="B89" s="17" t="s">
        <v>18</v>
      </c>
      <c r="C89" s="178">
        <v>105</v>
      </c>
      <c r="D89" s="179">
        <f t="shared" si="0"/>
        <v>57.75</v>
      </c>
      <c r="E89" s="178">
        <v>45</v>
      </c>
      <c r="F89" s="178" t="s">
        <v>95</v>
      </c>
      <c r="G89" s="178">
        <v>150</v>
      </c>
      <c r="H89" s="178"/>
      <c r="I89" s="178"/>
      <c r="J89" s="178"/>
      <c r="K89" s="1003"/>
      <c r="L89" s="18" t="s">
        <v>1634</v>
      </c>
    </row>
    <row r="90" spans="1:12" x14ac:dyDescent="0.25">
      <c r="A90" s="16">
        <v>43375</v>
      </c>
      <c r="B90" s="17" t="s">
        <v>127</v>
      </c>
      <c r="C90" s="178"/>
      <c r="D90" s="179"/>
      <c r="E90" s="178"/>
      <c r="F90" s="178"/>
      <c r="G90" s="178"/>
      <c r="H90" s="178">
        <v>5080</v>
      </c>
      <c r="I90" s="178">
        <v>100</v>
      </c>
      <c r="J90" s="178"/>
      <c r="K90" s="1003"/>
      <c r="L90" s="18" t="s">
        <v>42</v>
      </c>
    </row>
    <row r="91" spans="1:12" x14ac:dyDescent="0.25">
      <c r="A91" s="16">
        <v>43401</v>
      </c>
      <c r="B91" s="17" t="s">
        <v>18</v>
      </c>
      <c r="C91" s="178">
        <v>105</v>
      </c>
      <c r="D91" s="179">
        <f t="shared" si="0"/>
        <v>57.75</v>
      </c>
      <c r="E91" s="178">
        <v>45</v>
      </c>
      <c r="F91" s="178"/>
      <c r="G91" s="178">
        <v>140</v>
      </c>
      <c r="H91" s="178"/>
      <c r="I91" s="178"/>
      <c r="J91" s="178"/>
      <c r="K91" s="1003"/>
      <c r="L91" s="18" t="s">
        <v>2194</v>
      </c>
    </row>
    <row r="92" spans="1:12" ht="16.5" thickBot="1" x14ac:dyDescent="0.3">
      <c r="A92" s="779">
        <v>43444</v>
      </c>
      <c r="B92" s="784" t="s">
        <v>13</v>
      </c>
      <c r="C92" s="1737" t="s">
        <v>14</v>
      </c>
      <c r="D92" s="1738"/>
      <c r="E92" s="1738"/>
      <c r="F92" s="1738"/>
      <c r="G92" s="1738"/>
      <c r="H92" s="1738"/>
      <c r="I92" s="1738"/>
      <c r="J92" s="1739"/>
      <c r="K92" s="1039"/>
      <c r="L92" s="39"/>
    </row>
    <row r="93" spans="1:12" ht="20.100000000000001" customHeight="1" thickTop="1" x14ac:dyDescent="0.25">
      <c r="A93" s="40">
        <v>43471</v>
      </c>
      <c r="B93" s="41" t="s">
        <v>18</v>
      </c>
      <c r="C93" s="786">
        <v>135</v>
      </c>
      <c r="D93" s="182">
        <f t="shared" si="0"/>
        <v>54</v>
      </c>
      <c r="E93" s="786">
        <v>60</v>
      </c>
      <c r="F93" s="786"/>
      <c r="G93" s="786">
        <v>155</v>
      </c>
      <c r="H93" s="786"/>
      <c r="I93" s="786"/>
      <c r="J93" s="786"/>
      <c r="K93" s="1144"/>
      <c r="L93" s="42" t="s">
        <v>36</v>
      </c>
    </row>
    <row r="94" spans="1:12" ht="20.100000000000001" customHeight="1" x14ac:dyDescent="0.25">
      <c r="A94" s="16">
        <v>43578</v>
      </c>
      <c r="B94" s="17" t="s">
        <v>127</v>
      </c>
      <c r="C94" s="178"/>
      <c r="D94" s="179"/>
      <c r="E94" s="178"/>
      <c r="F94" s="178"/>
      <c r="G94" s="178"/>
      <c r="H94" s="178">
        <v>4940</v>
      </c>
      <c r="I94" s="178">
        <v>100</v>
      </c>
      <c r="J94" s="179"/>
      <c r="K94" s="179"/>
      <c r="L94" s="18" t="s">
        <v>42</v>
      </c>
    </row>
    <row r="95" spans="1:12" ht="34.5" customHeight="1" x14ac:dyDescent="0.25">
      <c r="A95" s="16">
        <v>43589</v>
      </c>
      <c r="B95" s="263" t="s">
        <v>13</v>
      </c>
      <c r="C95" s="1655" t="s">
        <v>2510</v>
      </c>
      <c r="D95" s="1656"/>
      <c r="E95" s="1656"/>
      <c r="F95" s="1656"/>
      <c r="G95" s="1656"/>
      <c r="H95" s="1656"/>
      <c r="I95" s="1656"/>
      <c r="J95" s="1657"/>
      <c r="K95" s="991"/>
    </row>
    <row r="96" spans="1:12" x14ac:dyDescent="0.25">
      <c r="A96" s="16"/>
      <c r="B96" s="17"/>
      <c r="C96" s="178"/>
      <c r="D96" s="179">
        <f t="shared" si="0"/>
        <v>0</v>
      </c>
      <c r="E96" s="178"/>
      <c r="F96" s="178"/>
      <c r="G96" s="178"/>
      <c r="H96" s="178"/>
      <c r="I96" s="178"/>
      <c r="J96" s="178"/>
      <c r="K96" s="1003"/>
    </row>
    <row r="97" spans="1:11" x14ac:dyDescent="0.25">
      <c r="A97" s="16"/>
      <c r="B97" s="17"/>
      <c r="C97" s="178"/>
      <c r="D97" s="179">
        <f t="shared" si="0"/>
        <v>0</v>
      </c>
      <c r="E97" s="178"/>
      <c r="F97" s="178"/>
      <c r="G97" s="178"/>
      <c r="H97" s="178"/>
      <c r="I97" s="178"/>
      <c r="J97" s="178"/>
      <c r="K97" s="1003"/>
    </row>
    <row r="98" spans="1:11" x14ac:dyDescent="0.25">
      <c r="A98" s="16"/>
      <c r="B98" s="17"/>
      <c r="C98" s="178"/>
      <c r="D98" s="179">
        <f t="shared" si="0"/>
        <v>0</v>
      </c>
      <c r="E98" s="178"/>
      <c r="F98" s="178"/>
      <c r="G98" s="178"/>
      <c r="H98" s="178"/>
      <c r="I98" s="178"/>
      <c r="J98" s="178"/>
      <c r="K98" s="1003"/>
    </row>
    <row r="99" spans="1:11" ht="20.100000000000001" customHeight="1" x14ac:dyDescent="0.25">
      <c r="A99" s="16"/>
      <c r="B99" s="17"/>
      <c r="C99" s="178"/>
      <c r="D99" s="179">
        <f t="shared" si="0"/>
        <v>0</v>
      </c>
      <c r="E99" s="178"/>
      <c r="F99" s="178"/>
      <c r="G99" s="178"/>
      <c r="H99" s="178"/>
      <c r="I99" s="178"/>
      <c r="J99" s="178"/>
      <c r="K99" s="1003"/>
    </row>
    <row r="100" spans="1:11" x14ac:dyDescent="0.25">
      <c r="A100" s="16"/>
      <c r="B100" s="17"/>
      <c r="C100" s="178"/>
      <c r="D100" s="179">
        <f t="shared" si="0"/>
        <v>0</v>
      </c>
      <c r="E100" s="178"/>
      <c r="F100" s="178"/>
      <c r="G100" s="178"/>
      <c r="H100" s="178"/>
      <c r="I100" s="178"/>
      <c r="J100" s="178"/>
      <c r="K100" s="1003"/>
    </row>
    <row r="101" spans="1:11" x14ac:dyDescent="0.25">
      <c r="A101" s="16"/>
      <c r="B101" s="17"/>
      <c r="C101" s="178"/>
      <c r="D101" s="179">
        <f t="shared" si="0"/>
        <v>0</v>
      </c>
      <c r="E101" s="178"/>
      <c r="F101" s="178"/>
      <c r="G101" s="178"/>
      <c r="H101" s="178"/>
      <c r="I101" s="178"/>
      <c r="J101" s="178"/>
      <c r="K101" s="1003"/>
    </row>
    <row r="102" spans="1:11" x14ac:dyDescent="0.25">
      <c r="A102" s="16"/>
      <c r="B102" s="17"/>
      <c r="C102" s="178"/>
      <c r="D102" s="179">
        <f t="shared" si="0"/>
        <v>0</v>
      </c>
      <c r="E102" s="178"/>
      <c r="F102" s="178"/>
      <c r="G102" s="178"/>
      <c r="H102" s="178"/>
      <c r="I102" s="178"/>
      <c r="J102" s="178"/>
      <c r="K102" s="1003"/>
    </row>
    <row r="103" spans="1:11" ht="20.100000000000001" customHeight="1" x14ac:dyDescent="0.25">
      <c r="A103" s="16"/>
      <c r="B103" s="17"/>
      <c r="C103" s="178"/>
      <c r="D103" s="179">
        <f t="shared" si="0"/>
        <v>0</v>
      </c>
      <c r="E103" s="178"/>
      <c r="F103" s="178"/>
      <c r="G103" s="178"/>
      <c r="H103" s="178"/>
      <c r="I103" s="178"/>
      <c r="J103" s="178"/>
      <c r="K103" s="1003"/>
    </row>
    <row r="104" spans="1:11" ht="20.100000000000001" customHeight="1" x14ac:dyDescent="0.25">
      <c r="A104" s="16"/>
      <c r="B104" s="17"/>
      <c r="C104" s="178"/>
      <c r="D104" s="179">
        <f t="shared" si="0"/>
        <v>0</v>
      </c>
      <c r="E104" s="178"/>
      <c r="F104" s="178"/>
      <c r="G104" s="178"/>
      <c r="H104" s="178"/>
      <c r="I104" s="178"/>
      <c r="J104" s="178"/>
      <c r="K104" s="1003"/>
    </row>
    <row r="105" spans="1:11" x14ac:dyDescent="0.25">
      <c r="A105" s="16"/>
      <c r="B105" s="17"/>
      <c r="C105" s="178"/>
      <c r="D105" s="179">
        <f t="shared" si="0"/>
        <v>0</v>
      </c>
      <c r="E105" s="178"/>
      <c r="F105" s="178"/>
      <c r="G105" s="178"/>
      <c r="H105" s="178"/>
      <c r="I105" s="178"/>
      <c r="J105" s="178"/>
      <c r="K105" s="1003"/>
    </row>
    <row r="106" spans="1:11" x14ac:dyDescent="0.25">
      <c r="A106" s="16"/>
      <c r="B106" s="17"/>
      <c r="C106" s="178"/>
      <c r="D106" s="179">
        <f t="shared" si="0"/>
        <v>0</v>
      </c>
      <c r="E106" s="178"/>
      <c r="F106" s="178"/>
      <c r="G106" s="178"/>
      <c r="H106" s="178"/>
      <c r="I106" s="178"/>
      <c r="J106" s="178"/>
      <c r="K106" s="1003"/>
    </row>
    <row r="107" spans="1:11" x14ac:dyDescent="0.25">
      <c r="A107" s="16"/>
      <c r="B107" s="17"/>
      <c r="C107" s="178"/>
      <c r="D107" s="179">
        <f t="shared" si="0"/>
        <v>0</v>
      </c>
      <c r="E107" s="178"/>
      <c r="F107" s="178"/>
      <c r="G107" s="178"/>
      <c r="H107" s="178"/>
      <c r="I107" s="178"/>
      <c r="J107" s="178"/>
      <c r="K107" s="1003"/>
    </row>
    <row r="108" spans="1:11" x14ac:dyDescent="0.25">
      <c r="A108" s="16"/>
      <c r="B108" s="17"/>
      <c r="C108" s="178"/>
      <c r="D108" s="179">
        <f t="shared" si="0"/>
        <v>0</v>
      </c>
      <c r="E108" s="178"/>
      <c r="F108" s="178"/>
      <c r="G108" s="178"/>
      <c r="H108" s="178"/>
      <c r="I108" s="178"/>
      <c r="J108" s="178"/>
      <c r="K108" s="1003"/>
    </row>
    <row r="109" spans="1:11" x14ac:dyDescent="0.25">
      <c r="A109" s="16"/>
      <c r="B109" s="17"/>
      <c r="C109" s="178"/>
      <c r="D109" s="179">
        <f t="shared" ref="D109:D146" si="1">+C109*(100-E109)/100</f>
        <v>0</v>
      </c>
      <c r="E109" s="178"/>
      <c r="F109" s="178"/>
      <c r="G109" s="178"/>
      <c r="H109" s="178"/>
      <c r="I109" s="178"/>
      <c r="J109" s="178"/>
      <c r="K109" s="1003"/>
    </row>
    <row r="110" spans="1:11" x14ac:dyDescent="0.25">
      <c r="A110" s="16"/>
      <c r="B110" s="17"/>
      <c r="C110" s="178"/>
      <c r="D110" s="179">
        <f t="shared" si="1"/>
        <v>0</v>
      </c>
      <c r="E110" s="178"/>
      <c r="F110" s="178"/>
      <c r="G110" s="178"/>
      <c r="H110" s="178"/>
      <c r="I110" s="178"/>
      <c r="J110" s="178"/>
      <c r="K110" s="1003"/>
    </row>
    <row r="111" spans="1:11" ht="20.100000000000001" customHeight="1" x14ac:dyDescent="0.25">
      <c r="A111" s="16"/>
      <c r="B111" s="17"/>
      <c r="C111" s="178"/>
      <c r="D111" s="179">
        <f t="shared" si="1"/>
        <v>0</v>
      </c>
      <c r="E111" s="178"/>
      <c r="F111" s="178"/>
      <c r="G111" s="178"/>
      <c r="H111" s="178"/>
      <c r="I111" s="178"/>
      <c r="J111" s="178"/>
      <c r="K111" s="1003"/>
    </row>
    <row r="112" spans="1:11" ht="20.100000000000001" customHeight="1" x14ac:dyDescent="0.25">
      <c r="A112" s="16"/>
      <c r="B112" s="17"/>
      <c r="C112" s="178"/>
      <c r="D112" s="179">
        <f t="shared" si="1"/>
        <v>0</v>
      </c>
      <c r="E112" s="178"/>
      <c r="F112" s="178"/>
      <c r="G112" s="178"/>
      <c r="H112" s="178"/>
      <c r="I112" s="178"/>
      <c r="J112" s="178"/>
      <c r="K112" s="1003"/>
    </row>
    <row r="113" spans="1:11" ht="20.100000000000001" customHeight="1" x14ac:dyDescent="0.25">
      <c r="A113" s="16"/>
      <c r="B113" s="17"/>
      <c r="C113" s="178"/>
      <c r="D113" s="179">
        <f t="shared" si="1"/>
        <v>0</v>
      </c>
      <c r="E113" s="178"/>
      <c r="F113" s="178"/>
      <c r="G113" s="178"/>
      <c r="H113" s="178"/>
      <c r="I113" s="178"/>
      <c r="J113" s="178"/>
      <c r="K113" s="1003"/>
    </row>
    <row r="114" spans="1:11" ht="20.100000000000001" customHeight="1" x14ac:dyDescent="0.25">
      <c r="A114" s="16"/>
      <c r="B114" s="17"/>
      <c r="C114" s="178"/>
      <c r="D114" s="179">
        <f t="shared" si="1"/>
        <v>0</v>
      </c>
      <c r="E114" s="178"/>
      <c r="F114" s="178"/>
      <c r="G114" s="178"/>
      <c r="H114" s="178"/>
      <c r="I114" s="178"/>
      <c r="J114" s="178"/>
      <c r="K114" s="1003"/>
    </row>
    <row r="115" spans="1:11" x14ac:dyDescent="0.25">
      <c r="A115" s="16"/>
      <c r="B115" s="17"/>
      <c r="C115" s="178"/>
      <c r="D115" s="179">
        <f t="shared" si="1"/>
        <v>0</v>
      </c>
      <c r="E115" s="178"/>
      <c r="F115" s="178"/>
      <c r="G115" s="178"/>
      <c r="H115" s="178"/>
      <c r="I115" s="178"/>
      <c r="J115" s="178"/>
      <c r="K115" s="1003"/>
    </row>
    <row r="116" spans="1:11" ht="20.100000000000001" customHeight="1" x14ac:dyDescent="0.25">
      <c r="A116" s="16"/>
      <c r="B116" s="17"/>
      <c r="C116" s="178"/>
      <c r="D116" s="179">
        <f t="shared" si="1"/>
        <v>0</v>
      </c>
      <c r="E116" s="178"/>
      <c r="F116" s="178"/>
      <c r="G116" s="178"/>
      <c r="H116" s="178"/>
      <c r="I116" s="178"/>
      <c r="J116" s="178"/>
      <c r="K116" s="1003"/>
    </row>
    <row r="117" spans="1:11" ht="20.100000000000001" customHeight="1" x14ac:dyDescent="0.25">
      <c r="A117" s="16"/>
      <c r="B117" s="17"/>
      <c r="C117" s="178"/>
      <c r="D117" s="179">
        <f t="shared" si="1"/>
        <v>0</v>
      </c>
      <c r="E117" s="178"/>
      <c r="F117" s="178"/>
      <c r="G117" s="178"/>
      <c r="H117" s="178"/>
      <c r="I117" s="178"/>
      <c r="J117" s="178"/>
      <c r="K117" s="1003"/>
    </row>
    <row r="118" spans="1:11" ht="20.100000000000001" customHeight="1" x14ac:dyDescent="0.25">
      <c r="A118" s="16"/>
      <c r="B118" s="17"/>
      <c r="C118" s="178"/>
      <c r="D118" s="179">
        <f t="shared" si="1"/>
        <v>0</v>
      </c>
      <c r="E118" s="178"/>
      <c r="F118" s="178"/>
      <c r="G118" s="178"/>
      <c r="H118" s="178"/>
      <c r="I118" s="178"/>
      <c r="J118" s="178"/>
      <c r="K118" s="1003"/>
    </row>
    <row r="119" spans="1:11" ht="20.100000000000001" customHeight="1" x14ac:dyDescent="0.25">
      <c r="A119" s="16"/>
      <c r="B119" s="17"/>
      <c r="C119" s="178"/>
      <c r="D119" s="179">
        <f t="shared" si="1"/>
        <v>0</v>
      </c>
      <c r="E119" s="178"/>
      <c r="F119" s="178"/>
      <c r="G119" s="178"/>
      <c r="H119" s="178"/>
      <c r="I119" s="178"/>
      <c r="J119" s="178"/>
      <c r="K119" s="1003"/>
    </row>
    <row r="120" spans="1:11" ht="20.100000000000001" customHeight="1" x14ac:dyDescent="0.25">
      <c r="A120" s="16"/>
      <c r="B120" s="17"/>
      <c r="C120" s="178"/>
      <c r="D120" s="179">
        <f t="shared" si="1"/>
        <v>0</v>
      </c>
      <c r="E120" s="178"/>
      <c r="F120" s="178"/>
      <c r="G120" s="178"/>
      <c r="H120" s="178"/>
      <c r="I120" s="178"/>
      <c r="J120" s="178"/>
      <c r="K120" s="1003"/>
    </row>
    <row r="121" spans="1:11" ht="20.100000000000001" customHeight="1" x14ac:dyDescent="0.25">
      <c r="A121" s="16"/>
      <c r="B121" s="17"/>
      <c r="C121" s="178"/>
      <c r="D121" s="179">
        <f t="shared" si="1"/>
        <v>0</v>
      </c>
      <c r="E121" s="178"/>
      <c r="F121" s="178"/>
      <c r="G121" s="178"/>
      <c r="H121" s="178"/>
      <c r="I121" s="178"/>
      <c r="J121" s="178"/>
      <c r="K121" s="1003"/>
    </row>
    <row r="122" spans="1:11" ht="20.100000000000001" customHeight="1" x14ac:dyDescent="0.25">
      <c r="A122" s="16"/>
      <c r="B122" s="17"/>
      <c r="C122" s="178"/>
      <c r="D122" s="179">
        <f t="shared" si="1"/>
        <v>0</v>
      </c>
      <c r="E122" s="178"/>
      <c r="F122" s="178"/>
      <c r="G122" s="178"/>
      <c r="H122" s="178"/>
      <c r="I122" s="178"/>
      <c r="J122" s="178"/>
      <c r="K122" s="1003"/>
    </row>
    <row r="123" spans="1:11" ht="20.100000000000001" customHeight="1" x14ac:dyDescent="0.25">
      <c r="A123" s="16"/>
      <c r="B123" s="17"/>
      <c r="C123" s="178"/>
      <c r="D123" s="179">
        <f t="shared" si="1"/>
        <v>0</v>
      </c>
      <c r="E123" s="178"/>
      <c r="F123" s="178"/>
      <c r="G123" s="178"/>
      <c r="H123" s="178"/>
      <c r="I123" s="178"/>
      <c r="J123" s="178"/>
      <c r="K123" s="1003"/>
    </row>
    <row r="124" spans="1:11" x14ac:dyDescent="0.25">
      <c r="A124" s="16"/>
      <c r="B124" s="17"/>
      <c r="C124" s="178"/>
      <c r="D124" s="179">
        <f t="shared" si="1"/>
        <v>0</v>
      </c>
      <c r="E124" s="178"/>
      <c r="F124" s="178"/>
      <c r="G124" s="178"/>
      <c r="H124" s="178"/>
      <c r="I124" s="178"/>
      <c r="J124" s="178"/>
      <c r="K124" s="1003"/>
    </row>
    <row r="125" spans="1:11" ht="20.100000000000001" customHeight="1" x14ac:dyDescent="0.25">
      <c r="A125" s="16"/>
      <c r="B125" s="17"/>
      <c r="C125" s="178"/>
      <c r="D125" s="179">
        <f t="shared" si="1"/>
        <v>0</v>
      </c>
      <c r="E125" s="178"/>
      <c r="F125" s="178"/>
      <c r="G125" s="178"/>
      <c r="H125" s="178"/>
      <c r="I125" s="178"/>
      <c r="J125" s="178"/>
      <c r="K125" s="1003"/>
    </row>
    <row r="126" spans="1:11" x14ac:dyDescent="0.25">
      <c r="A126" s="16"/>
      <c r="B126" s="17"/>
      <c r="C126" s="178"/>
      <c r="D126" s="179">
        <f t="shared" si="1"/>
        <v>0</v>
      </c>
      <c r="E126" s="178"/>
      <c r="F126" s="178"/>
      <c r="G126" s="178"/>
      <c r="H126" s="178"/>
      <c r="I126" s="178"/>
      <c r="J126" s="178"/>
      <c r="K126" s="1003"/>
    </row>
    <row r="127" spans="1:11" x14ac:dyDescent="0.25">
      <c r="A127" s="16"/>
      <c r="B127" s="17"/>
      <c r="C127" s="178"/>
      <c r="D127" s="179">
        <f t="shared" si="1"/>
        <v>0</v>
      </c>
      <c r="E127" s="178"/>
      <c r="F127" s="178"/>
      <c r="G127" s="178"/>
      <c r="H127" s="178"/>
      <c r="I127" s="178"/>
      <c r="J127" s="178"/>
      <c r="K127" s="1003"/>
    </row>
    <row r="128" spans="1:11" x14ac:dyDescent="0.25">
      <c r="A128" s="16"/>
      <c r="C128" s="178"/>
      <c r="D128" s="179">
        <f t="shared" si="1"/>
        <v>0</v>
      </c>
      <c r="E128" s="178"/>
      <c r="F128" s="178"/>
      <c r="G128" s="178"/>
      <c r="H128" s="178"/>
      <c r="I128" s="178"/>
      <c r="J128" s="178"/>
      <c r="K128" s="1003"/>
    </row>
    <row r="129" spans="1:11" x14ac:dyDescent="0.25">
      <c r="A129" s="16"/>
      <c r="C129" s="178"/>
      <c r="D129" s="179">
        <f t="shared" si="1"/>
        <v>0</v>
      </c>
      <c r="E129" s="178"/>
      <c r="F129" s="178"/>
      <c r="G129" s="178"/>
      <c r="H129" s="178"/>
      <c r="I129" s="178"/>
      <c r="J129" s="178"/>
      <c r="K129" s="1003"/>
    </row>
    <row r="130" spans="1:11" x14ac:dyDescent="0.25">
      <c r="A130" s="16"/>
      <c r="C130" s="178"/>
      <c r="D130" s="179">
        <f t="shared" si="1"/>
        <v>0</v>
      </c>
      <c r="E130" s="178"/>
      <c r="F130" s="178"/>
      <c r="G130" s="178"/>
      <c r="H130" s="178"/>
      <c r="I130" s="178"/>
      <c r="J130" s="178"/>
      <c r="K130" s="1003"/>
    </row>
    <row r="131" spans="1:11" x14ac:dyDescent="0.25">
      <c r="A131" s="16"/>
      <c r="C131" s="178"/>
      <c r="D131" s="179">
        <f t="shared" si="1"/>
        <v>0</v>
      </c>
      <c r="E131" s="178"/>
      <c r="F131" s="178"/>
      <c r="G131" s="178"/>
      <c r="H131" s="178"/>
      <c r="I131" s="178"/>
      <c r="J131" s="178"/>
      <c r="K131" s="1003"/>
    </row>
    <row r="132" spans="1:11" x14ac:dyDescent="0.25">
      <c r="A132" s="16"/>
      <c r="C132" s="178"/>
      <c r="D132" s="179">
        <f t="shared" si="1"/>
        <v>0</v>
      </c>
      <c r="E132" s="178"/>
      <c r="F132" s="178"/>
      <c r="G132" s="178"/>
      <c r="H132" s="178"/>
      <c r="I132" s="178"/>
      <c r="J132" s="178"/>
      <c r="K132" s="1003"/>
    </row>
    <row r="133" spans="1:11" x14ac:dyDescent="0.25">
      <c r="A133" s="16"/>
      <c r="C133" s="178"/>
      <c r="D133" s="179">
        <f t="shared" si="1"/>
        <v>0</v>
      </c>
      <c r="E133" s="178"/>
      <c r="F133" s="178"/>
      <c r="G133" s="178"/>
      <c r="H133" s="178"/>
      <c r="I133" s="178"/>
      <c r="J133" s="178"/>
      <c r="K133" s="1003"/>
    </row>
    <row r="134" spans="1:11" x14ac:dyDescent="0.25">
      <c r="A134" s="16"/>
      <c r="C134" s="178"/>
      <c r="D134" s="179">
        <f t="shared" si="1"/>
        <v>0</v>
      </c>
      <c r="E134" s="178"/>
      <c r="F134" s="178"/>
      <c r="G134" s="178"/>
      <c r="H134" s="178"/>
      <c r="I134" s="178"/>
      <c r="J134" s="178"/>
      <c r="K134" s="1003"/>
    </row>
    <row r="135" spans="1:11" x14ac:dyDescent="0.25">
      <c r="A135" s="16"/>
      <c r="C135" s="178"/>
      <c r="D135" s="179">
        <f t="shared" si="1"/>
        <v>0</v>
      </c>
      <c r="E135" s="178"/>
      <c r="F135" s="178"/>
      <c r="G135" s="178"/>
      <c r="H135" s="178"/>
      <c r="I135" s="178"/>
      <c r="J135" s="178"/>
      <c r="K135" s="1003"/>
    </row>
    <row r="136" spans="1:11" x14ac:dyDescent="0.25">
      <c r="A136" s="16"/>
      <c r="C136" s="178"/>
      <c r="D136" s="179">
        <f t="shared" si="1"/>
        <v>0</v>
      </c>
      <c r="E136" s="178"/>
      <c r="F136" s="178"/>
      <c r="G136" s="178"/>
      <c r="H136" s="178"/>
      <c r="I136" s="178"/>
      <c r="J136" s="178"/>
      <c r="K136" s="1003"/>
    </row>
    <row r="137" spans="1:11" x14ac:dyDescent="0.25">
      <c r="A137" s="16"/>
      <c r="C137" s="178"/>
      <c r="D137" s="179">
        <f t="shared" si="1"/>
        <v>0</v>
      </c>
      <c r="E137" s="178"/>
      <c r="F137" s="178"/>
      <c r="G137" s="178"/>
      <c r="H137" s="178"/>
      <c r="I137" s="178"/>
      <c r="J137" s="178"/>
      <c r="K137" s="1003"/>
    </row>
    <row r="138" spans="1:11" x14ac:dyDescent="0.25">
      <c r="A138" s="16"/>
      <c r="C138" s="178"/>
      <c r="D138" s="179">
        <f t="shared" si="1"/>
        <v>0</v>
      </c>
      <c r="E138" s="178"/>
      <c r="F138" s="178"/>
      <c r="G138" s="178"/>
      <c r="H138" s="178"/>
      <c r="I138" s="178"/>
      <c r="J138" s="178"/>
      <c r="K138" s="1003"/>
    </row>
    <row r="139" spans="1:11" x14ac:dyDescent="0.25">
      <c r="A139" s="16"/>
      <c r="C139" s="178"/>
      <c r="D139" s="179">
        <f t="shared" si="1"/>
        <v>0</v>
      </c>
      <c r="E139" s="178"/>
      <c r="F139" s="178"/>
      <c r="G139" s="178"/>
      <c r="H139" s="178"/>
      <c r="I139" s="178"/>
      <c r="J139" s="178"/>
      <c r="K139" s="1003"/>
    </row>
    <row r="140" spans="1:11" x14ac:dyDescent="0.25">
      <c r="A140" s="16"/>
      <c r="C140" s="178"/>
      <c r="D140" s="179">
        <f t="shared" si="1"/>
        <v>0</v>
      </c>
      <c r="E140" s="178"/>
      <c r="F140" s="178"/>
      <c r="G140" s="178"/>
      <c r="H140" s="178"/>
      <c r="I140" s="178"/>
      <c r="J140" s="178"/>
      <c r="K140" s="1003"/>
    </row>
    <row r="141" spans="1:11" x14ac:dyDescent="0.25">
      <c r="A141" s="16"/>
      <c r="C141" s="178"/>
      <c r="D141" s="179">
        <f t="shared" si="1"/>
        <v>0</v>
      </c>
      <c r="E141" s="178"/>
      <c r="F141" s="178"/>
      <c r="G141" s="178"/>
      <c r="H141" s="178"/>
      <c r="I141" s="178"/>
      <c r="J141" s="178"/>
      <c r="K141" s="1003"/>
    </row>
    <row r="142" spans="1:11" x14ac:dyDescent="0.25">
      <c r="A142" s="16"/>
      <c r="C142" s="178"/>
      <c r="D142" s="179">
        <f t="shared" si="1"/>
        <v>0</v>
      </c>
      <c r="E142" s="178"/>
      <c r="F142" s="178"/>
      <c r="G142" s="178"/>
      <c r="H142" s="178"/>
      <c r="I142" s="178"/>
      <c r="J142" s="178"/>
      <c r="K142" s="1003"/>
    </row>
    <row r="143" spans="1:11" x14ac:dyDescent="0.25">
      <c r="A143" s="16"/>
      <c r="C143" s="178"/>
      <c r="D143" s="179">
        <f t="shared" si="1"/>
        <v>0</v>
      </c>
      <c r="E143" s="178"/>
      <c r="F143" s="178"/>
      <c r="G143" s="178"/>
      <c r="H143" s="178"/>
      <c r="I143" s="178"/>
      <c r="J143" s="178"/>
      <c r="K143" s="1003"/>
    </row>
    <row r="144" spans="1:11" x14ac:dyDescent="0.25">
      <c r="A144" s="16"/>
      <c r="C144" s="178"/>
      <c r="D144" s="179">
        <f t="shared" si="1"/>
        <v>0</v>
      </c>
      <c r="E144" s="178"/>
      <c r="F144" s="178"/>
      <c r="G144" s="178"/>
      <c r="H144" s="178"/>
      <c r="I144" s="178"/>
      <c r="J144" s="178"/>
      <c r="K144" s="1003"/>
    </row>
    <row r="145" spans="1:11" x14ac:dyDescent="0.25">
      <c r="A145" s="16"/>
      <c r="C145" s="178"/>
      <c r="D145" s="179">
        <f t="shared" si="1"/>
        <v>0</v>
      </c>
      <c r="E145" s="178"/>
      <c r="F145" s="178"/>
      <c r="G145" s="178"/>
      <c r="H145" s="178"/>
      <c r="I145" s="178"/>
      <c r="J145" s="178"/>
      <c r="K145" s="1003"/>
    </row>
    <row r="146" spans="1:11" x14ac:dyDescent="0.25">
      <c r="A146" s="16"/>
      <c r="C146" s="178"/>
      <c r="D146" s="179">
        <f t="shared" si="1"/>
        <v>0</v>
      </c>
      <c r="E146" s="178"/>
      <c r="F146" s="178"/>
      <c r="G146" s="178"/>
      <c r="H146" s="178"/>
      <c r="I146" s="178"/>
      <c r="J146" s="178"/>
      <c r="K146" s="1003"/>
    </row>
    <row r="147" spans="1:11" x14ac:dyDescent="0.25">
      <c r="A147" s="16"/>
      <c r="C147" s="178"/>
      <c r="D147" s="178"/>
      <c r="E147" s="178"/>
      <c r="F147" s="178"/>
      <c r="G147" s="178"/>
      <c r="H147" s="178"/>
      <c r="I147" s="178"/>
      <c r="J147" s="178"/>
      <c r="K147" s="1003"/>
    </row>
    <row r="148" spans="1:11" x14ac:dyDescent="0.25">
      <c r="A148" s="16"/>
      <c r="C148" s="178"/>
      <c r="D148" s="178"/>
      <c r="E148" s="178"/>
      <c r="F148" s="178"/>
      <c r="G148" s="178"/>
      <c r="H148" s="178"/>
      <c r="I148" s="178"/>
      <c r="J148" s="178"/>
      <c r="K148" s="1003"/>
    </row>
    <row r="149" spans="1:11" x14ac:dyDescent="0.25">
      <c r="A149" s="16"/>
      <c r="C149" s="178"/>
      <c r="D149" s="178"/>
      <c r="E149" s="178"/>
      <c r="F149" s="178"/>
      <c r="G149" s="178"/>
      <c r="H149" s="178"/>
      <c r="I149" s="178"/>
      <c r="J149" s="178"/>
      <c r="K149" s="1003"/>
    </row>
    <row r="150" spans="1:11" x14ac:dyDescent="0.25">
      <c r="A150" s="16"/>
      <c r="C150" s="178"/>
      <c r="D150" s="178"/>
      <c r="E150" s="178"/>
      <c r="F150" s="178"/>
      <c r="G150" s="178"/>
      <c r="H150" s="178"/>
      <c r="I150" s="178"/>
      <c r="J150" s="178"/>
      <c r="K150" s="1003"/>
    </row>
    <row r="151" spans="1:11" x14ac:dyDescent="0.25">
      <c r="A151" s="16"/>
    </row>
    <row r="152" spans="1:11" x14ac:dyDescent="0.25">
      <c r="A152" s="16"/>
    </row>
    <row r="153" spans="1:11" x14ac:dyDescent="0.25">
      <c r="A153" s="16"/>
    </row>
    <row r="154" spans="1:11" x14ac:dyDescent="0.25">
      <c r="A154" s="16"/>
    </row>
  </sheetData>
  <autoFilter ref="A6:L146"/>
  <customSheetViews>
    <customSheetView guid="{4721BBB5-12E6-4B99-8BF2-C39038CD9F6A}" showAutoFilter="1">
      <pane ySplit="6" topLeftCell="A66" activePane="bottomLeft" state="frozen"/>
      <selection pane="bottomLeft" activeCell="K74" sqref="K74"/>
      <pageMargins left="0.7" right="0.7" top="0.75" bottom="0.75" header="0.3" footer="0.3"/>
      <pageSetup paperSize="9" orientation="portrait" r:id="rId1"/>
      <autoFilter ref="B6:B148"/>
    </customSheetView>
    <customSheetView guid="{FA9FAA88-D028-49CA-97F0-6F4B4A8F7473}" showAutoFilter="1">
      <pane ySplit="6" topLeftCell="A63" activePane="bottomLeft" state="frozen"/>
      <selection pane="bottomLeft" activeCell="K51" sqref="K51"/>
      <pageMargins left="0.7" right="0.7" top="0.75" bottom="0.75" header="0.3" footer="0.3"/>
      <pageSetup paperSize="9" orientation="portrait" r:id="rId2"/>
      <autoFilter ref="B6:B148"/>
    </customSheetView>
  </customSheetViews>
  <mergeCells count="54">
    <mergeCell ref="C95:J95"/>
    <mergeCell ref="C85:J85"/>
    <mergeCell ref="G5:H5"/>
    <mergeCell ref="C71:J71"/>
    <mergeCell ref="C70:J70"/>
    <mergeCell ref="C39:J39"/>
    <mergeCell ref="C47:J47"/>
    <mergeCell ref="C81:J81"/>
    <mergeCell ref="C80:J80"/>
    <mergeCell ref="C79:J79"/>
    <mergeCell ref="C76:J76"/>
    <mergeCell ref="C72:J72"/>
    <mergeCell ref="C20:J20"/>
    <mergeCell ref="C18:J18"/>
    <mergeCell ref="C33:J33"/>
    <mergeCell ref="C30:J30"/>
    <mergeCell ref="K2:L2"/>
    <mergeCell ref="K3:L3"/>
    <mergeCell ref="K4:L4"/>
    <mergeCell ref="K5:L5"/>
    <mergeCell ref="C67:J67"/>
    <mergeCell ref="C66:J66"/>
    <mergeCell ref="C64:J64"/>
    <mergeCell ref="C22:J22"/>
    <mergeCell ref="C59:J59"/>
    <mergeCell ref="C51:J51"/>
    <mergeCell ref="C38:J38"/>
    <mergeCell ref="C42:J42"/>
    <mergeCell ref="C27:J27"/>
    <mergeCell ref="C24:J24"/>
    <mergeCell ref="C25:J25"/>
    <mergeCell ref="C29:J29"/>
    <mergeCell ref="C37:J37"/>
    <mergeCell ref="A5:B5"/>
    <mergeCell ref="C5:F5"/>
    <mergeCell ref="C3:F3"/>
    <mergeCell ref="G4:H4"/>
    <mergeCell ref="C11:J11"/>
    <mergeCell ref="C92:J92"/>
    <mergeCell ref="C84:J84"/>
    <mergeCell ref="A1:L1"/>
    <mergeCell ref="A2:B2"/>
    <mergeCell ref="C2:F2"/>
    <mergeCell ref="G2:H2"/>
    <mergeCell ref="I2:J2"/>
    <mergeCell ref="A3:B3"/>
    <mergeCell ref="G3:H3"/>
    <mergeCell ref="C7:J7"/>
    <mergeCell ref="C8:J8"/>
    <mergeCell ref="I4:J4"/>
    <mergeCell ref="I5:J5"/>
    <mergeCell ref="A4:B4"/>
    <mergeCell ref="C4:F4"/>
    <mergeCell ref="I3:J3"/>
  </mergeCells>
  <hyperlinks>
    <hyperlink ref="B25" r:id="rId3"/>
    <hyperlink ref="B51" r:id="rId4"/>
    <hyperlink ref="B85"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M157"/>
  <sheetViews>
    <sheetView workbookViewId="0">
      <pane ySplit="6" topLeftCell="A78" activePane="bottomLeft" state="frozen"/>
      <selection pane="bottomLeft" activeCell="B70" sqref="B70"/>
    </sheetView>
  </sheetViews>
  <sheetFormatPr defaultColWidth="8.88671875" defaultRowHeight="15.75" x14ac:dyDescent="0.25"/>
  <cols>
    <col min="1" max="1" width="8.5546875" style="48" customWidth="1"/>
    <col min="2" max="7" width="7.88671875" style="47" customWidth="1"/>
    <col min="8" max="8" width="9.5546875" style="47" customWidth="1"/>
    <col min="9" max="9" width="7.88671875" style="47" customWidth="1"/>
    <col min="10" max="10" width="9.6640625" style="47" customWidth="1"/>
    <col min="11" max="11" width="13.6640625" style="977" customWidth="1"/>
    <col min="12" max="12" width="34.109375" style="18" customWidth="1"/>
    <col min="13" max="16384" width="8.88671875" style="9"/>
  </cols>
  <sheetData>
    <row r="1" spans="1:13" s="6" customFormat="1" ht="30.75" customHeight="1" thickTop="1" x14ac:dyDescent="0.25">
      <c r="A1" s="1621" t="s">
        <v>430</v>
      </c>
      <c r="B1" s="1622"/>
      <c r="C1" s="1622"/>
      <c r="D1" s="1622"/>
      <c r="E1" s="1622"/>
      <c r="F1" s="1622"/>
      <c r="G1" s="1622"/>
      <c r="H1" s="1622"/>
      <c r="I1" s="1622"/>
      <c r="J1" s="1622"/>
      <c r="K1" s="1622"/>
      <c r="L1" s="1623"/>
      <c r="M1" s="5"/>
    </row>
    <row r="2" spans="1:13" ht="20.25" customHeight="1" x14ac:dyDescent="0.25">
      <c r="A2" s="1624" t="s">
        <v>177</v>
      </c>
      <c r="B2" s="1625"/>
      <c r="C2" s="1600">
        <f>+(96+120+15)*25</f>
        <v>5775</v>
      </c>
      <c r="D2" s="1601"/>
      <c r="E2" s="1601"/>
      <c r="F2" s="1602"/>
      <c r="G2" s="1626"/>
      <c r="H2" s="1627"/>
      <c r="I2" s="1628" t="s">
        <v>178</v>
      </c>
      <c r="J2" s="1629"/>
      <c r="K2" s="1718"/>
      <c r="L2" s="1719"/>
      <c r="M2" s="8"/>
    </row>
    <row r="3" spans="1:13" ht="20.25" customHeight="1" x14ac:dyDescent="0.25">
      <c r="A3" s="1624" t="s">
        <v>179</v>
      </c>
      <c r="B3" s="1625"/>
      <c r="C3" s="1600"/>
      <c r="D3" s="1601"/>
      <c r="E3" s="1601"/>
      <c r="F3" s="1602"/>
      <c r="G3" s="1673"/>
      <c r="H3" s="1674"/>
      <c r="I3" s="1628" t="s">
        <v>180</v>
      </c>
      <c r="J3" s="1629"/>
      <c r="K3" s="1718"/>
      <c r="L3" s="1719"/>
      <c r="M3" s="8"/>
    </row>
    <row r="4" spans="1:13" ht="20.25" customHeight="1" x14ac:dyDescent="0.25">
      <c r="A4" s="1624" t="s">
        <v>181</v>
      </c>
      <c r="B4" s="1625"/>
      <c r="C4" s="1600" t="s">
        <v>201</v>
      </c>
      <c r="D4" s="1601"/>
      <c r="E4" s="1601"/>
      <c r="F4" s="1602"/>
      <c r="G4" s="1626"/>
      <c r="H4" s="1627"/>
      <c r="I4" s="1628" t="s">
        <v>182</v>
      </c>
      <c r="J4" s="1629"/>
      <c r="K4" s="1722" t="s">
        <v>963</v>
      </c>
      <c r="L4" s="1723"/>
      <c r="M4" s="8"/>
    </row>
    <row r="5" spans="1:13" ht="38.25" customHeight="1" thickBot="1" x14ac:dyDescent="0.3">
      <c r="A5" s="1641" t="s">
        <v>183</v>
      </c>
      <c r="B5" s="1642"/>
      <c r="C5" s="1636" t="s">
        <v>1474</v>
      </c>
      <c r="D5" s="1637"/>
      <c r="E5" s="1637"/>
      <c r="F5" s="1638"/>
      <c r="G5" s="10"/>
      <c r="H5" s="11"/>
      <c r="I5" s="1628" t="s">
        <v>297</v>
      </c>
      <c r="J5" s="1629"/>
      <c r="K5" s="1724" t="s">
        <v>1472</v>
      </c>
      <c r="L5" s="1725"/>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27.75" customHeight="1" x14ac:dyDescent="0.25">
      <c r="A7" s="16">
        <v>40565</v>
      </c>
      <c r="B7" s="17" t="s">
        <v>26</v>
      </c>
      <c r="C7" s="1606" t="s">
        <v>27</v>
      </c>
      <c r="D7" s="1606"/>
      <c r="E7" s="1606"/>
      <c r="F7" s="1606"/>
      <c r="G7" s="1606"/>
      <c r="H7" s="1606"/>
      <c r="I7" s="1606"/>
      <c r="J7" s="1606"/>
      <c r="K7" s="1248" t="s">
        <v>1535</v>
      </c>
    </row>
    <row r="8" spans="1:13" ht="30.75" customHeight="1" x14ac:dyDescent="0.25">
      <c r="A8" s="16">
        <v>40570</v>
      </c>
      <c r="B8" s="17" t="s">
        <v>18</v>
      </c>
      <c r="C8" s="47">
        <v>180</v>
      </c>
      <c r="D8" s="47">
        <v>90</v>
      </c>
      <c r="E8" s="47">
        <v>50</v>
      </c>
      <c r="G8" s="47">
        <v>170</v>
      </c>
      <c r="L8" s="18" t="s">
        <v>907</v>
      </c>
    </row>
    <row r="9" spans="1:13" ht="20.100000000000001" customHeight="1" x14ac:dyDescent="0.25">
      <c r="A9" s="16">
        <v>40614</v>
      </c>
      <c r="B9" s="17" t="s">
        <v>127</v>
      </c>
      <c r="C9" s="17"/>
      <c r="D9" s="17"/>
      <c r="E9" s="17"/>
      <c r="F9" s="17"/>
      <c r="G9" s="17"/>
      <c r="H9" s="47">
        <v>4510</v>
      </c>
      <c r="I9" s="47">
        <v>100</v>
      </c>
      <c r="J9" s="17"/>
      <c r="K9" s="17"/>
      <c r="L9" s="18" t="s">
        <v>42</v>
      </c>
    </row>
    <row r="10" spans="1:13" ht="20.100000000000001" customHeight="1" x14ac:dyDescent="0.25">
      <c r="A10" s="16">
        <v>40612</v>
      </c>
      <c r="B10" s="17" t="s">
        <v>13</v>
      </c>
      <c r="C10" s="1606" t="s">
        <v>46</v>
      </c>
      <c r="D10" s="1606"/>
      <c r="E10" s="1606"/>
      <c r="F10" s="1606"/>
      <c r="G10" s="1606"/>
      <c r="H10" s="1606"/>
      <c r="I10" s="1606"/>
      <c r="J10" s="1606"/>
    </row>
    <row r="11" spans="1:13" ht="20.100000000000001" customHeight="1" x14ac:dyDescent="0.25">
      <c r="A11" s="16">
        <v>40616</v>
      </c>
      <c r="B11" s="17" t="s">
        <v>13</v>
      </c>
      <c r="C11" s="1606" t="s">
        <v>46</v>
      </c>
      <c r="D11" s="1606"/>
      <c r="E11" s="1606"/>
      <c r="F11" s="1606"/>
      <c r="G11" s="1606"/>
      <c r="H11" s="1606"/>
      <c r="I11" s="1606"/>
      <c r="J11" s="1606"/>
    </row>
    <row r="12" spans="1:13" ht="20.100000000000001" customHeight="1" x14ac:dyDescent="0.25">
      <c r="A12" s="16">
        <v>40618</v>
      </c>
      <c r="B12" s="17" t="s">
        <v>13</v>
      </c>
      <c r="C12" s="1606" t="s">
        <v>48</v>
      </c>
      <c r="D12" s="1606"/>
      <c r="E12" s="1606"/>
      <c r="F12" s="1606"/>
      <c r="G12" s="1606"/>
      <c r="H12" s="1606"/>
      <c r="I12" s="1606"/>
      <c r="J12" s="1606"/>
    </row>
    <row r="13" spans="1:13" ht="19.5" customHeight="1" x14ac:dyDescent="0.25">
      <c r="A13" s="16">
        <v>40647</v>
      </c>
      <c r="B13" s="17" t="s">
        <v>13</v>
      </c>
      <c r="C13" s="1606" t="s">
        <v>37</v>
      </c>
      <c r="D13" s="1606"/>
      <c r="E13" s="1606"/>
      <c r="F13" s="1606"/>
      <c r="G13" s="1606"/>
      <c r="H13" s="1606"/>
      <c r="I13" s="1606"/>
      <c r="J13" s="1606"/>
    </row>
    <row r="14" spans="1:13" ht="48" customHeight="1" x14ac:dyDescent="0.25">
      <c r="A14" s="16">
        <v>40663</v>
      </c>
      <c r="B14" s="17" t="s">
        <v>13</v>
      </c>
      <c r="C14" s="1617" t="s">
        <v>101</v>
      </c>
      <c r="D14" s="1617"/>
      <c r="E14" s="1617"/>
      <c r="F14" s="1617"/>
      <c r="G14" s="1617"/>
      <c r="H14" s="1617"/>
      <c r="I14" s="1617"/>
      <c r="J14" s="1617"/>
      <c r="K14" s="976"/>
    </row>
    <row r="15" spans="1:13" ht="20.100000000000001" customHeight="1" x14ac:dyDescent="0.25">
      <c r="A15" s="16">
        <v>40678</v>
      </c>
      <c r="B15" s="17" t="s">
        <v>18</v>
      </c>
      <c r="C15" s="47">
        <v>180</v>
      </c>
      <c r="D15" s="47">
        <v>90</v>
      </c>
      <c r="E15" s="47">
        <v>50</v>
      </c>
      <c r="F15" s="47">
        <v>4.5999999999999996</v>
      </c>
      <c r="G15" s="47">
        <v>150</v>
      </c>
      <c r="L15" s="18" t="s">
        <v>21</v>
      </c>
    </row>
    <row r="16" spans="1:13" ht="20.100000000000001" customHeight="1" x14ac:dyDescent="0.25">
      <c r="A16" s="16">
        <v>40755</v>
      </c>
      <c r="B16" s="17" t="s">
        <v>127</v>
      </c>
      <c r="H16" s="47">
        <v>4810</v>
      </c>
      <c r="I16" s="47">
        <v>99</v>
      </c>
      <c r="L16" s="18" t="s">
        <v>908</v>
      </c>
    </row>
    <row r="17" spans="1:12" ht="39.75" customHeight="1" x14ac:dyDescent="0.25">
      <c r="A17" s="16">
        <v>40797</v>
      </c>
      <c r="B17" s="17" t="s">
        <v>13</v>
      </c>
      <c r="C17" s="1651" t="s">
        <v>111</v>
      </c>
      <c r="D17" s="1686"/>
      <c r="E17" s="1686"/>
      <c r="F17" s="1686"/>
      <c r="G17" s="1686"/>
      <c r="H17" s="1686"/>
      <c r="I17" s="1686"/>
      <c r="J17" s="1687"/>
      <c r="K17" s="1006"/>
    </row>
    <row r="18" spans="1:12" ht="68.25" customHeight="1" x14ac:dyDescent="0.25">
      <c r="A18" s="462">
        <v>40806</v>
      </c>
      <c r="B18" s="463" t="s">
        <v>24</v>
      </c>
      <c r="C18" s="1729" t="s">
        <v>909</v>
      </c>
      <c r="D18" s="1730"/>
      <c r="E18" s="1730"/>
      <c r="F18" s="1730"/>
      <c r="G18" s="1730"/>
      <c r="H18" s="1730"/>
      <c r="I18" s="1730"/>
      <c r="J18" s="1731"/>
      <c r="K18" s="1017"/>
      <c r="L18" s="625" t="s">
        <v>1535</v>
      </c>
    </row>
    <row r="19" spans="1:12" ht="20.100000000000001" customHeight="1" x14ac:dyDescent="0.25">
      <c r="A19" s="16">
        <v>40814</v>
      </c>
      <c r="B19" s="17" t="s">
        <v>127</v>
      </c>
      <c r="H19" s="47">
        <v>5285</v>
      </c>
      <c r="I19" s="47">
        <v>74</v>
      </c>
      <c r="L19" s="18" t="s">
        <v>910</v>
      </c>
    </row>
    <row r="20" spans="1:12" ht="31.5" x14ac:dyDescent="0.25">
      <c r="A20" s="29">
        <v>40791</v>
      </c>
      <c r="B20" s="30" t="s">
        <v>18</v>
      </c>
      <c r="C20" s="63">
        <v>45</v>
      </c>
      <c r="D20" s="63">
        <v>45</v>
      </c>
      <c r="E20" s="63">
        <v>1</v>
      </c>
      <c r="F20" s="63" t="s">
        <v>95</v>
      </c>
      <c r="G20" s="63">
        <v>160</v>
      </c>
      <c r="H20" s="63"/>
      <c r="I20" s="63"/>
      <c r="J20" s="63"/>
      <c r="K20" s="1041"/>
      <c r="L20" s="31" t="s">
        <v>911</v>
      </c>
    </row>
    <row r="21" spans="1:12" ht="20.100000000000001" customHeight="1" thickBot="1" x14ac:dyDescent="0.3">
      <c r="A21" s="37">
        <v>40836</v>
      </c>
      <c r="B21" s="38" t="s">
        <v>13</v>
      </c>
      <c r="C21" s="1675" t="s">
        <v>37</v>
      </c>
      <c r="D21" s="1676"/>
      <c r="E21" s="1676"/>
      <c r="F21" s="1676"/>
      <c r="G21" s="1676"/>
      <c r="H21" s="1676"/>
      <c r="I21" s="1676"/>
      <c r="J21" s="1677"/>
      <c r="K21" s="1010"/>
      <c r="L21" s="39"/>
    </row>
    <row r="22" spans="1:12" ht="20.100000000000001" customHeight="1" thickTop="1" x14ac:dyDescent="0.25">
      <c r="A22" s="40">
        <v>40950</v>
      </c>
      <c r="B22" s="41" t="s">
        <v>13</v>
      </c>
      <c r="C22" s="1611" t="s">
        <v>135</v>
      </c>
      <c r="D22" s="1612"/>
      <c r="E22" s="1612"/>
      <c r="F22" s="1612"/>
      <c r="G22" s="1612"/>
      <c r="H22" s="1612"/>
      <c r="I22" s="1612"/>
      <c r="J22" s="1613"/>
      <c r="K22" s="983"/>
      <c r="L22" s="42"/>
    </row>
    <row r="23" spans="1:12" ht="20.100000000000001" customHeight="1" x14ac:dyDescent="0.25">
      <c r="A23" s="19">
        <v>41004</v>
      </c>
      <c r="B23" s="20" t="s">
        <v>18</v>
      </c>
      <c r="C23" s="62">
        <v>30</v>
      </c>
      <c r="D23" s="60">
        <f>+C23*(100-E23)/100</f>
        <v>25.8</v>
      </c>
      <c r="E23" s="62">
        <v>14</v>
      </c>
      <c r="F23" s="62"/>
      <c r="G23" s="62"/>
      <c r="H23" s="62"/>
      <c r="I23" s="62"/>
      <c r="J23" s="62"/>
      <c r="K23" s="1098"/>
      <c r="L23" s="28" t="s">
        <v>21</v>
      </c>
    </row>
    <row r="24" spans="1:12" ht="20.100000000000001" customHeight="1" x14ac:dyDescent="0.25">
      <c r="A24" s="16">
        <v>41012</v>
      </c>
      <c r="B24" s="17" t="s">
        <v>127</v>
      </c>
      <c r="D24" s="57"/>
      <c r="L24" s="18" t="s">
        <v>912</v>
      </c>
    </row>
    <row r="25" spans="1:12" ht="20.100000000000001" customHeight="1" x14ac:dyDescent="0.25">
      <c r="A25" s="16">
        <v>41043</v>
      </c>
      <c r="B25" s="17" t="s">
        <v>13</v>
      </c>
      <c r="C25" s="1661" t="s">
        <v>913</v>
      </c>
      <c r="D25" s="1662"/>
      <c r="E25" s="1662"/>
      <c r="F25" s="1662"/>
      <c r="G25" s="1662"/>
      <c r="H25" s="1662"/>
      <c r="I25" s="1662"/>
      <c r="J25" s="1663"/>
      <c r="K25" s="1002"/>
    </row>
    <row r="26" spans="1:12" ht="20.100000000000001" customHeight="1" x14ac:dyDescent="0.25">
      <c r="A26" s="16">
        <v>41071</v>
      </c>
      <c r="B26" s="17" t="s">
        <v>18</v>
      </c>
      <c r="C26" s="47">
        <v>40</v>
      </c>
      <c r="D26" s="57">
        <f>+C26*(100-E26)/100</f>
        <v>26</v>
      </c>
      <c r="E26" s="47">
        <v>35</v>
      </c>
      <c r="G26" s="47">
        <v>110</v>
      </c>
      <c r="L26" s="18" t="s">
        <v>132</v>
      </c>
    </row>
    <row r="27" spans="1:12" ht="20.100000000000001" customHeight="1" x14ac:dyDescent="0.25">
      <c r="A27" s="16">
        <v>41145</v>
      </c>
      <c r="B27" s="17" t="s">
        <v>13</v>
      </c>
      <c r="C27" s="1606" t="s">
        <v>46</v>
      </c>
      <c r="D27" s="1606"/>
      <c r="E27" s="1606"/>
      <c r="F27" s="1606"/>
      <c r="G27" s="1606"/>
      <c r="H27" s="1606"/>
      <c r="I27" s="1606"/>
      <c r="J27" s="1606"/>
    </row>
    <row r="28" spans="1:12" x14ac:dyDescent="0.25">
      <c r="A28" s="16">
        <v>41147</v>
      </c>
      <c r="B28" s="17" t="s">
        <v>11</v>
      </c>
      <c r="C28" s="1661" t="s">
        <v>914</v>
      </c>
      <c r="D28" s="1662"/>
      <c r="E28" s="1662"/>
      <c r="F28" s="1662"/>
      <c r="G28" s="1662"/>
      <c r="H28" s="1662"/>
      <c r="I28" s="1662"/>
      <c r="J28" s="1663"/>
      <c r="K28" s="1002"/>
    </row>
    <row r="29" spans="1:12" ht="20.100000000000001" customHeight="1" x14ac:dyDescent="0.25">
      <c r="A29" s="16">
        <v>41185</v>
      </c>
      <c r="B29" s="17" t="s">
        <v>127</v>
      </c>
      <c r="D29" s="57"/>
      <c r="L29" s="18" t="s">
        <v>915</v>
      </c>
    </row>
    <row r="30" spans="1:12" ht="34.5" customHeight="1" thickBot="1" x14ac:dyDescent="0.3">
      <c r="A30" s="22">
        <v>41202</v>
      </c>
      <c r="B30" s="23" t="s">
        <v>11</v>
      </c>
      <c r="C30" s="1683" t="s">
        <v>916</v>
      </c>
      <c r="D30" s="1720"/>
      <c r="E30" s="1720"/>
      <c r="F30" s="1720"/>
      <c r="G30" s="1720"/>
      <c r="H30" s="1720"/>
      <c r="I30" s="1720"/>
      <c r="J30" s="1721"/>
      <c r="K30" s="1020"/>
      <c r="L30" s="32"/>
    </row>
    <row r="31" spans="1:12" ht="16.5" thickTop="1" x14ac:dyDescent="0.25">
      <c r="A31" s="44">
        <v>41300</v>
      </c>
      <c r="B31" s="45" t="s">
        <v>18</v>
      </c>
      <c r="C31" s="81">
        <v>50</v>
      </c>
      <c r="D31" s="67">
        <f>+C31*(100-E31)/100</f>
        <v>32.5</v>
      </c>
      <c r="E31" s="81">
        <v>35</v>
      </c>
      <c r="F31" s="81"/>
      <c r="G31" s="81">
        <v>150</v>
      </c>
      <c r="H31" s="81"/>
      <c r="I31" s="81"/>
      <c r="J31" s="81"/>
      <c r="K31" s="985"/>
      <c r="L31" s="46" t="s">
        <v>214</v>
      </c>
    </row>
    <row r="32" spans="1:12" ht="20.100000000000001" customHeight="1" x14ac:dyDescent="0.25">
      <c r="A32" s="16">
        <v>41304</v>
      </c>
      <c r="B32" s="17" t="s">
        <v>127</v>
      </c>
      <c r="D32" s="57"/>
      <c r="H32" s="1600" t="s">
        <v>218</v>
      </c>
      <c r="I32" s="1601"/>
      <c r="J32" s="1602"/>
      <c r="K32" s="972"/>
      <c r="L32" s="18" t="s">
        <v>917</v>
      </c>
    </row>
    <row r="33" spans="1:12" ht="47.25" customHeight="1" x14ac:dyDescent="0.25">
      <c r="A33" s="16">
        <v>41459</v>
      </c>
      <c r="B33" s="17" t="s">
        <v>13</v>
      </c>
      <c r="C33" s="1617" t="s">
        <v>918</v>
      </c>
      <c r="D33" s="1617"/>
      <c r="E33" s="1617"/>
      <c r="F33" s="1617"/>
      <c r="G33" s="1617"/>
      <c r="H33" s="1617"/>
      <c r="I33" s="1617"/>
      <c r="J33" s="1617"/>
      <c r="K33" s="976"/>
    </row>
    <row r="34" spans="1:12" ht="20.100000000000001" customHeight="1" x14ac:dyDescent="0.25">
      <c r="A34" s="16">
        <v>41486</v>
      </c>
      <c r="B34" s="17" t="s">
        <v>18</v>
      </c>
      <c r="C34" s="47">
        <v>30</v>
      </c>
      <c r="D34" s="57">
        <f>+C34*(100-E34)/100</f>
        <v>19.5</v>
      </c>
      <c r="E34" s="47">
        <v>35</v>
      </c>
      <c r="G34" s="47">
        <v>70</v>
      </c>
      <c r="L34" s="18" t="s">
        <v>236</v>
      </c>
    </row>
    <row r="35" spans="1:12" ht="20.100000000000001" customHeight="1" x14ac:dyDescent="0.25">
      <c r="A35" s="16">
        <v>41546</v>
      </c>
      <c r="B35" s="17" t="s">
        <v>127</v>
      </c>
      <c r="D35" s="57"/>
      <c r="H35" s="1600" t="s">
        <v>243</v>
      </c>
      <c r="I35" s="1601"/>
      <c r="J35" s="1602"/>
      <c r="K35" s="972"/>
      <c r="L35" s="18" t="s">
        <v>919</v>
      </c>
    </row>
    <row r="36" spans="1:12" ht="34.5" customHeight="1" x14ac:dyDescent="0.25">
      <c r="A36" s="1582">
        <v>41573</v>
      </c>
      <c r="B36" s="17" t="s">
        <v>11</v>
      </c>
      <c r="C36" s="1664" t="s">
        <v>920</v>
      </c>
      <c r="D36" s="1665"/>
      <c r="E36" s="1665"/>
      <c r="F36" s="1665"/>
      <c r="G36" s="1665"/>
      <c r="H36" s="1665"/>
      <c r="I36" s="1665"/>
      <c r="J36" s="1666"/>
      <c r="K36" s="999"/>
    </row>
    <row r="37" spans="1:12" ht="20.100000000000001" customHeight="1" x14ac:dyDescent="0.25">
      <c r="A37" s="1682"/>
      <c r="B37" s="17" t="s">
        <v>26</v>
      </c>
      <c r="C37" s="1661" t="s">
        <v>255</v>
      </c>
      <c r="D37" s="1662"/>
      <c r="E37" s="1662"/>
      <c r="F37" s="1662"/>
      <c r="G37" s="1662"/>
      <c r="H37" s="1662"/>
      <c r="I37" s="1662"/>
      <c r="J37" s="1663"/>
      <c r="K37" s="1002"/>
    </row>
    <row r="38" spans="1:12" ht="20.100000000000001" customHeight="1" x14ac:dyDescent="0.25">
      <c r="A38" s="16">
        <v>41585</v>
      </c>
      <c r="B38" s="17" t="s">
        <v>18</v>
      </c>
      <c r="C38" s="47">
        <v>35</v>
      </c>
      <c r="D38" s="57">
        <f>+C38*(100-E38)/100</f>
        <v>22.75</v>
      </c>
      <c r="E38" s="47">
        <v>35</v>
      </c>
      <c r="G38" s="47">
        <v>150</v>
      </c>
      <c r="L38" s="18" t="s">
        <v>921</v>
      </c>
    </row>
    <row r="39" spans="1:12" ht="35.25" customHeight="1" x14ac:dyDescent="0.25">
      <c r="A39" s="16">
        <v>41610</v>
      </c>
      <c r="B39" s="17" t="s">
        <v>13</v>
      </c>
      <c r="C39" s="1664" t="s">
        <v>922</v>
      </c>
      <c r="D39" s="1665"/>
      <c r="E39" s="1665"/>
      <c r="F39" s="1665"/>
      <c r="G39" s="1665"/>
      <c r="H39" s="1665"/>
      <c r="I39" s="1665"/>
      <c r="J39" s="1666"/>
      <c r="K39" s="999"/>
    </row>
    <row r="40" spans="1:12" ht="38.25" customHeight="1" thickBot="1" x14ac:dyDescent="0.3">
      <c r="A40" s="37">
        <v>41615</v>
      </c>
      <c r="B40" s="38" t="s">
        <v>13</v>
      </c>
      <c r="C40" s="1715" t="s">
        <v>923</v>
      </c>
      <c r="D40" s="1716"/>
      <c r="E40" s="1716"/>
      <c r="F40" s="1716"/>
      <c r="G40" s="1716"/>
      <c r="H40" s="1716"/>
      <c r="I40" s="1716"/>
      <c r="J40" s="1717"/>
      <c r="K40" s="1028"/>
      <c r="L40" s="39"/>
    </row>
    <row r="41" spans="1:12" ht="20.100000000000001" customHeight="1" thickTop="1" x14ac:dyDescent="0.25">
      <c r="A41" s="40">
        <v>41650</v>
      </c>
      <c r="B41" s="41" t="s">
        <v>127</v>
      </c>
      <c r="C41" s="119"/>
      <c r="D41" s="61"/>
      <c r="E41" s="119"/>
      <c r="F41" s="119"/>
      <c r="G41" s="119"/>
      <c r="H41" s="1611" t="s">
        <v>173</v>
      </c>
      <c r="I41" s="1612"/>
      <c r="J41" s="1613"/>
      <c r="K41" s="983"/>
      <c r="L41" s="119" t="s">
        <v>924</v>
      </c>
    </row>
    <row r="42" spans="1:12" ht="20.100000000000001" customHeight="1" x14ac:dyDescent="0.25">
      <c r="A42" s="16">
        <v>41720</v>
      </c>
      <c r="B42" s="17" t="s">
        <v>127</v>
      </c>
      <c r="D42" s="57"/>
      <c r="H42" s="47">
        <v>4910</v>
      </c>
      <c r="I42" s="47">
        <v>90</v>
      </c>
      <c r="L42" s="18" t="s">
        <v>924</v>
      </c>
    </row>
    <row r="43" spans="1:12" ht="20.100000000000001" customHeight="1" x14ac:dyDescent="0.25">
      <c r="A43" s="16">
        <v>41759</v>
      </c>
      <c r="B43" s="17" t="s">
        <v>18</v>
      </c>
      <c r="C43" s="47">
        <v>55</v>
      </c>
      <c r="D43" s="57">
        <f>+C43*(100-E43)/100</f>
        <v>35.75</v>
      </c>
      <c r="E43" s="47">
        <v>35</v>
      </c>
      <c r="G43" s="47">
        <v>140</v>
      </c>
      <c r="L43" s="18" t="s">
        <v>214</v>
      </c>
    </row>
    <row r="44" spans="1:12" ht="21.75" customHeight="1" x14ac:dyDescent="0.25">
      <c r="A44" s="19">
        <v>41811</v>
      </c>
      <c r="B44" s="20" t="s">
        <v>127</v>
      </c>
      <c r="C44" s="62"/>
      <c r="D44" s="60"/>
      <c r="E44" s="62"/>
      <c r="F44" s="62"/>
      <c r="G44" s="62"/>
      <c r="H44" s="1608" t="s">
        <v>210</v>
      </c>
      <c r="I44" s="1609"/>
      <c r="J44" s="1610"/>
      <c r="K44" s="980"/>
      <c r="L44" s="107" t="s">
        <v>231</v>
      </c>
    </row>
    <row r="45" spans="1:12" ht="42.75" customHeight="1" x14ac:dyDescent="0.25">
      <c r="A45" s="16">
        <v>41815</v>
      </c>
      <c r="B45" s="17" t="s">
        <v>13</v>
      </c>
      <c r="C45" s="1664" t="s">
        <v>335</v>
      </c>
      <c r="D45" s="1665"/>
      <c r="E45" s="1665"/>
      <c r="F45" s="1665"/>
      <c r="G45" s="1665"/>
      <c r="H45" s="1665"/>
      <c r="I45" s="1665"/>
      <c r="J45" s="1666"/>
      <c r="K45" s="999"/>
    </row>
    <row r="46" spans="1:12" ht="69" customHeight="1" x14ac:dyDescent="0.25">
      <c r="A46" s="462">
        <v>41823</v>
      </c>
      <c r="B46" s="689" t="s">
        <v>24</v>
      </c>
      <c r="C46" s="1714" t="s">
        <v>925</v>
      </c>
      <c r="D46" s="1706"/>
      <c r="E46" s="1706"/>
      <c r="F46" s="1706"/>
      <c r="G46" s="1706"/>
      <c r="H46" s="1706"/>
      <c r="I46" s="1706"/>
      <c r="J46" s="1707"/>
      <c r="K46" s="1027"/>
      <c r="L46" s="625" t="s">
        <v>1536</v>
      </c>
    </row>
    <row r="47" spans="1:12" ht="24.75" customHeight="1" x14ac:dyDescent="0.25">
      <c r="A47" s="16">
        <v>41875</v>
      </c>
      <c r="B47" s="17" t="s">
        <v>127</v>
      </c>
      <c r="D47" s="57"/>
      <c r="H47" s="1600" t="s">
        <v>307</v>
      </c>
      <c r="I47" s="1602"/>
      <c r="L47" s="18" t="s">
        <v>926</v>
      </c>
    </row>
    <row r="48" spans="1:12" ht="24.75" customHeight="1" x14ac:dyDescent="0.25">
      <c r="A48" s="16">
        <v>41879</v>
      </c>
      <c r="B48" s="17" t="s">
        <v>18</v>
      </c>
      <c r="C48" s="47">
        <v>55</v>
      </c>
      <c r="D48" s="57">
        <f>+C48*(100-E48)/100</f>
        <v>35.75</v>
      </c>
      <c r="E48" s="47">
        <v>35</v>
      </c>
      <c r="G48" s="47">
        <v>150</v>
      </c>
      <c r="L48" s="18" t="s">
        <v>36</v>
      </c>
    </row>
    <row r="49" spans="1:12" ht="24.75" customHeight="1" x14ac:dyDescent="0.25">
      <c r="A49" s="16">
        <v>41952</v>
      </c>
      <c r="B49" s="17" t="s">
        <v>127</v>
      </c>
      <c r="D49" s="57"/>
      <c r="H49" s="47">
        <v>5165</v>
      </c>
      <c r="I49" s="47">
        <v>83</v>
      </c>
      <c r="L49" s="18" t="s">
        <v>927</v>
      </c>
    </row>
    <row r="50" spans="1:12" ht="24.75" customHeight="1" thickBot="1" x14ac:dyDescent="0.3">
      <c r="A50" s="22">
        <v>41999</v>
      </c>
      <c r="B50" s="23" t="s">
        <v>18</v>
      </c>
      <c r="C50" s="64">
        <v>55</v>
      </c>
      <c r="D50" s="58">
        <f>+C50*(100-E50)/100</f>
        <v>35.75</v>
      </c>
      <c r="E50" s="64">
        <v>35</v>
      </c>
      <c r="F50" s="64"/>
      <c r="G50" s="64">
        <v>123</v>
      </c>
      <c r="H50" s="64"/>
      <c r="I50" s="64"/>
      <c r="J50" s="64"/>
      <c r="K50" s="64"/>
      <c r="L50" s="24" t="s">
        <v>548</v>
      </c>
    </row>
    <row r="51" spans="1:12" ht="24.75" customHeight="1" thickTop="1" x14ac:dyDescent="0.25">
      <c r="A51" s="44">
        <v>42047</v>
      </c>
      <c r="B51" s="45" t="s">
        <v>127</v>
      </c>
      <c r="C51" s="81"/>
      <c r="D51" s="67"/>
      <c r="E51" s="81"/>
      <c r="F51" s="81"/>
      <c r="G51" s="81"/>
      <c r="H51" s="81">
        <v>4970</v>
      </c>
      <c r="I51" s="81">
        <v>88</v>
      </c>
      <c r="J51" s="81"/>
      <c r="K51" s="985"/>
      <c r="L51" s="124" t="s">
        <v>928</v>
      </c>
    </row>
    <row r="52" spans="1:12" ht="24.75" customHeight="1" x14ac:dyDescent="0.25">
      <c r="A52" s="187">
        <v>42117</v>
      </c>
      <c r="B52" s="45" t="s">
        <v>18</v>
      </c>
      <c r="C52" s="184">
        <v>60</v>
      </c>
      <c r="D52" s="67">
        <f>+C52*(100-E52)/100</f>
        <v>42</v>
      </c>
      <c r="E52" s="184">
        <v>30</v>
      </c>
      <c r="F52" s="184"/>
      <c r="G52" s="184">
        <v>120</v>
      </c>
      <c r="H52" s="184"/>
      <c r="I52" s="184"/>
      <c r="J52" s="184"/>
      <c r="K52" s="985"/>
      <c r="L52" s="46" t="s">
        <v>213</v>
      </c>
    </row>
    <row r="53" spans="1:12" ht="36.75" customHeight="1" x14ac:dyDescent="0.25">
      <c r="A53" s="16">
        <v>42129</v>
      </c>
      <c r="B53" s="17" t="s">
        <v>13</v>
      </c>
      <c r="C53" s="1655" t="s">
        <v>1000</v>
      </c>
      <c r="D53" s="1656"/>
      <c r="E53" s="1656"/>
      <c r="F53" s="1656"/>
      <c r="G53" s="1656"/>
      <c r="H53" s="1656"/>
      <c r="I53" s="1656"/>
      <c r="J53" s="1657"/>
      <c r="K53" s="991"/>
    </row>
    <row r="54" spans="1:12" ht="20.100000000000001" customHeight="1" x14ac:dyDescent="0.25">
      <c r="A54" s="16">
        <v>42142</v>
      </c>
      <c r="B54" s="17" t="s">
        <v>18</v>
      </c>
      <c r="C54" s="47">
        <v>75</v>
      </c>
      <c r="D54" s="57">
        <f>+C54*(100-E54)/100</f>
        <v>52.5</v>
      </c>
      <c r="E54" s="47">
        <v>30</v>
      </c>
      <c r="G54" s="47">
        <v>120</v>
      </c>
      <c r="L54" s="18" t="s">
        <v>213</v>
      </c>
    </row>
    <row r="55" spans="1:12" x14ac:dyDescent="0.25">
      <c r="A55" s="16">
        <v>42147</v>
      </c>
      <c r="B55" s="17" t="s">
        <v>127</v>
      </c>
      <c r="D55" s="57"/>
      <c r="H55" s="190">
        <v>5145</v>
      </c>
      <c r="I55" s="47">
        <v>90</v>
      </c>
      <c r="L55" s="18" t="s">
        <v>42</v>
      </c>
    </row>
    <row r="56" spans="1:12" ht="20.100000000000001" customHeight="1" x14ac:dyDescent="0.25">
      <c r="A56" s="16">
        <v>42166</v>
      </c>
      <c r="B56" s="17" t="s">
        <v>18</v>
      </c>
      <c r="C56" s="47">
        <v>80</v>
      </c>
      <c r="D56" s="57">
        <f>+C56*(100-E56)/100</f>
        <v>56</v>
      </c>
      <c r="E56" s="47">
        <v>30</v>
      </c>
      <c r="G56" s="47">
        <v>130</v>
      </c>
      <c r="L56" s="18" t="s">
        <v>36</v>
      </c>
    </row>
    <row r="57" spans="1:12" ht="20.100000000000001" customHeight="1" x14ac:dyDescent="0.25">
      <c r="A57" s="16">
        <v>42277</v>
      </c>
      <c r="B57" s="17" t="s">
        <v>18</v>
      </c>
      <c r="C57" s="47">
        <v>95</v>
      </c>
      <c r="D57" s="57">
        <f>+C57*(100-E57)/100</f>
        <v>66.5</v>
      </c>
      <c r="E57" s="47">
        <v>30</v>
      </c>
      <c r="G57" s="47">
        <v>160</v>
      </c>
      <c r="L57" s="18" t="s">
        <v>1086</v>
      </c>
    </row>
    <row r="58" spans="1:12" ht="75" customHeight="1" x14ac:dyDescent="0.25">
      <c r="A58" s="16">
        <v>42274</v>
      </c>
      <c r="B58" s="17" t="s">
        <v>13</v>
      </c>
      <c r="C58" s="1664" t="s">
        <v>1088</v>
      </c>
      <c r="D58" s="1665"/>
      <c r="E58" s="1665"/>
      <c r="F58" s="1665"/>
      <c r="G58" s="1665"/>
      <c r="H58" s="1665"/>
      <c r="I58" s="1665"/>
      <c r="J58" s="1666"/>
      <c r="K58" s="999"/>
    </row>
    <row r="59" spans="1:12" ht="66" customHeight="1" x14ac:dyDescent="0.25">
      <c r="A59" s="462">
        <v>42343</v>
      </c>
      <c r="B59" s="689" t="s">
        <v>24</v>
      </c>
      <c r="C59" s="1714" t="s">
        <v>1471</v>
      </c>
      <c r="D59" s="1706"/>
      <c r="E59" s="1706"/>
      <c r="F59" s="1706"/>
      <c r="G59" s="1706"/>
      <c r="H59" s="1706"/>
      <c r="I59" s="1706"/>
      <c r="J59" s="1707"/>
      <c r="K59" s="1027"/>
      <c r="L59" s="625" t="s">
        <v>1414</v>
      </c>
    </row>
    <row r="60" spans="1:12" ht="37.5" customHeight="1" x14ac:dyDescent="0.25">
      <c r="A60" s="19">
        <v>42355</v>
      </c>
      <c r="B60" s="20" t="s">
        <v>18</v>
      </c>
      <c r="C60" s="275">
        <v>70</v>
      </c>
      <c r="D60" s="60">
        <f>+C60*(100-E60)/100</f>
        <v>49</v>
      </c>
      <c r="E60" s="275">
        <v>30</v>
      </c>
      <c r="F60" s="275"/>
      <c r="G60" s="275">
        <v>200</v>
      </c>
      <c r="H60" s="275"/>
      <c r="I60" s="275"/>
      <c r="J60" s="275"/>
      <c r="K60" s="1098"/>
      <c r="L60" s="107" t="s">
        <v>1149</v>
      </c>
    </row>
    <row r="61" spans="1:12" ht="47.25" x14ac:dyDescent="0.25">
      <c r="A61" s="16">
        <v>42359</v>
      </c>
      <c r="B61" s="17" t="s">
        <v>18</v>
      </c>
      <c r="C61" s="47">
        <v>110</v>
      </c>
      <c r="D61" s="57">
        <f>+C61*(100-E61)/100</f>
        <v>77</v>
      </c>
      <c r="E61" s="47">
        <v>30</v>
      </c>
      <c r="G61" s="47">
        <v>170</v>
      </c>
      <c r="L61" s="18" t="s">
        <v>1150</v>
      </c>
    </row>
    <row r="62" spans="1:12" ht="20.100000000000001" customHeight="1" thickBot="1" x14ac:dyDescent="0.3">
      <c r="A62" s="386">
        <v>42367</v>
      </c>
      <c r="B62" s="144" t="s">
        <v>18</v>
      </c>
      <c r="C62" s="145">
        <v>50</v>
      </c>
      <c r="D62" s="146">
        <f>+C62*(100-E62)/100</f>
        <v>35</v>
      </c>
      <c r="E62" s="145">
        <v>30</v>
      </c>
      <c r="F62" s="145"/>
      <c r="G62" s="145">
        <v>220</v>
      </c>
      <c r="H62" s="145"/>
      <c r="I62" s="145"/>
      <c r="J62" s="145"/>
      <c r="K62" s="145"/>
      <c r="L62" s="150" t="s">
        <v>30</v>
      </c>
    </row>
    <row r="63" spans="1:12" ht="27.75" customHeight="1" thickTop="1" x14ac:dyDescent="0.25">
      <c r="A63" s="154">
        <v>42374</v>
      </c>
      <c r="B63" s="155" t="s">
        <v>127</v>
      </c>
      <c r="C63" s="162"/>
      <c r="D63" s="163"/>
      <c r="E63" s="162"/>
      <c r="F63" s="162"/>
      <c r="G63" s="162"/>
      <c r="H63" s="1711" t="s">
        <v>1117</v>
      </c>
      <c r="I63" s="1712"/>
      <c r="J63" s="1713"/>
      <c r="K63" s="1025"/>
      <c r="L63" s="156" t="s">
        <v>1156</v>
      </c>
    </row>
    <row r="64" spans="1:12" ht="27.75" customHeight="1" x14ac:dyDescent="0.25">
      <c r="A64" s="16">
        <v>42436</v>
      </c>
      <c r="B64" s="17" t="s">
        <v>13</v>
      </c>
      <c r="C64" s="1661" t="s">
        <v>74</v>
      </c>
      <c r="D64" s="1662"/>
      <c r="E64" s="1662"/>
      <c r="F64" s="1662"/>
      <c r="G64" s="1662"/>
      <c r="H64" s="1662"/>
      <c r="I64" s="1662"/>
      <c r="J64" s="1663"/>
      <c r="K64" s="1002"/>
    </row>
    <row r="65" spans="1:12" ht="27.75" customHeight="1" x14ac:dyDescent="0.25">
      <c r="A65" s="16">
        <v>42440</v>
      </c>
      <c r="B65" s="17" t="s">
        <v>13</v>
      </c>
      <c r="C65" s="1661" t="s">
        <v>46</v>
      </c>
      <c r="D65" s="1662"/>
      <c r="E65" s="1662"/>
      <c r="F65" s="1662"/>
      <c r="G65" s="1662"/>
      <c r="H65" s="1662"/>
      <c r="I65" s="1662"/>
      <c r="J65" s="1663"/>
      <c r="K65" s="1002"/>
    </row>
    <row r="66" spans="1:12" ht="27.75" customHeight="1" x14ac:dyDescent="0.25">
      <c r="A66" s="16">
        <v>42460</v>
      </c>
      <c r="B66" s="17" t="s">
        <v>127</v>
      </c>
      <c r="D66" s="57"/>
      <c r="H66" s="47">
        <v>5620</v>
      </c>
      <c r="I66" s="47">
        <v>87</v>
      </c>
      <c r="L66" s="18" t="s">
        <v>1221</v>
      </c>
    </row>
    <row r="67" spans="1:12" ht="27.75" customHeight="1" x14ac:dyDescent="0.25">
      <c r="A67" s="16">
        <v>42551</v>
      </c>
      <c r="B67" s="17" t="s">
        <v>13</v>
      </c>
      <c r="C67" s="1661" t="s">
        <v>37</v>
      </c>
      <c r="D67" s="1662"/>
      <c r="E67" s="1662"/>
      <c r="F67" s="1662"/>
      <c r="G67" s="1662"/>
      <c r="H67" s="1662"/>
      <c r="I67" s="1662"/>
      <c r="J67" s="1663"/>
      <c r="K67" s="1002"/>
    </row>
    <row r="68" spans="1:12" ht="27.75" customHeight="1" x14ac:dyDescent="0.25">
      <c r="A68" s="16">
        <v>42570</v>
      </c>
      <c r="B68" s="17" t="s">
        <v>18</v>
      </c>
      <c r="C68" s="47">
        <v>90</v>
      </c>
      <c r="D68" s="57">
        <f>+C68*(100-E68)/100</f>
        <v>63</v>
      </c>
      <c r="E68" s="47">
        <v>30</v>
      </c>
      <c r="G68" s="47">
        <v>155</v>
      </c>
      <c r="L68" s="21" t="s">
        <v>1328</v>
      </c>
    </row>
    <row r="69" spans="1:12" ht="54.75" customHeight="1" x14ac:dyDescent="0.25">
      <c r="A69" s="16">
        <v>42647</v>
      </c>
      <c r="B69" s="17" t="s">
        <v>13</v>
      </c>
      <c r="C69" s="1664" t="s">
        <v>1394</v>
      </c>
      <c r="D69" s="1665"/>
      <c r="E69" s="1665"/>
      <c r="F69" s="1665"/>
      <c r="G69" s="1665"/>
      <c r="H69" s="1665"/>
      <c r="I69" s="1665"/>
      <c r="J69" s="1666"/>
      <c r="K69" s="999"/>
    </row>
    <row r="70" spans="1:12" ht="72" customHeight="1" x14ac:dyDescent="0.25">
      <c r="A70" s="462">
        <v>42699</v>
      </c>
      <c r="B70" s="689" t="s">
        <v>24</v>
      </c>
      <c r="C70" s="1705" t="s">
        <v>1691</v>
      </c>
      <c r="D70" s="1706"/>
      <c r="E70" s="1706"/>
      <c r="F70" s="1706"/>
      <c r="G70" s="1706"/>
      <c r="H70" s="1706"/>
      <c r="I70" s="1706"/>
      <c r="J70" s="1707"/>
      <c r="K70" s="1027"/>
      <c r="L70" s="625" t="s">
        <v>1414</v>
      </c>
    </row>
    <row r="71" spans="1:12" ht="32.25" customHeight="1" thickBot="1" x14ac:dyDescent="0.3">
      <c r="A71" s="355">
        <v>42717</v>
      </c>
      <c r="B71" s="144" t="s">
        <v>18</v>
      </c>
      <c r="C71" s="243">
        <v>115</v>
      </c>
      <c r="D71" s="244">
        <f>+C71*(100-E71)/100</f>
        <v>74.75</v>
      </c>
      <c r="E71" s="243">
        <v>35</v>
      </c>
      <c r="F71" s="243"/>
      <c r="G71" s="243">
        <v>150</v>
      </c>
      <c r="H71" s="243"/>
      <c r="I71" s="243"/>
      <c r="J71" s="243"/>
      <c r="K71" s="243"/>
      <c r="L71" s="356" t="s">
        <v>36</v>
      </c>
    </row>
    <row r="72" spans="1:12" ht="21.75" customHeight="1" thickTop="1" x14ac:dyDescent="0.25">
      <c r="A72" s="40">
        <v>42791</v>
      </c>
      <c r="B72" s="41" t="s">
        <v>13</v>
      </c>
      <c r="C72" s="1702" t="s">
        <v>37</v>
      </c>
      <c r="D72" s="1703"/>
      <c r="E72" s="1703"/>
      <c r="F72" s="1703"/>
      <c r="G72" s="1703"/>
      <c r="H72" s="1703"/>
      <c r="I72" s="1703"/>
      <c r="J72" s="1704"/>
      <c r="K72" s="1023"/>
      <c r="L72" s="42"/>
    </row>
    <row r="73" spans="1:12" ht="21.75" customHeight="1" x14ac:dyDescent="0.25">
      <c r="A73" s="16">
        <v>42799</v>
      </c>
      <c r="B73" s="17" t="s">
        <v>127</v>
      </c>
      <c r="C73" s="339"/>
      <c r="D73" s="179"/>
      <c r="E73" s="339"/>
      <c r="F73" s="339"/>
      <c r="G73" s="339"/>
      <c r="H73" s="339" t="s">
        <v>1519</v>
      </c>
      <c r="I73" s="339"/>
      <c r="J73" s="339"/>
      <c r="K73" s="1003"/>
      <c r="L73" s="18" t="s">
        <v>1518</v>
      </c>
    </row>
    <row r="74" spans="1:12" ht="21.75" customHeight="1" x14ac:dyDescent="0.25">
      <c r="A74" s="19">
        <v>42808</v>
      </c>
      <c r="B74" s="20" t="s">
        <v>18</v>
      </c>
      <c r="C74" s="236">
        <v>45</v>
      </c>
      <c r="D74" s="237">
        <f>+C74*(100-E74)/100</f>
        <v>27</v>
      </c>
      <c r="E74" s="236">
        <v>40</v>
      </c>
      <c r="F74" s="236"/>
      <c r="G74" s="236">
        <v>165</v>
      </c>
      <c r="H74" s="236"/>
      <c r="I74" s="236"/>
      <c r="J74" s="236"/>
      <c r="K74" s="236"/>
      <c r="L74" s="28" t="s">
        <v>1602</v>
      </c>
    </row>
    <row r="75" spans="1:12" ht="21.75" customHeight="1" x14ac:dyDescent="0.25">
      <c r="A75" s="16">
        <v>42809</v>
      </c>
      <c r="B75" s="17" t="s">
        <v>127</v>
      </c>
      <c r="C75" s="339"/>
      <c r="D75" s="179"/>
      <c r="E75" s="339"/>
      <c r="F75" s="339"/>
      <c r="G75" s="339"/>
      <c r="H75" s="339">
        <v>5710</v>
      </c>
      <c r="I75" s="339">
        <v>100</v>
      </c>
      <c r="J75" s="339"/>
      <c r="K75" s="1003"/>
    </row>
    <row r="76" spans="1:12" ht="21.75" customHeight="1" x14ac:dyDescent="0.25">
      <c r="A76" s="16">
        <v>42899</v>
      </c>
      <c r="B76" s="17" t="s">
        <v>18</v>
      </c>
      <c r="C76" s="339">
        <v>50</v>
      </c>
      <c r="D76" s="179">
        <f>+C76*(100-E76)/100</f>
        <v>25</v>
      </c>
      <c r="E76" s="339">
        <v>50</v>
      </c>
      <c r="F76" s="339"/>
      <c r="G76" s="339">
        <v>180</v>
      </c>
      <c r="H76" s="339"/>
      <c r="I76" s="339"/>
      <c r="J76" s="339"/>
      <c r="K76" s="1003"/>
      <c r="L76" s="18" t="s">
        <v>1602</v>
      </c>
    </row>
    <row r="77" spans="1:12" ht="21.75" customHeight="1" x14ac:dyDescent="0.25">
      <c r="A77" s="16">
        <v>42957</v>
      </c>
      <c r="B77" s="17" t="s">
        <v>127</v>
      </c>
      <c r="C77" s="339"/>
      <c r="D77" s="179"/>
      <c r="E77" s="339"/>
      <c r="F77" s="339"/>
      <c r="G77" s="339"/>
      <c r="H77" s="339" t="s">
        <v>248</v>
      </c>
      <c r="I77" s="339"/>
      <c r="J77" s="339"/>
      <c r="K77" s="1003"/>
      <c r="L77" s="18" t="s">
        <v>1672</v>
      </c>
    </row>
    <row r="78" spans="1:12" ht="39.75" customHeight="1" x14ac:dyDescent="0.25">
      <c r="A78" s="16">
        <v>42967</v>
      </c>
      <c r="B78" s="17" t="s">
        <v>13</v>
      </c>
      <c r="C78" s="1708" t="s">
        <v>1703</v>
      </c>
      <c r="D78" s="1709"/>
      <c r="E78" s="1709"/>
      <c r="F78" s="1709"/>
      <c r="G78" s="1709"/>
      <c r="H78" s="1709"/>
      <c r="I78" s="1709"/>
      <c r="J78" s="1710"/>
      <c r="K78" s="1018"/>
    </row>
    <row r="79" spans="1:12" ht="26.25" customHeight="1" x14ac:dyDescent="0.25">
      <c r="A79" s="470">
        <v>42981</v>
      </c>
      <c r="B79" s="17" t="s">
        <v>66</v>
      </c>
      <c r="C79" s="1658" t="s">
        <v>1722</v>
      </c>
      <c r="D79" s="1659"/>
      <c r="E79" s="1659"/>
      <c r="F79" s="1659"/>
      <c r="G79" s="1659"/>
      <c r="H79" s="1659"/>
      <c r="I79" s="1659"/>
      <c r="J79" s="1660"/>
      <c r="K79" s="997"/>
    </row>
    <row r="80" spans="1:12" ht="26.25" customHeight="1" x14ac:dyDescent="0.25">
      <c r="A80" s="473">
        <v>42990</v>
      </c>
      <c r="B80" s="17" t="s">
        <v>73</v>
      </c>
      <c r="C80" s="1699" t="s">
        <v>1725</v>
      </c>
      <c r="D80" s="1700"/>
      <c r="E80" s="1700"/>
      <c r="F80" s="1700"/>
      <c r="G80" s="1700"/>
      <c r="H80" s="1700"/>
      <c r="I80" s="1700"/>
      <c r="J80" s="1701"/>
      <c r="K80" s="1021"/>
    </row>
    <row r="81" spans="1:12" ht="27.75" customHeight="1" thickBot="1" x14ac:dyDescent="0.3">
      <c r="A81" s="166">
        <v>42990</v>
      </c>
      <c r="B81" s="167" t="s">
        <v>26</v>
      </c>
      <c r="C81" s="1726" t="s">
        <v>1726</v>
      </c>
      <c r="D81" s="1727"/>
      <c r="E81" s="1727"/>
      <c r="F81" s="1727"/>
      <c r="G81" s="1727"/>
      <c r="H81" s="1727"/>
      <c r="I81" s="1727"/>
      <c r="J81" s="1728"/>
      <c r="K81" s="1016"/>
      <c r="L81" s="161"/>
    </row>
    <row r="82" spans="1:12" ht="20.100000000000001" customHeight="1" thickTop="1" x14ac:dyDescent="0.25">
      <c r="A82" s="780"/>
      <c r="B82" s="785"/>
      <c r="C82" s="229"/>
      <c r="D82" s="238">
        <f t="shared" ref="D82:D88" si="0">+C82*(100-E82)/100</f>
        <v>0</v>
      </c>
      <c r="E82" s="229"/>
      <c r="F82" s="229"/>
      <c r="G82" s="229"/>
      <c r="H82" s="229"/>
      <c r="I82" s="229"/>
      <c r="J82" s="229"/>
      <c r="K82" s="229"/>
      <c r="L82" s="46"/>
    </row>
    <row r="83" spans="1:12" ht="20.100000000000001" customHeight="1" x14ac:dyDescent="0.25">
      <c r="A83" s="16"/>
      <c r="B83" s="17"/>
      <c r="C83" s="339"/>
      <c r="D83" s="179">
        <f t="shared" si="0"/>
        <v>0</v>
      </c>
      <c r="E83" s="339"/>
      <c r="F83" s="339"/>
      <c r="G83" s="339"/>
      <c r="H83" s="339"/>
      <c r="I83" s="339"/>
      <c r="J83" s="339"/>
      <c r="K83" s="1003"/>
    </row>
    <row r="84" spans="1:12" ht="20.100000000000001" customHeight="1" x14ac:dyDescent="0.25">
      <c r="A84" s="16"/>
      <c r="B84" s="17"/>
      <c r="C84" s="339"/>
      <c r="D84" s="179">
        <f t="shared" si="0"/>
        <v>0</v>
      </c>
      <c r="E84" s="339"/>
      <c r="F84" s="339"/>
      <c r="G84" s="339"/>
      <c r="H84" s="339"/>
      <c r="I84" s="339"/>
      <c r="J84" s="339"/>
      <c r="K84" s="1003"/>
    </row>
    <row r="85" spans="1:12" ht="20.100000000000001" customHeight="1" x14ac:dyDescent="0.25">
      <c r="A85" s="16"/>
      <c r="B85" s="17"/>
      <c r="C85" s="339"/>
      <c r="D85" s="179">
        <f t="shared" si="0"/>
        <v>0</v>
      </c>
      <c r="E85" s="339"/>
      <c r="F85" s="339"/>
      <c r="G85" s="339"/>
      <c r="H85" s="339"/>
      <c r="I85" s="339"/>
      <c r="J85" s="339"/>
      <c r="K85" s="1003"/>
    </row>
    <row r="86" spans="1:12" ht="20.100000000000001" customHeight="1" x14ac:dyDescent="0.25">
      <c r="A86" s="16"/>
      <c r="B86" s="17"/>
      <c r="C86" s="339"/>
      <c r="D86" s="179">
        <f t="shared" si="0"/>
        <v>0</v>
      </c>
      <c r="E86" s="339"/>
      <c r="F86" s="339"/>
      <c r="G86" s="339"/>
      <c r="H86" s="339"/>
      <c r="I86" s="339"/>
      <c r="J86" s="339"/>
      <c r="K86" s="1003"/>
    </row>
    <row r="87" spans="1:12" ht="20.100000000000001" customHeight="1" x14ac:dyDescent="0.25">
      <c r="A87" s="16"/>
      <c r="B87" s="17"/>
      <c r="C87" s="339"/>
      <c r="D87" s="179">
        <f t="shared" si="0"/>
        <v>0</v>
      </c>
      <c r="E87" s="339"/>
      <c r="F87" s="339"/>
      <c r="G87" s="339"/>
      <c r="H87" s="339"/>
      <c r="I87" s="339"/>
      <c r="J87" s="339"/>
      <c r="K87" s="1003"/>
    </row>
    <row r="88" spans="1:12" x14ac:dyDescent="0.25">
      <c r="A88" s="16"/>
      <c r="B88" s="17"/>
      <c r="C88" s="339"/>
      <c r="D88" s="179">
        <f t="shared" si="0"/>
        <v>0</v>
      </c>
      <c r="E88" s="339"/>
      <c r="F88" s="339"/>
      <c r="G88" s="339"/>
      <c r="H88" s="339"/>
      <c r="I88" s="339"/>
      <c r="J88" s="339"/>
      <c r="K88" s="1003"/>
    </row>
    <row r="89" spans="1:12" ht="20.100000000000001" customHeight="1" x14ac:dyDescent="0.25">
      <c r="A89" s="16"/>
      <c r="B89" s="17"/>
      <c r="C89" s="339"/>
      <c r="D89" s="179">
        <f t="shared" ref="D89:D151" si="1">+C89*(100-E89)/100</f>
        <v>0</v>
      </c>
      <c r="E89" s="339"/>
      <c r="F89" s="339"/>
      <c r="G89" s="339"/>
      <c r="H89" s="339"/>
      <c r="I89" s="339"/>
      <c r="J89" s="339"/>
      <c r="K89" s="1003"/>
    </row>
    <row r="90" spans="1:12" x14ac:dyDescent="0.25">
      <c r="A90" s="16"/>
      <c r="B90" s="17"/>
      <c r="C90" s="339"/>
      <c r="D90" s="179">
        <f t="shared" si="1"/>
        <v>0</v>
      </c>
      <c r="E90" s="339"/>
      <c r="F90" s="339"/>
      <c r="G90" s="339"/>
      <c r="H90" s="339"/>
      <c r="I90" s="339"/>
      <c r="J90" s="339"/>
      <c r="K90" s="1003"/>
    </row>
    <row r="91" spans="1:12" ht="20.100000000000001" customHeight="1" x14ac:dyDescent="0.25">
      <c r="A91" s="16"/>
      <c r="B91" s="17"/>
      <c r="C91" s="339"/>
      <c r="D91" s="179">
        <f t="shared" si="1"/>
        <v>0</v>
      </c>
      <c r="E91" s="339"/>
      <c r="F91" s="339"/>
      <c r="G91" s="339"/>
      <c r="H91" s="339"/>
      <c r="I91" s="339"/>
      <c r="J91" s="339"/>
      <c r="K91" s="1003"/>
    </row>
    <row r="92" spans="1:12" x14ac:dyDescent="0.25">
      <c r="A92" s="16"/>
      <c r="B92" s="17"/>
      <c r="C92" s="339"/>
      <c r="D92" s="179">
        <f t="shared" si="1"/>
        <v>0</v>
      </c>
      <c r="E92" s="339"/>
      <c r="F92" s="339"/>
      <c r="G92" s="339"/>
      <c r="H92" s="339"/>
      <c r="I92" s="339"/>
      <c r="J92" s="339"/>
      <c r="K92" s="1003"/>
    </row>
    <row r="93" spans="1:12" x14ac:dyDescent="0.25">
      <c r="A93" s="16"/>
      <c r="B93" s="17"/>
      <c r="C93" s="339"/>
      <c r="D93" s="179">
        <f t="shared" si="1"/>
        <v>0</v>
      </c>
      <c r="E93" s="339"/>
      <c r="F93" s="339"/>
      <c r="G93" s="339"/>
      <c r="H93" s="339"/>
      <c r="I93" s="339"/>
      <c r="J93" s="339"/>
      <c r="K93" s="1003"/>
    </row>
    <row r="94" spans="1:12" x14ac:dyDescent="0.25">
      <c r="A94" s="16"/>
      <c r="B94" s="17"/>
      <c r="C94" s="339"/>
      <c r="D94" s="179">
        <f t="shared" si="1"/>
        <v>0</v>
      </c>
      <c r="E94" s="339"/>
      <c r="F94" s="339"/>
      <c r="G94" s="339"/>
      <c r="H94" s="339"/>
      <c r="I94" s="339"/>
      <c r="J94" s="339"/>
      <c r="K94" s="1003"/>
    </row>
    <row r="95" spans="1:12" ht="20.100000000000001" customHeight="1" x14ac:dyDescent="0.25">
      <c r="A95" s="16"/>
      <c r="B95" s="17"/>
      <c r="C95" s="339"/>
      <c r="D95" s="179">
        <f t="shared" si="1"/>
        <v>0</v>
      </c>
      <c r="E95" s="339"/>
      <c r="F95" s="339"/>
      <c r="G95" s="339"/>
      <c r="H95" s="339"/>
      <c r="I95" s="339"/>
      <c r="J95" s="339"/>
      <c r="K95" s="1003"/>
    </row>
    <row r="96" spans="1:12" ht="20.100000000000001" customHeight="1" x14ac:dyDescent="0.25">
      <c r="A96" s="16"/>
      <c r="B96" s="17"/>
      <c r="C96" s="339"/>
      <c r="D96" s="179">
        <f t="shared" si="1"/>
        <v>0</v>
      </c>
      <c r="E96" s="339"/>
      <c r="F96" s="339"/>
      <c r="G96" s="339"/>
      <c r="H96" s="339"/>
      <c r="I96" s="339"/>
      <c r="J96" s="339"/>
      <c r="K96" s="1003"/>
    </row>
    <row r="97" spans="1:11" ht="20.100000000000001" customHeight="1" x14ac:dyDescent="0.25">
      <c r="A97" s="16"/>
      <c r="B97" s="17"/>
      <c r="C97" s="339"/>
      <c r="D97" s="179">
        <f t="shared" si="1"/>
        <v>0</v>
      </c>
      <c r="E97" s="339"/>
      <c r="F97" s="339"/>
      <c r="G97" s="339"/>
      <c r="H97" s="339"/>
      <c r="I97" s="339"/>
      <c r="J97" s="339"/>
      <c r="K97" s="1003"/>
    </row>
    <row r="98" spans="1:11" ht="20.100000000000001" customHeight="1" x14ac:dyDescent="0.25">
      <c r="A98" s="16"/>
      <c r="B98" s="17"/>
      <c r="C98" s="339"/>
      <c r="D98" s="179">
        <f t="shared" si="1"/>
        <v>0</v>
      </c>
      <c r="E98" s="339"/>
      <c r="F98" s="339"/>
      <c r="G98" s="339"/>
      <c r="H98" s="339"/>
      <c r="I98" s="339"/>
      <c r="J98" s="339"/>
      <c r="K98" s="1003"/>
    </row>
    <row r="99" spans="1:11" x14ac:dyDescent="0.25">
      <c r="A99" s="16"/>
      <c r="B99" s="17"/>
      <c r="C99" s="339"/>
      <c r="D99" s="179">
        <f t="shared" si="1"/>
        <v>0</v>
      </c>
      <c r="E99" s="339"/>
      <c r="F99" s="339"/>
      <c r="G99" s="339"/>
      <c r="H99" s="339"/>
      <c r="I99" s="339"/>
      <c r="J99" s="339"/>
      <c r="K99" s="1003"/>
    </row>
    <row r="100" spans="1:11" x14ac:dyDescent="0.25">
      <c r="A100" s="16"/>
      <c r="B100" s="17"/>
      <c r="C100" s="339"/>
      <c r="D100" s="179">
        <f t="shared" si="1"/>
        <v>0</v>
      </c>
      <c r="E100" s="339"/>
      <c r="F100" s="339"/>
      <c r="G100" s="339"/>
      <c r="H100" s="339"/>
      <c r="I100" s="339"/>
      <c r="J100" s="339"/>
      <c r="K100" s="1003"/>
    </row>
    <row r="101" spans="1:11" x14ac:dyDescent="0.25">
      <c r="A101" s="16"/>
      <c r="B101" s="17"/>
      <c r="C101" s="339"/>
      <c r="D101" s="179">
        <f t="shared" si="1"/>
        <v>0</v>
      </c>
      <c r="E101" s="339"/>
      <c r="F101" s="339"/>
      <c r="G101" s="339"/>
      <c r="H101" s="339"/>
      <c r="I101" s="339"/>
      <c r="J101" s="339"/>
      <c r="K101" s="1003"/>
    </row>
    <row r="102" spans="1:11" ht="20.100000000000001" customHeight="1" x14ac:dyDescent="0.25">
      <c r="A102" s="16"/>
      <c r="B102" s="17"/>
      <c r="C102" s="339"/>
      <c r="D102" s="179">
        <f t="shared" si="1"/>
        <v>0</v>
      </c>
      <c r="E102" s="339"/>
      <c r="F102" s="339"/>
      <c r="G102" s="339"/>
      <c r="H102" s="339"/>
      <c r="I102" s="339"/>
      <c r="J102" s="339"/>
      <c r="K102" s="1003"/>
    </row>
    <row r="103" spans="1:11" x14ac:dyDescent="0.25">
      <c r="A103" s="16"/>
      <c r="B103" s="17"/>
      <c r="C103" s="339"/>
      <c r="D103" s="179">
        <f t="shared" si="1"/>
        <v>0</v>
      </c>
      <c r="E103" s="339"/>
      <c r="F103" s="339"/>
      <c r="G103" s="339"/>
      <c r="H103" s="339"/>
      <c r="I103" s="339"/>
      <c r="J103" s="339"/>
      <c r="K103" s="1003"/>
    </row>
    <row r="104" spans="1:11" x14ac:dyDescent="0.25">
      <c r="A104" s="16"/>
      <c r="B104" s="17"/>
      <c r="C104" s="339"/>
      <c r="D104" s="179">
        <f t="shared" si="1"/>
        <v>0</v>
      </c>
      <c r="E104" s="339"/>
      <c r="F104" s="339"/>
      <c r="G104" s="339"/>
      <c r="H104" s="339"/>
      <c r="I104" s="339"/>
      <c r="J104" s="339"/>
      <c r="K104" s="1003"/>
    </row>
    <row r="105" spans="1:11" x14ac:dyDescent="0.25">
      <c r="A105" s="16"/>
      <c r="B105" s="17"/>
      <c r="C105" s="339"/>
      <c r="D105" s="179">
        <f t="shared" si="1"/>
        <v>0</v>
      </c>
      <c r="E105" s="339"/>
      <c r="F105" s="339"/>
      <c r="G105" s="339"/>
      <c r="H105" s="339"/>
      <c r="I105" s="339"/>
      <c r="J105" s="339"/>
      <c r="K105" s="1003"/>
    </row>
    <row r="106" spans="1:11" ht="20.100000000000001" customHeight="1" x14ac:dyDescent="0.25">
      <c r="A106" s="16"/>
      <c r="B106" s="17"/>
      <c r="C106" s="339"/>
      <c r="D106" s="179">
        <f t="shared" si="1"/>
        <v>0</v>
      </c>
      <c r="E106" s="339"/>
      <c r="F106" s="339"/>
      <c r="G106" s="339"/>
      <c r="H106" s="339"/>
      <c r="I106" s="339"/>
      <c r="J106" s="339"/>
      <c r="K106" s="1003"/>
    </row>
    <row r="107" spans="1:11" ht="20.100000000000001" customHeight="1" x14ac:dyDescent="0.25">
      <c r="A107" s="16"/>
      <c r="B107" s="17"/>
      <c r="C107" s="339"/>
      <c r="D107" s="179">
        <f t="shared" si="1"/>
        <v>0</v>
      </c>
      <c r="E107" s="339"/>
      <c r="F107" s="339"/>
      <c r="G107" s="339"/>
      <c r="H107" s="339"/>
      <c r="I107" s="339"/>
      <c r="J107" s="339"/>
      <c r="K107" s="1003"/>
    </row>
    <row r="108" spans="1:11" x14ac:dyDescent="0.25">
      <c r="A108" s="16"/>
      <c r="B108" s="17"/>
      <c r="C108" s="339"/>
      <c r="D108" s="179">
        <f t="shared" si="1"/>
        <v>0</v>
      </c>
      <c r="E108" s="339"/>
      <c r="F108" s="339"/>
      <c r="G108" s="339"/>
      <c r="H108" s="339"/>
      <c r="I108" s="339"/>
      <c r="J108" s="339"/>
      <c r="K108" s="1003"/>
    </row>
    <row r="109" spans="1:11" x14ac:dyDescent="0.25">
      <c r="A109" s="16"/>
      <c r="B109" s="17"/>
      <c r="C109" s="339"/>
      <c r="D109" s="179">
        <f t="shared" si="1"/>
        <v>0</v>
      </c>
      <c r="E109" s="339"/>
      <c r="F109" s="339"/>
      <c r="G109" s="339"/>
      <c r="H109" s="339"/>
      <c r="I109" s="339"/>
      <c r="J109" s="339"/>
      <c r="K109" s="1003"/>
    </row>
    <row r="110" spans="1:11" x14ac:dyDescent="0.25">
      <c r="A110" s="16"/>
      <c r="B110" s="17"/>
      <c r="C110" s="339"/>
      <c r="D110" s="179">
        <f t="shared" si="1"/>
        <v>0</v>
      </c>
      <c r="E110" s="339"/>
      <c r="F110" s="339"/>
      <c r="G110" s="339"/>
      <c r="H110" s="339"/>
      <c r="I110" s="339"/>
      <c r="J110" s="339"/>
      <c r="K110" s="1003"/>
    </row>
    <row r="111" spans="1:11" x14ac:dyDescent="0.25">
      <c r="A111" s="16"/>
      <c r="B111" s="17"/>
      <c r="C111" s="339"/>
      <c r="D111" s="179">
        <f t="shared" si="1"/>
        <v>0</v>
      </c>
      <c r="E111" s="339"/>
      <c r="F111" s="339"/>
      <c r="G111" s="339"/>
      <c r="H111" s="339"/>
      <c r="I111" s="339"/>
      <c r="J111" s="339"/>
      <c r="K111" s="1003"/>
    </row>
    <row r="112" spans="1:11" x14ac:dyDescent="0.25">
      <c r="A112" s="16"/>
      <c r="B112" s="17"/>
      <c r="C112" s="339"/>
      <c r="D112" s="179">
        <f t="shared" si="1"/>
        <v>0</v>
      </c>
      <c r="E112" s="339"/>
      <c r="F112" s="339"/>
      <c r="G112" s="339"/>
      <c r="H112" s="339"/>
      <c r="I112" s="339"/>
      <c r="J112" s="339"/>
      <c r="K112" s="1003"/>
    </row>
    <row r="113" spans="1:11" x14ac:dyDescent="0.25">
      <c r="A113" s="16"/>
      <c r="B113" s="17"/>
      <c r="C113" s="339"/>
      <c r="D113" s="179">
        <f t="shared" si="1"/>
        <v>0</v>
      </c>
      <c r="E113" s="339"/>
      <c r="F113" s="339"/>
      <c r="G113" s="339"/>
      <c r="H113" s="339"/>
      <c r="I113" s="339"/>
      <c r="J113" s="339"/>
      <c r="K113" s="1003"/>
    </row>
    <row r="114" spans="1:11" ht="20.100000000000001" customHeight="1" x14ac:dyDescent="0.25">
      <c r="A114" s="16"/>
      <c r="B114" s="17"/>
      <c r="C114" s="339"/>
      <c r="D114" s="179">
        <f t="shared" si="1"/>
        <v>0</v>
      </c>
      <c r="E114" s="339"/>
      <c r="F114" s="339"/>
      <c r="G114" s="339"/>
      <c r="H114" s="339"/>
      <c r="I114" s="339"/>
      <c r="J114" s="339"/>
      <c r="K114" s="1003"/>
    </row>
    <row r="115" spans="1:11" ht="20.100000000000001" customHeight="1" x14ac:dyDescent="0.25">
      <c r="A115" s="16"/>
      <c r="B115" s="17"/>
      <c r="C115" s="339"/>
      <c r="D115" s="179">
        <f t="shared" si="1"/>
        <v>0</v>
      </c>
      <c r="E115" s="339"/>
      <c r="F115" s="339"/>
      <c r="G115" s="339"/>
      <c r="H115" s="339"/>
      <c r="I115" s="339"/>
      <c r="J115" s="339"/>
      <c r="K115" s="1003"/>
    </row>
    <row r="116" spans="1:11" ht="20.100000000000001" customHeight="1" x14ac:dyDescent="0.25">
      <c r="A116" s="16"/>
      <c r="B116" s="17"/>
      <c r="C116" s="339"/>
      <c r="D116" s="179">
        <f t="shared" si="1"/>
        <v>0</v>
      </c>
      <c r="E116" s="339"/>
      <c r="F116" s="339"/>
      <c r="G116" s="339"/>
      <c r="H116" s="339"/>
      <c r="I116" s="339"/>
      <c r="J116" s="339"/>
      <c r="K116" s="1003"/>
    </row>
    <row r="117" spans="1:11" ht="20.100000000000001" customHeight="1" x14ac:dyDescent="0.25">
      <c r="A117" s="16"/>
      <c r="B117" s="17"/>
      <c r="C117" s="339"/>
      <c r="D117" s="179">
        <f t="shared" si="1"/>
        <v>0</v>
      </c>
      <c r="E117" s="339"/>
      <c r="F117" s="339"/>
      <c r="G117" s="339"/>
      <c r="H117" s="339"/>
      <c r="I117" s="339"/>
      <c r="J117" s="339"/>
      <c r="K117" s="1003"/>
    </row>
    <row r="118" spans="1:11" x14ac:dyDescent="0.25">
      <c r="A118" s="16"/>
      <c r="B118" s="17"/>
      <c r="C118" s="339"/>
      <c r="D118" s="179">
        <f t="shared" si="1"/>
        <v>0</v>
      </c>
      <c r="E118" s="339"/>
      <c r="F118" s="339"/>
      <c r="G118" s="339"/>
      <c r="H118" s="339"/>
      <c r="I118" s="339"/>
      <c r="J118" s="339"/>
      <c r="K118" s="1003"/>
    </row>
    <row r="119" spans="1:11" ht="20.100000000000001" customHeight="1" x14ac:dyDescent="0.25">
      <c r="A119" s="16"/>
      <c r="B119" s="17"/>
      <c r="C119" s="339"/>
      <c r="D119" s="179">
        <f t="shared" si="1"/>
        <v>0</v>
      </c>
      <c r="E119" s="339"/>
      <c r="F119" s="339"/>
      <c r="G119" s="339"/>
      <c r="H119" s="339"/>
      <c r="I119" s="339"/>
      <c r="J119" s="339"/>
      <c r="K119" s="1003"/>
    </row>
    <row r="120" spans="1:11" ht="20.100000000000001" customHeight="1" x14ac:dyDescent="0.25">
      <c r="A120" s="16"/>
      <c r="B120" s="17"/>
      <c r="C120" s="339"/>
      <c r="D120" s="179">
        <f t="shared" si="1"/>
        <v>0</v>
      </c>
      <c r="E120" s="339"/>
      <c r="F120" s="339"/>
      <c r="G120" s="339"/>
      <c r="H120" s="339"/>
      <c r="I120" s="339"/>
      <c r="J120" s="339"/>
      <c r="K120" s="1003"/>
    </row>
    <row r="121" spans="1:11" ht="20.100000000000001" customHeight="1" x14ac:dyDescent="0.25">
      <c r="A121" s="16"/>
      <c r="B121" s="17"/>
      <c r="C121" s="339"/>
      <c r="D121" s="179">
        <f t="shared" si="1"/>
        <v>0</v>
      </c>
      <c r="E121" s="339"/>
      <c r="F121" s="339"/>
      <c r="G121" s="339"/>
      <c r="H121" s="339"/>
      <c r="I121" s="339"/>
      <c r="J121" s="339"/>
      <c r="K121" s="1003"/>
    </row>
    <row r="122" spans="1:11" ht="20.100000000000001" customHeight="1" x14ac:dyDescent="0.25">
      <c r="A122" s="16"/>
      <c r="B122" s="17"/>
      <c r="C122" s="339"/>
      <c r="D122" s="179">
        <f t="shared" si="1"/>
        <v>0</v>
      </c>
      <c r="E122" s="339"/>
      <c r="F122" s="339"/>
      <c r="G122" s="339"/>
      <c r="H122" s="339"/>
      <c r="I122" s="339"/>
      <c r="J122" s="339"/>
      <c r="K122" s="1003"/>
    </row>
    <row r="123" spans="1:11" ht="20.100000000000001" customHeight="1" x14ac:dyDescent="0.25">
      <c r="A123" s="16"/>
      <c r="B123" s="17"/>
      <c r="C123" s="339"/>
      <c r="D123" s="179">
        <f t="shared" si="1"/>
        <v>0</v>
      </c>
      <c r="E123" s="339"/>
      <c r="F123" s="339"/>
      <c r="G123" s="339"/>
      <c r="H123" s="339"/>
      <c r="I123" s="339"/>
      <c r="J123" s="339"/>
      <c r="K123" s="1003"/>
    </row>
    <row r="124" spans="1:11" ht="20.100000000000001" customHeight="1" x14ac:dyDescent="0.25">
      <c r="A124" s="16"/>
      <c r="B124" s="17"/>
      <c r="C124" s="339"/>
      <c r="D124" s="179">
        <f t="shared" si="1"/>
        <v>0</v>
      </c>
      <c r="E124" s="339"/>
      <c r="F124" s="339"/>
      <c r="G124" s="339"/>
      <c r="H124" s="339"/>
      <c r="I124" s="339"/>
      <c r="J124" s="339"/>
      <c r="K124" s="1003"/>
    </row>
    <row r="125" spans="1:11" ht="20.100000000000001" customHeight="1" x14ac:dyDescent="0.25">
      <c r="A125" s="16"/>
      <c r="B125" s="17"/>
      <c r="C125" s="339"/>
      <c r="D125" s="179">
        <f t="shared" si="1"/>
        <v>0</v>
      </c>
      <c r="E125" s="339"/>
      <c r="F125" s="339"/>
      <c r="G125" s="339"/>
      <c r="H125" s="339"/>
      <c r="I125" s="339"/>
      <c r="J125" s="339"/>
      <c r="K125" s="1003"/>
    </row>
    <row r="126" spans="1:11" ht="20.100000000000001" customHeight="1" x14ac:dyDescent="0.25">
      <c r="A126" s="16"/>
      <c r="B126" s="17"/>
      <c r="C126" s="339"/>
      <c r="D126" s="179">
        <f t="shared" si="1"/>
        <v>0</v>
      </c>
      <c r="E126" s="339"/>
      <c r="F126" s="339"/>
      <c r="G126" s="339"/>
      <c r="H126" s="339"/>
      <c r="I126" s="339"/>
      <c r="J126" s="339"/>
      <c r="K126" s="1003"/>
    </row>
    <row r="127" spans="1:11" x14ac:dyDescent="0.25">
      <c r="A127" s="16"/>
      <c r="B127" s="17"/>
      <c r="C127" s="339"/>
      <c r="D127" s="179">
        <f t="shared" si="1"/>
        <v>0</v>
      </c>
      <c r="E127" s="339"/>
      <c r="F127" s="339"/>
      <c r="G127" s="339"/>
      <c r="H127" s="339"/>
      <c r="I127" s="339"/>
      <c r="J127" s="339"/>
      <c r="K127" s="1003"/>
    </row>
    <row r="128" spans="1:11" ht="20.100000000000001" customHeight="1" x14ac:dyDescent="0.25">
      <c r="A128" s="16"/>
      <c r="B128" s="17"/>
      <c r="C128" s="339"/>
      <c r="D128" s="179">
        <f t="shared" si="1"/>
        <v>0</v>
      </c>
      <c r="E128" s="339"/>
      <c r="F128" s="339"/>
      <c r="G128" s="339"/>
      <c r="H128" s="339"/>
      <c r="I128" s="339"/>
      <c r="J128" s="339"/>
      <c r="K128" s="1003"/>
    </row>
    <row r="129" spans="1:11" x14ac:dyDescent="0.25">
      <c r="A129" s="16"/>
      <c r="B129" s="17"/>
      <c r="C129" s="339"/>
      <c r="D129" s="179">
        <f t="shared" si="1"/>
        <v>0</v>
      </c>
      <c r="E129" s="339"/>
      <c r="F129" s="339"/>
      <c r="G129" s="339"/>
      <c r="H129" s="339"/>
      <c r="I129" s="339"/>
      <c r="J129" s="339"/>
      <c r="K129" s="1003"/>
    </row>
    <row r="130" spans="1:11" x14ac:dyDescent="0.25">
      <c r="A130" s="16"/>
      <c r="B130" s="17"/>
      <c r="C130" s="339"/>
      <c r="D130" s="179">
        <f t="shared" si="1"/>
        <v>0</v>
      </c>
      <c r="E130" s="339"/>
      <c r="F130" s="339"/>
      <c r="G130" s="339"/>
      <c r="H130" s="339"/>
      <c r="I130" s="339"/>
      <c r="J130" s="339"/>
      <c r="K130" s="1003"/>
    </row>
    <row r="131" spans="1:11" x14ac:dyDescent="0.25">
      <c r="A131" s="16"/>
      <c r="C131" s="339"/>
      <c r="D131" s="179">
        <f t="shared" si="1"/>
        <v>0</v>
      </c>
      <c r="E131" s="339"/>
      <c r="F131" s="339"/>
      <c r="G131" s="339"/>
      <c r="H131" s="339"/>
      <c r="I131" s="339"/>
      <c r="J131" s="339"/>
      <c r="K131" s="1003"/>
    </row>
    <row r="132" spans="1:11" x14ac:dyDescent="0.25">
      <c r="A132" s="16"/>
      <c r="C132" s="339"/>
      <c r="D132" s="179">
        <f t="shared" si="1"/>
        <v>0</v>
      </c>
      <c r="E132" s="339"/>
      <c r="F132" s="339"/>
      <c r="G132" s="339"/>
      <c r="H132" s="339"/>
      <c r="I132" s="339"/>
      <c r="J132" s="339"/>
      <c r="K132" s="1003"/>
    </row>
    <row r="133" spans="1:11" x14ac:dyDescent="0.25">
      <c r="A133" s="16"/>
      <c r="C133" s="339"/>
      <c r="D133" s="179">
        <f t="shared" si="1"/>
        <v>0</v>
      </c>
      <c r="E133" s="339"/>
      <c r="F133" s="339"/>
      <c r="G133" s="339"/>
      <c r="H133" s="339"/>
      <c r="I133" s="339"/>
      <c r="J133" s="339"/>
      <c r="K133" s="1003"/>
    </row>
    <row r="134" spans="1:11" x14ac:dyDescent="0.25">
      <c r="A134" s="16"/>
      <c r="C134" s="339"/>
      <c r="D134" s="179">
        <f t="shared" si="1"/>
        <v>0</v>
      </c>
      <c r="E134" s="339"/>
      <c r="F134" s="339"/>
      <c r="G134" s="339"/>
      <c r="H134" s="339"/>
      <c r="I134" s="339"/>
      <c r="J134" s="339"/>
      <c r="K134" s="1003"/>
    </row>
    <row r="135" spans="1:11" x14ac:dyDescent="0.25">
      <c r="A135" s="16"/>
      <c r="C135" s="339"/>
      <c r="D135" s="179">
        <f t="shared" si="1"/>
        <v>0</v>
      </c>
      <c r="E135" s="339"/>
      <c r="F135" s="339"/>
      <c r="G135" s="339"/>
      <c r="H135" s="339"/>
      <c r="I135" s="339"/>
      <c r="J135" s="339"/>
      <c r="K135" s="1003"/>
    </row>
    <row r="136" spans="1:11" x14ac:dyDescent="0.25">
      <c r="A136" s="16"/>
      <c r="C136" s="339"/>
      <c r="D136" s="179">
        <f t="shared" si="1"/>
        <v>0</v>
      </c>
      <c r="E136" s="339"/>
      <c r="F136" s="339"/>
      <c r="G136" s="339"/>
      <c r="H136" s="339"/>
      <c r="I136" s="339"/>
      <c r="J136" s="339"/>
      <c r="K136" s="1003"/>
    </row>
    <row r="137" spans="1:11" x14ac:dyDescent="0.25">
      <c r="A137" s="16"/>
      <c r="C137" s="339"/>
      <c r="D137" s="179">
        <f t="shared" si="1"/>
        <v>0</v>
      </c>
      <c r="E137" s="339"/>
      <c r="F137" s="339"/>
      <c r="G137" s="339"/>
      <c r="H137" s="339"/>
      <c r="I137" s="339"/>
      <c r="J137" s="339"/>
      <c r="K137" s="1003"/>
    </row>
    <row r="138" spans="1:11" x14ac:dyDescent="0.25">
      <c r="A138" s="16"/>
      <c r="C138" s="339"/>
      <c r="D138" s="179">
        <f t="shared" si="1"/>
        <v>0</v>
      </c>
      <c r="E138" s="339"/>
      <c r="F138" s="339"/>
      <c r="G138" s="339"/>
      <c r="H138" s="339"/>
      <c r="I138" s="339"/>
      <c r="J138" s="339"/>
      <c r="K138" s="1003"/>
    </row>
    <row r="139" spans="1:11" x14ac:dyDescent="0.25">
      <c r="A139" s="16"/>
      <c r="C139" s="339"/>
      <c r="D139" s="179">
        <f t="shared" si="1"/>
        <v>0</v>
      </c>
      <c r="E139" s="339"/>
      <c r="F139" s="339"/>
      <c r="G139" s="339"/>
      <c r="H139" s="339"/>
      <c r="I139" s="339"/>
      <c r="J139" s="339"/>
      <c r="K139" s="1003"/>
    </row>
    <row r="140" spans="1:11" x14ac:dyDescent="0.25">
      <c r="A140" s="16"/>
      <c r="C140" s="339"/>
      <c r="D140" s="179">
        <f t="shared" si="1"/>
        <v>0</v>
      </c>
      <c r="E140" s="339"/>
      <c r="F140" s="339"/>
      <c r="G140" s="339"/>
      <c r="H140" s="339"/>
      <c r="I140" s="339"/>
      <c r="J140" s="339"/>
      <c r="K140" s="1003"/>
    </row>
    <row r="141" spans="1:11" x14ac:dyDescent="0.25">
      <c r="A141" s="16"/>
      <c r="C141" s="339"/>
      <c r="D141" s="179">
        <f t="shared" si="1"/>
        <v>0</v>
      </c>
      <c r="E141" s="339"/>
      <c r="F141" s="339"/>
      <c r="G141" s="339"/>
      <c r="H141" s="339"/>
      <c r="I141" s="339"/>
      <c r="J141" s="339"/>
      <c r="K141" s="1003"/>
    </row>
    <row r="142" spans="1:11" x14ac:dyDescent="0.25">
      <c r="A142" s="16"/>
      <c r="C142" s="339"/>
      <c r="D142" s="179">
        <f t="shared" si="1"/>
        <v>0</v>
      </c>
      <c r="E142" s="339"/>
      <c r="F142" s="339"/>
      <c r="G142" s="339"/>
      <c r="H142" s="339"/>
      <c r="I142" s="339"/>
      <c r="J142" s="339"/>
      <c r="K142" s="1003"/>
    </row>
    <row r="143" spans="1:11" x14ac:dyDescent="0.25">
      <c r="A143" s="16"/>
      <c r="C143" s="339"/>
      <c r="D143" s="179">
        <f t="shared" si="1"/>
        <v>0</v>
      </c>
      <c r="E143" s="339"/>
      <c r="F143" s="339"/>
      <c r="G143" s="339"/>
      <c r="H143" s="339"/>
      <c r="I143" s="339"/>
      <c r="J143" s="339"/>
      <c r="K143" s="1003"/>
    </row>
    <row r="144" spans="1:11" x14ac:dyDescent="0.25">
      <c r="A144" s="16"/>
      <c r="C144" s="339"/>
      <c r="D144" s="179">
        <f t="shared" si="1"/>
        <v>0</v>
      </c>
      <c r="E144" s="339"/>
      <c r="F144" s="339"/>
      <c r="G144" s="339"/>
      <c r="H144" s="339"/>
      <c r="I144" s="339"/>
      <c r="J144" s="339"/>
      <c r="K144" s="1003"/>
    </row>
    <row r="145" spans="1:11" x14ac:dyDescent="0.25">
      <c r="A145" s="16"/>
      <c r="C145" s="339"/>
      <c r="D145" s="179">
        <f t="shared" si="1"/>
        <v>0</v>
      </c>
      <c r="E145" s="339"/>
      <c r="F145" s="339"/>
      <c r="G145" s="339"/>
      <c r="H145" s="339"/>
      <c r="I145" s="339"/>
      <c r="J145" s="339"/>
      <c r="K145" s="1003"/>
    </row>
    <row r="146" spans="1:11" x14ac:dyDescent="0.25">
      <c r="A146" s="16"/>
      <c r="C146" s="339"/>
      <c r="D146" s="179">
        <f t="shared" si="1"/>
        <v>0</v>
      </c>
      <c r="E146" s="339"/>
      <c r="F146" s="339"/>
      <c r="G146" s="339"/>
      <c r="H146" s="339"/>
      <c r="I146" s="339"/>
      <c r="J146" s="339"/>
      <c r="K146" s="1003"/>
    </row>
    <row r="147" spans="1:11" x14ac:dyDescent="0.25">
      <c r="A147" s="16"/>
      <c r="C147" s="339"/>
      <c r="D147" s="179">
        <f t="shared" si="1"/>
        <v>0</v>
      </c>
      <c r="E147" s="339"/>
      <c r="F147" s="339"/>
      <c r="G147" s="339"/>
      <c r="H147" s="339"/>
      <c r="I147" s="339"/>
      <c r="J147" s="339"/>
      <c r="K147" s="1003"/>
    </row>
    <row r="148" spans="1:11" x14ac:dyDescent="0.25">
      <c r="A148" s="16"/>
      <c r="C148" s="339"/>
      <c r="D148" s="179">
        <f t="shared" si="1"/>
        <v>0</v>
      </c>
      <c r="E148" s="339"/>
      <c r="F148" s="339"/>
      <c r="G148" s="339"/>
      <c r="H148" s="339"/>
      <c r="I148" s="339"/>
      <c r="J148" s="339"/>
      <c r="K148" s="1003"/>
    </row>
    <row r="149" spans="1:11" x14ac:dyDescent="0.25">
      <c r="A149" s="16"/>
      <c r="C149" s="339"/>
      <c r="D149" s="179">
        <f t="shared" si="1"/>
        <v>0</v>
      </c>
      <c r="E149" s="339"/>
      <c r="F149" s="339"/>
      <c r="G149" s="339"/>
      <c r="H149" s="339"/>
      <c r="I149" s="339"/>
      <c r="J149" s="339"/>
      <c r="K149" s="1003"/>
    </row>
    <row r="150" spans="1:11" x14ac:dyDescent="0.25">
      <c r="A150" s="16"/>
      <c r="C150" s="339"/>
      <c r="D150" s="179">
        <f t="shared" si="1"/>
        <v>0</v>
      </c>
      <c r="E150" s="339"/>
      <c r="F150" s="339"/>
      <c r="G150" s="339"/>
      <c r="H150" s="339"/>
      <c r="I150" s="339"/>
      <c r="J150" s="339"/>
      <c r="K150" s="1003"/>
    </row>
    <row r="151" spans="1:11" x14ac:dyDescent="0.25">
      <c r="A151" s="16"/>
      <c r="C151" s="339"/>
      <c r="D151" s="179">
        <f t="shared" si="1"/>
        <v>0</v>
      </c>
      <c r="E151" s="339"/>
      <c r="F151" s="339"/>
      <c r="G151" s="339"/>
      <c r="H151" s="339"/>
      <c r="I151" s="339"/>
      <c r="J151" s="339"/>
      <c r="K151" s="1003"/>
    </row>
    <row r="152" spans="1:11" x14ac:dyDescent="0.25">
      <c r="A152" s="16"/>
      <c r="C152" s="339"/>
      <c r="D152" s="339"/>
      <c r="E152" s="339"/>
      <c r="F152" s="339"/>
      <c r="G152" s="339"/>
      <c r="H152" s="339"/>
      <c r="I152" s="339"/>
      <c r="J152" s="339"/>
      <c r="K152" s="1003"/>
    </row>
    <row r="153" spans="1:11" x14ac:dyDescent="0.25">
      <c r="A153" s="16"/>
      <c r="C153" s="339"/>
      <c r="D153" s="339"/>
      <c r="E153" s="339"/>
      <c r="F153" s="339"/>
      <c r="G153" s="339"/>
      <c r="H153" s="339"/>
      <c r="I153" s="339"/>
      <c r="J153" s="339"/>
      <c r="K153" s="1003"/>
    </row>
    <row r="154" spans="1:11" x14ac:dyDescent="0.25">
      <c r="A154" s="16"/>
      <c r="C154" s="339"/>
      <c r="D154" s="339"/>
      <c r="E154" s="339"/>
      <c r="F154" s="339"/>
      <c r="G154" s="339"/>
      <c r="H154" s="339"/>
      <c r="I154" s="339"/>
      <c r="J154" s="339"/>
      <c r="K154" s="1003"/>
    </row>
    <row r="155" spans="1:11" x14ac:dyDescent="0.25">
      <c r="A155" s="16"/>
      <c r="C155" s="339"/>
      <c r="D155" s="339"/>
      <c r="E155" s="339"/>
      <c r="F155" s="339"/>
      <c r="G155" s="339"/>
      <c r="H155" s="339"/>
      <c r="I155" s="339"/>
      <c r="J155" s="339"/>
      <c r="K155" s="1003"/>
    </row>
    <row r="156" spans="1:11" x14ac:dyDescent="0.25">
      <c r="A156" s="16"/>
      <c r="C156" s="339"/>
      <c r="D156" s="339"/>
      <c r="E156" s="339"/>
      <c r="F156" s="339"/>
      <c r="G156" s="339"/>
      <c r="H156" s="339"/>
      <c r="I156" s="339"/>
      <c r="J156" s="339"/>
      <c r="K156" s="1003"/>
    </row>
    <row r="157" spans="1:11" x14ac:dyDescent="0.25">
      <c r="A157" s="16"/>
      <c r="C157" s="339"/>
      <c r="D157" s="339"/>
      <c r="E157" s="339"/>
      <c r="F157" s="339"/>
      <c r="G157" s="339"/>
      <c r="H157" s="339"/>
      <c r="I157" s="339"/>
      <c r="J157" s="339"/>
      <c r="K157" s="1003"/>
    </row>
  </sheetData>
  <autoFilter ref="A6:L8"/>
  <customSheetViews>
    <customSheetView guid="{4721BBB5-12E6-4B99-8BF2-C39038CD9F6A}" showAutoFilter="1">
      <pane ySplit="6" topLeftCell="A72" activePane="bottomLeft" state="frozen"/>
      <selection pane="bottomLeft" activeCell="G77" sqref="G77"/>
      <pageMargins left="0.7" right="0.7" top="0.75" bottom="0.75" header="0.3" footer="0.3"/>
      <pageSetup paperSize="9" orientation="portrait" r:id="rId1"/>
      <autoFilter ref="B6:B170"/>
    </customSheetView>
    <customSheetView guid="{FA9FAA88-D028-49CA-97F0-6F4B4A8F7473}" showAutoFilter="1">
      <pane ySplit="6" topLeftCell="A69" activePane="bottomLeft" state="frozen"/>
      <selection pane="bottomLeft" activeCell="K5" sqref="K5"/>
      <pageMargins left="0.7" right="0.7" top="0.75" bottom="0.75" header="0.3" footer="0.3"/>
      <pageSetup paperSize="9" orientation="portrait" r:id="rId2"/>
      <autoFilter ref="B6:B170"/>
    </customSheetView>
  </customSheetViews>
  <mergeCells count="61">
    <mergeCell ref="K3:L3"/>
    <mergeCell ref="K4:L4"/>
    <mergeCell ref="K5:L5"/>
    <mergeCell ref="C81:J81"/>
    <mergeCell ref="C64:J64"/>
    <mergeCell ref="C10:J10"/>
    <mergeCell ref="G4:H4"/>
    <mergeCell ref="C4:F4"/>
    <mergeCell ref="C7:J7"/>
    <mergeCell ref="C27:J27"/>
    <mergeCell ref="C11:J11"/>
    <mergeCell ref="C36:J36"/>
    <mergeCell ref="C25:J25"/>
    <mergeCell ref="C14:J14"/>
    <mergeCell ref="C22:J22"/>
    <mergeCell ref="C18:J18"/>
    <mergeCell ref="C12:J12"/>
    <mergeCell ref="H35:J35"/>
    <mergeCell ref="C28:J28"/>
    <mergeCell ref="C21:J21"/>
    <mergeCell ref="C30:J30"/>
    <mergeCell ref="A3:B3"/>
    <mergeCell ref="I3:J3"/>
    <mergeCell ref="I5:J5"/>
    <mergeCell ref="G3:H3"/>
    <mergeCell ref="C5:F5"/>
    <mergeCell ref="A4:B4"/>
    <mergeCell ref="I4:J4"/>
    <mergeCell ref="A5:B5"/>
    <mergeCell ref="C3:F3"/>
    <mergeCell ref="A1:L1"/>
    <mergeCell ref="A2:B2"/>
    <mergeCell ref="C2:F2"/>
    <mergeCell ref="G2:H2"/>
    <mergeCell ref="I2:J2"/>
    <mergeCell ref="K2:L2"/>
    <mergeCell ref="A36:A37"/>
    <mergeCell ref="C33:J33"/>
    <mergeCell ref="C13:J13"/>
    <mergeCell ref="H32:J32"/>
    <mergeCell ref="C37:J37"/>
    <mergeCell ref="C17:J17"/>
    <mergeCell ref="C39:J39"/>
    <mergeCell ref="H63:J63"/>
    <mergeCell ref="C46:J46"/>
    <mergeCell ref="C59:J59"/>
    <mergeCell ref="C40:J40"/>
    <mergeCell ref="C45:J45"/>
    <mergeCell ref="H44:J44"/>
    <mergeCell ref="H41:J41"/>
    <mergeCell ref="C58:J58"/>
    <mergeCell ref="C53:J53"/>
    <mergeCell ref="H47:I47"/>
    <mergeCell ref="C65:J65"/>
    <mergeCell ref="C80:J80"/>
    <mergeCell ref="C79:J79"/>
    <mergeCell ref="C72:J72"/>
    <mergeCell ref="C70:J70"/>
    <mergeCell ref="C69:J69"/>
    <mergeCell ref="C78:J78"/>
    <mergeCell ref="C67:J67"/>
  </mergeCells>
  <hyperlinks>
    <hyperlink ref="B46" r:id="rId3"/>
    <hyperlink ref="B59" r:id="rId4"/>
    <hyperlink ref="B70" r:id="rId5"/>
  </hyperlinks>
  <pageMargins left="0.7" right="0.7" top="0.75" bottom="0.75" header="0.3" footer="0.3"/>
  <pageSetup paperSize="9" orientation="portrait" r:id="rId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M158"/>
  <sheetViews>
    <sheetView workbookViewId="0">
      <pane ySplit="6" topLeftCell="A87" activePane="bottomLeft" state="frozen"/>
      <selection pane="bottomLeft" activeCell="B84" sqref="B84"/>
    </sheetView>
  </sheetViews>
  <sheetFormatPr defaultColWidth="8.88671875" defaultRowHeight="15.75" x14ac:dyDescent="0.25"/>
  <cols>
    <col min="1" max="1" width="10.44140625" style="48" customWidth="1"/>
    <col min="2" max="9" width="7.88671875" style="47" customWidth="1"/>
    <col min="10" max="10" width="7" style="47" customWidth="1"/>
    <col min="11" max="11" width="25.44140625" style="977" customWidth="1"/>
    <col min="12" max="12" width="35.109375" style="18" customWidth="1"/>
    <col min="13" max="16384" width="8.88671875" style="9"/>
  </cols>
  <sheetData>
    <row r="1" spans="1:13" s="6" customFormat="1" ht="30.75" customHeight="1" thickTop="1" x14ac:dyDescent="0.25">
      <c r="A1" s="1621" t="s">
        <v>406</v>
      </c>
      <c r="B1" s="1622"/>
      <c r="C1" s="1622"/>
      <c r="D1" s="1622"/>
      <c r="E1" s="1622"/>
      <c r="F1" s="1622"/>
      <c r="G1" s="1622"/>
      <c r="H1" s="1622"/>
      <c r="I1" s="1622"/>
      <c r="J1" s="1622"/>
      <c r="K1" s="1622"/>
      <c r="L1" s="1623"/>
      <c r="M1" s="5"/>
    </row>
    <row r="2" spans="1:13" ht="20.25" customHeight="1" x14ac:dyDescent="0.25">
      <c r="A2" s="1624" t="s">
        <v>177</v>
      </c>
      <c r="B2" s="1625"/>
      <c r="C2" s="1600">
        <f>+(25+125+83)*25</f>
        <v>5825</v>
      </c>
      <c r="D2" s="1601"/>
      <c r="E2" s="1601"/>
      <c r="F2" s="1602"/>
      <c r="G2" s="1626"/>
      <c r="H2" s="1627"/>
      <c r="I2" s="1628" t="s">
        <v>178</v>
      </c>
      <c r="J2" s="1629"/>
      <c r="K2" s="1718"/>
      <c r="L2" s="1719"/>
      <c r="M2" s="8"/>
    </row>
    <row r="3" spans="1:13" ht="20.25" customHeight="1" x14ac:dyDescent="0.25">
      <c r="A3" s="1624" t="s">
        <v>179</v>
      </c>
      <c r="B3" s="1625"/>
      <c r="C3" s="1600"/>
      <c r="D3" s="1601"/>
      <c r="E3" s="1601"/>
      <c r="F3" s="1602"/>
      <c r="G3" s="1673"/>
      <c r="H3" s="1674"/>
      <c r="I3" s="1628" t="s">
        <v>180</v>
      </c>
      <c r="J3" s="1629"/>
      <c r="K3" s="1718"/>
      <c r="L3" s="1719"/>
      <c r="M3" s="8"/>
    </row>
    <row r="4" spans="1:13" ht="20.25" customHeight="1" x14ac:dyDescent="0.25">
      <c r="A4" s="1624" t="s">
        <v>181</v>
      </c>
      <c r="B4" s="1625"/>
      <c r="C4" s="1600" t="s">
        <v>1606</v>
      </c>
      <c r="D4" s="1601"/>
      <c r="E4" s="1601"/>
      <c r="F4" s="1602"/>
      <c r="G4" s="1626"/>
      <c r="H4" s="1627"/>
      <c r="I4" s="1628" t="s">
        <v>182</v>
      </c>
      <c r="J4" s="1629"/>
      <c r="K4" s="1632" t="s">
        <v>2388</v>
      </c>
      <c r="L4" s="1633"/>
      <c r="M4" s="8"/>
    </row>
    <row r="5" spans="1:13" ht="49.5" customHeight="1" thickBot="1" x14ac:dyDescent="0.3">
      <c r="A5" s="1641" t="s">
        <v>183</v>
      </c>
      <c r="B5" s="1642"/>
      <c r="C5" s="1636" t="s">
        <v>2265</v>
      </c>
      <c r="D5" s="1637"/>
      <c r="E5" s="1637"/>
      <c r="F5" s="1638"/>
      <c r="G5" s="10"/>
      <c r="H5" s="11"/>
      <c r="I5" s="1628" t="s">
        <v>297</v>
      </c>
      <c r="J5" s="1629"/>
      <c r="K5" s="2060" t="s">
        <v>2389</v>
      </c>
      <c r="L5" s="2061"/>
      <c r="M5" s="8"/>
    </row>
    <row r="6" spans="1:13" s="6" customFormat="1" ht="36.75" customHeight="1" thickTop="1" thickBot="1" x14ac:dyDescent="0.3">
      <c r="A6" s="13" t="s">
        <v>0</v>
      </c>
      <c r="B6" s="14" t="s">
        <v>1</v>
      </c>
      <c r="C6" s="14" t="s">
        <v>2</v>
      </c>
      <c r="D6" s="14" t="s">
        <v>3</v>
      </c>
      <c r="E6" s="14" t="s">
        <v>4</v>
      </c>
      <c r="F6" s="14" t="s">
        <v>5</v>
      </c>
      <c r="G6" s="14" t="s">
        <v>6</v>
      </c>
      <c r="H6" s="14" t="s">
        <v>7</v>
      </c>
      <c r="I6" s="14" t="s">
        <v>8</v>
      </c>
      <c r="J6" s="14" t="s">
        <v>9</v>
      </c>
      <c r="K6" s="1265" t="s">
        <v>3050</v>
      </c>
      <c r="L6" s="15" t="s">
        <v>10</v>
      </c>
    </row>
    <row r="7" spans="1:13" ht="65.25" customHeight="1" thickTop="1" x14ac:dyDescent="0.25">
      <c r="A7" s="462">
        <v>40766</v>
      </c>
      <c r="B7" s="463" t="s">
        <v>78</v>
      </c>
      <c r="C7" s="1595" t="s">
        <v>513</v>
      </c>
      <c r="D7" s="1595"/>
      <c r="E7" s="1595"/>
      <c r="F7" s="1595"/>
      <c r="G7" s="1595"/>
      <c r="H7" s="1595"/>
      <c r="I7" s="1595"/>
      <c r="J7" s="1595"/>
      <c r="K7" s="625" t="s">
        <v>3061</v>
      </c>
      <c r="L7" s="625" t="s">
        <v>2336</v>
      </c>
    </row>
    <row r="8" spans="1:13" ht="19.5" customHeight="1" x14ac:dyDescent="0.25">
      <c r="A8" s="16">
        <v>40770</v>
      </c>
      <c r="B8" s="17" t="s">
        <v>18</v>
      </c>
      <c r="C8" s="51">
        <v>215</v>
      </c>
      <c r="D8" s="51">
        <v>213</v>
      </c>
      <c r="E8" s="51">
        <v>1</v>
      </c>
      <c r="F8" s="51" t="s">
        <v>95</v>
      </c>
      <c r="G8" s="51">
        <v>140</v>
      </c>
      <c r="H8" s="51"/>
      <c r="I8" s="51"/>
      <c r="J8" s="51"/>
      <c r="K8" s="976"/>
      <c r="L8" s="18" t="s">
        <v>514</v>
      </c>
    </row>
    <row r="9" spans="1:13" ht="21.75" customHeight="1" x14ac:dyDescent="0.25">
      <c r="A9" s="16">
        <v>40777</v>
      </c>
      <c r="B9" s="17" t="s">
        <v>127</v>
      </c>
      <c r="C9" s="51"/>
      <c r="D9" s="51"/>
      <c r="E9" s="51"/>
      <c r="F9" s="51"/>
      <c r="G9" s="51"/>
      <c r="H9" s="51"/>
      <c r="I9" s="51"/>
      <c r="J9" s="51"/>
      <c r="K9" s="976"/>
      <c r="L9" s="18" t="s">
        <v>98</v>
      </c>
    </row>
    <row r="10" spans="1:13" ht="21.75" customHeight="1" x14ac:dyDescent="0.25">
      <c r="A10" s="16">
        <v>40779</v>
      </c>
      <c r="B10" s="17" t="s">
        <v>26</v>
      </c>
      <c r="C10" s="1617" t="s">
        <v>99</v>
      </c>
      <c r="D10" s="1617"/>
      <c r="E10" s="1617"/>
      <c r="F10" s="1617"/>
      <c r="G10" s="1617"/>
      <c r="H10" s="1617"/>
      <c r="I10" s="1617"/>
      <c r="J10" s="1617"/>
      <c r="K10" s="976"/>
    </row>
    <row r="11" spans="1:13" ht="21.75" customHeight="1" x14ac:dyDescent="0.25">
      <c r="A11" s="16">
        <v>40794</v>
      </c>
      <c r="B11" s="17" t="s">
        <v>18</v>
      </c>
      <c r="C11" s="51">
        <v>285</v>
      </c>
      <c r="D11" s="51">
        <v>282</v>
      </c>
      <c r="E11" s="51">
        <v>1</v>
      </c>
      <c r="F11" s="51" t="s">
        <v>95</v>
      </c>
      <c r="G11" s="51">
        <v>160</v>
      </c>
      <c r="H11" s="51"/>
      <c r="I11" s="51"/>
      <c r="J11" s="51"/>
      <c r="K11" s="976"/>
      <c r="L11" s="21" t="s">
        <v>515</v>
      </c>
    </row>
    <row r="12" spans="1:13" ht="20.100000000000001" customHeight="1" x14ac:dyDescent="0.25">
      <c r="A12" s="16">
        <v>40795</v>
      </c>
      <c r="B12" s="17" t="s">
        <v>127</v>
      </c>
      <c r="C12" s="51"/>
      <c r="D12" s="51"/>
      <c r="E12" s="51"/>
      <c r="F12" s="51"/>
      <c r="G12" s="51"/>
      <c r="H12" s="51">
        <v>3630</v>
      </c>
      <c r="I12" s="51">
        <v>100</v>
      </c>
      <c r="J12" s="51"/>
      <c r="K12" s="976"/>
      <c r="L12" s="18" t="s">
        <v>108</v>
      </c>
    </row>
    <row r="13" spans="1:13" ht="20.100000000000001" customHeight="1" x14ac:dyDescent="0.25">
      <c r="A13" s="16">
        <v>40806</v>
      </c>
      <c r="B13" s="17" t="s">
        <v>18</v>
      </c>
      <c r="C13" s="51">
        <v>260</v>
      </c>
      <c r="D13" s="51">
        <v>257</v>
      </c>
      <c r="E13" s="51">
        <v>1</v>
      </c>
      <c r="F13" s="51" t="s">
        <v>95</v>
      </c>
      <c r="G13" s="51">
        <v>170</v>
      </c>
      <c r="H13" s="51"/>
      <c r="I13" s="51"/>
      <c r="J13" s="51"/>
      <c r="K13" s="976"/>
      <c r="L13" s="18" t="s">
        <v>516</v>
      </c>
    </row>
    <row r="14" spans="1:13" ht="20.100000000000001" customHeight="1" x14ac:dyDescent="0.25">
      <c r="A14" s="16">
        <v>40814</v>
      </c>
      <c r="B14" s="17" t="s">
        <v>127</v>
      </c>
      <c r="C14" s="51"/>
      <c r="D14" s="51"/>
      <c r="E14" s="51"/>
      <c r="F14" s="51"/>
      <c r="G14" s="51"/>
      <c r="H14" s="51">
        <v>3985</v>
      </c>
      <c r="I14" s="51">
        <v>100</v>
      </c>
      <c r="J14" s="51"/>
      <c r="K14" s="976"/>
      <c r="L14" s="18" t="s">
        <v>42</v>
      </c>
    </row>
    <row r="15" spans="1:13" ht="20.100000000000001" customHeight="1" x14ac:dyDescent="0.25">
      <c r="A15" s="16">
        <v>40871</v>
      </c>
      <c r="B15" s="17" t="s">
        <v>127</v>
      </c>
      <c r="C15" s="51"/>
      <c r="D15" s="51"/>
      <c r="E15" s="51"/>
      <c r="F15" s="51"/>
      <c r="G15" s="51"/>
      <c r="H15" s="51">
        <v>5410</v>
      </c>
      <c r="I15" s="51">
        <v>84</v>
      </c>
      <c r="J15" s="51"/>
      <c r="K15" s="976"/>
      <c r="L15" s="52" t="s">
        <v>124</v>
      </c>
    </row>
    <row r="16" spans="1:13" ht="20.100000000000001" customHeight="1" thickBot="1" x14ac:dyDescent="0.3">
      <c r="A16" s="110">
        <v>40887</v>
      </c>
      <c r="B16" s="111" t="s">
        <v>18</v>
      </c>
      <c r="C16" s="112">
        <v>210</v>
      </c>
      <c r="D16" s="113">
        <f>+C16*(100-E16)/100</f>
        <v>207.9</v>
      </c>
      <c r="E16" s="112">
        <v>1</v>
      </c>
      <c r="F16" s="112" t="s">
        <v>95</v>
      </c>
      <c r="G16" s="112">
        <v>140</v>
      </c>
      <c r="H16" s="112"/>
      <c r="I16" s="112"/>
      <c r="J16" s="112"/>
      <c r="K16" s="112"/>
      <c r="L16" s="114" t="s">
        <v>36</v>
      </c>
    </row>
    <row r="17" spans="1:12" ht="20.25" customHeight="1" thickTop="1" x14ac:dyDescent="0.25">
      <c r="A17" s="40">
        <v>40962</v>
      </c>
      <c r="B17" s="41" t="s">
        <v>127</v>
      </c>
      <c r="C17" s="115"/>
      <c r="D17" s="61"/>
      <c r="E17" s="115"/>
      <c r="F17" s="115"/>
      <c r="G17" s="115"/>
      <c r="H17" s="115">
        <v>5200</v>
      </c>
      <c r="I17" s="115">
        <v>100</v>
      </c>
      <c r="J17" s="115"/>
      <c r="K17" s="115"/>
      <c r="L17" s="42" t="s">
        <v>517</v>
      </c>
    </row>
    <row r="18" spans="1:12" ht="20.100000000000001" customHeight="1" x14ac:dyDescent="0.25">
      <c r="A18" s="16">
        <v>40963</v>
      </c>
      <c r="B18" s="17" t="s">
        <v>26</v>
      </c>
      <c r="C18" s="1661" t="s">
        <v>139</v>
      </c>
      <c r="D18" s="1662"/>
      <c r="E18" s="1662"/>
      <c r="F18" s="1662"/>
      <c r="G18" s="1662"/>
      <c r="H18" s="1662"/>
      <c r="I18" s="1662"/>
      <c r="J18" s="1663"/>
      <c r="K18" s="1002"/>
    </row>
    <row r="19" spans="1:12" ht="30.75" customHeight="1" x14ac:dyDescent="0.25">
      <c r="A19" s="16">
        <v>40973</v>
      </c>
      <c r="B19" s="17" t="s">
        <v>127</v>
      </c>
      <c r="C19" s="51"/>
      <c r="D19" s="57"/>
      <c r="E19" s="51"/>
      <c r="F19" s="51"/>
      <c r="G19" s="51"/>
      <c r="H19" s="51"/>
      <c r="I19" s="51"/>
      <c r="J19" s="51"/>
      <c r="K19" s="976"/>
      <c r="L19" s="18" t="s">
        <v>518</v>
      </c>
    </row>
    <row r="20" spans="1:12" ht="20.100000000000001" customHeight="1" x14ac:dyDescent="0.25">
      <c r="A20" s="16">
        <v>40980</v>
      </c>
      <c r="B20" s="17" t="s">
        <v>18</v>
      </c>
      <c r="C20" s="51">
        <v>110</v>
      </c>
      <c r="D20" s="57">
        <f>+C20*(100-E20)/100</f>
        <v>108.9</v>
      </c>
      <c r="E20" s="51">
        <v>1</v>
      </c>
      <c r="F20" s="51"/>
      <c r="G20" s="51">
        <v>155</v>
      </c>
      <c r="H20" s="51"/>
      <c r="I20" s="51"/>
      <c r="J20" s="51"/>
      <c r="K20" s="976"/>
      <c r="L20" s="18" t="s">
        <v>519</v>
      </c>
    </row>
    <row r="21" spans="1:12" ht="20.100000000000001" customHeight="1" x14ac:dyDescent="0.25">
      <c r="A21" s="16">
        <v>41003</v>
      </c>
      <c r="B21" s="17" t="s">
        <v>127</v>
      </c>
      <c r="C21" s="51"/>
      <c r="D21" s="57"/>
      <c r="E21" s="51"/>
      <c r="F21" s="51"/>
      <c r="G21" s="51"/>
      <c r="H21" s="51">
        <v>5235</v>
      </c>
      <c r="I21" s="51">
        <v>100</v>
      </c>
      <c r="J21" s="51"/>
      <c r="K21" s="976"/>
      <c r="L21" s="18" t="s">
        <v>520</v>
      </c>
    </row>
    <row r="22" spans="1:12" ht="20.100000000000001" customHeight="1" x14ac:dyDescent="0.25">
      <c r="A22" s="16">
        <v>41015</v>
      </c>
      <c r="B22" s="17" t="s">
        <v>18</v>
      </c>
      <c r="C22" s="51">
        <v>115</v>
      </c>
      <c r="D22" s="57">
        <f>+C22*(100-E22)/100</f>
        <v>113.85</v>
      </c>
      <c r="E22" s="51">
        <v>1</v>
      </c>
      <c r="F22" s="51"/>
      <c r="G22" s="51">
        <v>170</v>
      </c>
      <c r="H22" s="51"/>
      <c r="I22" s="51"/>
      <c r="J22" s="51"/>
      <c r="K22" s="976"/>
      <c r="L22" s="18" t="s">
        <v>21</v>
      </c>
    </row>
    <row r="23" spans="1:12" ht="20.100000000000001" customHeight="1" x14ac:dyDescent="0.25">
      <c r="A23" s="25">
        <v>41030</v>
      </c>
      <c r="B23" s="26" t="s">
        <v>148</v>
      </c>
      <c r="C23" s="1607" t="s">
        <v>149</v>
      </c>
      <c r="D23" s="1607" t="e">
        <f>+C23*(100-E23)/100</f>
        <v>#VALUE!</v>
      </c>
      <c r="E23" s="1607"/>
      <c r="F23" s="1607"/>
      <c r="G23" s="1607"/>
      <c r="H23" s="1607"/>
      <c r="I23" s="1607"/>
      <c r="J23" s="1607"/>
      <c r="K23" s="979"/>
      <c r="L23" s="27"/>
    </row>
    <row r="24" spans="1:12" ht="20.100000000000001" customHeight="1" x14ac:dyDescent="0.25">
      <c r="A24" s="16">
        <v>41187</v>
      </c>
      <c r="B24" s="17" t="s">
        <v>127</v>
      </c>
      <c r="D24" s="57"/>
      <c r="H24" s="47">
        <v>5260</v>
      </c>
      <c r="I24" s="47">
        <v>90</v>
      </c>
      <c r="L24" s="21" t="s">
        <v>521</v>
      </c>
    </row>
    <row r="25" spans="1:12" ht="20.100000000000001" customHeight="1" thickBot="1" x14ac:dyDescent="0.3">
      <c r="A25" s="22">
        <v>41257</v>
      </c>
      <c r="B25" s="23" t="s">
        <v>11</v>
      </c>
      <c r="C25" s="1683" t="s">
        <v>522</v>
      </c>
      <c r="D25" s="1684"/>
      <c r="E25" s="1684"/>
      <c r="F25" s="1684"/>
      <c r="G25" s="1684"/>
      <c r="H25" s="1684"/>
      <c r="I25" s="1684"/>
      <c r="J25" s="1685"/>
      <c r="K25" s="1007"/>
      <c r="L25" s="32"/>
    </row>
    <row r="26" spans="1:12" ht="20.100000000000001" customHeight="1" thickTop="1" x14ac:dyDescent="0.25">
      <c r="A26" s="44">
        <v>41303</v>
      </c>
      <c r="B26" s="45" t="s">
        <v>127</v>
      </c>
      <c r="C26" s="116"/>
      <c r="D26" s="67"/>
      <c r="E26" s="116"/>
      <c r="F26" s="116"/>
      <c r="G26" s="116"/>
      <c r="H26" s="116">
        <v>5400</v>
      </c>
      <c r="I26" s="116">
        <v>100</v>
      </c>
      <c r="J26" s="116"/>
      <c r="K26" s="1115"/>
      <c r="L26" s="18" t="s">
        <v>523</v>
      </c>
    </row>
    <row r="27" spans="1:12" ht="20.100000000000001" customHeight="1" x14ac:dyDescent="0.25">
      <c r="A27" s="29">
        <v>41339</v>
      </c>
      <c r="B27" s="30" t="s">
        <v>18</v>
      </c>
      <c r="C27" s="55">
        <v>90</v>
      </c>
      <c r="D27" s="56">
        <f>+C27*(100-E27)/100</f>
        <v>85.5</v>
      </c>
      <c r="E27" s="55">
        <v>5</v>
      </c>
      <c r="F27" s="55"/>
      <c r="G27" s="55">
        <v>140</v>
      </c>
      <c r="H27" s="55"/>
      <c r="I27" s="55"/>
      <c r="J27" s="55"/>
      <c r="K27" s="55"/>
      <c r="L27" s="31" t="s">
        <v>214</v>
      </c>
    </row>
    <row r="28" spans="1:12" ht="20.100000000000001" customHeight="1" x14ac:dyDescent="0.25">
      <c r="A28" s="16">
        <v>41342</v>
      </c>
      <c r="B28" s="17" t="s">
        <v>11</v>
      </c>
      <c r="C28" s="1661" t="s">
        <v>524</v>
      </c>
      <c r="D28" s="1662"/>
      <c r="E28" s="1662"/>
      <c r="F28" s="1662"/>
      <c r="G28" s="1662"/>
      <c r="H28" s="1662"/>
      <c r="I28" s="1662"/>
      <c r="J28" s="1663"/>
      <c r="K28" s="1002"/>
    </row>
    <row r="29" spans="1:12" ht="20.100000000000001" customHeight="1" x14ac:dyDescent="0.25">
      <c r="A29" s="16">
        <v>41363</v>
      </c>
      <c r="B29" s="17" t="s">
        <v>18</v>
      </c>
      <c r="C29" s="51">
        <v>110</v>
      </c>
      <c r="D29" s="57">
        <f>+C29*(100-E29)/100</f>
        <v>104.5</v>
      </c>
      <c r="E29" s="51">
        <v>5</v>
      </c>
      <c r="F29" s="51"/>
      <c r="G29" s="51">
        <v>150</v>
      </c>
      <c r="H29" s="51"/>
      <c r="I29" s="51"/>
      <c r="J29" s="51"/>
      <c r="K29" s="976"/>
      <c r="L29" s="117" t="s">
        <v>525</v>
      </c>
    </row>
    <row r="30" spans="1:12" ht="20.100000000000001" customHeight="1" x14ac:dyDescent="0.25">
      <c r="A30" s="16">
        <v>41439</v>
      </c>
      <c r="B30" s="17" t="s">
        <v>13</v>
      </c>
      <c r="C30" s="1661" t="s">
        <v>169</v>
      </c>
      <c r="D30" s="1662"/>
      <c r="E30" s="1662"/>
      <c r="F30" s="1662"/>
      <c r="G30" s="1662"/>
      <c r="H30" s="1662"/>
      <c r="I30" s="1662"/>
      <c r="J30" s="1663"/>
      <c r="K30" s="1002"/>
    </row>
    <row r="31" spans="1:12" x14ac:dyDescent="0.25">
      <c r="A31" s="16">
        <v>41440</v>
      </c>
      <c r="B31" s="17" t="s">
        <v>13</v>
      </c>
      <c r="C31" s="1661" t="s">
        <v>120</v>
      </c>
      <c r="D31" s="1662"/>
      <c r="E31" s="1662"/>
      <c r="F31" s="1662"/>
      <c r="G31" s="1662"/>
      <c r="H31" s="1662"/>
      <c r="I31" s="1662"/>
      <c r="J31" s="1663"/>
      <c r="K31" s="1002"/>
    </row>
    <row r="32" spans="1:12" x14ac:dyDescent="0.25">
      <c r="A32" s="16">
        <v>41487</v>
      </c>
      <c r="B32" s="17" t="s">
        <v>268</v>
      </c>
      <c r="C32" s="1661" t="s">
        <v>281</v>
      </c>
      <c r="D32" s="1662"/>
      <c r="E32" s="1662"/>
      <c r="F32" s="1662"/>
      <c r="G32" s="1662"/>
      <c r="H32" s="1662"/>
      <c r="I32" s="1662"/>
      <c r="J32" s="1663"/>
      <c r="K32" s="1002"/>
    </row>
    <row r="33" spans="1:12" ht="20.100000000000001" customHeight="1" x14ac:dyDescent="0.25">
      <c r="A33" s="16">
        <v>41547</v>
      </c>
      <c r="B33" s="17" t="s">
        <v>127</v>
      </c>
      <c r="D33" s="57"/>
      <c r="H33" s="47">
        <v>5485</v>
      </c>
      <c r="I33" s="47">
        <v>100</v>
      </c>
    </row>
    <row r="34" spans="1:12" ht="20.100000000000001" customHeight="1" x14ac:dyDescent="0.25">
      <c r="A34" s="16">
        <v>41562</v>
      </c>
      <c r="B34" s="17" t="s">
        <v>268</v>
      </c>
      <c r="C34" s="1600" t="s">
        <v>282</v>
      </c>
      <c r="D34" s="1601"/>
      <c r="E34" s="1601"/>
      <c r="F34" s="1601"/>
      <c r="G34" s="1601"/>
      <c r="H34" s="1601"/>
      <c r="I34" s="1601"/>
      <c r="J34" s="1602"/>
      <c r="K34" s="972"/>
    </row>
    <row r="35" spans="1:12" x14ac:dyDescent="0.25">
      <c r="A35" s="29">
        <v>41589</v>
      </c>
      <c r="B35" s="30" t="s">
        <v>18</v>
      </c>
      <c r="C35" s="63">
        <v>55</v>
      </c>
      <c r="D35" s="56">
        <f>+C35*(100-E35)/100</f>
        <v>52.25</v>
      </c>
      <c r="E35" s="63">
        <v>5</v>
      </c>
      <c r="F35" s="63"/>
      <c r="G35" s="63">
        <v>140</v>
      </c>
      <c r="H35" s="63"/>
      <c r="I35" s="63"/>
      <c r="J35" s="63"/>
      <c r="K35" s="1041"/>
      <c r="L35" s="31" t="s">
        <v>214</v>
      </c>
    </row>
    <row r="36" spans="1:12" x14ac:dyDescent="0.25">
      <c r="A36" s="29">
        <v>41590</v>
      </c>
      <c r="B36" s="30" t="s">
        <v>127</v>
      </c>
      <c r="C36" s="63"/>
      <c r="D36" s="56"/>
      <c r="E36" s="63"/>
      <c r="F36" s="63"/>
      <c r="G36" s="63"/>
      <c r="H36" s="63">
        <v>5565</v>
      </c>
      <c r="I36" s="63">
        <v>100</v>
      </c>
      <c r="J36" s="63"/>
      <c r="K36" s="1041"/>
      <c r="L36" s="31" t="s">
        <v>265</v>
      </c>
    </row>
    <row r="37" spans="1:12" ht="33" customHeight="1" x14ac:dyDescent="0.25">
      <c r="A37" s="16">
        <v>41601</v>
      </c>
      <c r="B37" s="17" t="s">
        <v>11</v>
      </c>
      <c r="C37" s="1664" t="s">
        <v>526</v>
      </c>
      <c r="D37" s="1662"/>
      <c r="E37" s="1662"/>
      <c r="F37" s="1662"/>
      <c r="G37" s="1662"/>
      <c r="H37" s="1662"/>
      <c r="I37" s="1662"/>
      <c r="J37" s="1663"/>
      <c r="K37" s="1002"/>
    </row>
    <row r="38" spans="1:12" x14ac:dyDescent="0.25">
      <c r="A38" s="16">
        <v>41603</v>
      </c>
      <c r="B38" s="17" t="s">
        <v>26</v>
      </c>
      <c r="C38" s="1661" t="s">
        <v>273</v>
      </c>
      <c r="D38" s="1662"/>
      <c r="E38" s="1662"/>
      <c r="F38" s="1662"/>
      <c r="G38" s="1662"/>
      <c r="H38" s="1662"/>
      <c r="I38" s="1662"/>
      <c r="J38" s="1663"/>
      <c r="K38" s="1002"/>
    </row>
    <row r="39" spans="1:12" ht="20.100000000000001" customHeight="1" x14ac:dyDescent="0.25">
      <c r="A39" s="37">
        <v>41629</v>
      </c>
      <c r="B39" s="38" t="s">
        <v>13</v>
      </c>
      <c r="C39" s="1667" t="s">
        <v>120</v>
      </c>
      <c r="D39" s="1668"/>
      <c r="E39" s="1668"/>
      <c r="F39" s="1668"/>
      <c r="G39" s="1668"/>
      <c r="H39" s="1668"/>
      <c r="I39" s="1668"/>
      <c r="J39" s="1669"/>
      <c r="K39" s="1014"/>
      <c r="L39" s="39"/>
    </row>
    <row r="40" spans="1:12" ht="20.100000000000001" customHeight="1" thickBot="1" x14ac:dyDescent="0.3">
      <c r="A40" s="22">
        <v>41630</v>
      </c>
      <c r="B40" s="23" t="s">
        <v>268</v>
      </c>
      <c r="C40" s="1764" t="s">
        <v>304</v>
      </c>
      <c r="D40" s="1720"/>
      <c r="E40" s="1720"/>
      <c r="F40" s="1720"/>
      <c r="G40" s="1720"/>
      <c r="H40" s="1720"/>
      <c r="I40" s="1720"/>
      <c r="J40" s="1721"/>
      <c r="K40" s="1271"/>
      <c r="L40" s="118"/>
    </row>
    <row r="41" spans="1:12" ht="20.100000000000001" customHeight="1" thickTop="1" x14ac:dyDescent="0.25">
      <c r="A41" s="1993">
        <v>41644</v>
      </c>
      <c r="B41" s="41" t="s">
        <v>127</v>
      </c>
      <c r="C41" s="119"/>
      <c r="D41" s="61"/>
      <c r="E41" s="119"/>
      <c r="F41" s="119"/>
      <c r="G41" s="119"/>
      <c r="H41" s="119">
        <v>5410</v>
      </c>
      <c r="I41" s="119">
        <v>89</v>
      </c>
      <c r="J41" s="119"/>
      <c r="K41" s="984"/>
      <c r="L41" s="42" t="s">
        <v>527</v>
      </c>
    </row>
    <row r="42" spans="1:12" ht="20.100000000000001" customHeight="1" x14ac:dyDescent="0.25">
      <c r="A42" s="1682"/>
      <c r="B42" s="17" t="s">
        <v>13</v>
      </c>
      <c r="C42" s="1661" t="s">
        <v>288</v>
      </c>
      <c r="D42" s="1662"/>
      <c r="E42" s="1662"/>
      <c r="F42" s="1662"/>
      <c r="G42" s="1662"/>
      <c r="H42" s="1662"/>
      <c r="I42" s="1662"/>
      <c r="J42" s="1663"/>
      <c r="K42" s="1002"/>
    </row>
    <row r="43" spans="1:12" x14ac:dyDescent="0.25">
      <c r="A43" s="16">
        <v>41648</v>
      </c>
      <c r="B43" s="17" t="s">
        <v>13</v>
      </c>
      <c r="C43" s="1600" t="s">
        <v>120</v>
      </c>
      <c r="D43" s="1601"/>
      <c r="E43" s="1601"/>
      <c r="F43" s="1601"/>
      <c r="G43" s="1601"/>
      <c r="H43" s="1601"/>
      <c r="I43" s="1601"/>
      <c r="J43" s="1602"/>
      <c r="K43" s="972"/>
    </row>
    <row r="44" spans="1:12" ht="20.100000000000001" customHeight="1" x14ac:dyDescent="0.25">
      <c r="A44" s="16">
        <v>41656</v>
      </c>
      <c r="B44" s="17" t="s">
        <v>11</v>
      </c>
      <c r="C44" s="1661" t="s">
        <v>292</v>
      </c>
      <c r="D44" s="1662"/>
      <c r="E44" s="1662"/>
      <c r="F44" s="1662"/>
      <c r="G44" s="1662"/>
      <c r="H44" s="1662"/>
      <c r="I44" s="1662"/>
      <c r="J44" s="1663"/>
      <c r="K44" s="1002"/>
    </row>
    <row r="45" spans="1:12" ht="20.100000000000001" customHeight="1" x14ac:dyDescent="0.25">
      <c r="A45" s="16">
        <v>41657</v>
      </c>
      <c r="B45" s="17" t="s">
        <v>13</v>
      </c>
      <c r="C45" s="1600" t="s">
        <v>120</v>
      </c>
      <c r="D45" s="1601"/>
      <c r="E45" s="1601"/>
      <c r="F45" s="1601"/>
      <c r="G45" s="1601"/>
      <c r="H45" s="1601"/>
      <c r="I45" s="1601"/>
      <c r="J45" s="1602"/>
      <c r="K45" s="972"/>
    </row>
    <row r="46" spans="1:12" x14ac:dyDescent="0.25">
      <c r="A46" s="16">
        <v>41693</v>
      </c>
      <c r="B46" s="17" t="s">
        <v>268</v>
      </c>
      <c r="C46" s="1600" t="s">
        <v>303</v>
      </c>
      <c r="D46" s="1601"/>
      <c r="E46" s="1601"/>
      <c r="F46" s="1601"/>
      <c r="G46" s="1601"/>
      <c r="H46" s="1601"/>
      <c r="I46" s="1601"/>
      <c r="J46" s="1602"/>
      <c r="K46" s="972"/>
    </row>
    <row r="47" spans="1:12" ht="18.75" customHeight="1" x14ac:dyDescent="0.25">
      <c r="A47" s="16">
        <v>41722</v>
      </c>
      <c r="B47" s="20" t="s">
        <v>18</v>
      </c>
      <c r="C47" s="62">
        <v>135</v>
      </c>
      <c r="D47" s="60">
        <f>+C47*(100-E47)/100</f>
        <v>128.25</v>
      </c>
      <c r="E47" s="62">
        <v>5</v>
      </c>
      <c r="F47" s="62"/>
      <c r="G47" s="62">
        <v>155</v>
      </c>
      <c r="H47" s="62"/>
      <c r="I47" s="20"/>
      <c r="J47" s="20"/>
      <c r="K47" s="20"/>
      <c r="L47" s="28" t="s">
        <v>528</v>
      </c>
    </row>
    <row r="48" spans="1:12" ht="20.100000000000001" customHeight="1" x14ac:dyDescent="0.25">
      <c r="A48" s="16">
        <v>41805</v>
      </c>
      <c r="B48" s="17" t="s">
        <v>127</v>
      </c>
      <c r="C48" s="17"/>
      <c r="D48" s="57"/>
      <c r="E48" s="17"/>
      <c r="F48" s="17"/>
      <c r="G48" s="17"/>
      <c r="H48" s="47">
        <v>5465</v>
      </c>
      <c r="I48" s="47">
        <v>93</v>
      </c>
      <c r="J48" s="17"/>
      <c r="K48" s="17"/>
      <c r="L48" s="18" t="s">
        <v>529</v>
      </c>
    </row>
    <row r="49" spans="1:12" ht="20.100000000000001" customHeight="1" x14ac:dyDescent="0.25">
      <c r="A49" s="16">
        <v>41893</v>
      </c>
      <c r="B49" s="17" t="s">
        <v>18</v>
      </c>
      <c r="C49" s="47">
        <v>60</v>
      </c>
      <c r="D49" s="57">
        <f>+C49*(100-E49)/100</f>
        <v>57</v>
      </c>
      <c r="E49" s="47">
        <v>5</v>
      </c>
      <c r="G49" s="47">
        <v>127</v>
      </c>
      <c r="H49" s="17"/>
      <c r="I49" s="17"/>
      <c r="J49" s="17"/>
      <c r="K49" s="17"/>
      <c r="L49" s="18" t="s">
        <v>350</v>
      </c>
    </row>
    <row r="50" spans="1:12" x14ac:dyDescent="0.25">
      <c r="A50" s="16">
        <v>41961</v>
      </c>
      <c r="B50" s="17" t="s">
        <v>127</v>
      </c>
      <c r="D50" s="57"/>
      <c r="H50" s="47">
        <v>5495</v>
      </c>
      <c r="I50" s="47">
        <v>56</v>
      </c>
      <c r="L50" s="18" t="s">
        <v>530</v>
      </c>
    </row>
    <row r="51" spans="1:12" ht="20.100000000000001" customHeight="1" x14ac:dyDescent="0.25">
      <c r="A51" s="16">
        <v>41962</v>
      </c>
      <c r="B51" s="17" t="s">
        <v>13</v>
      </c>
      <c r="C51" s="1661" t="s">
        <v>117</v>
      </c>
      <c r="D51" s="1662"/>
      <c r="E51" s="1662"/>
      <c r="F51" s="1662"/>
      <c r="G51" s="1662"/>
      <c r="H51" s="1662"/>
      <c r="I51" s="1662"/>
      <c r="J51" s="1663"/>
      <c r="K51" s="1002"/>
    </row>
    <row r="52" spans="1:12" ht="20.100000000000001" customHeight="1" x14ac:dyDescent="0.25">
      <c r="A52" s="16">
        <v>41964</v>
      </c>
      <c r="B52" s="17" t="s">
        <v>13</v>
      </c>
      <c r="C52" s="1600" t="s">
        <v>120</v>
      </c>
      <c r="D52" s="1601"/>
      <c r="E52" s="1601"/>
      <c r="F52" s="1601"/>
      <c r="G52" s="1601"/>
      <c r="H52" s="1601"/>
      <c r="I52" s="1601"/>
      <c r="J52" s="1602"/>
      <c r="K52" s="972"/>
    </row>
    <row r="53" spans="1:12" ht="16.5" thickBot="1" x14ac:dyDescent="0.3">
      <c r="A53" s="22">
        <v>41995</v>
      </c>
      <c r="B53" s="23" t="s">
        <v>18</v>
      </c>
      <c r="C53" s="64">
        <v>80</v>
      </c>
      <c r="D53" s="58">
        <f>+C53*(100-E53)/100</f>
        <v>76</v>
      </c>
      <c r="E53" s="64">
        <v>5</v>
      </c>
      <c r="F53" s="64"/>
      <c r="G53" s="64">
        <v>125</v>
      </c>
      <c r="H53" s="23"/>
      <c r="I53" s="23"/>
      <c r="J53" s="23"/>
      <c r="K53" s="23"/>
      <c r="L53" s="32" t="s">
        <v>214</v>
      </c>
    </row>
    <row r="54" spans="1:12" ht="20.100000000000001" customHeight="1" thickTop="1" x14ac:dyDescent="0.25">
      <c r="A54" s="44">
        <v>42047</v>
      </c>
      <c r="B54" s="45" t="s">
        <v>127</v>
      </c>
      <c r="C54" s="45"/>
      <c r="D54" s="67"/>
      <c r="E54" s="45"/>
      <c r="F54" s="45"/>
      <c r="G54" s="45"/>
      <c r="H54" s="81">
        <v>5430</v>
      </c>
      <c r="I54" s="81">
        <v>98</v>
      </c>
      <c r="J54" s="45"/>
      <c r="K54" s="1100"/>
      <c r="L54" s="46" t="s">
        <v>531</v>
      </c>
    </row>
    <row r="55" spans="1:12" x14ac:dyDescent="0.25">
      <c r="A55" s="16">
        <v>42069</v>
      </c>
      <c r="B55" s="17" t="s">
        <v>18</v>
      </c>
      <c r="C55" s="2">
        <v>75</v>
      </c>
      <c r="D55" s="3">
        <f>+C55*(100-E55)/100</f>
        <v>71.25</v>
      </c>
      <c r="E55" s="2">
        <v>5</v>
      </c>
      <c r="F55" s="2"/>
      <c r="G55" s="2">
        <v>100</v>
      </c>
      <c r="H55" s="17"/>
      <c r="I55" s="17"/>
      <c r="J55" s="17"/>
      <c r="K55" s="17"/>
      <c r="L55" s="18" t="s">
        <v>214</v>
      </c>
    </row>
    <row r="56" spans="1:12" x14ac:dyDescent="0.25">
      <c r="A56" s="16">
        <v>42176</v>
      </c>
      <c r="B56" s="17" t="s">
        <v>18</v>
      </c>
      <c r="C56" s="2">
        <v>80</v>
      </c>
      <c r="D56" s="3">
        <f>+C56*(100-E56)/100</f>
        <v>76</v>
      </c>
      <c r="E56" s="2">
        <v>5</v>
      </c>
      <c r="F56" s="2"/>
      <c r="G56" s="2">
        <v>125</v>
      </c>
      <c r="H56" s="17"/>
      <c r="I56" s="17"/>
      <c r="J56" s="17"/>
      <c r="K56" s="17"/>
      <c r="L56" s="18" t="s">
        <v>36</v>
      </c>
    </row>
    <row r="57" spans="1:12" x14ac:dyDescent="0.25">
      <c r="A57" s="19">
        <v>42302</v>
      </c>
      <c r="B57" s="20" t="s">
        <v>18</v>
      </c>
      <c r="C57" s="216">
        <v>40</v>
      </c>
      <c r="D57" s="219">
        <f>+C57*(100-E57)/100</f>
        <v>38</v>
      </c>
      <c r="E57" s="216">
        <v>5</v>
      </c>
      <c r="F57" s="216"/>
      <c r="G57" s="216">
        <v>147</v>
      </c>
      <c r="H57" s="20"/>
      <c r="I57" s="20"/>
      <c r="J57" s="20"/>
      <c r="K57" s="20"/>
      <c r="L57" s="28" t="s">
        <v>1092</v>
      </c>
    </row>
    <row r="58" spans="1:12" x14ac:dyDescent="0.25">
      <c r="A58" s="16">
        <v>42303</v>
      </c>
      <c r="B58" s="17" t="s">
        <v>127</v>
      </c>
      <c r="C58" s="2"/>
      <c r="D58" s="3"/>
      <c r="E58" s="2"/>
      <c r="F58" s="2"/>
      <c r="G58" s="2"/>
      <c r="H58" s="17">
        <v>5465</v>
      </c>
      <c r="I58" s="17">
        <v>100</v>
      </c>
      <c r="J58" s="17"/>
      <c r="K58" s="17"/>
      <c r="L58" s="18" t="s">
        <v>1095</v>
      </c>
    </row>
    <row r="59" spans="1:12" ht="19.5" customHeight="1" x14ac:dyDescent="0.25">
      <c r="A59" s="16">
        <v>42318</v>
      </c>
      <c r="B59" s="17" t="s">
        <v>13</v>
      </c>
      <c r="C59" s="2057" t="s">
        <v>1132</v>
      </c>
      <c r="D59" s="2058"/>
      <c r="E59" s="2058"/>
      <c r="F59" s="2058"/>
      <c r="G59" s="2058"/>
      <c r="H59" s="2058"/>
      <c r="I59" s="2058"/>
      <c r="J59" s="2059"/>
      <c r="K59" s="1128"/>
    </row>
    <row r="60" spans="1:12" ht="20.100000000000001" customHeight="1" thickBot="1" x14ac:dyDescent="0.3">
      <c r="A60" s="334">
        <v>42341</v>
      </c>
      <c r="B60" s="335" t="s">
        <v>18</v>
      </c>
      <c r="C60" s="336">
        <v>60</v>
      </c>
      <c r="D60" s="337">
        <f>+C60*(100-E60)/100</f>
        <v>57</v>
      </c>
      <c r="E60" s="336">
        <v>5</v>
      </c>
      <c r="F60" s="336"/>
      <c r="G60" s="336">
        <v>145</v>
      </c>
      <c r="H60" s="335"/>
      <c r="I60" s="335"/>
      <c r="J60" s="335"/>
      <c r="K60" s="1099"/>
      <c r="L60" s="39" t="s">
        <v>1237</v>
      </c>
    </row>
    <row r="61" spans="1:12" ht="20.100000000000001" customHeight="1" thickTop="1" x14ac:dyDescent="0.25">
      <c r="A61" s="40">
        <v>42473</v>
      </c>
      <c r="B61" s="41" t="s">
        <v>13</v>
      </c>
      <c r="C61" s="2056" t="s">
        <v>122</v>
      </c>
      <c r="D61" s="2051"/>
      <c r="E61" s="2051"/>
      <c r="F61" s="2051"/>
      <c r="G61" s="2051"/>
      <c r="H61" s="2051"/>
      <c r="I61" s="2051"/>
      <c r="J61" s="2052"/>
      <c r="K61" s="1126"/>
      <c r="L61" s="42"/>
    </row>
    <row r="62" spans="1:12" s="311" customFormat="1" ht="35.25" customHeight="1" x14ac:dyDescent="0.25">
      <c r="A62" s="36">
        <v>42524</v>
      </c>
      <c r="B62" s="131" t="s">
        <v>127</v>
      </c>
      <c r="C62" s="132"/>
      <c r="D62" s="133"/>
      <c r="E62" s="132"/>
      <c r="F62" s="132"/>
      <c r="G62" s="132"/>
      <c r="H62" s="132">
        <v>5480</v>
      </c>
      <c r="I62" s="132">
        <v>100</v>
      </c>
      <c r="J62" s="132"/>
      <c r="K62" s="132"/>
      <c r="L62" s="310" t="s">
        <v>1291</v>
      </c>
    </row>
    <row r="63" spans="1:12" ht="20.100000000000001" customHeight="1" x14ac:dyDescent="0.25">
      <c r="A63" s="16">
        <v>42527</v>
      </c>
      <c r="B63" s="17" t="s">
        <v>18</v>
      </c>
      <c r="C63" s="2">
        <v>60</v>
      </c>
      <c r="D63" s="3">
        <f>+C63*(100-E63)/100</f>
        <v>57</v>
      </c>
      <c r="E63" s="2">
        <v>5</v>
      </c>
      <c r="F63" s="2"/>
      <c r="G63" s="2">
        <v>120</v>
      </c>
      <c r="H63" s="17"/>
      <c r="I63" s="17"/>
      <c r="J63" s="17"/>
      <c r="K63" s="17"/>
      <c r="L63" s="18" t="s">
        <v>36</v>
      </c>
    </row>
    <row r="64" spans="1:12" ht="37.5" customHeight="1" x14ac:dyDescent="0.25">
      <c r="A64" s="16">
        <v>42726</v>
      </c>
      <c r="B64" s="17" t="s">
        <v>351</v>
      </c>
      <c r="C64" s="2065" t="s">
        <v>1486</v>
      </c>
      <c r="D64" s="2066"/>
      <c r="E64" s="2066"/>
      <c r="F64" s="2066"/>
      <c r="G64" s="2066"/>
      <c r="H64" s="2066"/>
      <c r="I64" s="2066"/>
      <c r="J64" s="2067"/>
      <c r="K64" s="1127"/>
    </row>
    <row r="65" spans="1:12" ht="20.100000000000001" customHeight="1" x14ac:dyDescent="0.25">
      <c r="A65" s="16">
        <v>42729</v>
      </c>
      <c r="B65" s="17" t="s">
        <v>13</v>
      </c>
      <c r="C65" s="2062" t="s">
        <v>120</v>
      </c>
      <c r="D65" s="2063"/>
      <c r="E65" s="2063"/>
      <c r="F65" s="2063"/>
      <c r="G65" s="2063"/>
      <c r="H65" s="2063"/>
      <c r="I65" s="2063"/>
      <c r="J65" s="2064"/>
      <c r="K65" s="1125"/>
    </row>
    <row r="66" spans="1:12" ht="20.100000000000001" customHeight="1" thickBot="1" x14ac:dyDescent="0.3">
      <c r="A66" s="338">
        <v>42734</v>
      </c>
      <c r="B66" s="340" t="s">
        <v>18</v>
      </c>
      <c r="C66" s="336">
        <v>100</v>
      </c>
      <c r="D66" s="337">
        <f>+C66*(100-E66)/100</f>
        <v>95</v>
      </c>
      <c r="E66" s="336">
        <v>5</v>
      </c>
      <c r="F66" s="336"/>
      <c r="G66" s="336">
        <v>75</v>
      </c>
      <c r="H66" s="340"/>
      <c r="I66" s="340"/>
      <c r="J66" s="340"/>
      <c r="K66" s="1099"/>
      <c r="L66" s="39" t="s">
        <v>1139</v>
      </c>
    </row>
    <row r="67" spans="1:12" ht="32.25" customHeight="1" thickTop="1" x14ac:dyDescent="0.25">
      <c r="A67" s="40">
        <v>42791</v>
      </c>
      <c r="B67" s="41" t="s">
        <v>11</v>
      </c>
      <c r="C67" s="2050" t="s">
        <v>1514</v>
      </c>
      <c r="D67" s="2051"/>
      <c r="E67" s="2051"/>
      <c r="F67" s="2051"/>
      <c r="G67" s="2051"/>
      <c r="H67" s="2051"/>
      <c r="I67" s="2051"/>
      <c r="J67" s="2052"/>
      <c r="K67" s="1126"/>
      <c r="L67" s="42"/>
    </row>
    <row r="68" spans="1:12" ht="20.100000000000001" customHeight="1" x14ac:dyDescent="0.25">
      <c r="A68" s="16">
        <v>42795</v>
      </c>
      <c r="B68" s="17" t="s">
        <v>13</v>
      </c>
      <c r="C68" s="1658" t="s">
        <v>122</v>
      </c>
      <c r="D68" s="1659"/>
      <c r="E68" s="1659"/>
      <c r="F68" s="1659"/>
      <c r="G68" s="1659"/>
      <c r="H68" s="1659"/>
      <c r="I68" s="1659"/>
      <c r="J68" s="1660"/>
      <c r="K68" s="997"/>
    </row>
    <row r="69" spans="1:12" x14ac:dyDescent="0.25">
      <c r="A69" s="19">
        <v>42799</v>
      </c>
      <c r="B69" s="20" t="s">
        <v>18</v>
      </c>
      <c r="C69" s="236">
        <v>35</v>
      </c>
      <c r="D69" s="237">
        <f>+C69*(100-E69)/100</f>
        <v>33.25</v>
      </c>
      <c r="E69" s="236">
        <v>5</v>
      </c>
      <c r="F69" s="236"/>
      <c r="G69" s="236">
        <v>120</v>
      </c>
      <c r="H69" s="236"/>
      <c r="I69" s="236"/>
      <c r="J69" s="236"/>
      <c r="K69" s="236"/>
      <c r="L69" s="28" t="s">
        <v>36</v>
      </c>
    </row>
    <row r="70" spans="1:12" ht="20.100000000000001" customHeight="1" x14ac:dyDescent="0.25">
      <c r="A70" s="16">
        <v>42800</v>
      </c>
      <c r="B70" s="17" t="s">
        <v>127</v>
      </c>
      <c r="C70" s="339"/>
      <c r="D70" s="179"/>
      <c r="E70" s="339"/>
      <c r="F70" s="339"/>
      <c r="G70" s="339"/>
      <c r="H70" s="339">
        <v>5601</v>
      </c>
      <c r="I70" s="339">
        <v>73</v>
      </c>
      <c r="J70" s="339"/>
      <c r="K70" s="1003"/>
      <c r="L70" s="18" t="s">
        <v>1527</v>
      </c>
    </row>
    <row r="71" spans="1:12" ht="20.100000000000001" customHeight="1" x14ac:dyDescent="0.25">
      <c r="A71" s="16">
        <v>43021</v>
      </c>
      <c r="B71" s="17" t="s">
        <v>127</v>
      </c>
      <c r="C71" s="339"/>
      <c r="D71" s="179"/>
      <c r="E71" s="339"/>
      <c r="F71" s="339"/>
      <c r="G71" s="339"/>
      <c r="H71" s="339">
        <v>5575</v>
      </c>
      <c r="I71" s="339">
        <v>97</v>
      </c>
      <c r="J71" s="339"/>
      <c r="K71" s="1003"/>
      <c r="L71" s="18" t="s">
        <v>1749</v>
      </c>
    </row>
    <row r="72" spans="1:12" ht="16.5" thickBot="1" x14ac:dyDescent="0.3">
      <c r="A72" s="621">
        <v>43049</v>
      </c>
      <c r="B72" s="624" t="s">
        <v>18</v>
      </c>
      <c r="C72" s="391">
        <v>50</v>
      </c>
      <c r="D72" s="205">
        <f>+C72*(100-E72)/100</f>
        <v>47.5</v>
      </c>
      <c r="E72" s="391">
        <v>5</v>
      </c>
      <c r="F72" s="391"/>
      <c r="G72" s="391">
        <v>150</v>
      </c>
      <c r="H72" s="391"/>
      <c r="I72" s="391"/>
      <c r="J72" s="391"/>
      <c r="K72" s="391"/>
      <c r="L72" s="39" t="s">
        <v>1215</v>
      </c>
    </row>
    <row r="73" spans="1:12" ht="16.5" thickTop="1" x14ac:dyDescent="0.25">
      <c r="A73" s="40">
        <v>43177</v>
      </c>
      <c r="B73" s="41" t="s">
        <v>18</v>
      </c>
      <c r="C73" s="181">
        <v>65</v>
      </c>
      <c r="D73" s="182">
        <f>+C73*(100-E73)/100</f>
        <v>62.4</v>
      </c>
      <c r="E73" s="181">
        <v>4</v>
      </c>
      <c r="F73" s="181"/>
      <c r="G73" s="181">
        <v>150</v>
      </c>
      <c r="H73" s="181"/>
      <c r="I73" s="181"/>
      <c r="J73" s="181"/>
      <c r="K73" s="1144"/>
      <c r="L73" s="42" t="s">
        <v>1967</v>
      </c>
    </row>
    <row r="74" spans="1:12" x14ac:dyDescent="0.25">
      <c r="A74" s="710">
        <v>43286</v>
      </c>
      <c r="B74" s="17" t="s">
        <v>13</v>
      </c>
      <c r="C74" s="1658" t="s">
        <v>14</v>
      </c>
      <c r="D74" s="1659"/>
      <c r="E74" s="1659"/>
      <c r="F74" s="1659"/>
      <c r="G74" s="1659"/>
      <c r="H74" s="1659"/>
      <c r="I74" s="1659"/>
      <c r="J74" s="1660"/>
      <c r="K74" s="997"/>
    </row>
    <row r="75" spans="1:12" x14ac:dyDescent="0.25">
      <c r="A75" s="16">
        <v>43307</v>
      </c>
      <c r="B75" s="17" t="s">
        <v>18</v>
      </c>
      <c r="C75" s="339">
        <v>50</v>
      </c>
      <c r="D75" s="179">
        <f>+C75*(100-E75)/100</f>
        <v>48</v>
      </c>
      <c r="E75" s="339">
        <v>4</v>
      </c>
      <c r="F75" s="339"/>
      <c r="G75" s="339">
        <v>140</v>
      </c>
      <c r="H75" s="339"/>
      <c r="I75" s="339"/>
      <c r="J75" s="339"/>
      <c r="K75" s="1003"/>
      <c r="L75" s="18" t="s">
        <v>2146</v>
      </c>
    </row>
    <row r="76" spans="1:12" x14ac:dyDescent="0.25">
      <c r="A76" s="16">
        <v>43350</v>
      </c>
      <c r="B76" s="17" t="s">
        <v>127</v>
      </c>
      <c r="C76" s="339"/>
      <c r="D76" s="179"/>
      <c r="E76" s="339"/>
      <c r="F76" s="339"/>
      <c r="G76" s="339"/>
      <c r="H76" s="339">
        <v>5660</v>
      </c>
      <c r="I76" s="339">
        <v>100</v>
      </c>
      <c r="J76" s="339"/>
      <c r="K76" s="1003"/>
    </row>
    <row r="77" spans="1:12" ht="20.100000000000001" customHeight="1" x14ac:dyDescent="0.25">
      <c r="A77" s="16">
        <v>43384</v>
      </c>
      <c r="B77" s="17" t="s">
        <v>18</v>
      </c>
      <c r="C77" s="339">
        <v>40</v>
      </c>
      <c r="D77" s="179">
        <f>+C77*(100-E77)/100</f>
        <v>38</v>
      </c>
      <c r="E77" s="339">
        <v>5</v>
      </c>
      <c r="F77" s="339"/>
      <c r="G77" s="339">
        <v>135</v>
      </c>
      <c r="H77" s="339"/>
      <c r="I77" s="339"/>
      <c r="J77" s="339"/>
      <c r="K77" s="1003"/>
      <c r="L77" s="18" t="s">
        <v>2249</v>
      </c>
    </row>
    <row r="78" spans="1:12" x14ac:dyDescent="0.25">
      <c r="A78" s="16">
        <v>43411</v>
      </c>
      <c r="B78" s="17" t="s">
        <v>127</v>
      </c>
      <c r="C78" s="339"/>
      <c r="D78" s="179"/>
      <c r="E78" s="339"/>
      <c r="F78" s="339"/>
      <c r="G78" s="339"/>
      <c r="H78" s="339">
        <v>5570</v>
      </c>
      <c r="I78" s="339">
        <v>100</v>
      </c>
      <c r="J78" s="339"/>
      <c r="K78" s="1003"/>
      <c r="L78" s="18" t="s">
        <v>2278</v>
      </c>
    </row>
    <row r="79" spans="1:12" ht="111.75" customHeight="1" x14ac:dyDescent="0.25">
      <c r="A79" s="769">
        <v>43445</v>
      </c>
      <c r="B79" s="463" t="s">
        <v>19</v>
      </c>
      <c r="C79" s="1705" t="s">
        <v>2333</v>
      </c>
      <c r="D79" s="1765"/>
      <c r="E79" s="1765"/>
      <c r="F79" s="1765"/>
      <c r="G79" s="1765"/>
      <c r="H79" s="1765"/>
      <c r="I79" s="1765"/>
      <c r="J79" s="1766"/>
      <c r="K79" s="625"/>
      <c r="L79" s="698" t="s">
        <v>2334</v>
      </c>
    </row>
    <row r="80" spans="1:12" ht="54.75" customHeight="1" x14ac:dyDescent="0.25">
      <c r="A80" s="462">
        <v>43448</v>
      </c>
      <c r="B80" s="463" t="s">
        <v>19</v>
      </c>
      <c r="C80" s="1918" t="s">
        <v>2335</v>
      </c>
      <c r="D80" s="1919"/>
      <c r="E80" s="1919"/>
      <c r="F80" s="1919"/>
      <c r="G80" s="1919"/>
      <c r="H80" s="1919"/>
      <c r="I80" s="1919"/>
      <c r="J80" s="1920"/>
      <c r="K80" s="808" t="s">
        <v>2387</v>
      </c>
      <c r="L80" s="770" t="s">
        <v>2331</v>
      </c>
    </row>
    <row r="81" spans="1:12" ht="39.75" customHeight="1" x14ac:dyDescent="0.25">
      <c r="A81" s="768">
        <v>43450</v>
      </c>
      <c r="B81" s="17" t="s">
        <v>18</v>
      </c>
      <c r="C81" s="339">
        <v>75</v>
      </c>
      <c r="D81" s="179">
        <f t="shared" ref="D81:D142" si="0">+C81*(100-E81)/100</f>
        <v>67.5</v>
      </c>
      <c r="E81" s="339">
        <v>10</v>
      </c>
      <c r="F81" s="339"/>
      <c r="G81" s="339">
        <v>110</v>
      </c>
      <c r="H81" s="339"/>
      <c r="I81" s="339"/>
      <c r="J81" s="339"/>
      <c r="K81" s="1003"/>
      <c r="L81" s="18" t="s">
        <v>2340</v>
      </c>
    </row>
    <row r="82" spans="1:12" ht="42" customHeight="1" thickBot="1" x14ac:dyDescent="0.3">
      <c r="A82" s="22">
        <v>43461</v>
      </c>
      <c r="B82" s="23" t="s">
        <v>13</v>
      </c>
      <c r="C82" s="1692" t="s">
        <v>2353</v>
      </c>
      <c r="D82" s="1693"/>
      <c r="E82" s="1693"/>
      <c r="F82" s="1693"/>
      <c r="G82" s="1693"/>
      <c r="H82" s="1693"/>
      <c r="I82" s="1693"/>
      <c r="J82" s="1694"/>
      <c r="K82" s="989"/>
      <c r="L82" s="32"/>
    </row>
    <row r="83" spans="1:12" ht="74.25" customHeight="1" thickTop="1" x14ac:dyDescent="0.25">
      <c r="A83" s="780">
        <v>43482</v>
      </c>
      <c r="B83" s="785" t="s">
        <v>13</v>
      </c>
      <c r="C83" s="2053" t="s">
        <v>2378</v>
      </c>
      <c r="D83" s="2054"/>
      <c r="E83" s="2054"/>
      <c r="F83" s="2054"/>
      <c r="G83" s="2054"/>
      <c r="H83" s="2054"/>
      <c r="I83" s="2054"/>
      <c r="J83" s="2055"/>
      <c r="K83" s="1272"/>
      <c r="L83" s="46"/>
    </row>
    <row r="84" spans="1:12" ht="82.5" customHeight="1" x14ac:dyDescent="0.25">
      <c r="A84" s="806">
        <v>43500</v>
      </c>
      <c r="B84" s="689" t="s">
        <v>24</v>
      </c>
      <c r="C84" s="1705" t="s">
        <v>2399</v>
      </c>
      <c r="D84" s="1765"/>
      <c r="E84" s="1765"/>
      <c r="F84" s="1765"/>
      <c r="G84" s="1765"/>
      <c r="H84" s="1765"/>
      <c r="I84" s="1765"/>
      <c r="J84" s="1766"/>
      <c r="K84" s="1044"/>
      <c r="L84" s="808" t="s">
        <v>2387</v>
      </c>
    </row>
    <row r="85" spans="1:12" ht="39" customHeight="1" x14ac:dyDescent="0.25">
      <c r="A85" s="19">
        <v>43508</v>
      </c>
      <c r="B85" s="20" t="s">
        <v>18</v>
      </c>
      <c r="C85" s="236">
        <v>40</v>
      </c>
      <c r="D85" s="237">
        <f t="shared" si="0"/>
        <v>31.2</v>
      </c>
      <c r="E85" s="236">
        <v>22</v>
      </c>
      <c r="F85" s="236"/>
      <c r="G85" s="236">
        <v>110</v>
      </c>
      <c r="H85" s="236"/>
      <c r="I85" s="236"/>
      <c r="J85" s="236"/>
      <c r="K85" s="236"/>
      <c r="L85" s="28" t="s">
        <v>2401</v>
      </c>
    </row>
    <row r="86" spans="1:12" ht="20.100000000000001" customHeight="1" x14ac:dyDescent="0.25">
      <c r="A86" s="16">
        <v>43560</v>
      </c>
      <c r="B86" s="17" t="s">
        <v>148</v>
      </c>
      <c r="C86" s="1734" t="s">
        <v>2469</v>
      </c>
      <c r="D86" s="1735"/>
      <c r="E86" s="1735"/>
      <c r="F86" s="1735"/>
      <c r="G86" s="1735"/>
      <c r="H86" s="1735"/>
      <c r="I86" s="1735"/>
      <c r="J86" s="1736"/>
      <c r="K86" s="1031"/>
    </row>
    <row r="87" spans="1:12" ht="20.100000000000001" customHeight="1" x14ac:dyDescent="0.25">
      <c r="A87" s="16">
        <v>43574</v>
      </c>
      <c r="B87" s="17" t="s">
        <v>13</v>
      </c>
      <c r="C87" s="1658" t="s">
        <v>352</v>
      </c>
      <c r="D87" s="1659"/>
      <c r="E87" s="1659"/>
      <c r="F87" s="1659"/>
      <c r="G87" s="1659"/>
      <c r="H87" s="1659"/>
      <c r="I87" s="1659"/>
      <c r="J87" s="1660"/>
      <c r="K87" s="997"/>
    </row>
    <row r="88" spans="1:12" ht="20.100000000000001" customHeight="1" x14ac:dyDescent="0.25">
      <c r="A88" s="16">
        <v>43578</v>
      </c>
      <c r="B88" s="17" t="s">
        <v>127</v>
      </c>
      <c r="C88" s="339"/>
      <c r="D88" s="179"/>
      <c r="E88" s="339"/>
      <c r="F88" s="339"/>
      <c r="G88" s="339"/>
      <c r="H88" s="339">
        <v>5735</v>
      </c>
      <c r="I88" s="339">
        <v>100</v>
      </c>
      <c r="J88" s="339"/>
      <c r="K88" s="1003"/>
      <c r="L88" s="18" t="s">
        <v>2484</v>
      </c>
    </row>
    <row r="89" spans="1:12" x14ac:dyDescent="0.25">
      <c r="A89" s="16">
        <v>43584</v>
      </c>
      <c r="B89" s="17" t="s">
        <v>13</v>
      </c>
      <c r="C89" s="1655" t="s">
        <v>2507</v>
      </c>
      <c r="D89" s="1656"/>
      <c r="E89" s="1656"/>
      <c r="F89" s="1656"/>
      <c r="G89" s="1656"/>
      <c r="H89" s="1656"/>
      <c r="I89" s="1656"/>
      <c r="J89" s="1657"/>
      <c r="K89" s="991"/>
    </row>
    <row r="90" spans="1:12" ht="20.100000000000001" customHeight="1" x14ac:dyDescent="0.25">
      <c r="A90" s="16">
        <v>43588</v>
      </c>
      <c r="B90" s="17" t="s">
        <v>13</v>
      </c>
      <c r="C90" s="1655" t="s">
        <v>135</v>
      </c>
      <c r="D90" s="1656"/>
      <c r="E90" s="1656"/>
      <c r="F90" s="1656"/>
      <c r="G90" s="1656"/>
      <c r="H90" s="1656"/>
      <c r="I90" s="1656"/>
      <c r="J90" s="1657"/>
      <c r="K90" s="991"/>
    </row>
    <row r="91" spans="1:12" x14ac:dyDescent="0.25">
      <c r="A91" s="16">
        <v>43598</v>
      </c>
      <c r="B91" s="17" t="s">
        <v>13</v>
      </c>
      <c r="C91" s="1658" t="s">
        <v>2518</v>
      </c>
      <c r="D91" s="1659"/>
      <c r="E91" s="1659"/>
      <c r="F91" s="1659"/>
      <c r="G91" s="1659"/>
      <c r="H91" s="1659"/>
      <c r="I91" s="1659"/>
      <c r="J91" s="1660"/>
      <c r="K91" s="997"/>
    </row>
    <row r="92" spans="1:12" ht="20.100000000000001" customHeight="1" x14ac:dyDescent="0.25">
      <c r="A92" s="16">
        <v>43614</v>
      </c>
      <c r="B92" s="17" t="s">
        <v>13</v>
      </c>
      <c r="C92" s="1589" t="s">
        <v>2537</v>
      </c>
      <c r="D92" s="1590"/>
      <c r="E92" s="1590"/>
      <c r="F92" s="1590"/>
      <c r="G92" s="1590"/>
      <c r="H92" s="1590"/>
      <c r="I92" s="1590"/>
      <c r="J92" s="1591"/>
      <c r="K92" s="988"/>
    </row>
    <row r="93" spans="1:12" x14ac:dyDescent="0.25">
      <c r="A93" s="16">
        <v>43620</v>
      </c>
      <c r="B93" s="17" t="s">
        <v>13</v>
      </c>
      <c r="C93" s="1589" t="s">
        <v>2410</v>
      </c>
      <c r="D93" s="1590"/>
      <c r="E93" s="1590"/>
      <c r="F93" s="1590"/>
      <c r="G93" s="1590"/>
      <c r="H93" s="1590"/>
      <c r="I93" s="1590"/>
      <c r="J93" s="1591"/>
      <c r="K93" s="988"/>
    </row>
    <row r="94" spans="1:12" x14ac:dyDescent="0.25">
      <c r="A94" s="16">
        <v>43635</v>
      </c>
      <c r="B94" s="17" t="s">
        <v>18</v>
      </c>
      <c r="C94" s="339">
        <v>20</v>
      </c>
      <c r="D94" s="179">
        <f t="shared" si="0"/>
        <v>19</v>
      </c>
      <c r="E94" s="339">
        <v>5</v>
      </c>
      <c r="F94" s="339"/>
      <c r="G94" s="339">
        <v>100</v>
      </c>
      <c r="H94" s="339"/>
      <c r="I94" s="339"/>
      <c r="J94" s="339"/>
      <c r="K94" s="1003"/>
      <c r="L94" s="18" t="s">
        <v>2550</v>
      </c>
    </row>
    <row r="95" spans="1:12" x14ac:dyDescent="0.25">
      <c r="A95" s="16">
        <v>43672</v>
      </c>
      <c r="B95" s="17" t="s">
        <v>148</v>
      </c>
      <c r="C95" s="1589" t="s">
        <v>2210</v>
      </c>
      <c r="D95" s="1590"/>
      <c r="E95" s="1590"/>
      <c r="F95" s="1590"/>
      <c r="G95" s="1590"/>
      <c r="H95" s="1590"/>
      <c r="I95" s="1590"/>
      <c r="J95" s="1591"/>
      <c r="K95" s="988"/>
    </row>
    <row r="96" spans="1:12" ht="20.100000000000001" customHeight="1" x14ac:dyDescent="0.25">
      <c r="A96" s="16">
        <v>43728</v>
      </c>
      <c r="B96" s="17" t="s">
        <v>26</v>
      </c>
      <c r="C96" s="1655" t="s">
        <v>2654</v>
      </c>
      <c r="D96" s="1656"/>
      <c r="E96" s="1656"/>
      <c r="F96" s="1656"/>
      <c r="G96" s="1656"/>
      <c r="H96" s="1656"/>
      <c r="I96" s="1656"/>
      <c r="J96" s="1657"/>
      <c r="K96" s="991"/>
    </row>
    <row r="97" spans="1:11" ht="20.100000000000001" customHeight="1" x14ac:dyDescent="0.25">
      <c r="A97" s="16">
        <v>43986</v>
      </c>
      <c r="B97" s="17" t="s">
        <v>148</v>
      </c>
      <c r="C97" s="1734" t="s">
        <v>1278</v>
      </c>
      <c r="D97" s="1735"/>
      <c r="E97" s="1735"/>
      <c r="F97" s="1735"/>
      <c r="G97" s="1735"/>
      <c r="H97" s="1735"/>
      <c r="I97" s="1735"/>
      <c r="J97" s="1736"/>
      <c r="K97" s="1031"/>
    </row>
    <row r="98" spans="1:11" ht="20.100000000000001" customHeight="1" x14ac:dyDescent="0.25">
      <c r="A98" s="16"/>
      <c r="B98" s="17"/>
      <c r="C98" s="339"/>
      <c r="D98" s="179">
        <f t="shared" si="0"/>
        <v>0</v>
      </c>
      <c r="E98" s="339"/>
      <c r="F98" s="339"/>
      <c r="G98" s="339"/>
      <c r="H98" s="339"/>
      <c r="I98" s="339"/>
      <c r="J98" s="339"/>
      <c r="K98" s="1003"/>
    </row>
    <row r="99" spans="1:11" ht="20.100000000000001" customHeight="1" x14ac:dyDescent="0.25">
      <c r="A99" s="16"/>
      <c r="B99" s="17"/>
      <c r="C99" s="339"/>
      <c r="D99" s="179">
        <f t="shared" si="0"/>
        <v>0</v>
      </c>
      <c r="E99" s="339"/>
      <c r="F99" s="339"/>
      <c r="G99" s="339"/>
      <c r="H99" s="339"/>
      <c r="I99" s="339"/>
      <c r="J99" s="339"/>
      <c r="K99" s="1003"/>
    </row>
    <row r="100" spans="1:11" x14ac:dyDescent="0.25">
      <c r="A100" s="16"/>
      <c r="B100" s="17"/>
      <c r="C100" s="339"/>
      <c r="D100" s="179">
        <f t="shared" si="0"/>
        <v>0</v>
      </c>
      <c r="E100" s="339"/>
      <c r="F100" s="339"/>
      <c r="G100" s="339"/>
      <c r="H100" s="339"/>
      <c r="I100" s="339"/>
      <c r="J100" s="339"/>
      <c r="K100" s="1003"/>
    </row>
    <row r="101" spans="1:11" x14ac:dyDescent="0.25">
      <c r="A101" s="16"/>
      <c r="B101" s="17"/>
      <c r="C101" s="339"/>
      <c r="D101" s="179">
        <f t="shared" si="0"/>
        <v>0</v>
      </c>
      <c r="E101" s="339"/>
      <c r="F101" s="339"/>
      <c r="G101" s="339"/>
      <c r="H101" s="339"/>
      <c r="I101" s="339"/>
      <c r="J101" s="339"/>
      <c r="K101" s="1003"/>
    </row>
    <row r="102" spans="1:11" x14ac:dyDescent="0.25">
      <c r="A102" s="16"/>
      <c r="B102" s="17"/>
      <c r="C102" s="339"/>
      <c r="D102" s="179">
        <f t="shared" si="0"/>
        <v>0</v>
      </c>
      <c r="E102" s="339"/>
      <c r="F102" s="339"/>
      <c r="G102" s="339"/>
      <c r="H102" s="339"/>
      <c r="I102" s="339"/>
      <c r="J102" s="339"/>
      <c r="K102" s="1003"/>
    </row>
    <row r="103" spans="1:11" ht="20.100000000000001" customHeight="1" x14ac:dyDescent="0.25">
      <c r="A103" s="16"/>
      <c r="B103" s="17"/>
      <c r="C103" s="339"/>
      <c r="D103" s="179">
        <f t="shared" si="0"/>
        <v>0</v>
      </c>
      <c r="E103" s="339"/>
      <c r="F103" s="339"/>
      <c r="G103" s="339"/>
      <c r="H103" s="339"/>
      <c r="I103" s="339"/>
      <c r="J103" s="339"/>
      <c r="K103" s="1003"/>
    </row>
    <row r="104" spans="1:11" x14ac:dyDescent="0.25">
      <c r="A104" s="16"/>
      <c r="B104" s="17"/>
      <c r="C104" s="339"/>
      <c r="D104" s="179">
        <f t="shared" si="0"/>
        <v>0</v>
      </c>
      <c r="E104" s="339"/>
      <c r="F104" s="339"/>
      <c r="G104" s="339"/>
      <c r="H104" s="339"/>
      <c r="I104" s="339"/>
      <c r="J104" s="339"/>
      <c r="K104" s="1003"/>
    </row>
    <row r="105" spans="1:11" x14ac:dyDescent="0.25">
      <c r="A105" s="16"/>
      <c r="B105" s="17"/>
      <c r="C105" s="339"/>
      <c r="D105" s="179">
        <f t="shared" si="0"/>
        <v>0</v>
      </c>
      <c r="E105" s="339"/>
      <c r="F105" s="339"/>
      <c r="G105" s="339"/>
      <c r="H105" s="339"/>
      <c r="I105" s="339"/>
      <c r="J105" s="339"/>
      <c r="K105" s="1003"/>
    </row>
    <row r="106" spans="1:11" x14ac:dyDescent="0.25">
      <c r="A106" s="16"/>
      <c r="B106" s="17"/>
      <c r="C106" s="339"/>
      <c r="D106" s="179">
        <f t="shared" si="0"/>
        <v>0</v>
      </c>
      <c r="E106" s="339"/>
      <c r="F106" s="339"/>
      <c r="G106" s="339"/>
      <c r="H106" s="339"/>
      <c r="I106" s="339"/>
      <c r="J106" s="339"/>
      <c r="K106" s="1003"/>
    </row>
    <row r="107" spans="1:11" ht="20.100000000000001" customHeight="1" x14ac:dyDescent="0.25">
      <c r="A107" s="16"/>
      <c r="B107" s="17"/>
      <c r="C107" s="339"/>
      <c r="D107" s="179">
        <f t="shared" si="0"/>
        <v>0</v>
      </c>
      <c r="E107" s="339"/>
      <c r="F107" s="339"/>
      <c r="G107" s="339"/>
      <c r="H107" s="339"/>
      <c r="I107" s="339"/>
      <c r="J107" s="339"/>
      <c r="K107" s="1003"/>
    </row>
    <row r="108" spans="1:11" ht="20.100000000000001" customHeight="1" x14ac:dyDescent="0.25">
      <c r="A108" s="16"/>
      <c r="B108" s="17"/>
      <c r="C108" s="339"/>
      <c r="D108" s="179">
        <f t="shared" si="0"/>
        <v>0</v>
      </c>
      <c r="E108" s="339"/>
      <c r="F108" s="339"/>
      <c r="G108" s="339"/>
      <c r="H108" s="339"/>
      <c r="I108" s="339"/>
      <c r="J108" s="339"/>
      <c r="K108" s="1003"/>
    </row>
    <row r="109" spans="1:11" x14ac:dyDescent="0.25">
      <c r="A109" s="16"/>
      <c r="B109" s="17"/>
      <c r="C109" s="339"/>
      <c r="D109" s="179">
        <f t="shared" si="0"/>
        <v>0</v>
      </c>
      <c r="E109" s="339"/>
      <c r="F109" s="339"/>
      <c r="G109" s="339"/>
      <c r="H109" s="339"/>
      <c r="I109" s="339"/>
      <c r="J109" s="339"/>
      <c r="K109" s="1003"/>
    </row>
    <row r="110" spans="1:11" x14ac:dyDescent="0.25">
      <c r="A110" s="16"/>
      <c r="B110" s="17"/>
      <c r="C110" s="339"/>
      <c r="D110" s="179">
        <f t="shared" si="0"/>
        <v>0</v>
      </c>
      <c r="E110" s="339"/>
      <c r="F110" s="339"/>
      <c r="G110" s="339"/>
      <c r="H110" s="339"/>
      <c r="I110" s="339"/>
      <c r="J110" s="339"/>
      <c r="K110" s="1003"/>
    </row>
    <row r="111" spans="1:11" x14ac:dyDescent="0.25">
      <c r="A111" s="16"/>
      <c r="B111" s="17"/>
      <c r="C111" s="339"/>
      <c r="D111" s="179">
        <f t="shared" si="0"/>
        <v>0</v>
      </c>
      <c r="E111" s="339"/>
      <c r="F111" s="339"/>
      <c r="G111" s="339"/>
      <c r="H111" s="339"/>
      <c r="I111" s="339"/>
      <c r="J111" s="339"/>
      <c r="K111" s="1003"/>
    </row>
    <row r="112" spans="1:11" x14ac:dyDescent="0.25">
      <c r="A112" s="16"/>
      <c r="B112" s="17"/>
      <c r="C112" s="339"/>
      <c r="D112" s="179">
        <f t="shared" si="0"/>
        <v>0</v>
      </c>
      <c r="E112" s="339"/>
      <c r="F112" s="339"/>
      <c r="G112" s="339"/>
      <c r="H112" s="339"/>
      <c r="I112" s="339"/>
      <c r="J112" s="339"/>
      <c r="K112" s="1003"/>
    </row>
    <row r="113" spans="1:11" x14ac:dyDescent="0.25">
      <c r="A113" s="16"/>
      <c r="B113" s="17"/>
      <c r="C113" s="339"/>
      <c r="D113" s="179">
        <f t="shared" si="0"/>
        <v>0</v>
      </c>
      <c r="E113" s="339"/>
      <c r="F113" s="339"/>
      <c r="G113" s="339"/>
      <c r="H113" s="339"/>
      <c r="I113" s="339"/>
      <c r="J113" s="339"/>
      <c r="K113" s="1003"/>
    </row>
    <row r="114" spans="1:11" x14ac:dyDescent="0.25">
      <c r="A114" s="16"/>
      <c r="B114" s="17"/>
      <c r="C114" s="339"/>
      <c r="D114" s="179">
        <f t="shared" si="0"/>
        <v>0</v>
      </c>
      <c r="E114" s="339"/>
      <c r="F114" s="339"/>
      <c r="G114" s="339"/>
      <c r="H114" s="339"/>
      <c r="I114" s="339"/>
      <c r="J114" s="339"/>
      <c r="K114" s="1003"/>
    </row>
    <row r="115" spans="1:11" ht="20.100000000000001" customHeight="1" x14ac:dyDescent="0.25">
      <c r="A115" s="16"/>
      <c r="B115" s="17"/>
      <c r="C115" s="339"/>
      <c r="D115" s="179">
        <f t="shared" si="0"/>
        <v>0</v>
      </c>
      <c r="E115" s="339"/>
      <c r="F115" s="339"/>
      <c r="G115" s="339"/>
      <c r="H115" s="339"/>
      <c r="I115" s="339"/>
      <c r="J115" s="339"/>
      <c r="K115" s="1003"/>
    </row>
    <row r="116" spans="1:11" ht="20.100000000000001" customHeight="1" x14ac:dyDescent="0.25">
      <c r="A116" s="16"/>
      <c r="B116" s="17"/>
      <c r="C116" s="339"/>
      <c r="D116" s="179">
        <f t="shared" si="0"/>
        <v>0</v>
      </c>
      <c r="E116" s="339"/>
      <c r="F116" s="339"/>
      <c r="G116" s="339"/>
      <c r="H116" s="339"/>
      <c r="I116" s="339"/>
      <c r="J116" s="339"/>
      <c r="K116" s="1003"/>
    </row>
    <row r="117" spans="1:11" ht="20.100000000000001" customHeight="1" x14ac:dyDescent="0.25">
      <c r="A117" s="16"/>
      <c r="B117" s="17"/>
      <c r="C117" s="339"/>
      <c r="D117" s="179">
        <f t="shared" si="0"/>
        <v>0</v>
      </c>
      <c r="E117" s="339"/>
      <c r="F117" s="339"/>
      <c r="G117" s="339"/>
      <c r="H117" s="339"/>
      <c r="I117" s="339"/>
      <c r="J117" s="339"/>
      <c r="K117" s="1003"/>
    </row>
    <row r="118" spans="1:11" ht="20.100000000000001" customHeight="1" x14ac:dyDescent="0.25">
      <c r="A118" s="16"/>
      <c r="B118" s="17"/>
      <c r="C118" s="339"/>
      <c r="D118" s="179">
        <f t="shared" si="0"/>
        <v>0</v>
      </c>
      <c r="E118" s="339"/>
      <c r="F118" s="339"/>
      <c r="G118" s="339"/>
      <c r="H118" s="339"/>
      <c r="I118" s="339"/>
      <c r="J118" s="339"/>
      <c r="K118" s="1003"/>
    </row>
    <row r="119" spans="1:11" x14ac:dyDescent="0.25">
      <c r="A119" s="16"/>
      <c r="B119" s="17"/>
      <c r="C119" s="339"/>
      <c r="D119" s="179">
        <f t="shared" si="0"/>
        <v>0</v>
      </c>
      <c r="E119" s="339"/>
      <c r="F119" s="339"/>
      <c r="G119" s="339"/>
      <c r="H119" s="339"/>
      <c r="I119" s="339"/>
      <c r="J119" s="339"/>
      <c r="K119" s="1003"/>
    </row>
    <row r="120" spans="1:11" ht="20.100000000000001" customHeight="1" x14ac:dyDescent="0.25">
      <c r="A120" s="16"/>
      <c r="B120" s="17"/>
      <c r="C120" s="339"/>
      <c r="D120" s="179">
        <f t="shared" si="0"/>
        <v>0</v>
      </c>
      <c r="E120" s="339"/>
      <c r="F120" s="339"/>
      <c r="G120" s="339"/>
      <c r="H120" s="339"/>
      <c r="I120" s="339"/>
      <c r="J120" s="339"/>
      <c r="K120" s="1003"/>
    </row>
    <row r="121" spans="1:11" ht="20.100000000000001" customHeight="1" x14ac:dyDescent="0.25">
      <c r="A121" s="16"/>
      <c r="B121" s="17"/>
      <c r="C121" s="339"/>
      <c r="D121" s="179">
        <f t="shared" si="0"/>
        <v>0</v>
      </c>
      <c r="E121" s="339"/>
      <c r="F121" s="339"/>
      <c r="G121" s="339"/>
      <c r="H121" s="339"/>
      <c r="I121" s="339"/>
      <c r="J121" s="339"/>
      <c r="K121" s="1003"/>
    </row>
    <row r="122" spans="1:11" ht="20.100000000000001" customHeight="1" x14ac:dyDescent="0.25">
      <c r="A122" s="16"/>
      <c r="B122" s="17"/>
      <c r="C122" s="339"/>
      <c r="D122" s="179">
        <f t="shared" si="0"/>
        <v>0</v>
      </c>
      <c r="E122" s="339"/>
      <c r="F122" s="339"/>
      <c r="G122" s="339"/>
      <c r="H122" s="339"/>
      <c r="I122" s="339"/>
      <c r="J122" s="339"/>
      <c r="K122" s="1003"/>
    </row>
    <row r="123" spans="1:11" ht="20.100000000000001" customHeight="1" x14ac:dyDescent="0.25">
      <c r="A123" s="16"/>
      <c r="B123" s="17"/>
      <c r="C123" s="339"/>
      <c r="D123" s="179">
        <f t="shared" si="0"/>
        <v>0</v>
      </c>
      <c r="E123" s="339"/>
      <c r="F123" s="339"/>
      <c r="G123" s="339"/>
      <c r="H123" s="339"/>
      <c r="I123" s="339"/>
      <c r="J123" s="339"/>
      <c r="K123" s="1003"/>
    </row>
    <row r="124" spans="1:11" ht="20.100000000000001" customHeight="1" x14ac:dyDescent="0.25">
      <c r="A124" s="16"/>
      <c r="B124" s="17"/>
      <c r="C124" s="339"/>
      <c r="D124" s="179">
        <f t="shared" si="0"/>
        <v>0</v>
      </c>
      <c r="E124" s="339"/>
      <c r="F124" s="339"/>
      <c r="G124" s="339"/>
      <c r="H124" s="339"/>
      <c r="I124" s="339"/>
      <c r="J124" s="339"/>
      <c r="K124" s="1003"/>
    </row>
    <row r="125" spans="1:11" ht="20.100000000000001" customHeight="1" x14ac:dyDescent="0.25">
      <c r="A125" s="16"/>
      <c r="B125" s="17"/>
      <c r="C125" s="339"/>
      <c r="D125" s="179">
        <f t="shared" si="0"/>
        <v>0</v>
      </c>
      <c r="E125" s="339"/>
      <c r="F125" s="339"/>
      <c r="G125" s="339"/>
      <c r="H125" s="339"/>
      <c r="I125" s="339"/>
      <c r="J125" s="339"/>
      <c r="K125" s="1003"/>
    </row>
    <row r="126" spans="1:11" ht="20.100000000000001" customHeight="1" x14ac:dyDescent="0.25">
      <c r="A126" s="16"/>
      <c r="B126" s="17"/>
      <c r="C126" s="339"/>
      <c r="D126" s="179">
        <f t="shared" si="0"/>
        <v>0</v>
      </c>
      <c r="E126" s="339"/>
      <c r="F126" s="339"/>
      <c r="G126" s="339"/>
      <c r="H126" s="339"/>
      <c r="I126" s="339"/>
      <c r="J126" s="339"/>
      <c r="K126" s="1003"/>
    </row>
    <row r="127" spans="1:11" ht="20.100000000000001" customHeight="1" x14ac:dyDescent="0.25">
      <c r="A127" s="16"/>
      <c r="B127" s="17"/>
      <c r="C127" s="339"/>
      <c r="D127" s="179">
        <f t="shared" si="0"/>
        <v>0</v>
      </c>
      <c r="E127" s="339"/>
      <c r="F127" s="339"/>
      <c r="G127" s="339"/>
      <c r="H127" s="339"/>
      <c r="I127" s="339"/>
      <c r="J127" s="339"/>
      <c r="K127" s="1003"/>
    </row>
    <row r="128" spans="1:11" x14ac:dyDescent="0.25">
      <c r="A128" s="16"/>
      <c r="B128" s="17"/>
      <c r="C128" s="339"/>
      <c r="D128" s="179">
        <f t="shared" si="0"/>
        <v>0</v>
      </c>
      <c r="E128" s="339"/>
      <c r="F128" s="339"/>
      <c r="G128" s="339"/>
      <c r="H128" s="339"/>
      <c r="I128" s="339"/>
      <c r="J128" s="339"/>
      <c r="K128" s="1003"/>
    </row>
    <row r="129" spans="1:11" ht="20.100000000000001" customHeight="1" x14ac:dyDescent="0.25">
      <c r="A129" s="16"/>
      <c r="B129" s="17"/>
      <c r="C129" s="339"/>
      <c r="D129" s="179">
        <f t="shared" si="0"/>
        <v>0</v>
      </c>
      <c r="E129" s="339"/>
      <c r="F129" s="339"/>
      <c r="G129" s="339"/>
      <c r="H129" s="339"/>
      <c r="I129" s="339"/>
      <c r="J129" s="339"/>
      <c r="K129" s="1003"/>
    </row>
    <row r="130" spans="1:11" x14ac:dyDescent="0.25">
      <c r="A130" s="16"/>
      <c r="B130" s="17"/>
      <c r="C130" s="339"/>
      <c r="D130" s="179">
        <f t="shared" si="0"/>
        <v>0</v>
      </c>
      <c r="E130" s="339"/>
      <c r="F130" s="339"/>
      <c r="G130" s="339"/>
      <c r="H130" s="339"/>
      <c r="I130" s="339"/>
      <c r="J130" s="339"/>
      <c r="K130" s="1003"/>
    </row>
    <row r="131" spans="1:11" x14ac:dyDescent="0.25">
      <c r="A131" s="16"/>
      <c r="B131" s="17"/>
      <c r="C131" s="339"/>
      <c r="D131" s="179">
        <f t="shared" si="0"/>
        <v>0</v>
      </c>
      <c r="E131" s="339"/>
      <c r="F131" s="339"/>
      <c r="G131" s="339"/>
      <c r="H131" s="339"/>
      <c r="I131" s="339"/>
      <c r="J131" s="339"/>
      <c r="K131" s="1003"/>
    </row>
    <row r="132" spans="1:11" x14ac:dyDescent="0.25">
      <c r="A132" s="16"/>
      <c r="C132" s="339"/>
      <c r="D132" s="179">
        <f t="shared" si="0"/>
        <v>0</v>
      </c>
      <c r="E132" s="339"/>
      <c r="F132" s="339"/>
      <c r="G132" s="339"/>
      <c r="H132" s="339"/>
      <c r="I132" s="339"/>
      <c r="J132" s="339"/>
      <c r="K132" s="1003"/>
    </row>
    <row r="133" spans="1:11" x14ac:dyDescent="0.25">
      <c r="A133" s="16"/>
      <c r="C133" s="339"/>
      <c r="D133" s="179">
        <f t="shared" si="0"/>
        <v>0</v>
      </c>
      <c r="E133" s="339"/>
      <c r="F133" s="339"/>
      <c r="G133" s="339"/>
      <c r="H133" s="339"/>
      <c r="I133" s="339"/>
      <c r="J133" s="339"/>
      <c r="K133" s="1003"/>
    </row>
    <row r="134" spans="1:11" x14ac:dyDescent="0.25">
      <c r="A134" s="16"/>
      <c r="C134" s="339"/>
      <c r="D134" s="179">
        <f t="shared" si="0"/>
        <v>0</v>
      </c>
      <c r="E134" s="339"/>
      <c r="F134" s="339"/>
      <c r="G134" s="339"/>
      <c r="H134" s="339"/>
      <c r="I134" s="339"/>
      <c r="J134" s="339"/>
      <c r="K134" s="1003"/>
    </row>
    <row r="135" spans="1:11" x14ac:dyDescent="0.25">
      <c r="A135" s="16"/>
      <c r="C135" s="339"/>
      <c r="D135" s="179">
        <f t="shared" si="0"/>
        <v>0</v>
      </c>
      <c r="E135" s="339"/>
      <c r="F135" s="339"/>
      <c r="G135" s="339"/>
      <c r="H135" s="339"/>
      <c r="I135" s="339"/>
      <c r="J135" s="339"/>
      <c r="K135" s="1003"/>
    </row>
    <row r="136" spans="1:11" x14ac:dyDescent="0.25">
      <c r="A136" s="16"/>
      <c r="C136" s="339"/>
      <c r="D136" s="179">
        <f t="shared" si="0"/>
        <v>0</v>
      </c>
      <c r="E136" s="339"/>
      <c r="F136" s="339"/>
      <c r="G136" s="339"/>
      <c r="H136" s="339"/>
      <c r="I136" s="339"/>
      <c r="J136" s="339"/>
      <c r="K136" s="1003"/>
    </row>
    <row r="137" spans="1:11" x14ac:dyDescent="0.25">
      <c r="A137" s="16"/>
      <c r="C137" s="339"/>
      <c r="D137" s="179">
        <f t="shared" si="0"/>
        <v>0</v>
      </c>
      <c r="E137" s="339"/>
      <c r="F137" s="339"/>
      <c r="G137" s="339"/>
      <c r="H137" s="339"/>
      <c r="I137" s="339"/>
      <c r="J137" s="339"/>
      <c r="K137" s="1003"/>
    </row>
    <row r="138" spans="1:11" x14ac:dyDescent="0.25">
      <c r="A138" s="16"/>
      <c r="C138" s="339"/>
      <c r="D138" s="179">
        <f t="shared" si="0"/>
        <v>0</v>
      </c>
      <c r="E138" s="339"/>
      <c r="F138" s="339"/>
      <c r="G138" s="339"/>
      <c r="H138" s="339"/>
      <c r="I138" s="339"/>
      <c r="J138" s="339"/>
      <c r="K138" s="1003"/>
    </row>
    <row r="139" spans="1:11" x14ac:dyDescent="0.25">
      <c r="A139" s="16"/>
      <c r="C139" s="339"/>
      <c r="D139" s="179">
        <f t="shared" si="0"/>
        <v>0</v>
      </c>
      <c r="E139" s="339"/>
      <c r="F139" s="339"/>
      <c r="G139" s="339"/>
      <c r="H139" s="339"/>
      <c r="I139" s="339"/>
      <c r="J139" s="339"/>
      <c r="K139" s="1003"/>
    </row>
    <row r="140" spans="1:11" x14ac:dyDescent="0.25">
      <c r="A140" s="16"/>
      <c r="C140" s="339"/>
      <c r="D140" s="179">
        <f t="shared" si="0"/>
        <v>0</v>
      </c>
      <c r="E140" s="339"/>
      <c r="F140" s="339"/>
      <c r="G140" s="339"/>
      <c r="H140" s="339"/>
      <c r="I140" s="339"/>
      <c r="J140" s="339"/>
      <c r="K140" s="1003"/>
    </row>
    <row r="141" spans="1:11" x14ac:dyDescent="0.25">
      <c r="A141" s="16"/>
      <c r="C141" s="339"/>
      <c r="D141" s="179">
        <f t="shared" si="0"/>
        <v>0</v>
      </c>
      <c r="E141" s="339"/>
      <c r="F141" s="339"/>
      <c r="G141" s="339"/>
      <c r="H141" s="339"/>
      <c r="I141" s="339"/>
      <c r="J141" s="339"/>
      <c r="K141" s="1003"/>
    </row>
    <row r="142" spans="1:11" x14ac:dyDescent="0.25">
      <c r="A142" s="16"/>
      <c r="C142" s="339"/>
      <c r="D142" s="179">
        <f t="shared" si="0"/>
        <v>0</v>
      </c>
      <c r="E142" s="339"/>
      <c r="F142" s="339"/>
      <c r="G142" s="339"/>
      <c r="H142" s="339"/>
      <c r="I142" s="339"/>
      <c r="J142" s="339"/>
      <c r="K142" s="1003"/>
    </row>
    <row r="143" spans="1:11" x14ac:dyDescent="0.25">
      <c r="A143" s="16"/>
      <c r="C143" s="339"/>
      <c r="D143" s="179">
        <f t="shared" ref="D143:D150" si="1">+C143*(100-E143)/100</f>
        <v>0</v>
      </c>
      <c r="E143" s="339"/>
      <c r="F143" s="339"/>
      <c r="G143" s="339"/>
      <c r="H143" s="339"/>
      <c r="I143" s="339"/>
      <c r="J143" s="339"/>
      <c r="K143" s="1003"/>
    </row>
    <row r="144" spans="1:11" x14ac:dyDescent="0.25">
      <c r="A144" s="16"/>
      <c r="C144" s="339"/>
      <c r="D144" s="179">
        <f t="shared" si="1"/>
        <v>0</v>
      </c>
      <c r="E144" s="339"/>
      <c r="F144" s="339"/>
      <c r="G144" s="339"/>
      <c r="H144" s="339"/>
      <c r="I144" s="339"/>
      <c r="J144" s="339"/>
      <c r="K144" s="1003"/>
    </row>
    <row r="145" spans="1:11" x14ac:dyDescent="0.25">
      <c r="A145" s="16"/>
      <c r="C145" s="339"/>
      <c r="D145" s="179">
        <f t="shared" si="1"/>
        <v>0</v>
      </c>
      <c r="E145" s="339"/>
      <c r="F145" s="339"/>
      <c r="G145" s="339"/>
      <c r="H145" s="339"/>
      <c r="I145" s="339"/>
      <c r="J145" s="339"/>
      <c r="K145" s="1003"/>
    </row>
    <row r="146" spans="1:11" x14ac:dyDescent="0.25">
      <c r="A146" s="16"/>
      <c r="C146" s="339"/>
      <c r="D146" s="179">
        <f t="shared" si="1"/>
        <v>0</v>
      </c>
      <c r="E146" s="339"/>
      <c r="F146" s="339"/>
      <c r="G146" s="339"/>
      <c r="H146" s="339"/>
      <c r="I146" s="339"/>
      <c r="J146" s="339"/>
      <c r="K146" s="1003"/>
    </row>
    <row r="147" spans="1:11" x14ac:dyDescent="0.25">
      <c r="A147" s="16"/>
      <c r="C147" s="339"/>
      <c r="D147" s="179">
        <f t="shared" si="1"/>
        <v>0</v>
      </c>
      <c r="E147" s="339"/>
      <c r="F147" s="339"/>
      <c r="G147" s="339"/>
      <c r="H147" s="339"/>
      <c r="I147" s="339"/>
      <c r="J147" s="339"/>
      <c r="K147" s="1003"/>
    </row>
    <row r="148" spans="1:11" x14ac:dyDescent="0.25">
      <c r="A148" s="16"/>
      <c r="C148" s="339"/>
      <c r="D148" s="179">
        <f t="shared" si="1"/>
        <v>0</v>
      </c>
      <c r="E148" s="339"/>
      <c r="F148" s="339"/>
      <c r="G148" s="339"/>
      <c r="H148" s="339"/>
      <c r="I148" s="339"/>
      <c r="J148" s="339"/>
      <c r="K148" s="1003"/>
    </row>
    <row r="149" spans="1:11" x14ac:dyDescent="0.25">
      <c r="A149" s="16"/>
      <c r="C149" s="339"/>
      <c r="D149" s="179">
        <f t="shared" si="1"/>
        <v>0</v>
      </c>
      <c r="E149" s="339"/>
      <c r="F149" s="339"/>
      <c r="G149" s="339"/>
      <c r="H149" s="339"/>
      <c r="I149" s="339"/>
      <c r="J149" s="339"/>
      <c r="K149" s="1003"/>
    </row>
    <row r="150" spans="1:11" x14ac:dyDescent="0.25">
      <c r="A150" s="16"/>
      <c r="C150" s="339"/>
      <c r="D150" s="179">
        <f t="shared" si="1"/>
        <v>0</v>
      </c>
      <c r="E150" s="339"/>
      <c r="F150" s="339"/>
      <c r="G150" s="339"/>
      <c r="H150" s="339"/>
      <c r="I150" s="339"/>
      <c r="J150" s="339"/>
      <c r="K150" s="1003"/>
    </row>
    <row r="151" spans="1:11" x14ac:dyDescent="0.25">
      <c r="A151" s="16"/>
      <c r="C151" s="339"/>
      <c r="D151" s="339"/>
      <c r="E151" s="339"/>
      <c r="F151" s="339"/>
      <c r="G151" s="339"/>
      <c r="H151" s="339"/>
      <c r="I151" s="339"/>
      <c r="J151" s="339"/>
      <c r="K151" s="1003"/>
    </row>
    <row r="152" spans="1:11" x14ac:dyDescent="0.25">
      <c r="A152" s="16"/>
      <c r="C152" s="339"/>
      <c r="D152" s="339"/>
      <c r="E152" s="339"/>
      <c r="F152" s="339"/>
      <c r="G152" s="339"/>
      <c r="H152" s="339"/>
      <c r="I152" s="339"/>
      <c r="J152" s="339"/>
      <c r="K152" s="1003"/>
    </row>
    <row r="153" spans="1:11" x14ac:dyDescent="0.25">
      <c r="A153" s="16"/>
      <c r="C153" s="339"/>
      <c r="D153" s="339"/>
      <c r="E153" s="339"/>
      <c r="F153" s="339"/>
      <c r="G153" s="339"/>
      <c r="H153" s="339"/>
      <c r="I153" s="339"/>
      <c r="J153" s="339"/>
      <c r="K153" s="1003"/>
    </row>
    <row r="154" spans="1:11" x14ac:dyDescent="0.25">
      <c r="A154" s="16"/>
      <c r="C154" s="339"/>
      <c r="D154" s="339"/>
      <c r="E154" s="339"/>
      <c r="F154" s="339"/>
      <c r="G154" s="339"/>
      <c r="H154" s="339"/>
      <c r="I154" s="339"/>
      <c r="J154" s="339"/>
      <c r="K154" s="1003"/>
    </row>
    <row r="155" spans="1:11" x14ac:dyDescent="0.25">
      <c r="A155" s="16"/>
      <c r="C155" s="339"/>
      <c r="D155" s="339"/>
      <c r="E155" s="339"/>
      <c r="F155" s="339"/>
      <c r="G155" s="339"/>
      <c r="H155" s="339"/>
      <c r="I155" s="339"/>
      <c r="J155" s="339"/>
      <c r="K155" s="1003"/>
    </row>
    <row r="156" spans="1:11" x14ac:dyDescent="0.25">
      <c r="A156" s="16"/>
      <c r="C156" s="339"/>
      <c r="D156" s="339"/>
      <c r="E156" s="339"/>
      <c r="F156" s="339"/>
      <c r="G156" s="339"/>
      <c r="H156" s="339"/>
      <c r="I156" s="339"/>
      <c r="J156" s="339"/>
      <c r="K156" s="1003"/>
    </row>
    <row r="157" spans="1:11" x14ac:dyDescent="0.25">
      <c r="A157" s="16"/>
    </row>
    <row r="158" spans="1:11" x14ac:dyDescent="0.25">
      <c r="A158" s="16"/>
    </row>
  </sheetData>
  <autoFilter ref="A6:L150"/>
  <customSheetViews>
    <customSheetView guid="{4721BBB5-12E6-4B99-8BF2-C39038CD9F6A}" showAutoFilter="1">
      <pane ySplit="6" topLeftCell="A57" activePane="bottomLeft" state="frozen"/>
      <selection pane="bottomLeft" activeCell="K70" sqref="K70"/>
      <pageMargins left="0.7" right="0.7" top="0.75" bottom="0.75" header="0.3" footer="0.3"/>
      <pageSetup paperSize="9" orientation="portrait" r:id="rId1"/>
      <autoFilter ref="B6:B163"/>
    </customSheetView>
    <customSheetView guid="{FA9FAA88-D028-49CA-97F0-6F4B4A8F7473}" showAutoFilter="1">
      <pane ySplit="6" topLeftCell="A57" activePane="bottomLeft" state="frozen"/>
      <selection pane="bottomLeft" activeCell="K7" sqref="K7"/>
      <pageMargins left="0.7" right="0.7" top="0.75" bottom="0.75" header="0.3" footer="0.3"/>
      <pageSetup paperSize="9" orientation="portrait" r:id="rId2"/>
      <autoFilter ref="B6:B163"/>
    </customSheetView>
  </customSheetViews>
  <mergeCells count="64">
    <mergeCell ref="C30:J30"/>
    <mergeCell ref="K5:L5"/>
    <mergeCell ref="C10:J10"/>
    <mergeCell ref="G3:H3"/>
    <mergeCell ref="C96:J96"/>
    <mergeCell ref="C65:J65"/>
    <mergeCell ref="K3:L3"/>
    <mergeCell ref="K4:L4"/>
    <mergeCell ref="C82:J82"/>
    <mergeCell ref="C64:J64"/>
    <mergeCell ref="A41:A42"/>
    <mergeCell ref="C42:J42"/>
    <mergeCell ref="C61:J61"/>
    <mergeCell ref="C45:J45"/>
    <mergeCell ref="G4:H4"/>
    <mergeCell ref="C44:J44"/>
    <mergeCell ref="C43:J43"/>
    <mergeCell ref="C46:J46"/>
    <mergeCell ref="C51:J51"/>
    <mergeCell ref="C52:J52"/>
    <mergeCell ref="C59:J59"/>
    <mergeCell ref="A5:B5"/>
    <mergeCell ref="C7:J7"/>
    <mergeCell ref="C4:F4"/>
    <mergeCell ref="C25:J25"/>
    <mergeCell ref="C39:J39"/>
    <mergeCell ref="A1:L1"/>
    <mergeCell ref="A2:B2"/>
    <mergeCell ref="C2:F2"/>
    <mergeCell ref="G2:H2"/>
    <mergeCell ref="I2:J2"/>
    <mergeCell ref="K2:L2"/>
    <mergeCell ref="A3:B3"/>
    <mergeCell ref="A4:B4"/>
    <mergeCell ref="C23:J23"/>
    <mergeCell ref="C40:J40"/>
    <mergeCell ref="C18:J18"/>
    <mergeCell ref="C34:J34"/>
    <mergeCell ref="C32:J32"/>
    <mergeCell ref="C38:J38"/>
    <mergeCell ref="C28:J28"/>
    <mergeCell ref="I3:J3"/>
    <mergeCell ref="C5:F5"/>
    <mergeCell ref="I4:J4"/>
    <mergeCell ref="C3:F3"/>
    <mergeCell ref="I5:J5"/>
    <mergeCell ref="C37:J37"/>
    <mergeCell ref="C31:J31"/>
    <mergeCell ref="C97:J97"/>
    <mergeCell ref="C74:J74"/>
    <mergeCell ref="C67:J67"/>
    <mergeCell ref="C68:J68"/>
    <mergeCell ref="C95:J95"/>
    <mergeCell ref="C92:J92"/>
    <mergeCell ref="C93:J93"/>
    <mergeCell ref="C91:J91"/>
    <mergeCell ref="C84:J84"/>
    <mergeCell ref="C90:J90"/>
    <mergeCell ref="C86:J86"/>
    <mergeCell ref="C80:J80"/>
    <mergeCell ref="C79:J79"/>
    <mergeCell ref="C89:J89"/>
    <mergeCell ref="C87:J87"/>
    <mergeCell ref="C83:J83"/>
  </mergeCells>
  <hyperlinks>
    <hyperlink ref="B84" r:id="rId3" location="COMPLETION SKETCH.xls"/>
  </hyperlinks>
  <pageMargins left="0.7" right="0.7" top="0.75" bottom="0.75" header="0.3" footer="0.3"/>
  <pageSetup paperSize="9"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P177"/>
  <sheetViews>
    <sheetView workbookViewId="0">
      <pane ySplit="6" topLeftCell="A119" activePane="bottomLeft" state="frozen"/>
      <selection pane="bottomLeft" activeCell="I137" sqref="I137"/>
    </sheetView>
  </sheetViews>
  <sheetFormatPr defaultColWidth="8.88671875" defaultRowHeight="15.75" x14ac:dyDescent="0.25"/>
  <cols>
    <col min="1" max="1" width="8.5546875" style="48" customWidth="1"/>
    <col min="2" max="2" width="7.88671875" style="47" customWidth="1"/>
    <col min="3" max="10" width="9.44140625" style="47" customWidth="1"/>
    <col min="11" max="11" width="20.21875" style="977" customWidth="1"/>
    <col min="12" max="12" width="36.44140625" style="18" customWidth="1"/>
    <col min="13" max="16384" width="8.88671875" style="9"/>
  </cols>
  <sheetData>
    <row r="1" spans="1:16" s="6" customFormat="1" ht="30.75" customHeight="1" thickTop="1" x14ac:dyDescent="0.25">
      <c r="A1" s="1751" t="s">
        <v>397</v>
      </c>
      <c r="B1" s="1752"/>
      <c r="C1" s="1752"/>
      <c r="D1" s="1752"/>
      <c r="E1" s="1752"/>
      <c r="F1" s="1752"/>
      <c r="G1" s="1752"/>
      <c r="H1" s="1752"/>
      <c r="I1" s="1752"/>
      <c r="J1" s="1752"/>
      <c r="K1" s="1752"/>
      <c r="L1" s="1753"/>
      <c r="M1" s="5"/>
    </row>
    <row r="2" spans="1:16" ht="20.25" customHeight="1" x14ac:dyDescent="0.25">
      <c r="A2" s="1624" t="s">
        <v>177</v>
      </c>
      <c r="B2" s="1625"/>
      <c r="C2" s="1600">
        <f>+(86+126+25)*25</f>
        <v>5925</v>
      </c>
      <c r="D2" s="1601"/>
      <c r="E2" s="1601"/>
      <c r="F2" s="1602"/>
      <c r="G2" s="1626"/>
      <c r="H2" s="1627"/>
      <c r="I2" s="1628" t="s">
        <v>178</v>
      </c>
      <c r="J2" s="1629"/>
      <c r="K2" s="1722" t="s">
        <v>185</v>
      </c>
      <c r="L2" s="1723"/>
      <c r="M2" s="8"/>
    </row>
    <row r="3" spans="1:16" ht="20.25" customHeight="1" x14ac:dyDescent="0.25">
      <c r="A3" s="1624" t="s">
        <v>179</v>
      </c>
      <c r="B3" s="1625"/>
      <c r="C3" s="1600" t="s">
        <v>1815</v>
      </c>
      <c r="D3" s="1601"/>
      <c r="E3" s="1601"/>
      <c r="F3" s="1602"/>
      <c r="G3" s="1673"/>
      <c r="H3" s="1674"/>
      <c r="I3" s="1628" t="s">
        <v>180</v>
      </c>
      <c r="J3" s="1629"/>
      <c r="K3" s="1722" t="s">
        <v>1292</v>
      </c>
      <c r="L3" s="1723"/>
      <c r="M3" s="2086" t="s">
        <v>1840</v>
      </c>
      <c r="N3" s="2087"/>
      <c r="O3" s="2087"/>
      <c r="P3" s="2088"/>
    </row>
    <row r="4" spans="1:16" ht="20.25" customHeight="1" x14ac:dyDescent="0.25">
      <c r="A4" s="1624" t="s">
        <v>181</v>
      </c>
      <c r="B4" s="1625"/>
      <c r="C4" s="1600" t="s">
        <v>186</v>
      </c>
      <c r="D4" s="1601"/>
      <c r="E4" s="1601"/>
      <c r="F4" s="1602"/>
      <c r="G4" s="1626"/>
      <c r="H4" s="1627"/>
      <c r="I4" s="1628" t="s">
        <v>182</v>
      </c>
      <c r="J4" s="1629"/>
      <c r="K4" s="1722" t="s">
        <v>2066</v>
      </c>
      <c r="L4" s="1723"/>
      <c r="M4" s="8"/>
    </row>
    <row r="5" spans="1:16" ht="68.25" customHeight="1" thickBot="1" x14ac:dyDescent="0.3">
      <c r="A5" s="1641" t="s">
        <v>183</v>
      </c>
      <c r="B5" s="1642"/>
      <c r="C5" s="1636" t="s">
        <v>2723</v>
      </c>
      <c r="D5" s="1637"/>
      <c r="E5" s="1637"/>
      <c r="F5" s="1638"/>
      <c r="G5" s="10"/>
      <c r="H5" s="11"/>
      <c r="I5" s="1628" t="s">
        <v>297</v>
      </c>
      <c r="J5" s="1629"/>
      <c r="K5" s="2089" t="s">
        <v>1839</v>
      </c>
      <c r="L5" s="2090"/>
      <c r="M5" s="8"/>
    </row>
    <row r="6" spans="1:16" s="6" customFormat="1" ht="36.75" customHeight="1" thickTop="1" thickBot="1" x14ac:dyDescent="0.3">
      <c r="A6" s="13" t="s">
        <v>0</v>
      </c>
      <c r="B6" s="14" t="s">
        <v>1</v>
      </c>
      <c r="C6" s="14" t="s">
        <v>2</v>
      </c>
      <c r="D6" s="14" t="s">
        <v>3</v>
      </c>
      <c r="E6" s="14" t="s">
        <v>4</v>
      </c>
      <c r="F6" s="14" t="s">
        <v>5</v>
      </c>
      <c r="G6" s="14" t="s">
        <v>6</v>
      </c>
      <c r="H6" s="14" t="s">
        <v>7</v>
      </c>
      <c r="I6" s="14" t="s">
        <v>8</v>
      </c>
      <c r="J6" s="14" t="s">
        <v>9</v>
      </c>
      <c r="K6" s="1265" t="s">
        <v>3050</v>
      </c>
      <c r="L6" s="15" t="s">
        <v>10</v>
      </c>
    </row>
    <row r="7" spans="1:16" ht="81" customHeight="1" thickTop="1" x14ac:dyDescent="0.25">
      <c r="A7" s="485">
        <v>40787</v>
      </c>
      <c r="B7" s="486" t="s">
        <v>78</v>
      </c>
      <c r="C7" s="1681" t="s">
        <v>369</v>
      </c>
      <c r="D7" s="1681"/>
      <c r="E7" s="1681"/>
      <c r="F7" s="1681"/>
      <c r="G7" s="1681"/>
      <c r="H7" s="1681"/>
      <c r="I7" s="1681"/>
      <c r="J7" s="1681"/>
      <c r="K7" s="516" t="s">
        <v>1817</v>
      </c>
      <c r="L7" s="516" t="s">
        <v>1817</v>
      </c>
    </row>
    <row r="8" spans="1:16" ht="19.5" customHeight="1" x14ac:dyDescent="0.25">
      <c r="A8" s="16">
        <v>40790</v>
      </c>
      <c r="B8" s="17" t="s">
        <v>4</v>
      </c>
      <c r="C8" s="1617" t="s">
        <v>100</v>
      </c>
      <c r="D8" s="1617"/>
      <c r="E8" s="1617"/>
      <c r="F8" s="1617"/>
      <c r="G8" s="1617"/>
      <c r="H8" s="1617"/>
      <c r="I8" s="1617"/>
      <c r="J8" s="1617"/>
      <c r="K8" s="976"/>
    </row>
    <row r="9" spans="1:16" ht="21.75" customHeight="1" x14ac:dyDescent="0.25">
      <c r="A9" s="19">
        <v>40793</v>
      </c>
      <c r="B9" s="20" t="s">
        <v>18</v>
      </c>
      <c r="C9" s="49">
        <v>255</v>
      </c>
      <c r="D9" s="49">
        <v>254</v>
      </c>
      <c r="E9" s="49">
        <v>0.5</v>
      </c>
      <c r="F9" s="49" t="s">
        <v>95</v>
      </c>
      <c r="G9" s="49">
        <v>190</v>
      </c>
      <c r="H9" s="49"/>
      <c r="I9" s="49"/>
      <c r="J9" s="49"/>
      <c r="K9" s="1047"/>
      <c r="L9" s="50" t="s">
        <v>106</v>
      </c>
    </row>
    <row r="10" spans="1:16" ht="21.75" customHeight="1" x14ac:dyDescent="0.25">
      <c r="A10" s="1680">
        <v>40794</v>
      </c>
      <c r="B10" s="17" t="s">
        <v>18</v>
      </c>
      <c r="C10" s="51">
        <v>370</v>
      </c>
      <c r="D10" s="51">
        <v>368</v>
      </c>
      <c r="E10" s="51">
        <v>0.5</v>
      </c>
      <c r="F10" s="51" t="s">
        <v>95</v>
      </c>
      <c r="G10" s="51">
        <v>185</v>
      </c>
      <c r="H10" s="51"/>
      <c r="I10" s="51"/>
      <c r="J10" s="51"/>
      <c r="K10" s="976"/>
      <c r="L10" s="52" t="s">
        <v>370</v>
      </c>
    </row>
    <row r="11" spans="1:16" ht="21.75" customHeight="1" x14ac:dyDescent="0.25">
      <c r="A11" s="1680"/>
      <c r="B11" s="17" t="s">
        <v>127</v>
      </c>
      <c r="C11" s="51"/>
      <c r="D11" s="51"/>
      <c r="E11" s="51"/>
      <c r="F11" s="51"/>
      <c r="G11" s="51"/>
      <c r="H11" s="51">
        <v>2530</v>
      </c>
      <c r="I11" s="51">
        <v>100</v>
      </c>
      <c r="J11" s="51"/>
      <c r="K11" s="976"/>
      <c r="L11" s="21" t="s">
        <v>105</v>
      </c>
    </row>
    <row r="12" spans="1:16" ht="21.75" customHeight="1" x14ac:dyDescent="0.25">
      <c r="A12" s="16">
        <v>40795</v>
      </c>
      <c r="B12" s="17" t="s">
        <v>26</v>
      </c>
      <c r="C12" s="1651" t="s">
        <v>110</v>
      </c>
      <c r="D12" s="1686"/>
      <c r="E12" s="1686"/>
      <c r="F12" s="1686"/>
      <c r="G12" s="1686"/>
      <c r="H12" s="1686"/>
      <c r="I12" s="1686"/>
      <c r="J12" s="1687"/>
      <c r="K12" s="1006"/>
      <c r="L12" s="21"/>
    </row>
    <row r="13" spans="1:16" ht="20.100000000000001" customHeight="1" x14ac:dyDescent="0.25">
      <c r="A13" s="19">
        <v>40801</v>
      </c>
      <c r="B13" s="20" t="s">
        <v>18</v>
      </c>
      <c r="C13" s="49">
        <v>260</v>
      </c>
      <c r="D13" s="49">
        <v>257</v>
      </c>
      <c r="E13" s="49">
        <v>1</v>
      </c>
      <c r="F13" s="49" t="s">
        <v>95</v>
      </c>
      <c r="G13" s="49">
        <v>155</v>
      </c>
      <c r="H13" s="49"/>
      <c r="I13" s="49"/>
      <c r="J13" s="49"/>
      <c r="K13" s="1047"/>
      <c r="L13" s="50" t="s">
        <v>109</v>
      </c>
    </row>
    <row r="14" spans="1:16" ht="20.100000000000001" customHeight="1" x14ac:dyDescent="0.25">
      <c r="A14" s="16">
        <v>40805</v>
      </c>
      <c r="B14" s="17" t="s">
        <v>18</v>
      </c>
      <c r="C14" s="51">
        <v>370</v>
      </c>
      <c r="D14" s="51">
        <v>366</v>
      </c>
      <c r="E14" s="51">
        <v>1</v>
      </c>
      <c r="F14" s="51" t="s">
        <v>95</v>
      </c>
      <c r="G14" s="51">
        <v>170</v>
      </c>
      <c r="H14" s="51"/>
      <c r="I14" s="51"/>
      <c r="J14" s="51"/>
      <c r="K14" s="976"/>
      <c r="L14" s="52" t="s">
        <v>112</v>
      </c>
    </row>
    <row r="15" spans="1:16" ht="20.100000000000001" customHeight="1" x14ac:dyDescent="0.25">
      <c r="A15" s="16">
        <v>40814</v>
      </c>
      <c r="B15" s="17" t="s">
        <v>127</v>
      </c>
      <c r="C15" s="51"/>
      <c r="D15" s="51"/>
      <c r="E15" s="51"/>
      <c r="F15" s="51"/>
      <c r="G15" s="51"/>
      <c r="H15" s="51">
        <v>2795</v>
      </c>
      <c r="I15" s="51">
        <v>100</v>
      </c>
      <c r="J15" s="51"/>
      <c r="K15" s="976"/>
      <c r="L15" s="18" t="s">
        <v>105</v>
      </c>
    </row>
    <row r="16" spans="1:16" ht="20.100000000000001" customHeight="1" x14ac:dyDescent="0.25">
      <c r="A16" s="16">
        <v>40818</v>
      </c>
      <c r="B16" s="17" t="s">
        <v>26</v>
      </c>
      <c r="C16" s="1651" t="s">
        <v>116</v>
      </c>
      <c r="D16" s="1686"/>
      <c r="E16" s="1686"/>
      <c r="F16" s="1686"/>
      <c r="G16" s="1686"/>
      <c r="H16" s="1686"/>
      <c r="I16" s="1686"/>
      <c r="J16" s="1687"/>
      <c r="K16" s="1006"/>
    </row>
    <row r="17" spans="1:12" ht="20.100000000000001" customHeight="1" x14ac:dyDescent="0.25">
      <c r="A17" s="16">
        <v>40819</v>
      </c>
      <c r="B17" s="17" t="s">
        <v>18</v>
      </c>
      <c r="C17" s="51">
        <v>430</v>
      </c>
      <c r="D17" s="51">
        <v>426</v>
      </c>
      <c r="E17" s="51">
        <v>1</v>
      </c>
      <c r="F17" s="51" t="s">
        <v>95</v>
      </c>
      <c r="G17" s="51">
        <v>180</v>
      </c>
      <c r="H17" s="51"/>
      <c r="I17" s="51"/>
      <c r="J17" s="51"/>
      <c r="K17" s="976"/>
      <c r="L17" s="18" t="s">
        <v>371</v>
      </c>
    </row>
    <row r="18" spans="1:12" ht="20.100000000000001" customHeight="1" x14ac:dyDescent="0.25">
      <c r="A18" s="16">
        <v>40848</v>
      </c>
      <c r="B18" s="17" t="s">
        <v>26</v>
      </c>
      <c r="C18" s="1651" t="s">
        <v>123</v>
      </c>
      <c r="D18" s="1686"/>
      <c r="E18" s="1686"/>
      <c r="F18" s="1686"/>
      <c r="G18" s="1686"/>
      <c r="H18" s="1686"/>
      <c r="I18" s="1686"/>
      <c r="J18" s="1687"/>
      <c r="K18" s="1006"/>
    </row>
    <row r="19" spans="1:12" ht="20.25" customHeight="1" x14ac:dyDescent="0.25">
      <c r="A19" s="16">
        <v>40870</v>
      </c>
      <c r="B19" s="17" t="s">
        <v>127</v>
      </c>
      <c r="C19" s="51"/>
      <c r="D19" s="51"/>
      <c r="E19" s="51"/>
      <c r="F19" s="51"/>
      <c r="G19" s="51"/>
      <c r="H19" s="51">
        <v>3850</v>
      </c>
      <c r="I19" s="51">
        <v>100</v>
      </c>
      <c r="J19" s="51"/>
      <c r="K19" s="976"/>
      <c r="L19" s="21" t="s">
        <v>42</v>
      </c>
    </row>
    <row r="20" spans="1:12" ht="20.100000000000001" customHeight="1" thickBot="1" x14ac:dyDescent="0.3">
      <c r="A20" s="22">
        <v>40907</v>
      </c>
      <c r="B20" s="23" t="s">
        <v>127</v>
      </c>
      <c r="C20" s="53"/>
      <c r="D20" s="53"/>
      <c r="E20" s="53"/>
      <c r="F20" s="53"/>
      <c r="G20" s="53"/>
      <c r="H20" s="53">
        <v>4275</v>
      </c>
      <c r="I20" s="53">
        <v>100</v>
      </c>
      <c r="J20" s="53"/>
      <c r="K20" s="1073"/>
      <c r="L20" s="24" t="s">
        <v>372</v>
      </c>
    </row>
    <row r="21" spans="1:12" ht="20.100000000000001" customHeight="1" thickTop="1" x14ac:dyDescent="0.25">
      <c r="A21" s="25">
        <v>40964</v>
      </c>
      <c r="B21" s="26" t="s">
        <v>127</v>
      </c>
      <c r="C21" s="54"/>
      <c r="D21" s="54"/>
      <c r="E21" s="54"/>
      <c r="F21" s="54"/>
      <c r="G21" s="54"/>
      <c r="H21" s="54">
        <v>4675</v>
      </c>
      <c r="I21" s="54">
        <v>31</v>
      </c>
      <c r="J21" s="54"/>
      <c r="K21" s="54"/>
      <c r="L21" s="27" t="s">
        <v>373</v>
      </c>
    </row>
    <row r="22" spans="1:12" ht="20.100000000000001" customHeight="1" x14ac:dyDescent="0.25">
      <c r="A22" s="16">
        <v>40973</v>
      </c>
      <c r="B22" s="17" t="s">
        <v>127</v>
      </c>
      <c r="C22" s="51"/>
      <c r="D22" s="51"/>
      <c r="E22" s="51"/>
      <c r="F22" s="51"/>
      <c r="G22" s="51"/>
      <c r="H22" s="51"/>
      <c r="I22" s="51"/>
      <c r="J22" s="51"/>
      <c r="K22" s="976"/>
      <c r="L22" s="21" t="s">
        <v>42</v>
      </c>
    </row>
    <row r="23" spans="1:12" ht="20.100000000000001" customHeight="1" x14ac:dyDescent="0.25">
      <c r="A23" s="19">
        <v>40976</v>
      </c>
      <c r="B23" s="20" t="s">
        <v>130</v>
      </c>
      <c r="C23" s="1800" t="s">
        <v>131</v>
      </c>
      <c r="D23" s="1801"/>
      <c r="E23" s="1801"/>
      <c r="F23" s="1801"/>
      <c r="G23" s="1801"/>
      <c r="H23" s="1801"/>
      <c r="I23" s="1801"/>
      <c r="J23" s="1802"/>
      <c r="K23" s="1057"/>
      <c r="L23" s="28"/>
    </row>
    <row r="24" spans="1:12" ht="20.100000000000001" customHeight="1" x14ac:dyDescent="0.25">
      <c r="A24" s="29">
        <v>41001</v>
      </c>
      <c r="B24" s="30" t="s">
        <v>18</v>
      </c>
      <c r="C24" s="55">
        <v>450</v>
      </c>
      <c r="D24" s="56">
        <f>+C24*(100-E24)/100</f>
        <v>445.5</v>
      </c>
      <c r="E24" s="55">
        <v>1</v>
      </c>
      <c r="F24" s="55"/>
      <c r="G24" s="55">
        <v>175</v>
      </c>
      <c r="H24" s="55"/>
      <c r="I24" s="55"/>
      <c r="J24" s="55"/>
      <c r="K24" s="55"/>
      <c r="L24" s="31" t="s">
        <v>374</v>
      </c>
    </row>
    <row r="25" spans="1:12" ht="20.100000000000001" customHeight="1" x14ac:dyDescent="0.25">
      <c r="A25" s="16">
        <v>41002</v>
      </c>
      <c r="B25" s="17"/>
      <c r="C25" s="51"/>
      <c r="D25" s="57"/>
      <c r="E25" s="51"/>
      <c r="F25" s="51"/>
      <c r="G25" s="51"/>
      <c r="H25" s="51">
        <v>4460</v>
      </c>
      <c r="I25" s="51">
        <v>82</v>
      </c>
      <c r="J25" s="51"/>
      <c r="K25" s="976"/>
      <c r="L25" s="18" t="s">
        <v>42</v>
      </c>
    </row>
    <row r="26" spans="1:12" ht="20.100000000000001" customHeight="1" x14ac:dyDescent="0.25">
      <c r="A26" s="16">
        <v>41187</v>
      </c>
      <c r="B26" s="17" t="s">
        <v>127</v>
      </c>
      <c r="D26" s="57"/>
      <c r="H26" s="47">
        <v>4515</v>
      </c>
      <c r="I26" s="47">
        <v>88</v>
      </c>
      <c r="L26" s="21" t="s">
        <v>375</v>
      </c>
    </row>
    <row r="27" spans="1:12" ht="20.100000000000001" customHeight="1" thickBot="1" x14ac:dyDescent="0.3">
      <c r="A27" s="22">
        <v>41212</v>
      </c>
      <c r="B27" s="23" t="s">
        <v>18</v>
      </c>
      <c r="C27" s="58">
        <v>405</v>
      </c>
      <c r="D27" s="58">
        <f>+C27*(100-E27)/100</f>
        <v>364.5</v>
      </c>
      <c r="E27" s="58">
        <v>10</v>
      </c>
      <c r="F27" s="58"/>
      <c r="G27" s="58">
        <v>170</v>
      </c>
      <c r="H27" s="58"/>
      <c r="I27" s="58"/>
      <c r="J27" s="58"/>
      <c r="K27" s="58"/>
      <c r="L27" s="32" t="s">
        <v>36</v>
      </c>
    </row>
    <row r="28" spans="1:12" ht="20.100000000000001" customHeight="1" thickTop="1" x14ac:dyDescent="0.25">
      <c r="A28" s="33">
        <v>41301</v>
      </c>
      <c r="B28" s="34" t="s">
        <v>18</v>
      </c>
      <c r="C28" s="59">
        <v>315</v>
      </c>
      <c r="D28" s="59">
        <f>+C28*(100-E28)/100</f>
        <v>277.2</v>
      </c>
      <c r="E28" s="59">
        <v>12</v>
      </c>
      <c r="F28" s="59"/>
      <c r="G28" s="59">
        <v>153</v>
      </c>
      <c r="H28" s="59"/>
      <c r="I28" s="59"/>
      <c r="J28" s="59"/>
      <c r="K28" s="59"/>
      <c r="L28" s="35" t="s">
        <v>283</v>
      </c>
    </row>
    <row r="29" spans="1:12" ht="20.100000000000001" customHeight="1" x14ac:dyDescent="0.25">
      <c r="A29" s="16">
        <v>41302</v>
      </c>
      <c r="B29" s="17" t="s">
        <v>127</v>
      </c>
      <c r="C29" s="57"/>
      <c r="D29" s="57"/>
      <c r="E29" s="57"/>
      <c r="F29" s="57"/>
      <c r="G29" s="57"/>
      <c r="H29" s="57">
        <v>4470</v>
      </c>
      <c r="I29" s="57">
        <v>81</v>
      </c>
      <c r="J29" s="57"/>
      <c r="K29" s="57"/>
      <c r="L29" s="21" t="s">
        <v>376</v>
      </c>
    </row>
    <row r="30" spans="1:12" ht="20.100000000000001" customHeight="1" x14ac:dyDescent="0.25">
      <c r="A30" s="16">
        <v>41345</v>
      </c>
      <c r="B30" s="17" t="s">
        <v>11</v>
      </c>
      <c r="C30" s="1661" t="s">
        <v>377</v>
      </c>
      <c r="D30" s="1662"/>
      <c r="E30" s="1662"/>
      <c r="F30" s="1662"/>
      <c r="G30" s="1662"/>
      <c r="H30" s="1662"/>
      <c r="I30" s="1662"/>
      <c r="J30" s="1663"/>
      <c r="K30" s="1002"/>
    </row>
    <row r="31" spans="1:12" ht="20.100000000000001" customHeight="1" x14ac:dyDescent="0.25">
      <c r="A31" s="16">
        <v>41362</v>
      </c>
      <c r="B31" s="17" t="s">
        <v>11</v>
      </c>
      <c r="C31" s="1661" t="s">
        <v>378</v>
      </c>
      <c r="D31" s="1662"/>
      <c r="E31" s="1662"/>
      <c r="F31" s="1662"/>
      <c r="G31" s="1662"/>
      <c r="H31" s="1662"/>
      <c r="I31" s="1662"/>
      <c r="J31" s="1663"/>
      <c r="K31" s="1002"/>
    </row>
    <row r="32" spans="1:12" ht="20.100000000000001" customHeight="1" x14ac:dyDescent="0.25">
      <c r="A32" s="29">
        <v>41403</v>
      </c>
      <c r="B32" s="30" t="s">
        <v>18</v>
      </c>
      <c r="C32" s="56">
        <v>295</v>
      </c>
      <c r="D32" s="56">
        <f>+C32*(100-E32)/100</f>
        <v>221.25</v>
      </c>
      <c r="E32" s="56">
        <v>25</v>
      </c>
      <c r="F32" s="56"/>
      <c r="G32" s="56">
        <v>175</v>
      </c>
      <c r="H32" s="56"/>
      <c r="I32" s="56"/>
      <c r="J32" s="56"/>
      <c r="K32" s="56"/>
      <c r="L32" s="31" t="s">
        <v>36</v>
      </c>
    </row>
    <row r="33" spans="1:12" x14ac:dyDescent="0.25">
      <c r="A33" s="19">
        <v>41434</v>
      </c>
      <c r="B33" s="20" t="s">
        <v>127</v>
      </c>
      <c r="C33" s="60"/>
      <c r="D33" s="60"/>
      <c r="E33" s="60"/>
      <c r="F33" s="60"/>
      <c r="G33" s="60"/>
      <c r="H33" s="60">
        <v>4565</v>
      </c>
      <c r="I33" s="60">
        <v>75</v>
      </c>
      <c r="J33" s="60"/>
      <c r="K33" s="60"/>
      <c r="L33" s="28" t="s">
        <v>231</v>
      </c>
    </row>
    <row r="34" spans="1:12" ht="20.100000000000001" customHeight="1" x14ac:dyDescent="0.25">
      <c r="A34" s="16">
        <v>41451</v>
      </c>
      <c r="B34" s="17" t="s">
        <v>11</v>
      </c>
      <c r="C34" s="1661" t="s">
        <v>379</v>
      </c>
      <c r="D34" s="1662"/>
      <c r="E34" s="1662"/>
      <c r="F34" s="1662"/>
      <c r="G34" s="1662"/>
      <c r="H34" s="1662"/>
      <c r="I34" s="1662"/>
      <c r="J34" s="1663"/>
      <c r="K34" s="1002"/>
    </row>
    <row r="35" spans="1:12" x14ac:dyDescent="0.25">
      <c r="A35" s="16">
        <v>41458</v>
      </c>
      <c r="B35" s="17" t="s">
        <v>11</v>
      </c>
      <c r="C35" s="1661" t="s">
        <v>380</v>
      </c>
      <c r="D35" s="1662"/>
      <c r="E35" s="1662"/>
      <c r="F35" s="1662"/>
      <c r="G35" s="1662"/>
      <c r="H35" s="1662"/>
      <c r="I35" s="1662"/>
      <c r="J35" s="1663"/>
      <c r="K35" s="1002"/>
    </row>
    <row r="36" spans="1:12" x14ac:dyDescent="0.25">
      <c r="A36" s="16">
        <v>41462</v>
      </c>
      <c r="B36" s="17" t="s">
        <v>11</v>
      </c>
      <c r="C36" s="1661" t="s">
        <v>381</v>
      </c>
      <c r="D36" s="1662"/>
      <c r="E36" s="1662"/>
      <c r="F36" s="1662"/>
      <c r="G36" s="1662"/>
      <c r="H36" s="1662"/>
      <c r="I36" s="1662"/>
      <c r="J36" s="1663"/>
      <c r="K36" s="1002"/>
    </row>
    <row r="37" spans="1:12" ht="20.100000000000001" customHeight="1" x14ac:dyDescent="0.25">
      <c r="A37" s="1582">
        <v>41463</v>
      </c>
      <c r="B37" s="17" t="s">
        <v>11</v>
      </c>
      <c r="C37" s="1661" t="s">
        <v>382</v>
      </c>
      <c r="D37" s="1662"/>
      <c r="E37" s="1662"/>
      <c r="F37" s="1662"/>
      <c r="G37" s="1662"/>
      <c r="H37" s="1662"/>
      <c r="I37" s="1662"/>
      <c r="J37" s="1663"/>
      <c r="K37" s="1002"/>
    </row>
    <row r="38" spans="1:12" x14ac:dyDescent="0.25">
      <c r="A38" s="1682"/>
      <c r="B38" s="17" t="s">
        <v>26</v>
      </c>
      <c r="C38" s="1661" t="s">
        <v>232</v>
      </c>
      <c r="D38" s="1662"/>
      <c r="E38" s="1662"/>
      <c r="F38" s="1662"/>
      <c r="G38" s="1662"/>
      <c r="H38" s="1662"/>
      <c r="I38" s="1662"/>
      <c r="J38" s="1663"/>
      <c r="K38" s="1002"/>
    </row>
    <row r="39" spans="1:12" ht="20.100000000000001" customHeight="1" x14ac:dyDescent="0.25">
      <c r="A39" s="19">
        <v>41480</v>
      </c>
      <c r="B39" s="20" t="s">
        <v>18</v>
      </c>
      <c r="C39" s="60">
        <v>155</v>
      </c>
      <c r="D39" s="60">
        <f>+C39*(100-E39)/100</f>
        <v>108.5</v>
      </c>
      <c r="E39" s="60">
        <v>30</v>
      </c>
      <c r="F39" s="60"/>
      <c r="G39" s="60">
        <v>150</v>
      </c>
      <c r="H39" s="60"/>
      <c r="I39" s="60"/>
      <c r="J39" s="60"/>
      <c r="K39" s="60"/>
      <c r="L39" s="28" t="s">
        <v>383</v>
      </c>
    </row>
    <row r="40" spans="1:12" ht="20.100000000000001" customHeight="1" x14ac:dyDescent="0.25">
      <c r="A40" s="36">
        <v>41483</v>
      </c>
      <c r="B40" s="17" t="s">
        <v>13</v>
      </c>
      <c r="C40" s="1661" t="s">
        <v>74</v>
      </c>
      <c r="D40" s="1662"/>
      <c r="E40" s="1662"/>
      <c r="F40" s="1662"/>
      <c r="G40" s="1662"/>
      <c r="H40" s="1662"/>
      <c r="I40" s="1662"/>
      <c r="J40" s="1663"/>
      <c r="K40" s="1002"/>
    </row>
    <row r="41" spans="1:12" ht="20.100000000000001" customHeight="1" x14ac:dyDescent="0.25">
      <c r="A41" s="36">
        <v>41496</v>
      </c>
      <c r="B41" s="17" t="s">
        <v>268</v>
      </c>
      <c r="C41" s="1661" t="s">
        <v>256</v>
      </c>
      <c r="D41" s="1662"/>
      <c r="E41" s="1662"/>
      <c r="F41" s="1662"/>
      <c r="G41" s="1662"/>
      <c r="H41" s="1662"/>
      <c r="I41" s="1662"/>
      <c r="J41" s="1663"/>
      <c r="K41" s="1002"/>
    </row>
    <row r="42" spans="1:12" x14ac:dyDescent="0.25">
      <c r="A42" s="16">
        <v>41548</v>
      </c>
      <c r="B42" s="17" t="s">
        <v>127</v>
      </c>
      <c r="C42" s="57"/>
      <c r="D42" s="57"/>
      <c r="E42" s="57"/>
      <c r="F42" s="57"/>
      <c r="G42" s="57"/>
      <c r="H42" s="57">
        <v>4380</v>
      </c>
      <c r="I42" s="57">
        <v>78</v>
      </c>
      <c r="J42" s="57"/>
      <c r="K42" s="57"/>
      <c r="L42" s="18" t="s">
        <v>384</v>
      </c>
    </row>
    <row r="43" spans="1:12" ht="20.100000000000001" customHeight="1" x14ac:dyDescent="0.25">
      <c r="A43" s="16">
        <v>41571</v>
      </c>
      <c r="B43" s="17" t="s">
        <v>18</v>
      </c>
      <c r="C43" s="57">
        <v>320</v>
      </c>
      <c r="D43" s="57">
        <f>+C43*(100-E43)/100</f>
        <v>192</v>
      </c>
      <c r="E43" s="57">
        <v>40</v>
      </c>
      <c r="F43" s="57"/>
      <c r="G43" s="57">
        <v>155</v>
      </c>
      <c r="H43" s="57"/>
      <c r="I43" s="57"/>
      <c r="J43" s="57"/>
      <c r="K43" s="57"/>
      <c r="L43" s="18" t="s">
        <v>385</v>
      </c>
    </row>
    <row r="44" spans="1:12" ht="20.100000000000001" customHeight="1" x14ac:dyDescent="0.25">
      <c r="A44" s="1582">
        <v>41588</v>
      </c>
      <c r="B44" s="17" t="s">
        <v>268</v>
      </c>
      <c r="C44" s="1661" t="s">
        <v>284</v>
      </c>
      <c r="D44" s="1662"/>
      <c r="E44" s="1662"/>
      <c r="F44" s="1662"/>
      <c r="G44" s="1662"/>
      <c r="H44" s="1662"/>
      <c r="I44" s="1662"/>
      <c r="J44" s="1663"/>
      <c r="K44" s="1002"/>
    </row>
    <row r="45" spans="1:12" x14ac:dyDescent="0.25">
      <c r="A45" s="1682"/>
      <c r="B45" s="17" t="s">
        <v>4</v>
      </c>
      <c r="C45" s="1661" t="s">
        <v>2906</v>
      </c>
      <c r="D45" s="1662"/>
      <c r="E45" s="1662"/>
      <c r="F45" s="1662"/>
      <c r="G45" s="1662"/>
      <c r="H45" s="1662"/>
      <c r="I45" s="1662"/>
      <c r="J45" s="1663"/>
      <c r="K45" s="1002"/>
    </row>
    <row r="46" spans="1:12" ht="16.5" thickBot="1" x14ac:dyDescent="0.3">
      <c r="A46" s="37">
        <v>41607</v>
      </c>
      <c r="B46" s="38" t="s">
        <v>26</v>
      </c>
      <c r="C46" s="1667" t="s">
        <v>386</v>
      </c>
      <c r="D46" s="1668"/>
      <c r="E46" s="1668"/>
      <c r="F46" s="1668"/>
      <c r="G46" s="1668"/>
      <c r="H46" s="1668"/>
      <c r="I46" s="1668"/>
      <c r="J46" s="1669"/>
      <c r="K46" s="1014"/>
      <c r="L46" s="39"/>
    </row>
    <row r="47" spans="1:12" ht="20.100000000000001" customHeight="1" thickTop="1" x14ac:dyDescent="0.25">
      <c r="A47" s="40">
        <v>41642</v>
      </c>
      <c r="B47" s="41" t="s">
        <v>127</v>
      </c>
      <c r="C47" s="61"/>
      <c r="D47" s="61"/>
      <c r="E47" s="61"/>
      <c r="F47" s="61"/>
      <c r="G47" s="61"/>
      <c r="H47" s="61">
        <v>4320</v>
      </c>
      <c r="I47" s="61">
        <v>80</v>
      </c>
      <c r="J47" s="61"/>
      <c r="K47" s="61"/>
      <c r="L47" s="42" t="s">
        <v>387</v>
      </c>
    </row>
    <row r="48" spans="1:12" ht="20.100000000000001" customHeight="1" x14ac:dyDescent="0.25">
      <c r="A48" s="16">
        <v>41671</v>
      </c>
      <c r="B48" s="17" t="s">
        <v>18</v>
      </c>
      <c r="C48" s="57">
        <v>315</v>
      </c>
      <c r="D48" s="57">
        <f>+C48*(100-E48)/100</f>
        <v>189</v>
      </c>
      <c r="E48" s="57">
        <v>40</v>
      </c>
      <c r="F48" s="57"/>
      <c r="G48" s="57">
        <v>230</v>
      </c>
      <c r="H48" s="57"/>
      <c r="I48" s="57"/>
      <c r="J48" s="57"/>
      <c r="K48" s="57"/>
      <c r="L48" s="18" t="s">
        <v>388</v>
      </c>
    </row>
    <row r="49" spans="1:13" ht="55.5" customHeight="1" x14ac:dyDescent="0.25">
      <c r="A49" s="16">
        <v>41720</v>
      </c>
      <c r="B49" s="17" t="s">
        <v>13</v>
      </c>
      <c r="C49" s="1664" t="s">
        <v>389</v>
      </c>
      <c r="D49" s="1665"/>
      <c r="E49" s="1665"/>
      <c r="F49" s="1665"/>
      <c r="G49" s="1665"/>
      <c r="H49" s="1665"/>
      <c r="I49" s="1665"/>
      <c r="J49" s="1666"/>
      <c r="K49" s="999"/>
    </row>
    <row r="50" spans="1:13" ht="20.100000000000001" customHeight="1" x14ac:dyDescent="0.25">
      <c r="A50" s="19">
        <v>41759</v>
      </c>
      <c r="B50" s="20" t="s">
        <v>18</v>
      </c>
      <c r="C50" s="60">
        <v>260</v>
      </c>
      <c r="D50" s="60">
        <f>+C50*(100-E50)/100</f>
        <v>156</v>
      </c>
      <c r="E50" s="60">
        <v>40</v>
      </c>
      <c r="F50" s="60"/>
      <c r="G50" s="60">
        <v>150</v>
      </c>
      <c r="H50" s="60"/>
      <c r="I50" s="60"/>
      <c r="J50" s="60"/>
      <c r="K50" s="60"/>
      <c r="L50" s="28" t="s">
        <v>390</v>
      </c>
    </row>
    <row r="51" spans="1:13" ht="20.100000000000001" customHeight="1" x14ac:dyDescent="0.25">
      <c r="A51" s="19">
        <v>41806</v>
      </c>
      <c r="B51" s="20" t="s">
        <v>127</v>
      </c>
      <c r="C51" s="60"/>
      <c r="D51" s="60"/>
      <c r="E51" s="60"/>
      <c r="F51" s="60"/>
      <c r="G51" s="60"/>
      <c r="H51" s="60">
        <v>3622</v>
      </c>
      <c r="I51" s="60">
        <v>29</v>
      </c>
      <c r="J51" s="60"/>
      <c r="K51" s="60"/>
      <c r="L51" s="28" t="s">
        <v>326</v>
      </c>
    </row>
    <row r="52" spans="1:13" ht="36" customHeight="1" x14ac:dyDescent="0.25">
      <c r="A52" s="16">
        <v>41811</v>
      </c>
      <c r="B52" s="17" t="s">
        <v>13</v>
      </c>
      <c r="C52" s="1664" t="s">
        <v>391</v>
      </c>
      <c r="D52" s="1665"/>
      <c r="E52" s="1665"/>
      <c r="F52" s="1665"/>
      <c r="G52" s="1665"/>
      <c r="H52" s="1665"/>
      <c r="I52" s="1665"/>
      <c r="J52" s="1666"/>
      <c r="K52" s="999"/>
    </row>
    <row r="53" spans="1:13" ht="36" customHeight="1" x14ac:dyDescent="0.25">
      <c r="A53" s="16">
        <v>41813</v>
      </c>
      <c r="B53" s="17" t="s">
        <v>13</v>
      </c>
      <c r="C53" s="1664" t="s">
        <v>392</v>
      </c>
      <c r="D53" s="1665"/>
      <c r="E53" s="1665"/>
      <c r="F53" s="1665"/>
      <c r="G53" s="1665"/>
      <c r="H53" s="1665"/>
      <c r="I53" s="1665"/>
      <c r="J53" s="1666"/>
      <c r="K53" s="999"/>
    </row>
    <row r="54" spans="1:13" ht="75.75" customHeight="1" x14ac:dyDescent="0.25">
      <c r="A54" s="485">
        <v>41827</v>
      </c>
      <c r="B54" s="514" t="s">
        <v>24</v>
      </c>
      <c r="C54" s="1747" t="s">
        <v>398</v>
      </c>
      <c r="D54" s="1762"/>
      <c r="E54" s="1762"/>
      <c r="F54" s="1762"/>
      <c r="G54" s="1762"/>
      <c r="H54" s="1762"/>
      <c r="I54" s="1762"/>
      <c r="J54" s="1763"/>
      <c r="K54" s="516" t="s">
        <v>1816</v>
      </c>
      <c r="L54" s="516" t="s">
        <v>1816</v>
      </c>
    </row>
    <row r="55" spans="1:13" ht="30.75" customHeight="1" x14ac:dyDescent="0.25">
      <c r="A55" s="16">
        <v>41868</v>
      </c>
      <c r="B55" s="17" t="s">
        <v>127</v>
      </c>
      <c r="C55" s="17"/>
      <c r="D55" s="57"/>
      <c r="E55" s="17"/>
      <c r="F55" s="17"/>
      <c r="G55" s="17"/>
      <c r="H55" s="47">
        <v>3970</v>
      </c>
      <c r="I55" s="47">
        <v>100</v>
      </c>
      <c r="J55" s="17"/>
      <c r="K55" s="17"/>
      <c r="L55" s="21" t="s">
        <v>393</v>
      </c>
    </row>
    <row r="56" spans="1:13" x14ac:dyDescent="0.25">
      <c r="A56" s="19">
        <v>41873</v>
      </c>
      <c r="B56" s="20" t="s">
        <v>18</v>
      </c>
      <c r="C56" s="62">
        <v>215</v>
      </c>
      <c r="D56" s="60">
        <f>+C56*(100-E56)/100</f>
        <v>86</v>
      </c>
      <c r="E56" s="62">
        <v>60</v>
      </c>
      <c r="F56" s="62"/>
      <c r="G56" s="62">
        <v>165</v>
      </c>
      <c r="H56" s="62"/>
      <c r="I56" s="20"/>
      <c r="J56" s="20"/>
      <c r="K56" s="20"/>
      <c r="L56" s="28" t="s">
        <v>341</v>
      </c>
    </row>
    <row r="57" spans="1:13" x14ac:dyDescent="0.25">
      <c r="A57" s="16">
        <v>41874</v>
      </c>
      <c r="B57" s="17" t="s">
        <v>127</v>
      </c>
      <c r="C57" s="17"/>
      <c r="D57" s="57"/>
      <c r="E57" s="17"/>
      <c r="F57" s="17"/>
      <c r="G57" s="17"/>
      <c r="H57" s="47">
        <v>3885</v>
      </c>
      <c r="I57" s="47">
        <v>100</v>
      </c>
      <c r="J57" s="17"/>
      <c r="K57" s="17"/>
      <c r="L57" s="18" t="s">
        <v>394</v>
      </c>
    </row>
    <row r="58" spans="1:13" x14ac:dyDescent="0.25">
      <c r="A58" s="16">
        <v>41876</v>
      </c>
      <c r="B58" s="17" t="s">
        <v>18</v>
      </c>
      <c r="C58" s="47">
        <v>300</v>
      </c>
      <c r="D58" s="57">
        <f>+C58*(100-E58)/100</f>
        <v>105</v>
      </c>
      <c r="E58" s="47">
        <v>65</v>
      </c>
      <c r="G58" s="47">
        <v>160</v>
      </c>
      <c r="I58" s="17"/>
      <c r="J58" s="17"/>
      <c r="K58" s="17"/>
      <c r="L58" s="18" t="s">
        <v>395</v>
      </c>
    </row>
    <row r="59" spans="1:13" ht="20.100000000000001" customHeight="1" x14ac:dyDescent="0.25">
      <c r="A59" s="29">
        <v>41940</v>
      </c>
      <c r="B59" s="30" t="s">
        <v>18</v>
      </c>
      <c r="C59" s="63">
        <v>275</v>
      </c>
      <c r="D59" s="56">
        <f>+C59*(100-E59)/100</f>
        <v>96.25</v>
      </c>
      <c r="E59" s="63">
        <v>65</v>
      </c>
      <c r="F59" s="56"/>
      <c r="G59" s="63">
        <v>138</v>
      </c>
      <c r="H59" s="30"/>
      <c r="I59" s="30"/>
      <c r="J59" s="30"/>
      <c r="K59" s="30"/>
      <c r="L59" s="31" t="s">
        <v>214</v>
      </c>
    </row>
    <row r="60" spans="1:13" ht="20.100000000000001" customHeight="1" x14ac:dyDescent="0.25">
      <c r="A60" s="16">
        <v>41956</v>
      </c>
      <c r="B60" s="17" t="s">
        <v>127</v>
      </c>
      <c r="C60" s="17"/>
      <c r="D60" s="57"/>
      <c r="E60" s="17"/>
      <c r="F60" s="17"/>
      <c r="G60" s="17"/>
      <c r="H60" s="47">
        <v>4090</v>
      </c>
      <c r="I60" s="47">
        <v>100</v>
      </c>
      <c r="J60" s="17"/>
      <c r="K60" s="17"/>
      <c r="L60" s="18" t="s">
        <v>355</v>
      </c>
    </row>
    <row r="61" spans="1:13" ht="16.5" thickBot="1" x14ac:dyDescent="0.3">
      <c r="A61" s="22">
        <v>41993</v>
      </c>
      <c r="B61" s="23" t="s">
        <v>18</v>
      </c>
      <c r="C61" s="64">
        <v>275</v>
      </c>
      <c r="D61" s="58">
        <f>+C61*(100-E61)/100</f>
        <v>96.25</v>
      </c>
      <c r="E61" s="64">
        <v>65</v>
      </c>
      <c r="F61" s="23"/>
      <c r="G61" s="64">
        <v>150</v>
      </c>
      <c r="H61" s="23"/>
      <c r="I61" s="23"/>
      <c r="J61" s="23"/>
      <c r="K61" s="23"/>
      <c r="L61" s="32" t="s">
        <v>36</v>
      </c>
      <c r="M61" s="183"/>
    </row>
    <row r="62" spans="1:13" ht="73.5" customHeight="1" thickTop="1" x14ac:dyDescent="0.25">
      <c r="A62" s="44">
        <v>42040</v>
      </c>
      <c r="B62" s="45" t="s">
        <v>13</v>
      </c>
      <c r="C62" s="1910" t="s">
        <v>396</v>
      </c>
      <c r="D62" s="1911"/>
      <c r="E62" s="1911"/>
      <c r="F62" s="1911"/>
      <c r="G62" s="1911"/>
      <c r="H62" s="1911"/>
      <c r="I62" s="1911"/>
      <c r="J62" s="1912"/>
      <c r="K62" s="1136"/>
      <c r="L62" s="46"/>
    </row>
    <row r="63" spans="1:13" ht="25.5" customHeight="1" x14ac:dyDescent="0.25">
      <c r="A63" s="174">
        <v>42044</v>
      </c>
      <c r="B63" s="45" t="s">
        <v>127</v>
      </c>
      <c r="C63" s="2"/>
      <c r="D63" s="3"/>
      <c r="E63" s="2"/>
      <c r="F63" s="2"/>
      <c r="G63" s="2"/>
      <c r="H63" s="2"/>
      <c r="I63" s="2"/>
      <c r="J63" s="2">
        <v>1980</v>
      </c>
      <c r="K63" s="201"/>
      <c r="L63" s="46" t="s">
        <v>9</v>
      </c>
    </row>
    <row r="64" spans="1:13" ht="81.75" customHeight="1" x14ac:dyDescent="0.25">
      <c r="A64" s="485">
        <v>42056</v>
      </c>
      <c r="B64" s="514" t="s">
        <v>24</v>
      </c>
      <c r="C64" s="2085" t="s">
        <v>995</v>
      </c>
      <c r="D64" s="1762"/>
      <c r="E64" s="1762"/>
      <c r="F64" s="1762"/>
      <c r="G64" s="1762"/>
      <c r="H64" s="1762"/>
      <c r="I64" s="1762"/>
      <c r="J64" s="1763"/>
      <c r="K64" s="516" t="s">
        <v>1817</v>
      </c>
      <c r="L64" s="516" t="s">
        <v>1818</v>
      </c>
    </row>
    <row r="65" spans="1:14" ht="33.75" customHeight="1" x14ac:dyDescent="0.25">
      <c r="A65" s="195">
        <v>42118</v>
      </c>
      <c r="B65" s="17" t="s">
        <v>18</v>
      </c>
      <c r="C65" s="194">
        <v>295</v>
      </c>
      <c r="D65" s="57">
        <f>+C65*(100-E65)/100</f>
        <v>103.25</v>
      </c>
      <c r="E65" s="194">
        <v>65</v>
      </c>
      <c r="F65" s="17"/>
      <c r="G65" s="194">
        <v>145</v>
      </c>
      <c r="H65" s="17"/>
      <c r="I65" s="17"/>
      <c r="J65" s="17"/>
      <c r="K65" s="17"/>
      <c r="L65" s="18" t="s">
        <v>978</v>
      </c>
      <c r="M65"/>
    </row>
    <row r="66" spans="1:14" ht="20.100000000000001" customHeight="1" x14ac:dyDescent="0.25">
      <c r="A66" s="195">
        <v>42133</v>
      </c>
      <c r="B66" s="17" t="s">
        <v>127</v>
      </c>
      <c r="C66" s="201"/>
      <c r="D66" s="202"/>
      <c r="E66" s="201"/>
      <c r="F66" s="201"/>
      <c r="G66" s="201"/>
      <c r="H66" s="201"/>
      <c r="I66" s="201"/>
      <c r="J66" s="201">
        <v>3730</v>
      </c>
      <c r="K66" s="201"/>
      <c r="L66" s="203" t="s">
        <v>996</v>
      </c>
    </row>
    <row r="67" spans="1:14" ht="20.100000000000001" customHeight="1" x14ac:dyDescent="0.25">
      <c r="A67" s="1582">
        <v>42145</v>
      </c>
      <c r="B67" s="17" t="s">
        <v>18</v>
      </c>
      <c r="C67" s="2">
        <v>315</v>
      </c>
      <c r="D67" s="3">
        <f>+C67*(100-E67)/100</f>
        <v>31.5</v>
      </c>
      <c r="E67" s="216">
        <v>90</v>
      </c>
      <c r="F67" s="3"/>
      <c r="G67" s="2">
        <v>130</v>
      </c>
      <c r="H67" s="2"/>
      <c r="I67" s="2"/>
      <c r="J67" s="2"/>
      <c r="K67" s="2"/>
      <c r="L67" s="4" t="s">
        <v>213</v>
      </c>
    </row>
    <row r="68" spans="1:14" ht="20.100000000000001" customHeight="1" x14ac:dyDescent="0.25">
      <c r="A68" s="1682"/>
      <c r="B68" s="17" t="s">
        <v>1034</v>
      </c>
      <c r="C68" s="2068" t="s">
        <v>1035</v>
      </c>
      <c r="D68" s="2069"/>
      <c r="E68" s="2069"/>
      <c r="F68" s="2069"/>
      <c r="G68" s="2069"/>
      <c r="H68" s="2069"/>
      <c r="I68" s="2069"/>
      <c r="J68" s="2070"/>
      <c r="K68" s="1129"/>
      <c r="L68" s="4"/>
    </row>
    <row r="69" spans="1:14" ht="20.100000000000001" customHeight="1" x14ac:dyDescent="0.25">
      <c r="A69" s="1582">
        <v>42148</v>
      </c>
      <c r="B69" s="17" t="s">
        <v>13</v>
      </c>
      <c r="C69" s="2068" t="s">
        <v>1026</v>
      </c>
      <c r="D69" s="2069"/>
      <c r="E69" s="2069"/>
      <c r="F69" s="2069"/>
      <c r="G69" s="2069"/>
      <c r="H69" s="2069"/>
      <c r="I69" s="2069"/>
      <c r="J69" s="2070"/>
      <c r="K69" s="1129"/>
      <c r="L69" s="4"/>
    </row>
    <row r="70" spans="1:14" x14ac:dyDescent="0.25">
      <c r="A70" s="1682"/>
      <c r="B70" s="17" t="s">
        <v>19</v>
      </c>
      <c r="C70" s="2062" t="s">
        <v>1021</v>
      </c>
      <c r="D70" s="2063"/>
      <c r="E70" s="2063"/>
      <c r="F70" s="2063"/>
      <c r="G70" s="2063"/>
      <c r="H70" s="2063"/>
      <c r="I70" s="2063"/>
      <c r="J70" s="2064"/>
      <c r="K70" s="1125"/>
      <c r="L70" s="4"/>
    </row>
    <row r="71" spans="1:14" ht="29.25" customHeight="1" x14ac:dyDescent="0.25">
      <c r="A71" s="19">
        <v>42149</v>
      </c>
      <c r="B71" s="20" t="s">
        <v>127</v>
      </c>
      <c r="C71" s="216"/>
      <c r="D71" s="219"/>
      <c r="E71" s="216"/>
      <c r="F71" s="216"/>
      <c r="G71" s="216"/>
      <c r="H71" s="216">
        <v>3375</v>
      </c>
      <c r="I71" s="216">
        <v>100</v>
      </c>
      <c r="J71" s="216"/>
      <c r="K71" s="216"/>
      <c r="L71" s="220" t="s">
        <v>1031</v>
      </c>
      <c r="N71" s="2"/>
    </row>
    <row r="72" spans="1:14" ht="20.100000000000001" customHeight="1" x14ac:dyDescent="0.25">
      <c r="A72" s="195">
        <v>42153</v>
      </c>
      <c r="B72" s="17" t="s">
        <v>18</v>
      </c>
      <c r="C72" s="2"/>
      <c r="D72" s="3"/>
      <c r="E72" s="2"/>
      <c r="F72" s="2"/>
      <c r="G72" s="2"/>
      <c r="H72" s="2">
        <v>3160</v>
      </c>
      <c r="I72" s="2">
        <v>100</v>
      </c>
      <c r="J72" s="2"/>
      <c r="K72" s="2"/>
      <c r="L72" s="4" t="s">
        <v>42</v>
      </c>
    </row>
    <row r="73" spans="1:14" ht="31.5" x14ac:dyDescent="0.25">
      <c r="A73" s="195">
        <v>42165</v>
      </c>
      <c r="B73" s="17" t="s">
        <v>18</v>
      </c>
      <c r="C73" s="2">
        <v>195</v>
      </c>
      <c r="D73" s="3">
        <f>+C73*(100-E73)/100</f>
        <v>29.25</v>
      </c>
      <c r="E73" s="2">
        <v>85</v>
      </c>
      <c r="F73" s="2"/>
      <c r="G73" s="2">
        <v>130</v>
      </c>
      <c r="H73" s="2"/>
      <c r="I73" s="2"/>
      <c r="J73" s="2"/>
      <c r="K73" s="2"/>
      <c r="L73" s="4" t="s">
        <v>1042</v>
      </c>
    </row>
    <row r="74" spans="1:14" x14ac:dyDescent="0.25">
      <c r="A74" s="195">
        <v>42227</v>
      </c>
      <c r="B74" s="17" t="s">
        <v>13</v>
      </c>
      <c r="C74" s="2062" t="s">
        <v>1068</v>
      </c>
      <c r="D74" s="2063"/>
      <c r="E74" s="2063"/>
      <c r="F74" s="2063"/>
      <c r="G74" s="2063"/>
      <c r="H74" s="2063"/>
      <c r="I74" s="2063"/>
      <c r="J74" s="2064"/>
      <c r="K74" s="1125"/>
      <c r="L74" s="4"/>
    </row>
    <row r="75" spans="1:14" x14ac:dyDescent="0.25">
      <c r="A75" s="195">
        <v>42300</v>
      </c>
      <c r="B75" s="17" t="s">
        <v>18</v>
      </c>
      <c r="C75" s="2">
        <v>185</v>
      </c>
      <c r="D75" s="3">
        <f>+C75*(100-E75)/100</f>
        <v>27.75</v>
      </c>
      <c r="E75" s="2">
        <v>85</v>
      </c>
      <c r="F75" s="2"/>
      <c r="G75" s="2">
        <v>170</v>
      </c>
      <c r="H75" s="2"/>
      <c r="I75" s="2"/>
      <c r="J75" s="2"/>
      <c r="K75" s="2"/>
      <c r="L75" s="4" t="s">
        <v>1092</v>
      </c>
    </row>
    <row r="76" spans="1:14" x14ac:dyDescent="0.25">
      <c r="A76" s="195">
        <v>42318</v>
      </c>
      <c r="B76" s="17" t="s">
        <v>127</v>
      </c>
      <c r="C76" s="2"/>
      <c r="D76" s="3"/>
      <c r="E76" s="2"/>
      <c r="F76" s="2"/>
      <c r="G76" s="2"/>
      <c r="H76" s="2">
        <v>3145</v>
      </c>
      <c r="I76" s="2">
        <v>100</v>
      </c>
      <c r="J76" s="2"/>
      <c r="K76" s="2"/>
      <c r="L76" s="4" t="s">
        <v>42</v>
      </c>
    </row>
    <row r="77" spans="1:14" x14ac:dyDescent="0.25">
      <c r="A77" s="195">
        <v>42334</v>
      </c>
      <c r="B77" s="17" t="s">
        <v>13</v>
      </c>
      <c r="C77" s="2062" t="s">
        <v>1068</v>
      </c>
      <c r="D77" s="2063"/>
      <c r="E77" s="2063"/>
      <c r="F77" s="2063"/>
      <c r="G77" s="2063"/>
      <c r="H77" s="2063"/>
      <c r="I77" s="2063"/>
      <c r="J77" s="2064"/>
      <c r="K77" s="1125"/>
      <c r="L77" s="4"/>
    </row>
    <row r="78" spans="1:14" ht="88.5" customHeight="1" thickBot="1" x14ac:dyDescent="0.3">
      <c r="A78" s="381">
        <v>42338</v>
      </c>
      <c r="B78" s="388" t="s">
        <v>13</v>
      </c>
      <c r="C78" s="2082" t="s">
        <v>1144</v>
      </c>
      <c r="D78" s="2083"/>
      <c r="E78" s="2083"/>
      <c r="F78" s="2083"/>
      <c r="G78" s="2083"/>
      <c r="H78" s="2083"/>
      <c r="I78" s="2083"/>
      <c r="J78" s="2084"/>
      <c r="K78" s="1131"/>
      <c r="L78" s="411"/>
    </row>
    <row r="79" spans="1:14" ht="20.100000000000001" customHeight="1" thickTop="1" thickBot="1" x14ac:dyDescent="0.3">
      <c r="A79" s="412">
        <v>42584</v>
      </c>
      <c r="B79" s="413" t="s">
        <v>26</v>
      </c>
      <c r="C79" s="2079" t="s">
        <v>1357</v>
      </c>
      <c r="D79" s="2080"/>
      <c r="E79" s="2080"/>
      <c r="F79" s="2080"/>
      <c r="G79" s="2080"/>
      <c r="H79" s="2080"/>
      <c r="I79" s="2080"/>
      <c r="J79" s="2081"/>
      <c r="K79" s="1130"/>
      <c r="L79" s="414"/>
    </row>
    <row r="80" spans="1:14" ht="16.5" thickTop="1" x14ac:dyDescent="0.25">
      <c r="A80" s="382">
        <v>42821</v>
      </c>
      <c r="B80" s="389" t="s">
        <v>127</v>
      </c>
      <c r="C80" s="201"/>
      <c r="D80" s="202"/>
      <c r="E80" s="201"/>
      <c r="F80" s="201"/>
      <c r="G80" s="201"/>
      <c r="H80" s="201"/>
      <c r="I80" s="201"/>
      <c r="J80" s="201">
        <v>1985</v>
      </c>
      <c r="K80" s="201"/>
      <c r="L80" s="203" t="s">
        <v>9</v>
      </c>
    </row>
    <row r="81" spans="1:12" ht="131.25" customHeight="1" x14ac:dyDescent="0.25">
      <c r="A81" s="485">
        <v>43063</v>
      </c>
      <c r="B81" s="514" t="s">
        <v>24</v>
      </c>
      <c r="C81" s="2076" t="s">
        <v>1855</v>
      </c>
      <c r="D81" s="2077"/>
      <c r="E81" s="2077"/>
      <c r="F81" s="2077"/>
      <c r="G81" s="2077"/>
      <c r="H81" s="2077"/>
      <c r="I81" s="2077"/>
      <c r="J81" s="2078"/>
      <c r="K81" s="515" t="s">
        <v>1554</v>
      </c>
      <c r="L81" s="515" t="s">
        <v>1554</v>
      </c>
    </row>
    <row r="82" spans="1:12" ht="20.25" customHeight="1" x14ac:dyDescent="0.25">
      <c r="A82" s="195">
        <v>43088</v>
      </c>
      <c r="B82" s="17" t="s">
        <v>13</v>
      </c>
      <c r="C82" s="1658" t="s">
        <v>46</v>
      </c>
      <c r="D82" s="1659"/>
      <c r="E82" s="1659"/>
      <c r="F82" s="1659"/>
      <c r="G82" s="1659"/>
      <c r="H82" s="1659"/>
      <c r="I82" s="1659"/>
      <c r="J82" s="1660"/>
      <c r="K82" s="997"/>
      <c r="L82" s="4"/>
    </row>
    <row r="83" spans="1:12" x14ac:dyDescent="0.25">
      <c r="A83" s="1582">
        <v>43086</v>
      </c>
      <c r="B83" s="17" t="s">
        <v>18</v>
      </c>
      <c r="C83" s="2">
        <v>36</v>
      </c>
      <c r="D83" s="3">
        <f>+C83*(100-E83)/100</f>
        <v>34.200000000000003</v>
      </c>
      <c r="E83" s="2">
        <v>5</v>
      </c>
      <c r="F83" s="2"/>
      <c r="G83" s="2">
        <v>185</v>
      </c>
      <c r="H83" s="2"/>
      <c r="I83" s="2"/>
      <c r="J83" s="2"/>
      <c r="K83" s="2"/>
      <c r="L83" s="4" t="s">
        <v>1869</v>
      </c>
    </row>
    <row r="84" spans="1:12" ht="15.75" customHeight="1" thickBot="1" x14ac:dyDescent="0.3">
      <c r="A84" s="1583"/>
      <c r="B84" s="23" t="s">
        <v>66</v>
      </c>
      <c r="C84" s="2071" t="s">
        <v>1870</v>
      </c>
      <c r="D84" s="2072"/>
      <c r="E84" s="2072"/>
      <c r="F84" s="2072"/>
      <c r="G84" s="2072"/>
      <c r="H84" s="2072"/>
      <c r="I84" s="2072"/>
      <c r="J84" s="2073"/>
      <c r="K84" s="1132"/>
      <c r="L84" s="569"/>
    </row>
    <row r="85" spans="1:12" ht="16.5" thickTop="1" x14ac:dyDescent="0.25">
      <c r="A85" s="567">
        <v>43129</v>
      </c>
      <c r="B85" s="568" t="s">
        <v>127</v>
      </c>
      <c r="C85" s="201"/>
      <c r="D85" s="202"/>
      <c r="E85" s="201"/>
      <c r="F85" s="201"/>
      <c r="G85" s="607"/>
      <c r="H85" s="603">
        <v>5750</v>
      </c>
      <c r="I85" s="570">
        <v>100</v>
      </c>
      <c r="J85" s="201"/>
      <c r="K85" s="201"/>
      <c r="L85" s="203"/>
    </row>
    <row r="86" spans="1:12" x14ac:dyDescent="0.25">
      <c r="A86" s="644">
        <v>43197</v>
      </c>
      <c r="B86" s="17" t="s">
        <v>18</v>
      </c>
      <c r="C86" s="2">
        <v>35</v>
      </c>
      <c r="D86" s="3">
        <f>+C86*(100-E86)/100</f>
        <v>21</v>
      </c>
      <c r="E86" s="2">
        <v>40</v>
      </c>
      <c r="F86" s="2"/>
      <c r="G86" s="2">
        <v>175</v>
      </c>
      <c r="H86" s="2"/>
      <c r="I86" s="2"/>
      <c r="J86" s="2"/>
      <c r="K86" s="2"/>
      <c r="L86" s="4" t="s">
        <v>1054</v>
      </c>
    </row>
    <row r="87" spans="1:12" ht="20.100000000000001" customHeight="1" x14ac:dyDescent="0.25">
      <c r="A87" s="663">
        <v>43229</v>
      </c>
      <c r="B87" s="17" t="s">
        <v>13</v>
      </c>
      <c r="C87" s="1658" t="s">
        <v>2067</v>
      </c>
      <c r="D87" s="1659" t="e">
        <f>+C87*(100-E87)/100</f>
        <v>#VALUE!</v>
      </c>
      <c r="E87" s="1659"/>
      <c r="F87" s="1659"/>
      <c r="G87" s="1659"/>
      <c r="H87" s="1659"/>
      <c r="I87" s="1659"/>
      <c r="J87" s="1660"/>
      <c r="K87" s="997"/>
      <c r="L87" s="4"/>
    </row>
    <row r="88" spans="1:12" ht="20.100000000000001" customHeight="1" x14ac:dyDescent="0.25">
      <c r="A88" s="672">
        <v>43243</v>
      </c>
      <c r="B88" s="17" t="s">
        <v>127</v>
      </c>
      <c r="C88" s="2"/>
      <c r="D88" s="3"/>
      <c r="E88" s="2"/>
      <c r="F88" s="2"/>
      <c r="G88" s="2"/>
      <c r="H88" s="2">
        <v>5750</v>
      </c>
      <c r="I88" s="2">
        <v>100</v>
      </c>
      <c r="J88" s="2"/>
      <c r="K88" s="2"/>
      <c r="L88" s="4" t="s">
        <v>2084</v>
      </c>
    </row>
    <row r="89" spans="1:12" ht="20.100000000000001" customHeight="1" x14ac:dyDescent="0.25">
      <c r="A89" s="672">
        <v>43315</v>
      </c>
      <c r="B89" s="17" t="s">
        <v>18</v>
      </c>
      <c r="C89" s="2">
        <v>40</v>
      </c>
      <c r="D89" s="3">
        <f>+C89*(100-E89)/100</f>
        <v>22</v>
      </c>
      <c r="E89" s="2">
        <v>45</v>
      </c>
      <c r="F89" s="2"/>
      <c r="G89" s="2">
        <v>160</v>
      </c>
      <c r="H89" s="2"/>
      <c r="I89" s="2"/>
      <c r="J89" s="2"/>
      <c r="K89" s="2"/>
      <c r="L89" s="4" t="s">
        <v>2155</v>
      </c>
    </row>
    <row r="90" spans="1:12" ht="20.100000000000001" customHeight="1" x14ac:dyDescent="0.25">
      <c r="A90" s="672">
        <v>43321</v>
      </c>
      <c r="B90" s="17" t="s">
        <v>13</v>
      </c>
      <c r="C90" s="1658" t="s">
        <v>2201</v>
      </c>
      <c r="D90" s="1659" t="e">
        <f>+C90*(100-E90)/100</f>
        <v>#VALUE!</v>
      </c>
      <c r="E90" s="1659"/>
      <c r="F90" s="1659"/>
      <c r="G90" s="1659"/>
      <c r="H90" s="1659"/>
      <c r="I90" s="1659"/>
      <c r="J90" s="1660"/>
      <c r="K90" s="997"/>
      <c r="L90" s="4"/>
    </row>
    <row r="91" spans="1:12" ht="20.100000000000001" customHeight="1" x14ac:dyDescent="0.25">
      <c r="A91" s="672">
        <v>43359</v>
      </c>
      <c r="B91" s="17" t="s">
        <v>13</v>
      </c>
      <c r="C91" s="1658" t="s">
        <v>1255</v>
      </c>
      <c r="D91" s="1659"/>
      <c r="E91" s="1659"/>
      <c r="F91" s="1659"/>
      <c r="G91" s="1659"/>
      <c r="H91" s="1659"/>
      <c r="I91" s="1659"/>
      <c r="J91" s="1660"/>
      <c r="K91" s="997"/>
      <c r="L91" s="4"/>
    </row>
    <row r="92" spans="1:12" s="93" customFormat="1" ht="20.100000000000001" customHeight="1" x14ac:dyDescent="0.25">
      <c r="A92" s="748">
        <v>43375</v>
      </c>
      <c r="B92" s="17" t="s">
        <v>127</v>
      </c>
      <c r="C92" s="2"/>
      <c r="D92" s="3"/>
      <c r="E92" s="2"/>
      <c r="F92" s="2"/>
      <c r="G92" s="2"/>
      <c r="H92" s="2">
        <v>5750</v>
      </c>
      <c r="I92" s="2">
        <v>100</v>
      </c>
      <c r="J92" s="2"/>
      <c r="K92" s="2"/>
      <c r="L92" s="4" t="s">
        <v>2230</v>
      </c>
    </row>
    <row r="93" spans="1:12" s="89" customFormat="1" ht="18.75" customHeight="1" x14ac:dyDescent="0.25">
      <c r="A93" s="747">
        <v>43376</v>
      </c>
      <c r="B93" s="17" t="s">
        <v>66</v>
      </c>
      <c r="C93" s="1655" t="s">
        <v>2228</v>
      </c>
      <c r="D93" s="1656"/>
      <c r="E93" s="1656"/>
      <c r="F93" s="1656"/>
      <c r="G93" s="1656"/>
      <c r="H93" s="1656"/>
      <c r="I93" s="1656"/>
      <c r="J93" s="1657"/>
      <c r="K93" s="991"/>
      <c r="L93" s="746"/>
    </row>
    <row r="94" spans="1:12" ht="20.100000000000001" customHeight="1" x14ac:dyDescent="0.25">
      <c r="A94" s="1582">
        <v>43384</v>
      </c>
      <c r="B94" s="17" t="s">
        <v>18</v>
      </c>
      <c r="C94" s="2">
        <v>50</v>
      </c>
      <c r="D94" s="3">
        <f>+C94*(100-E94)/100</f>
        <v>27.5</v>
      </c>
      <c r="E94" s="2">
        <v>45</v>
      </c>
      <c r="F94" s="2" t="s">
        <v>95</v>
      </c>
      <c r="G94" s="2">
        <v>150</v>
      </c>
      <c r="H94" s="2"/>
      <c r="I94" s="2"/>
      <c r="J94" s="2"/>
      <c r="K94" s="2"/>
      <c r="L94" s="4" t="s">
        <v>2249</v>
      </c>
    </row>
    <row r="95" spans="1:12" ht="20.100000000000001" customHeight="1" thickBot="1" x14ac:dyDescent="0.3">
      <c r="A95" s="1883"/>
      <c r="B95" s="784" t="s">
        <v>127</v>
      </c>
      <c r="C95" s="336"/>
      <c r="D95" s="337"/>
      <c r="E95" s="336"/>
      <c r="F95" s="336"/>
      <c r="G95" s="336"/>
      <c r="H95" s="336">
        <v>5750</v>
      </c>
      <c r="I95" s="336">
        <v>100</v>
      </c>
      <c r="J95" s="336"/>
      <c r="K95" s="336"/>
      <c r="L95" s="411"/>
    </row>
    <row r="96" spans="1:12" ht="18" customHeight="1" thickTop="1" x14ac:dyDescent="0.25">
      <c r="A96" s="40">
        <v>43479</v>
      </c>
      <c r="B96" s="41" t="s">
        <v>13</v>
      </c>
      <c r="C96" s="2050" t="s">
        <v>2379</v>
      </c>
      <c r="D96" s="2074"/>
      <c r="E96" s="2074"/>
      <c r="F96" s="2074"/>
      <c r="G96" s="2074"/>
      <c r="H96" s="2074"/>
      <c r="I96" s="2074"/>
      <c r="J96" s="2075"/>
      <c r="K96" s="1133"/>
      <c r="L96" s="790"/>
    </row>
    <row r="97" spans="1:13" ht="20.100000000000001" customHeight="1" x14ac:dyDescent="0.25">
      <c r="A97" s="805">
        <v>43497</v>
      </c>
      <c r="B97" s="17" t="s">
        <v>18</v>
      </c>
      <c r="C97" s="2">
        <v>25</v>
      </c>
      <c r="D97" s="3">
        <f t="shared" ref="D97:D149" si="0">+C97*(100-E97)/100</f>
        <v>13.75</v>
      </c>
      <c r="E97" s="2">
        <v>45</v>
      </c>
      <c r="F97" s="2"/>
      <c r="G97" s="2">
        <v>140</v>
      </c>
      <c r="H97" s="2"/>
      <c r="I97" s="2"/>
      <c r="J97" s="2"/>
      <c r="K97" s="2"/>
      <c r="L97" s="4" t="s">
        <v>2146</v>
      </c>
    </row>
    <row r="98" spans="1:13" ht="19.5" customHeight="1" x14ac:dyDescent="0.25">
      <c r="A98" s="672">
        <v>43588</v>
      </c>
      <c r="B98" s="17" t="s">
        <v>127</v>
      </c>
      <c r="C98" s="2"/>
      <c r="D98" s="3"/>
      <c r="E98" s="2"/>
      <c r="F98" s="2"/>
      <c r="G98" s="2"/>
      <c r="H98" s="2">
        <v>5750</v>
      </c>
      <c r="I98" s="2">
        <v>100</v>
      </c>
      <c r="J98" s="2"/>
      <c r="K98" s="2"/>
      <c r="L98" s="4"/>
    </row>
    <row r="99" spans="1:13" ht="33.75" customHeight="1" x14ac:dyDescent="0.25">
      <c r="A99" s="672">
        <v>43793</v>
      </c>
      <c r="B99" s="17" t="s">
        <v>13</v>
      </c>
      <c r="C99" s="2065" t="s">
        <v>2724</v>
      </c>
      <c r="D99" s="2066"/>
      <c r="E99" s="2066"/>
      <c r="F99" s="2066"/>
      <c r="G99" s="2066"/>
      <c r="H99" s="2066"/>
      <c r="I99" s="2066"/>
      <c r="J99" s="2067"/>
      <c r="K99" s="1127"/>
      <c r="L99" s="4"/>
    </row>
    <row r="100" spans="1:13" x14ac:dyDescent="0.25">
      <c r="A100" s="672">
        <v>43821</v>
      </c>
      <c r="B100" s="17" t="s">
        <v>127</v>
      </c>
      <c r="C100" s="2"/>
      <c r="D100" s="3" t="s">
        <v>1941</v>
      </c>
      <c r="E100" s="2"/>
      <c r="F100" s="2"/>
      <c r="G100" s="2"/>
      <c r="H100" s="2">
        <v>5925</v>
      </c>
      <c r="I100" s="2">
        <v>100</v>
      </c>
      <c r="J100" s="2"/>
      <c r="K100" s="2"/>
      <c r="L100" s="4" t="s">
        <v>2745</v>
      </c>
    </row>
    <row r="101" spans="1:13" x14ac:dyDescent="0.25">
      <c r="A101" s="672">
        <v>43829</v>
      </c>
      <c r="B101" s="17" t="s">
        <v>18</v>
      </c>
      <c r="C101" s="2">
        <v>55</v>
      </c>
      <c r="D101" s="3">
        <f t="shared" si="0"/>
        <v>19.25</v>
      </c>
      <c r="E101" s="2">
        <v>65</v>
      </c>
      <c r="F101" s="2" t="s">
        <v>95</v>
      </c>
      <c r="G101" s="2">
        <v>170</v>
      </c>
      <c r="H101" s="2"/>
      <c r="I101" s="2"/>
      <c r="J101" s="2"/>
      <c r="K101" s="2"/>
      <c r="L101" s="4" t="s">
        <v>2249</v>
      </c>
    </row>
    <row r="102" spans="1:13" x14ac:dyDescent="0.25">
      <c r="A102" s="672">
        <v>43909</v>
      </c>
      <c r="B102" s="17" t="s">
        <v>127</v>
      </c>
      <c r="C102" s="2"/>
      <c r="D102" s="3"/>
      <c r="E102" s="2"/>
      <c r="F102" s="2"/>
      <c r="G102" s="2"/>
      <c r="H102" s="2">
        <v>5742</v>
      </c>
      <c r="I102" s="2">
        <v>76</v>
      </c>
      <c r="J102" s="2"/>
      <c r="K102" s="2"/>
      <c r="L102" s="4" t="s">
        <v>2844</v>
      </c>
    </row>
    <row r="103" spans="1:13" x14ac:dyDescent="0.25">
      <c r="A103" s="1582">
        <v>43917</v>
      </c>
      <c r="B103" s="17" t="s">
        <v>4</v>
      </c>
      <c r="C103" s="2068" t="s">
        <v>2856</v>
      </c>
      <c r="D103" s="2069"/>
      <c r="E103" s="2069"/>
      <c r="F103" s="2069"/>
      <c r="G103" s="2069"/>
      <c r="H103" s="2069"/>
      <c r="I103" s="2069"/>
      <c r="J103" s="2070"/>
      <c r="K103" s="1129"/>
      <c r="L103" s="4"/>
      <c r="M103" s="8"/>
    </row>
    <row r="104" spans="1:13" ht="20.100000000000001" customHeight="1" x14ac:dyDescent="0.25">
      <c r="A104" s="1682"/>
      <c r="B104" s="17" t="s">
        <v>127</v>
      </c>
      <c r="C104" s="2"/>
      <c r="D104" s="2"/>
      <c r="E104" s="2"/>
      <c r="F104" s="2"/>
      <c r="G104" s="2"/>
      <c r="H104" s="2">
        <v>5750</v>
      </c>
      <c r="I104" s="2">
        <v>100</v>
      </c>
      <c r="J104" s="2"/>
      <c r="K104" s="2"/>
      <c r="L104" s="4"/>
      <c r="M104" s="8"/>
    </row>
    <row r="105" spans="1:13" s="89" customFormat="1" ht="17.25" customHeight="1" x14ac:dyDescent="0.25">
      <c r="A105" s="1337">
        <v>43920</v>
      </c>
      <c r="B105" s="913" t="s">
        <v>4</v>
      </c>
      <c r="C105" s="914"/>
      <c r="D105" s="914"/>
      <c r="E105" s="914">
        <v>65</v>
      </c>
      <c r="F105" s="914"/>
      <c r="G105" s="914"/>
      <c r="H105" s="914"/>
      <c r="I105" s="914"/>
      <c r="J105" s="914"/>
      <c r="K105" s="1199"/>
      <c r="L105" s="1380"/>
    </row>
    <row r="106" spans="1:13" ht="20.100000000000001" customHeight="1" x14ac:dyDescent="0.25">
      <c r="A106" s="1337">
        <v>43951</v>
      </c>
      <c r="B106" s="913" t="s">
        <v>4</v>
      </c>
      <c r="C106" s="914"/>
      <c r="D106" s="914"/>
      <c r="E106" s="914">
        <v>65</v>
      </c>
      <c r="F106" s="914"/>
      <c r="G106" s="914"/>
      <c r="H106" s="914"/>
      <c r="I106" s="914"/>
      <c r="J106" s="914"/>
      <c r="K106" s="1199"/>
      <c r="L106" s="1380"/>
      <c r="M106" s="8"/>
    </row>
    <row r="107" spans="1:13" ht="20.100000000000001" customHeight="1" x14ac:dyDescent="0.25">
      <c r="A107" s="672">
        <v>43980</v>
      </c>
      <c r="B107" s="17" t="s">
        <v>18</v>
      </c>
      <c r="C107" s="3">
        <v>65</v>
      </c>
      <c r="D107" s="3">
        <v>22.75</v>
      </c>
      <c r="E107" s="3">
        <v>65</v>
      </c>
      <c r="F107" s="3" t="s">
        <v>95</v>
      </c>
      <c r="G107" s="3">
        <v>160</v>
      </c>
      <c r="H107" s="2"/>
      <c r="I107" s="2"/>
      <c r="J107" s="2"/>
      <c r="K107" s="2"/>
      <c r="L107" s="4" t="s">
        <v>2249</v>
      </c>
      <c r="M107" s="8"/>
    </row>
    <row r="108" spans="1:13" ht="20.100000000000001" customHeight="1" x14ac:dyDescent="0.25">
      <c r="A108" s="1337">
        <v>43981</v>
      </c>
      <c r="B108" s="913" t="s">
        <v>4</v>
      </c>
      <c r="C108" s="914"/>
      <c r="D108" s="914"/>
      <c r="E108" s="914">
        <v>65</v>
      </c>
      <c r="F108" s="914"/>
      <c r="G108" s="914"/>
      <c r="H108" s="914"/>
      <c r="I108" s="914"/>
      <c r="J108" s="914"/>
      <c r="K108" s="1199"/>
      <c r="L108" s="1380"/>
      <c r="M108" s="8"/>
    </row>
    <row r="109" spans="1:13" ht="20.100000000000001" customHeight="1" x14ac:dyDescent="0.25">
      <c r="A109" s="1337">
        <v>44012</v>
      </c>
      <c r="B109" s="913" t="s">
        <v>4</v>
      </c>
      <c r="C109" s="914"/>
      <c r="D109" s="914"/>
      <c r="E109" s="914">
        <v>65</v>
      </c>
      <c r="F109" s="914"/>
      <c r="G109" s="914"/>
      <c r="H109" s="914"/>
      <c r="I109" s="914"/>
      <c r="J109" s="914"/>
      <c r="K109" s="1199"/>
      <c r="L109" s="1380"/>
      <c r="M109" s="8"/>
    </row>
    <row r="110" spans="1:13" ht="20.100000000000001" customHeight="1" x14ac:dyDescent="0.25">
      <c r="A110" s="1337">
        <v>44042</v>
      </c>
      <c r="B110" s="913" t="s">
        <v>4</v>
      </c>
      <c r="C110" s="914"/>
      <c r="D110" s="914"/>
      <c r="E110" s="914">
        <v>65</v>
      </c>
      <c r="F110" s="914"/>
      <c r="G110" s="914"/>
      <c r="H110" s="914"/>
      <c r="I110" s="914"/>
      <c r="J110" s="914"/>
      <c r="K110" s="1199"/>
      <c r="L110" s="1380"/>
      <c r="M110" s="8"/>
    </row>
    <row r="111" spans="1:13" ht="20.100000000000001" customHeight="1" x14ac:dyDescent="0.25">
      <c r="A111" s="672">
        <v>44063</v>
      </c>
      <c r="B111" s="17" t="s">
        <v>127</v>
      </c>
      <c r="C111" s="2"/>
      <c r="D111" s="3">
        <f t="shared" si="0"/>
        <v>0</v>
      </c>
      <c r="E111" s="2"/>
      <c r="F111" s="2"/>
      <c r="G111" s="2"/>
      <c r="H111" s="2">
        <v>5770</v>
      </c>
      <c r="I111" s="2">
        <v>94</v>
      </c>
      <c r="J111" s="2"/>
      <c r="K111" s="2"/>
      <c r="L111" s="4" t="s">
        <v>3091</v>
      </c>
      <c r="M111" s="8"/>
    </row>
    <row r="112" spans="1:13" ht="20.100000000000001" customHeight="1" x14ac:dyDescent="0.25">
      <c r="A112" s="1337">
        <v>44073</v>
      </c>
      <c r="B112" s="913" t="s">
        <v>4</v>
      </c>
      <c r="C112" s="914"/>
      <c r="D112" s="914"/>
      <c r="E112" s="914">
        <v>65</v>
      </c>
      <c r="F112" s="914"/>
      <c r="G112" s="914"/>
      <c r="H112" s="914"/>
      <c r="I112" s="914"/>
      <c r="J112" s="914"/>
      <c r="K112" s="1199"/>
      <c r="L112" s="1380"/>
      <c r="M112" s="8"/>
    </row>
    <row r="113" spans="1:13" ht="20.100000000000001" customHeight="1" x14ac:dyDescent="0.25">
      <c r="A113" s="1337">
        <v>44104</v>
      </c>
      <c r="B113" s="913" t="s">
        <v>4</v>
      </c>
      <c r="C113" s="914"/>
      <c r="D113" s="914"/>
      <c r="E113" s="914">
        <v>65</v>
      </c>
      <c r="F113" s="914"/>
      <c r="G113" s="914"/>
      <c r="H113" s="914"/>
      <c r="I113" s="914"/>
      <c r="J113" s="914"/>
      <c r="K113" s="1199"/>
      <c r="L113" s="1380"/>
      <c r="M113" s="8"/>
    </row>
    <row r="114" spans="1:13" x14ac:dyDescent="0.25">
      <c r="A114" s="672">
        <v>44112</v>
      </c>
      <c r="B114" s="17" t="s">
        <v>18</v>
      </c>
      <c r="C114" s="2">
        <v>42</v>
      </c>
      <c r="D114" s="3">
        <f>+C114-(E114/100*C114)</f>
        <v>14.7</v>
      </c>
      <c r="E114" s="2">
        <v>65</v>
      </c>
      <c r="F114" s="2" t="s">
        <v>95</v>
      </c>
      <c r="G114" s="2">
        <v>60</v>
      </c>
      <c r="H114" s="2"/>
      <c r="I114" s="2"/>
      <c r="J114" s="2"/>
      <c r="K114" s="2"/>
      <c r="L114" s="4" t="s">
        <v>36</v>
      </c>
      <c r="M114" s="8"/>
    </row>
    <row r="115" spans="1:13" ht="20.100000000000001" customHeight="1" x14ac:dyDescent="0.25">
      <c r="A115" s="1337">
        <v>44134</v>
      </c>
      <c r="B115" s="913" t="s">
        <v>4</v>
      </c>
      <c r="C115" s="914"/>
      <c r="D115" s="914"/>
      <c r="E115" s="914">
        <v>65</v>
      </c>
      <c r="F115" s="914"/>
      <c r="G115" s="914"/>
      <c r="H115" s="914"/>
      <c r="I115" s="914"/>
      <c r="J115" s="914"/>
      <c r="K115" s="1199"/>
      <c r="L115" s="1380"/>
      <c r="M115" s="8"/>
    </row>
    <row r="116" spans="1:13" ht="20.100000000000001" customHeight="1" x14ac:dyDescent="0.25">
      <c r="A116" s="1337">
        <v>44165</v>
      </c>
      <c r="B116" s="913" t="s">
        <v>4</v>
      </c>
      <c r="C116" s="914"/>
      <c r="D116" s="914"/>
      <c r="E116" s="914">
        <v>65</v>
      </c>
      <c r="F116" s="914"/>
      <c r="G116" s="914"/>
      <c r="H116" s="914"/>
      <c r="I116" s="914"/>
      <c r="J116" s="914"/>
      <c r="K116" s="1199"/>
      <c r="L116" s="1380"/>
      <c r="M116" s="8"/>
    </row>
    <row r="117" spans="1:13" x14ac:dyDescent="0.25">
      <c r="A117" s="672">
        <v>44169</v>
      </c>
      <c r="B117" s="17" t="s">
        <v>13</v>
      </c>
      <c r="C117" s="2062" t="s">
        <v>3262</v>
      </c>
      <c r="D117" s="2063"/>
      <c r="E117" s="2063"/>
      <c r="F117" s="2063"/>
      <c r="G117" s="2063"/>
      <c r="H117" s="2063"/>
      <c r="I117" s="2063"/>
      <c r="J117" s="2064"/>
      <c r="K117" s="2"/>
      <c r="L117" s="4"/>
      <c r="M117" s="8"/>
    </row>
    <row r="118" spans="1:13" x14ac:dyDescent="0.25">
      <c r="A118" s="672">
        <v>44170</v>
      </c>
      <c r="B118" s="17" t="s">
        <v>127</v>
      </c>
      <c r="C118" s="2"/>
      <c r="D118" s="3">
        <f t="shared" si="0"/>
        <v>0</v>
      </c>
      <c r="E118" s="2"/>
      <c r="F118" s="2"/>
      <c r="G118" s="2"/>
      <c r="H118" s="2">
        <v>5540</v>
      </c>
      <c r="I118" s="2">
        <v>97</v>
      </c>
      <c r="J118" s="2"/>
      <c r="K118" s="2"/>
      <c r="L118" s="4"/>
      <c r="M118" s="8"/>
    </row>
    <row r="119" spans="1:13" ht="20.100000000000001" customHeight="1" x14ac:dyDescent="0.25">
      <c r="A119" s="1337">
        <v>44195</v>
      </c>
      <c r="B119" s="913" t="s">
        <v>4</v>
      </c>
      <c r="C119" s="914"/>
      <c r="D119" s="914"/>
      <c r="E119" s="914">
        <v>65</v>
      </c>
      <c r="F119" s="914"/>
      <c r="G119" s="914"/>
      <c r="H119" s="914"/>
      <c r="I119" s="914"/>
      <c r="J119" s="914"/>
      <c r="K119" s="1199"/>
      <c r="L119" s="1380"/>
      <c r="M119" s="8"/>
    </row>
    <row r="120" spans="1:13" ht="20.100000000000001" customHeight="1" x14ac:dyDescent="0.25">
      <c r="A120" s="672">
        <v>44207</v>
      </c>
      <c r="B120" s="17" t="s">
        <v>127</v>
      </c>
      <c r="C120" s="2"/>
      <c r="D120" s="3">
        <f t="shared" si="0"/>
        <v>0</v>
      </c>
      <c r="E120" s="2"/>
      <c r="F120" s="2"/>
      <c r="G120" s="2"/>
      <c r="H120" s="2">
        <v>5520</v>
      </c>
      <c r="I120" s="2">
        <v>100</v>
      </c>
      <c r="J120" s="2"/>
      <c r="K120" s="2"/>
      <c r="L120" s="4" t="s">
        <v>3306</v>
      </c>
      <c r="M120" s="8"/>
    </row>
    <row r="121" spans="1:13" ht="20.100000000000001" customHeight="1" x14ac:dyDescent="0.25">
      <c r="A121" s="1337">
        <v>44226</v>
      </c>
      <c r="B121" s="913" t="s">
        <v>4</v>
      </c>
      <c r="C121" s="914"/>
      <c r="D121" s="914"/>
      <c r="E121" s="914">
        <v>65</v>
      </c>
      <c r="F121" s="914"/>
      <c r="G121" s="914"/>
      <c r="H121" s="914"/>
      <c r="I121" s="914"/>
      <c r="J121" s="914"/>
      <c r="K121" s="1199"/>
      <c r="L121" s="1380"/>
      <c r="M121" s="8"/>
    </row>
    <row r="122" spans="1:13" x14ac:dyDescent="0.25">
      <c r="A122" s="672">
        <v>44238</v>
      </c>
      <c r="B122" s="17" t="s">
        <v>13</v>
      </c>
      <c r="C122" s="2065" t="s">
        <v>3333</v>
      </c>
      <c r="D122" s="2066"/>
      <c r="E122" s="2066"/>
      <c r="F122" s="2066"/>
      <c r="G122" s="2066"/>
      <c r="H122" s="2066"/>
      <c r="I122" s="2066"/>
      <c r="J122" s="2067"/>
      <c r="K122" s="2"/>
      <c r="L122" s="4"/>
    </row>
    <row r="123" spans="1:13" ht="20.100000000000001" customHeight="1" x14ac:dyDescent="0.25">
      <c r="A123" s="1337">
        <v>44255</v>
      </c>
      <c r="B123" s="913" t="s">
        <v>4</v>
      </c>
      <c r="C123" s="914"/>
      <c r="D123" s="914"/>
      <c r="E123" s="914">
        <v>65</v>
      </c>
      <c r="F123" s="914"/>
      <c r="G123" s="914"/>
      <c r="H123" s="914"/>
      <c r="I123" s="914"/>
      <c r="J123" s="914"/>
      <c r="K123" s="1199"/>
      <c r="L123" s="1380"/>
      <c r="M123" s="8"/>
    </row>
    <row r="124" spans="1:13" ht="30.75" customHeight="1" x14ac:dyDescent="0.25">
      <c r="A124" s="672">
        <v>44300</v>
      </c>
      <c r="B124" s="17" t="s">
        <v>13</v>
      </c>
      <c r="C124" s="2065" t="s">
        <v>3435</v>
      </c>
      <c r="D124" s="2066"/>
      <c r="E124" s="2066"/>
      <c r="F124" s="2066"/>
      <c r="G124" s="2066"/>
      <c r="H124" s="2066"/>
      <c r="I124" s="2066"/>
      <c r="J124" s="2067"/>
      <c r="K124" s="2"/>
      <c r="L124" s="4"/>
    </row>
    <row r="125" spans="1:13" x14ac:dyDescent="0.25">
      <c r="A125" s="672">
        <v>44316</v>
      </c>
      <c r="B125" s="17" t="s">
        <v>18</v>
      </c>
      <c r="C125" s="2">
        <v>90</v>
      </c>
      <c r="D125" s="3">
        <f t="shared" si="0"/>
        <v>31.5</v>
      </c>
      <c r="E125" s="2">
        <v>65</v>
      </c>
      <c r="F125" s="2" t="s">
        <v>95</v>
      </c>
      <c r="G125" s="2">
        <v>160</v>
      </c>
      <c r="H125" s="2"/>
      <c r="I125" s="2"/>
      <c r="J125" s="2"/>
      <c r="K125" s="2"/>
      <c r="L125" s="4" t="s">
        <v>3386</v>
      </c>
    </row>
    <row r="126" spans="1:13" ht="20.100000000000001" customHeight="1" x14ac:dyDescent="0.25">
      <c r="A126" s="672">
        <v>44354</v>
      </c>
      <c r="B126" s="17" t="s">
        <v>1360</v>
      </c>
      <c r="C126" s="2"/>
      <c r="D126" s="3">
        <f t="shared" si="0"/>
        <v>0</v>
      </c>
      <c r="E126" s="2"/>
      <c r="F126" s="2"/>
      <c r="G126" s="2"/>
      <c r="H126" s="2">
        <v>5890</v>
      </c>
      <c r="I126" s="2">
        <v>93</v>
      </c>
      <c r="J126" s="2"/>
      <c r="K126" s="2"/>
      <c r="L126" s="4" t="s">
        <v>3416</v>
      </c>
    </row>
    <row r="127" spans="1:13" ht="20.100000000000001" customHeight="1" x14ac:dyDescent="0.25">
      <c r="A127" s="672">
        <v>44427</v>
      </c>
      <c r="B127" s="17" t="s">
        <v>13</v>
      </c>
      <c r="C127" s="2065" t="s">
        <v>2375</v>
      </c>
      <c r="D127" s="2066"/>
      <c r="E127" s="2066"/>
      <c r="F127" s="2066"/>
      <c r="G127" s="2066"/>
      <c r="H127" s="2066"/>
      <c r="I127" s="2066"/>
      <c r="J127" s="2067"/>
      <c r="K127" s="2"/>
      <c r="L127" s="4"/>
    </row>
    <row r="128" spans="1:13" x14ac:dyDescent="0.25">
      <c r="A128" s="672">
        <v>44438</v>
      </c>
      <c r="B128" s="17" t="s">
        <v>127</v>
      </c>
      <c r="C128" s="2"/>
      <c r="D128" s="3"/>
      <c r="E128" s="2"/>
      <c r="F128" s="2"/>
      <c r="G128" s="2"/>
      <c r="H128" s="216">
        <v>4060</v>
      </c>
      <c r="I128" s="216">
        <v>100</v>
      </c>
      <c r="J128" s="216"/>
      <c r="K128" s="216"/>
      <c r="L128" s="1543" t="s">
        <v>3476</v>
      </c>
    </row>
    <row r="129" spans="1:12" x14ac:dyDescent="0.25">
      <c r="A129" s="672">
        <v>44442</v>
      </c>
      <c r="B129" s="17" t="s">
        <v>127</v>
      </c>
      <c r="C129" s="2"/>
      <c r="D129" s="3"/>
      <c r="E129" s="2"/>
      <c r="F129" s="2"/>
      <c r="G129" s="2"/>
      <c r="H129" s="216">
        <v>4300</v>
      </c>
      <c r="I129" s="216">
        <v>100</v>
      </c>
      <c r="J129" s="216"/>
      <c r="K129" s="216"/>
      <c r="L129" s="1543" t="s">
        <v>3476</v>
      </c>
    </row>
    <row r="130" spans="1:12" x14ac:dyDescent="0.25">
      <c r="A130" s="672">
        <v>44453</v>
      </c>
      <c r="B130" s="17" t="s">
        <v>127</v>
      </c>
      <c r="C130" s="2"/>
      <c r="D130" s="3"/>
      <c r="E130" s="2"/>
      <c r="F130" s="2"/>
      <c r="G130" s="2"/>
      <c r="H130" s="2">
        <v>5680</v>
      </c>
      <c r="I130" s="2">
        <v>100</v>
      </c>
      <c r="J130" s="2"/>
      <c r="K130" s="2"/>
      <c r="L130" s="4" t="s">
        <v>3490</v>
      </c>
    </row>
    <row r="131" spans="1:12" x14ac:dyDescent="0.25">
      <c r="A131" s="672"/>
      <c r="B131" s="17"/>
      <c r="C131" s="2"/>
      <c r="D131" s="3">
        <f t="shared" si="0"/>
        <v>0</v>
      </c>
      <c r="E131" s="2"/>
      <c r="F131" s="2"/>
      <c r="G131" s="2"/>
      <c r="H131" s="2"/>
      <c r="I131" s="2"/>
      <c r="J131" s="2"/>
      <c r="K131" s="2"/>
      <c r="L131" s="4"/>
    </row>
    <row r="132" spans="1:12" x14ac:dyDescent="0.25">
      <c r="A132" s="672"/>
      <c r="B132" s="17"/>
      <c r="C132" s="2"/>
      <c r="D132" s="3">
        <f t="shared" si="0"/>
        <v>0</v>
      </c>
      <c r="E132" s="2"/>
      <c r="F132" s="2"/>
      <c r="G132" s="2"/>
      <c r="H132" s="2"/>
      <c r="I132" s="2"/>
      <c r="J132" s="2"/>
      <c r="K132" s="2"/>
      <c r="L132" s="4"/>
    </row>
    <row r="133" spans="1:12" x14ac:dyDescent="0.25">
      <c r="A133" s="672"/>
      <c r="B133" s="17"/>
      <c r="C133" s="2"/>
      <c r="D133" s="3">
        <f t="shared" si="0"/>
        <v>0</v>
      </c>
      <c r="E133" s="2"/>
      <c r="F133" s="2"/>
      <c r="G133" s="2"/>
      <c r="H133" s="2"/>
      <c r="I133" s="2"/>
      <c r="J133" s="2"/>
      <c r="K133" s="2"/>
      <c r="L133" s="4"/>
    </row>
    <row r="134" spans="1:12" ht="20.100000000000001" customHeight="1" x14ac:dyDescent="0.25">
      <c r="A134" s="672"/>
      <c r="B134" s="17"/>
      <c r="C134" s="2"/>
      <c r="D134" s="3">
        <f t="shared" si="0"/>
        <v>0</v>
      </c>
      <c r="E134" s="2"/>
      <c r="F134" s="2"/>
      <c r="G134" s="2"/>
      <c r="H134" s="2"/>
      <c r="I134" s="2"/>
      <c r="J134" s="2"/>
      <c r="K134" s="2"/>
      <c r="L134" s="4"/>
    </row>
    <row r="135" spans="1:12" ht="20.100000000000001" customHeight="1" x14ac:dyDescent="0.25">
      <c r="A135" s="672"/>
      <c r="B135" s="17"/>
      <c r="C135" s="2"/>
      <c r="D135" s="3">
        <f t="shared" si="0"/>
        <v>0</v>
      </c>
      <c r="E135" s="2"/>
      <c r="F135" s="2"/>
      <c r="G135" s="2"/>
      <c r="H135" s="2"/>
      <c r="I135" s="2"/>
      <c r="J135" s="2"/>
      <c r="K135" s="2"/>
      <c r="L135" s="4"/>
    </row>
    <row r="136" spans="1:12" ht="20.100000000000001" customHeight="1" x14ac:dyDescent="0.25">
      <c r="A136" s="672"/>
      <c r="B136" s="17"/>
      <c r="C136" s="2"/>
      <c r="D136" s="3">
        <f t="shared" si="0"/>
        <v>0</v>
      </c>
      <c r="E136" s="2"/>
      <c r="F136" s="2"/>
      <c r="G136" s="2"/>
      <c r="H136" s="2"/>
      <c r="I136" s="2"/>
      <c r="J136" s="2"/>
      <c r="K136" s="2"/>
      <c r="L136" s="4"/>
    </row>
    <row r="137" spans="1:12" ht="20.100000000000001" customHeight="1" x14ac:dyDescent="0.25">
      <c r="A137" s="672"/>
      <c r="B137" s="17"/>
      <c r="C137" s="2"/>
      <c r="D137" s="3">
        <f t="shared" si="0"/>
        <v>0</v>
      </c>
      <c r="E137" s="2"/>
      <c r="F137" s="2"/>
      <c r="G137" s="2"/>
      <c r="H137" s="2"/>
      <c r="I137" s="2"/>
      <c r="J137" s="2"/>
      <c r="K137" s="2"/>
      <c r="L137" s="4"/>
    </row>
    <row r="138" spans="1:12" x14ac:dyDescent="0.25">
      <c r="A138" s="672"/>
      <c r="B138" s="17"/>
      <c r="C138" s="2"/>
      <c r="D138" s="3">
        <f t="shared" si="0"/>
        <v>0</v>
      </c>
      <c r="E138" s="2"/>
      <c r="F138" s="2"/>
      <c r="G138" s="2"/>
      <c r="H138" s="2"/>
      <c r="I138" s="2"/>
      <c r="J138" s="2"/>
      <c r="K138" s="2"/>
      <c r="L138" s="4"/>
    </row>
    <row r="139" spans="1:12" ht="20.100000000000001" customHeight="1" x14ac:dyDescent="0.25">
      <c r="A139" s="672"/>
      <c r="B139" s="17"/>
      <c r="C139" s="2"/>
      <c r="D139" s="3">
        <f t="shared" si="0"/>
        <v>0</v>
      </c>
      <c r="E139" s="2"/>
      <c r="F139" s="2"/>
      <c r="G139" s="2"/>
      <c r="H139" s="2"/>
      <c r="I139" s="2"/>
      <c r="J139" s="2"/>
      <c r="K139" s="2"/>
      <c r="L139" s="4"/>
    </row>
    <row r="140" spans="1:12" ht="20.100000000000001" customHeight="1" x14ac:dyDescent="0.25">
      <c r="A140" s="672"/>
      <c r="B140" s="17"/>
      <c r="C140" s="2"/>
      <c r="D140" s="3">
        <f t="shared" si="0"/>
        <v>0</v>
      </c>
      <c r="E140" s="2"/>
      <c r="F140" s="2"/>
      <c r="G140" s="2"/>
      <c r="H140" s="2"/>
      <c r="I140" s="2"/>
      <c r="J140" s="2"/>
      <c r="K140" s="2"/>
      <c r="L140" s="4"/>
    </row>
    <row r="141" spans="1:12" ht="20.100000000000001" customHeight="1" x14ac:dyDescent="0.25">
      <c r="A141" s="672"/>
      <c r="B141" s="17"/>
      <c r="C141" s="2"/>
      <c r="D141" s="3">
        <f t="shared" si="0"/>
        <v>0</v>
      </c>
      <c r="E141" s="2"/>
      <c r="F141" s="2"/>
      <c r="G141" s="2"/>
      <c r="H141" s="2"/>
      <c r="I141" s="2"/>
      <c r="J141" s="2"/>
      <c r="K141" s="2"/>
      <c r="L141" s="4"/>
    </row>
    <row r="142" spans="1:12" ht="20.100000000000001" customHeight="1" x14ac:dyDescent="0.25">
      <c r="A142" s="672"/>
      <c r="B142" s="17"/>
      <c r="C142" s="2"/>
      <c r="D142" s="3">
        <f t="shared" si="0"/>
        <v>0</v>
      </c>
      <c r="E142" s="2"/>
      <c r="F142" s="2"/>
      <c r="G142" s="2"/>
      <c r="H142" s="2"/>
      <c r="I142" s="2"/>
      <c r="J142" s="2"/>
      <c r="K142" s="2"/>
      <c r="L142" s="4"/>
    </row>
    <row r="143" spans="1:12" ht="20.100000000000001" customHeight="1" x14ac:dyDescent="0.25">
      <c r="A143" s="672"/>
      <c r="B143" s="17"/>
      <c r="C143" s="2"/>
      <c r="D143" s="3">
        <f t="shared" si="0"/>
        <v>0</v>
      </c>
      <c r="E143" s="2"/>
      <c r="F143" s="2"/>
      <c r="G143" s="2"/>
      <c r="H143" s="2"/>
      <c r="I143" s="2"/>
      <c r="J143" s="2"/>
      <c r="K143" s="2"/>
      <c r="L143" s="4"/>
    </row>
    <row r="144" spans="1:12" ht="20.100000000000001" customHeight="1" x14ac:dyDescent="0.25">
      <c r="A144" s="672"/>
      <c r="B144" s="17"/>
      <c r="C144" s="2"/>
      <c r="D144" s="3">
        <f t="shared" si="0"/>
        <v>0</v>
      </c>
      <c r="E144" s="2"/>
      <c r="F144" s="2"/>
      <c r="G144" s="2"/>
      <c r="H144" s="2"/>
      <c r="I144" s="2"/>
      <c r="J144" s="2"/>
      <c r="K144" s="2"/>
      <c r="L144" s="4"/>
    </row>
    <row r="145" spans="1:12" ht="20.100000000000001" customHeight="1" x14ac:dyDescent="0.25">
      <c r="A145" s="672"/>
      <c r="B145" s="17"/>
      <c r="C145" s="2"/>
      <c r="D145" s="3">
        <f t="shared" si="0"/>
        <v>0</v>
      </c>
      <c r="E145" s="2"/>
      <c r="F145" s="2"/>
      <c r="G145" s="2"/>
      <c r="H145" s="2"/>
      <c r="I145" s="2"/>
      <c r="J145" s="2"/>
      <c r="K145" s="2"/>
      <c r="L145" s="4"/>
    </row>
    <row r="146" spans="1:12" ht="20.100000000000001" customHeight="1" x14ac:dyDescent="0.25">
      <c r="A146" s="672"/>
      <c r="B146" s="17"/>
      <c r="C146" s="2"/>
      <c r="D146" s="3">
        <f t="shared" si="0"/>
        <v>0</v>
      </c>
      <c r="E146" s="2"/>
      <c r="F146" s="2"/>
      <c r="G146" s="2"/>
      <c r="H146" s="2"/>
      <c r="I146" s="2"/>
      <c r="J146" s="2"/>
      <c r="K146" s="2"/>
      <c r="L146" s="4"/>
    </row>
    <row r="147" spans="1:12" x14ac:dyDescent="0.25">
      <c r="A147" s="672"/>
      <c r="B147" s="17"/>
      <c r="C147" s="2"/>
      <c r="D147" s="3">
        <f t="shared" si="0"/>
        <v>0</v>
      </c>
      <c r="E147" s="2"/>
      <c r="F147" s="2"/>
      <c r="G147" s="2"/>
      <c r="H147" s="2"/>
      <c r="I147" s="2"/>
      <c r="J147" s="2"/>
      <c r="K147" s="2"/>
      <c r="L147" s="4"/>
    </row>
    <row r="148" spans="1:12" ht="20.100000000000001" customHeight="1" x14ac:dyDescent="0.25">
      <c r="A148" s="672"/>
      <c r="B148" s="17"/>
      <c r="C148" s="2"/>
      <c r="D148" s="3">
        <f t="shared" si="0"/>
        <v>0</v>
      </c>
      <c r="E148" s="2"/>
      <c r="F148" s="2"/>
      <c r="G148" s="2"/>
      <c r="H148" s="2"/>
      <c r="I148" s="2"/>
      <c r="J148" s="2"/>
      <c r="K148" s="2"/>
      <c r="L148" s="4"/>
    </row>
    <row r="149" spans="1:12" x14ac:dyDescent="0.25">
      <c r="A149" s="672"/>
      <c r="B149" s="17"/>
      <c r="C149" s="2"/>
      <c r="D149" s="3">
        <f t="shared" si="0"/>
        <v>0</v>
      </c>
      <c r="E149" s="2"/>
      <c r="F149" s="2"/>
      <c r="G149" s="2"/>
      <c r="H149" s="2"/>
      <c r="I149" s="2"/>
      <c r="J149" s="2"/>
      <c r="K149" s="2"/>
      <c r="L149" s="4"/>
    </row>
    <row r="150" spans="1:12" x14ac:dyDescent="0.25">
      <c r="A150" s="672"/>
      <c r="B150" s="17"/>
      <c r="C150" s="2"/>
      <c r="D150" s="3">
        <f t="shared" ref="D150:D176" si="1">+C150*(100-E150)/100</f>
        <v>0</v>
      </c>
      <c r="E150" s="2"/>
      <c r="F150" s="2"/>
      <c r="G150" s="2"/>
      <c r="H150" s="2"/>
      <c r="I150" s="2"/>
      <c r="J150" s="2"/>
      <c r="K150" s="2"/>
      <c r="L150" s="4"/>
    </row>
    <row r="151" spans="1:12" x14ac:dyDescent="0.25">
      <c r="A151" s="672"/>
      <c r="B151" s="17"/>
      <c r="C151" s="2"/>
      <c r="D151" s="3">
        <f t="shared" si="1"/>
        <v>0</v>
      </c>
      <c r="E151" s="2"/>
      <c r="F151" s="2"/>
      <c r="G151" s="2"/>
      <c r="H151" s="2"/>
      <c r="I151" s="2"/>
      <c r="J151" s="2"/>
      <c r="K151" s="2"/>
      <c r="L151" s="4"/>
    </row>
    <row r="152" spans="1:12" x14ac:dyDescent="0.25">
      <c r="A152" s="672"/>
      <c r="B152" s="17"/>
      <c r="C152" s="2"/>
      <c r="D152" s="3">
        <f t="shared" si="1"/>
        <v>0</v>
      </c>
      <c r="E152" s="2"/>
      <c r="F152" s="2"/>
      <c r="G152" s="2"/>
      <c r="H152" s="2"/>
      <c r="I152" s="2"/>
      <c r="J152" s="2"/>
      <c r="K152" s="2"/>
      <c r="L152" s="4"/>
    </row>
    <row r="153" spans="1:12" x14ac:dyDescent="0.25">
      <c r="A153" s="672"/>
      <c r="B153" s="17"/>
      <c r="C153" s="2"/>
      <c r="D153" s="3">
        <f t="shared" si="1"/>
        <v>0</v>
      </c>
      <c r="E153" s="2"/>
      <c r="F153" s="2"/>
      <c r="G153" s="2"/>
      <c r="H153" s="2"/>
      <c r="I153" s="2"/>
      <c r="J153" s="2"/>
      <c r="K153" s="2"/>
      <c r="L153" s="4"/>
    </row>
    <row r="154" spans="1:12" x14ac:dyDescent="0.25">
      <c r="A154" s="672"/>
      <c r="B154" s="17"/>
      <c r="C154" s="2"/>
      <c r="D154" s="3">
        <f t="shared" si="1"/>
        <v>0</v>
      </c>
      <c r="E154" s="2"/>
      <c r="F154" s="2"/>
      <c r="G154" s="2"/>
      <c r="H154" s="2"/>
      <c r="I154" s="2"/>
      <c r="J154" s="2"/>
      <c r="K154" s="2"/>
      <c r="L154" s="4"/>
    </row>
    <row r="155" spans="1:12" x14ac:dyDescent="0.25">
      <c r="A155" s="672"/>
      <c r="B155" s="17"/>
      <c r="C155" s="2"/>
      <c r="D155" s="3">
        <f t="shared" si="1"/>
        <v>0</v>
      </c>
      <c r="E155" s="2"/>
      <c r="F155" s="2"/>
      <c r="G155" s="2"/>
      <c r="H155" s="2"/>
      <c r="I155" s="2"/>
      <c r="J155" s="2"/>
      <c r="K155" s="2"/>
      <c r="L155" s="4"/>
    </row>
    <row r="156" spans="1:12" x14ac:dyDescent="0.25">
      <c r="A156" s="672"/>
      <c r="B156" s="17"/>
      <c r="C156" s="2"/>
      <c r="D156" s="3">
        <f t="shared" si="1"/>
        <v>0</v>
      </c>
      <c r="E156" s="2"/>
      <c r="F156" s="2"/>
      <c r="G156" s="2"/>
      <c r="H156" s="2"/>
      <c r="I156" s="2"/>
      <c r="J156" s="2"/>
      <c r="K156" s="2"/>
      <c r="L156" s="4"/>
    </row>
    <row r="157" spans="1:12" x14ac:dyDescent="0.25">
      <c r="A157" s="672"/>
      <c r="B157" s="17"/>
      <c r="C157" s="2"/>
      <c r="D157" s="3">
        <f t="shared" si="1"/>
        <v>0</v>
      </c>
      <c r="E157" s="2"/>
      <c r="F157" s="2"/>
      <c r="G157" s="2"/>
      <c r="H157" s="2"/>
      <c r="I157" s="2"/>
      <c r="J157" s="2"/>
      <c r="K157" s="2"/>
      <c r="L157" s="4"/>
    </row>
    <row r="158" spans="1:12" x14ac:dyDescent="0.25">
      <c r="A158" s="672"/>
      <c r="B158" s="17"/>
      <c r="C158" s="2"/>
      <c r="D158" s="3">
        <f t="shared" si="1"/>
        <v>0</v>
      </c>
      <c r="E158" s="2"/>
      <c r="F158" s="2"/>
      <c r="G158" s="2"/>
      <c r="H158" s="2"/>
      <c r="I158" s="2"/>
      <c r="J158" s="2"/>
      <c r="K158" s="2"/>
      <c r="L158" s="4"/>
    </row>
    <row r="159" spans="1:12" x14ac:dyDescent="0.25">
      <c r="A159" s="672"/>
      <c r="B159" s="17"/>
      <c r="C159" s="2"/>
      <c r="D159" s="3">
        <f t="shared" si="1"/>
        <v>0</v>
      </c>
      <c r="E159" s="2"/>
      <c r="F159" s="2"/>
      <c r="G159" s="2"/>
      <c r="H159" s="2"/>
      <c r="I159" s="2"/>
      <c r="J159" s="2"/>
      <c r="K159" s="2"/>
      <c r="L159" s="4"/>
    </row>
    <row r="160" spans="1:12" x14ac:dyDescent="0.25">
      <c r="A160" s="672"/>
      <c r="B160" s="17"/>
      <c r="C160" s="2"/>
      <c r="D160" s="3">
        <f t="shared" si="1"/>
        <v>0</v>
      </c>
      <c r="E160" s="2"/>
      <c r="F160" s="2"/>
      <c r="G160" s="2"/>
      <c r="H160" s="2"/>
      <c r="I160" s="2"/>
      <c r="J160" s="2"/>
      <c r="K160" s="2"/>
      <c r="L160" s="4"/>
    </row>
    <row r="161" spans="1:12" x14ac:dyDescent="0.25">
      <c r="A161" s="672"/>
      <c r="B161" s="17"/>
      <c r="C161" s="2"/>
      <c r="D161" s="3">
        <f t="shared" si="1"/>
        <v>0</v>
      </c>
      <c r="E161" s="2"/>
      <c r="F161" s="2"/>
      <c r="G161" s="2"/>
      <c r="H161" s="2"/>
      <c r="I161" s="2"/>
      <c r="J161" s="2"/>
      <c r="K161" s="2"/>
      <c r="L161" s="4"/>
    </row>
    <row r="162" spans="1:12" x14ac:dyDescent="0.25">
      <c r="A162" s="1"/>
      <c r="B162" s="17"/>
      <c r="C162" s="2"/>
      <c r="D162" s="3">
        <f t="shared" si="1"/>
        <v>0</v>
      </c>
      <c r="E162" s="2"/>
      <c r="F162" s="2"/>
      <c r="G162" s="2"/>
      <c r="H162" s="2"/>
      <c r="I162" s="2"/>
      <c r="J162" s="2"/>
      <c r="K162" s="2"/>
      <c r="L162" s="4"/>
    </row>
    <row r="163" spans="1:12" x14ac:dyDescent="0.25">
      <c r="A163" s="1"/>
      <c r="B163" s="17"/>
      <c r="C163" s="2"/>
      <c r="D163" s="3">
        <f t="shared" si="1"/>
        <v>0</v>
      </c>
      <c r="E163" s="2"/>
      <c r="F163" s="2"/>
      <c r="G163" s="2"/>
      <c r="H163" s="2"/>
      <c r="I163" s="2"/>
      <c r="J163" s="2"/>
      <c r="K163" s="2"/>
      <c r="L163" s="4"/>
    </row>
    <row r="164" spans="1:12" x14ac:dyDescent="0.25">
      <c r="A164" s="1"/>
      <c r="B164" s="17"/>
      <c r="C164" s="2"/>
      <c r="D164" s="3">
        <f t="shared" si="1"/>
        <v>0</v>
      </c>
      <c r="E164" s="2"/>
      <c r="F164" s="2"/>
      <c r="G164" s="2"/>
      <c r="H164" s="2"/>
      <c r="I164" s="2"/>
      <c r="J164" s="2"/>
      <c r="K164" s="2"/>
      <c r="L164" s="4"/>
    </row>
    <row r="165" spans="1:12" x14ac:dyDescent="0.25">
      <c r="A165" s="1"/>
      <c r="B165" s="17"/>
      <c r="C165" s="2"/>
      <c r="D165" s="3">
        <f t="shared" si="1"/>
        <v>0</v>
      </c>
      <c r="E165" s="2"/>
      <c r="F165" s="2"/>
      <c r="G165" s="2"/>
      <c r="H165" s="2"/>
      <c r="I165" s="2"/>
      <c r="J165" s="2"/>
      <c r="K165" s="2"/>
      <c r="L165" s="4"/>
    </row>
    <row r="166" spans="1:12" x14ac:dyDescent="0.25">
      <c r="A166" s="1"/>
      <c r="B166" s="17"/>
      <c r="C166" s="2"/>
      <c r="D166" s="3">
        <f t="shared" si="1"/>
        <v>0</v>
      </c>
      <c r="E166" s="2"/>
      <c r="F166" s="2"/>
      <c r="G166" s="2"/>
      <c r="H166" s="2"/>
      <c r="I166" s="2"/>
      <c r="J166" s="2"/>
      <c r="K166" s="2"/>
      <c r="L166" s="4"/>
    </row>
    <row r="167" spans="1:12" x14ac:dyDescent="0.25">
      <c r="A167" s="1"/>
      <c r="B167" s="17"/>
      <c r="C167" s="2"/>
      <c r="D167" s="3">
        <f t="shared" si="1"/>
        <v>0</v>
      </c>
      <c r="E167" s="2"/>
      <c r="F167" s="2"/>
      <c r="G167" s="2"/>
      <c r="H167" s="2"/>
      <c r="I167" s="2"/>
      <c r="J167" s="2"/>
      <c r="K167" s="2"/>
      <c r="L167" s="4"/>
    </row>
    <row r="168" spans="1:12" x14ac:dyDescent="0.25">
      <c r="A168" s="1"/>
      <c r="B168" s="17"/>
      <c r="C168" s="2"/>
      <c r="D168" s="3">
        <f t="shared" si="1"/>
        <v>0</v>
      </c>
      <c r="E168" s="2"/>
      <c r="F168" s="2"/>
      <c r="G168" s="2"/>
      <c r="H168" s="2"/>
      <c r="I168" s="2"/>
      <c r="J168" s="2"/>
      <c r="K168" s="2"/>
      <c r="L168" s="4"/>
    </row>
    <row r="169" spans="1:12" x14ac:dyDescent="0.25">
      <c r="A169" s="1"/>
      <c r="B169" s="17"/>
      <c r="C169" s="2"/>
      <c r="D169" s="3">
        <f t="shared" si="1"/>
        <v>0</v>
      </c>
      <c r="E169" s="2"/>
      <c r="F169" s="2"/>
      <c r="G169" s="2"/>
      <c r="H169" s="2"/>
      <c r="I169" s="2"/>
      <c r="J169" s="2"/>
      <c r="K169" s="2"/>
      <c r="L169" s="4"/>
    </row>
    <row r="170" spans="1:12" x14ac:dyDescent="0.25">
      <c r="A170" s="1"/>
      <c r="B170" s="17"/>
      <c r="C170" s="2"/>
      <c r="D170" s="3">
        <f t="shared" si="1"/>
        <v>0</v>
      </c>
      <c r="E170" s="2"/>
      <c r="F170" s="2"/>
      <c r="G170" s="2"/>
      <c r="H170" s="2"/>
      <c r="I170" s="2"/>
      <c r="J170" s="2"/>
      <c r="K170" s="2"/>
      <c r="L170" s="4"/>
    </row>
    <row r="171" spans="1:12" x14ac:dyDescent="0.25">
      <c r="A171" s="1"/>
      <c r="B171" s="17"/>
      <c r="C171" s="2"/>
      <c r="D171" s="3">
        <f t="shared" si="1"/>
        <v>0</v>
      </c>
      <c r="E171" s="2"/>
      <c r="F171" s="2"/>
      <c r="G171" s="2"/>
      <c r="H171" s="2"/>
      <c r="I171" s="2"/>
      <c r="J171" s="2"/>
      <c r="K171" s="2"/>
      <c r="L171" s="4"/>
    </row>
    <row r="172" spans="1:12" x14ac:dyDescent="0.25">
      <c r="A172" s="1"/>
      <c r="B172" s="17"/>
      <c r="C172" s="2"/>
      <c r="D172" s="3">
        <f t="shared" si="1"/>
        <v>0</v>
      </c>
      <c r="E172" s="2"/>
      <c r="F172" s="2"/>
      <c r="G172" s="2"/>
      <c r="H172" s="2"/>
      <c r="I172" s="2"/>
      <c r="J172" s="2"/>
      <c r="K172" s="2"/>
      <c r="L172" s="4"/>
    </row>
    <row r="173" spans="1:12" x14ac:dyDescent="0.25">
      <c r="A173" s="1"/>
      <c r="B173" s="17"/>
      <c r="C173" s="2"/>
      <c r="D173" s="3">
        <f t="shared" si="1"/>
        <v>0</v>
      </c>
      <c r="E173" s="2"/>
      <c r="F173" s="2"/>
      <c r="G173" s="2"/>
      <c r="H173" s="2"/>
      <c r="I173" s="2"/>
      <c r="J173" s="2"/>
      <c r="K173" s="2"/>
      <c r="L173" s="4"/>
    </row>
    <row r="174" spans="1:12" x14ac:dyDescent="0.25">
      <c r="A174" s="16"/>
      <c r="B174" s="17"/>
      <c r="D174" s="3">
        <f t="shared" si="1"/>
        <v>0</v>
      </c>
    </row>
    <row r="175" spans="1:12" x14ac:dyDescent="0.25">
      <c r="A175" s="16"/>
      <c r="D175" s="3">
        <f t="shared" si="1"/>
        <v>0</v>
      </c>
    </row>
    <row r="176" spans="1:12" x14ac:dyDescent="0.25">
      <c r="A176" s="16"/>
      <c r="D176" s="3">
        <f t="shared" si="1"/>
        <v>0</v>
      </c>
    </row>
    <row r="177" spans="1:1" x14ac:dyDescent="0.25">
      <c r="A177" s="16"/>
    </row>
  </sheetData>
  <autoFilter ref="A6:L176"/>
  <customSheetViews>
    <customSheetView guid="{4721BBB5-12E6-4B99-8BF2-C39038CD9F6A}" showAutoFilter="1">
      <pane ySplit="6" topLeftCell="A73" activePane="bottomLeft" state="frozen"/>
      <selection pane="bottomLeft" activeCell="K80" sqref="K80"/>
      <pageMargins left="0.7" right="0.7" top="0.75" bottom="0.75" header="0.3" footer="0.3"/>
      <pageSetup orientation="portrait" r:id="rId1"/>
      <autoFilter ref="B6:B164"/>
    </customSheetView>
    <customSheetView guid="{FA9FAA88-D028-49CA-97F0-6F4B4A8F7473}" showAutoFilter="1">
      <pane ySplit="6" topLeftCell="A73" activePane="bottomLeft" state="frozen"/>
      <selection pane="bottomLeft" activeCell="C77" sqref="C77:J77"/>
      <pageMargins left="0.7" right="0.7" top="0.75" bottom="0.75" header="0.3" footer="0.3"/>
      <pageSetup orientation="portrait" r:id="rId2"/>
      <autoFilter ref="B6:B164"/>
    </customSheetView>
  </customSheetViews>
  <mergeCells count="74">
    <mergeCell ref="C41:J41"/>
    <mergeCell ref="C36:J36"/>
    <mergeCell ref="I3:J3"/>
    <mergeCell ref="C40:J40"/>
    <mergeCell ref="C54:J54"/>
    <mergeCell ref="C49:J49"/>
    <mergeCell ref="C46:J46"/>
    <mergeCell ref="C52:J52"/>
    <mergeCell ref="C53:J53"/>
    <mergeCell ref="C45:J45"/>
    <mergeCell ref="C44:J44"/>
    <mergeCell ref="K3:L3"/>
    <mergeCell ref="K4:L4"/>
    <mergeCell ref="K5:L5"/>
    <mergeCell ref="C37:J37"/>
    <mergeCell ref="C38:J38"/>
    <mergeCell ref="M3:P3"/>
    <mergeCell ref="A3:B3"/>
    <mergeCell ref="C3:F3"/>
    <mergeCell ref="G3:H3"/>
    <mergeCell ref="A69:A70"/>
    <mergeCell ref="C69:J69"/>
    <mergeCell ref="C68:J68"/>
    <mergeCell ref="A67:A68"/>
    <mergeCell ref="A4:B4"/>
    <mergeCell ref="C4:F4"/>
    <mergeCell ref="G4:H4"/>
    <mergeCell ref="I4:J4"/>
    <mergeCell ref="C18:J18"/>
    <mergeCell ref="C35:J35"/>
    <mergeCell ref="A44:A45"/>
    <mergeCell ref="A37:A38"/>
    <mergeCell ref="A1:L1"/>
    <mergeCell ref="A2:B2"/>
    <mergeCell ref="C2:F2"/>
    <mergeCell ref="G2:H2"/>
    <mergeCell ref="I2:J2"/>
    <mergeCell ref="K2:L2"/>
    <mergeCell ref="A10:A11"/>
    <mergeCell ref="I5:J5"/>
    <mergeCell ref="C34:J34"/>
    <mergeCell ref="C8:J8"/>
    <mergeCell ref="C23:J23"/>
    <mergeCell ref="C7:J7"/>
    <mergeCell ref="C16:J16"/>
    <mergeCell ref="C31:J31"/>
    <mergeCell ref="C30:J30"/>
    <mergeCell ref="C12:J12"/>
    <mergeCell ref="A5:B5"/>
    <mergeCell ref="C5:F5"/>
    <mergeCell ref="C77:J77"/>
    <mergeCell ref="C74:J74"/>
    <mergeCell ref="C70:J70"/>
    <mergeCell ref="C64:J64"/>
    <mergeCell ref="C62:J62"/>
    <mergeCell ref="C82:J82"/>
    <mergeCell ref="C90:J90"/>
    <mergeCell ref="C81:J81"/>
    <mergeCell ref="C79:J79"/>
    <mergeCell ref="C78:J78"/>
    <mergeCell ref="C87:J87"/>
    <mergeCell ref="C99:J99"/>
    <mergeCell ref="C91:J91"/>
    <mergeCell ref="C117:J117"/>
    <mergeCell ref="A83:A84"/>
    <mergeCell ref="C84:J84"/>
    <mergeCell ref="C96:J96"/>
    <mergeCell ref="A94:A95"/>
    <mergeCell ref="C93:J93"/>
    <mergeCell ref="C127:J127"/>
    <mergeCell ref="C124:J124"/>
    <mergeCell ref="C122:J122"/>
    <mergeCell ref="A103:A104"/>
    <mergeCell ref="C103:J103"/>
  </mergeCells>
  <hyperlinks>
    <hyperlink ref="B64" r:id="rId3"/>
    <hyperlink ref="B54" r:id="rId4"/>
    <hyperlink ref="B81" r:id="rId5"/>
  </hyperlinks>
  <pageMargins left="0.7" right="0.7" top="0.75" bottom="0.75" header="0.3" footer="0.3"/>
  <pageSetup orientation="portrait" r:id="rId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AL156"/>
  <sheetViews>
    <sheetView zoomScaleNormal="100" workbookViewId="0">
      <pane ySplit="6" topLeftCell="A94" activePane="bottomLeft" state="frozen"/>
      <selection pane="bottomLeft" sqref="A1:L1"/>
    </sheetView>
  </sheetViews>
  <sheetFormatPr defaultColWidth="8.88671875" defaultRowHeight="15.75" x14ac:dyDescent="0.25"/>
  <cols>
    <col min="1" max="1" width="8.5546875" style="48" customWidth="1"/>
    <col min="2" max="2" width="7.88671875" style="47" customWidth="1"/>
    <col min="3" max="10" width="10.5546875" style="47" customWidth="1"/>
    <col min="11" max="11" width="21.109375" style="970" customWidth="1"/>
    <col min="12" max="12" width="34.109375" style="7" customWidth="1"/>
    <col min="13" max="16384" width="8.88671875" style="89"/>
  </cols>
  <sheetData>
    <row r="1" spans="1:13" s="6" customFormat="1" ht="30.75" customHeight="1" thickTop="1" x14ac:dyDescent="0.25">
      <c r="A1" s="1751" t="s">
        <v>405</v>
      </c>
      <c r="B1" s="1752"/>
      <c r="C1" s="1752"/>
      <c r="D1" s="1752"/>
      <c r="E1" s="1752"/>
      <c r="F1" s="1752"/>
      <c r="G1" s="1752"/>
      <c r="H1" s="1752"/>
      <c r="I1" s="1752"/>
      <c r="J1" s="1752"/>
      <c r="K1" s="1752"/>
      <c r="L1" s="1753"/>
      <c r="M1" s="5"/>
    </row>
    <row r="2" spans="1:13" s="9" customFormat="1" ht="20.25" customHeight="1" x14ac:dyDescent="0.25">
      <c r="A2" s="1624" t="s">
        <v>177</v>
      </c>
      <c r="B2" s="1625"/>
      <c r="C2" s="1600">
        <f>+(25+118+73)*25</f>
        <v>5400</v>
      </c>
      <c r="D2" s="1601"/>
      <c r="E2" s="1601"/>
      <c r="F2" s="1602"/>
      <c r="G2" s="1626"/>
      <c r="H2" s="1627"/>
      <c r="I2" s="1628" t="s">
        <v>178</v>
      </c>
      <c r="J2" s="1629"/>
      <c r="K2" s="1722" t="s">
        <v>187</v>
      </c>
      <c r="L2" s="1723"/>
      <c r="M2" s="8"/>
    </row>
    <row r="3" spans="1:13" s="9" customFormat="1" ht="20.25" customHeight="1" x14ac:dyDescent="0.25">
      <c r="A3" s="1624" t="s">
        <v>179</v>
      </c>
      <c r="B3" s="1625"/>
      <c r="C3" s="1600" t="s">
        <v>186</v>
      </c>
      <c r="D3" s="1601"/>
      <c r="E3" s="1601"/>
      <c r="F3" s="1602"/>
      <c r="G3" s="1740" t="s">
        <v>1658</v>
      </c>
      <c r="H3" s="1741"/>
      <c r="I3" s="1628" t="s">
        <v>180</v>
      </c>
      <c r="J3" s="1629"/>
      <c r="K3" s="1722" t="s">
        <v>188</v>
      </c>
      <c r="L3" s="1723"/>
      <c r="M3" s="8"/>
    </row>
    <row r="4" spans="1:13" s="9" customFormat="1" ht="28.5" customHeight="1" x14ac:dyDescent="0.25">
      <c r="A4" s="1624" t="s">
        <v>181</v>
      </c>
      <c r="B4" s="1625"/>
      <c r="C4" s="1651" t="s">
        <v>1606</v>
      </c>
      <c r="D4" s="1686"/>
      <c r="E4" s="1686"/>
      <c r="F4" s="1687"/>
      <c r="G4" s="1740"/>
      <c r="H4" s="1741"/>
      <c r="I4" s="1628" t="s">
        <v>182</v>
      </c>
      <c r="J4" s="1629"/>
      <c r="K4" s="1688" t="s">
        <v>2766</v>
      </c>
      <c r="L4" s="1689"/>
      <c r="M4" s="8"/>
    </row>
    <row r="5" spans="1:13" s="9" customFormat="1" ht="92.25" customHeight="1" thickBot="1" x14ac:dyDescent="0.3">
      <c r="A5" s="1641" t="s">
        <v>183</v>
      </c>
      <c r="B5" s="1642"/>
      <c r="C5" s="1636" t="s">
        <v>2764</v>
      </c>
      <c r="D5" s="1637"/>
      <c r="E5" s="1637"/>
      <c r="F5" s="1638"/>
      <c r="G5" s="2094"/>
      <c r="H5" s="2095"/>
      <c r="I5" s="1628" t="s">
        <v>297</v>
      </c>
      <c r="J5" s="1629"/>
      <c r="K5" s="1861" t="s">
        <v>1641</v>
      </c>
      <c r="L5" s="1862"/>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114.75" customHeight="1" thickTop="1" x14ac:dyDescent="0.25">
      <c r="A7" s="1072">
        <v>40978</v>
      </c>
      <c r="B7" s="466" t="s">
        <v>78</v>
      </c>
      <c r="C7" s="2041" t="s">
        <v>504</v>
      </c>
      <c r="D7" s="2041"/>
      <c r="E7" s="2041"/>
      <c r="F7" s="2041"/>
      <c r="G7" s="2041"/>
      <c r="H7" s="2041"/>
      <c r="I7" s="2041"/>
      <c r="J7" s="2041"/>
      <c r="K7" s="1270" t="s">
        <v>1548</v>
      </c>
      <c r="L7" s="1270" t="s">
        <v>1548</v>
      </c>
    </row>
    <row r="8" spans="1:13" ht="30.75" customHeight="1" x14ac:dyDescent="0.25">
      <c r="A8" s="104"/>
      <c r="B8" s="17"/>
      <c r="C8" s="2091" t="s">
        <v>239</v>
      </c>
      <c r="D8" s="2092"/>
      <c r="E8" s="2092"/>
      <c r="F8" s="2092"/>
      <c r="G8" s="2092"/>
      <c r="H8" s="2092"/>
      <c r="I8" s="2092"/>
      <c r="J8" s="2093"/>
      <c r="K8" s="1134"/>
      <c r="L8" s="57"/>
    </row>
    <row r="9" spans="1:13" ht="24" customHeight="1" x14ac:dyDescent="0.25">
      <c r="A9" s="104">
        <v>40983</v>
      </c>
      <c r="B9" s="17" t="s">
        <v>18</v>
      </c>
      <c r="C9" s="57">
        <v>225</v>
      </c>
      <c r="D9" s="57">
        <f>+C9*(100-E9)/100</f>
        <v>123.75</v>
      </c>
      <c r="E9" s="57">
        <v>45</v>
      </c>
      <c r="F9" s="57" t="s">
        <v>95</v>
      </c>
      <c r="G9" s="57">
        <v>120</v>
      </c>
      <c r="H9" s="105"/>
      <c r="I9" s="106"/>
      <c r="J9" s="57"/>
      <c r="K9" s="57"/>
      <c r="L9" s="57" t="s">
        <v>132</v>
      </c>
    </row>
    <row r="10" spans="1:13" ht="20.100000000000001" customHeight="1" x14ac:dyDescent="0.25">
      <c r="A10" s="104">
        <v>40990</v>
      </c>
      <c r="B10" s="17" t="s">
        <v>127</v>
      </c>
      <c r="C10" s="106"/>
      <c r="D10" s="57"/>
      <c r="E10" s="106"/>
      <c r="F10" s="106"/>
      <c r="G10" s="106"/>
      <c r="H10" s="106"/>
      <c r="I10" s="106"/>
      <c r="J10" s="106"/>
      <c r="K10" s="106"/>
      <c r="L10" s="57" t="s">
        <v>42</v>
      </c>
    </row>
    <row r="11" spans="1:13" ht="20.100000000000001" customHeight="1" x14ac:dyDescent="0.25">
      <c r="A11" s="16">
        <v>40996</v>
      </c>
      <c r="B11" s="17" t="s">
        <v>127</v>
      </c>
      <c r="C11" s="57"/>
      <c r="D11" s="57"/>
      <c r="E11" s="57"/>
      <c r="F11" s="57"/>
      <c r="G11" s="57"/>
      <c r="H11" s="57">
        <v>4480</v>
      </c>
      <c r="I11" s="57">
        <v>100</v>
      </c>
      <c r="J11" s="57"/>
      <c r="K11" s="57"/>
      <c r="L11" s="57" t="s">
        <v>505</v>
      </c>
    </row>
    <row r="12" spans="1:13" ht="20.100000000000001" customHeight="1" x14ac:dyDescent="0.25">
      <c r="A12" s="29">
        <v>41097</v>
      </c>
      <c r="B12" s="30" t="s">
        <v>18</v>
      </c>
      <c r="C12" s="56">
        <v>170</v>
      </c>
      <c r="D12" s="56">
        <f>+C12*(100-E12)/100</f>
        <v>136</v>
      </c>
      <c r="E12" s="56">
        <v>20</v>
      </c>
      <c r="F12" s="56"/>
      <c r="G12" s="56">
        <v>155</v>
      </c>
      <c r="H12" s="56"/>
      <c r="I12" s="56"/>
      <c r="J12" s="56"/>
      <c r="K12" s="56"/>
      <c r="L12" s="56" t="s">
        <v>132</v>
      </c>
    </row>
    <row r="13" spans="1:13" ht="20.100000000000001" customHeight="1" x14ac:dyDescent="0.25">
      <c r="A13" s="16">
        <v>41112</v>
      </c>
      <c r="B13" s="17" t="s">
        <v>127</v>
      </c>
      <c r="C13" s="57"/>
      <c r="D13" s="57"/>
      <c r="E13" s="57"/>
      <c r="F13" s="57"/>
      <c r="G13" s="57"/>
      <c r="H13" s="57">
        <v>5250</v>
      </c>
      <c r="I13" s="57">
        <v>100</v>
      </c>
      <c r="J13" s="57"/>
      <c r="K13" s="57"/>
      <c r="L13" s="57" t="s">
        <v>42</v>
      </c>
    </row>
    <row r="14" spans="1:13" ht="20.100000000000001" customHeight="1" x14ac:dyDescent="0.25">
      <c r="A14" s="19">
        <v>41187</v>
      </c>
      <c r="B14" s="20" t="s">
        <v>127</v>
      </c>
      <c r="C14" s="62"/>
      <c r="D14" s="60"/>
      <c r="E14" s="62"/>
      <c r="F14" s="62"/>
      <c r="G14" s="62"/>
      <c r="H14" s="62">
        <v>4540</v>
      </c>
      <c r="I14" s="62">
        <v>100</v>
      </c>
      <c r="J14" s="62"/>
      <c r="K14" s="1098"/>
      <c r="L14" s="107" t="s">
        <v>170</v>
      </c>
    </row>
    <row r="15" spans="1:13" ht="20.100000000000001" customHeight="1" x14ac:dyDescent="0.25">
      <c r="A15" s="16">
        <v>41188</v>
      </c>
      <c r="B15" s="17" t="s">
        <v>13</v>
      </c>
      <c r="C15" s="1661" t="s">
        <v>172</v>
      </c>
      <c r="D15" s="1662"/>
      <c r="E15" s="1662"/>
      <c r="F15" s="1662"/>
      <c r="G15" s="1662"/>
      <c r="H15" s="1662"/>
      <c r="I15" s="1662"/>
      <c r="J15" s="1663"/>
      <c r="K15" s="1002"/>
      <c r="L15" s="57"/>
    </row>
    <row r="16" spans="1:13" ht="20.100000000000001" customHeight="1" thickBot="1" x14ac:dyDescent="0.3">
      <c r="A16" s="22">
        <v>41215</v>
      </c>
      <c r="B16" s="23" t="s">
        <v>18</v>
      </c>
      <c r="C16" s="58">
        <v>195</v>
      </c>
      <c r="D16" s="58">
        <f>+C16*(100-E16)/100</f>
        <v>156</v>
      </c>
      <c r="E16" s="58">
        <v>20</v>
      </c>
      <c r="F16" s="58"/>
      <c r="G16" s="58">
        <v>160</v>
      </c>
      <c r="H16" s="58"/>
      <c r="I16" s="58"/>
      <c r="J16" s="58"/>
      <c r="K16" s="58"/>
      <c r="L16" s="58" t="s">
        <v>446</v>
      </c>
    </row>
    <row r="17" spans="1:12" ht="20.100000000000001" customHeight="1" thickTop="1" x14ac:dyDescent="0.25">
      <c r="A17" s="25">
        <v>41304</v>
      </c>
      <c r="B17" s="26" t="s">
        <v>127</v>
      </c>
      <c r="C17" s="108"/>
      <c r="D17" s="108"/>
      <c r="E17" s="108"/>
      <c r="F17" s="108"/>
      <c r="G17" s="108"/>
      <c r="H17" s="108">
        <v>4635</v>
      </c>
      <c r="I17" s="108">
        <v>100</v>
      </c>
      <c r="J17" s="108"/>
      <c r="K17" s="108"/>
      <c r="L17" s="108" t="s">
        <v>222</v>
      </c>
    </row>
    <row r="18" spans="1:12" ht="20.100000000000001" customHeight="1" x14ac:dyDescent="0.25">
      <c r="A18" s="16">
        <v>41333</v>
      </c>
      <c r="B18" s="17" t="s">
        <v>13</v>
      </c>
      <c r="C18" s="1661" t="s">
        <v>506</v>
      </c>
      <c r="D18" s="1662"/>
      <c r="E18" s="1662"/>
      <c r="F18" s="1662"/>
      <c r="G18" s="1662"/>
      <c r="H18" s="1662"/>
      <c r="I18" s="1662"/>
      <c r="J18" s="1663"/>
      <c r="K18" s="1002"/>
      <c r="L18" s="57"/>
    </row>
    <row r="19" spans="1:12" ht="20.100000000000001" customHeight="1" x14ac:dyDescent="0.25">
      <c r="A19" s="16">
        <v>41354</v>
      </c>
      <c r="B19" s="17" t="s">
        <v>18</v>
      </c>
      <c r="C19" s="57">
        <v>185</v>
      </c>
      <c r="D19" s="57">
        <f>+C19*(100-E19)/100</f>
        <v>148</v>
      </c>
      <c r="E19" s="57">
        <v>20</v>
      </c>
      <c r="F19" s="57"/>
      <c r="G19" s="57">
        <v>160</v>
      </c>
      <c r="H19" s="57"/>
      <c r="I19" s="57"/>
      <c r="J19" s="57"/>
      <c r="K19" s="57"/>
      <c r="L19" s="57" t="s">
        <v>36</v>
      </c>
    </row>
    <row r="20" spans="1:12" ht="51.75" customHeight="1" x14ac:dyDescent="0.25">
      <c r="A20" s="109">
        <v>1137126</v>
      </c>
      <c r="B20" s="17" t="s">
        <v>13</v>
      </c>
      <c r="C20" s="1664" t="s">
        <v>507</v>
      </c>
      <c r="D20" s="1665"/>
      <c r="E20" s="1665"/>
      <c r="F20" s="1665"/>
      <c r="G20" s="1665"/>
      <c r="H20" s="1665"/>
      <c r="I20" s="1665"/>
      <c r="J20" s="1666"/>
      <c r="K20" s="999"/>
      <c r="L20" s="57"/>
    </row>
    <row r="21" spans="1:12" ht="20.100000000000001" customHeight="1" x14ac:dyDescent="0.25">
      <c r="A21" s="19">
        <v>41479</v>
      </c>
      <c r="B21" s="20" t="s">
        <v>18</v>
      </c>
      <c r="C21" s="60">
        <v>50</v>
      </c>
      <c r="D21" s="60">
        <f>+C21*(100-E21)/100</f>
        <v>35</v>
      </c>
      <c r="E21" s="60">
        <v>30</v>
      </c>
      <c r="F21" s="60"/>
      <c r="G21" s="60">
        <v>150</v>
      </c>
      <c r="H21" s="60"/>
      <c r="I21" s="60"/>
      <c r="J21" s="60"/>
      <c r="K21" s="60"/>
      <c r="L21" s="60" t="s">
        <v>508</v>
      </c>
    </row>
    <row r="22" spans="1:12" ht="66" customHeight="1" x14ac:dyDescent="0.25">
      <c r="A22" s="462">
        <v>41492</v>
      </c>
      <c r="B22" s="689" t="s">
        <v>24</v>
      </c>
      <c r="C22" s="1714" t="s">
        <v>509</v>
      </c>
      <c r="D22" s="1706"/>
      <c r="E22" s="1706"/>
      <c r="F22" s="1706"/>
      <c r="G22" s="1706"/>
      <c r="H22" s="1706"/>
      <c r="I22" s="1706"/>
      <c r="J22" s="1707"/>
      <c r="K22" s="1027"/>
      <c r="L22" s="1274"/>
    </row>
    <row r="23" spans="1:12" ht="20.100000000000001" customHeight="1" x14ac:dyDescent="0.25">
      <c r="A23" s="16">
        <v>41503</v>
      </c>
      <c r="B23" s="17" t="s">
        <v>13</v>
      </c>
      <c r="C23" s="1661" t="s">
        <v>506</v>
      </c>
      <c r="D23" s="1662"/>
      <c r="E23" s="1662"/>
      <c r="F23" s="1662"/>
      <c r="G23" s="1662"/>
      <c r="H23" s="1662"/>
      <c r="I23" s="1662"/>
      <c r="J23" s="1663"/>
      <c r="K23" s="1002"/>
      <c r="L23" s="57"/>
    </row>
    <row r="24" spans="1:12" ht="20.100000000000001" customHeight="1" x14ac:dyDescent="0.25">
      <c r="A24" s="16">
        <v>41506</v>
      </c>
      <c r="B24" s="17" t="s">
        <v>4</v>
      </c>
      <c r="C24" s="1661" t="s">
        <v>241</v>
      </c>
      <c r="D24" s="1662"/>
      <c r="E24" s="1662"/>
      <c r="F24" s="1662"/>
      <c r="G24" s="1662"/>
      <c r="H24" s="1662"/>
      <c r="I24" s="1662"/>
      <c r="J24" s="1663"/>
      <c r="K24" s="1002"/>
      <c r="L24" s="57"/>
    </row>
    <row r="25" spans="1:12" ht="20.100000000000001" customHeight="1" x14ac:dyDescent="0.25">
      <c r="A25" s="16">
        <v>41547</v>
      </c>
      <c r="B25" s="17" t="s">
        <v>127</v>
      </c>
      <c r="C25" s="57"/>
      <c r="D25" s="57"/>
      <c r="E25" s="57"/>
      <c r="F25" s="57"/>
      <c r="G25" s="57"/>
      <c r="H25" s="57">
        <v>5055</v>
      </c>
      <c r="I25" s="57">
        <v>83</v>
      </c>
      <c r="J25" s="57"/>
      <c r="K25" s="57"/>
      <c r="L25" s="57" t="s">
        <v>510</v>
      </c>
    </row>
    <row r="26" spans="1:12" ht="20.100000000000001" customHeight="1" thickBot="1" x14ac:dyDescent="0.3">
      <c r="A26" s="37">
        <v>41566</v>
      </c>
      <c r="B26" s="38" t="s">
        <v>18</v>
      </c>
      <c r="C26" s="66">
        <v>170</v>
      </c>
      <c r="D26" s="66">
        <f>+C26*(100-E26)/100</f>
        <v>144.5</v>
      </c>
      <c r="E26" s="66">
        <v>15</v>
      </c>
      <c r="F26" s="66"/>
      <c r="G26" s="66">
        <v>155</v>
      </c>
      <c r="H26" s="66"/>
      <c r="I26" s="66"/>
      <c r="J26" s="66"/>
      <c r="K26" s="66"/>
      <c r="L26" s="66" t="s">
        <v>158</v>
      </c>
    </row>
    <row r="27" spans="1:12" ht="20.100000000000001" customHeight="1" thickTop="1" x14ac:dyDescent="0.25">
      <c r="A27" s="40">
        <v>41650</v>
      </c>
      <c r="B27" s="41" t="s">
        <v>127</v>
      </c>
      <c r="C27" s="61"/>
      <c r="D27" s="61"/>
      <c r="E27" s="61"/>
      <c r="F27" s="61"/>
      <c r="G27" s="61"/>
      <c r="H27" s="61">
        <v>5060</v>
      </c>
      <c r="I27" s="61">
        <v>100</v>
      </c>
      <c r="J27" s="61"/>
      <c r="K27" s="61"/>
      <c r="L27" s="61" t="s">
        <v>42</v>
      </c>
    </row>
    <row r="28" spans="1:12" x14ac:dyDescent="0.25">
      <c r="A28" s="19">
        <v>41761</v>
      </c>
      <c r="B28" s="20" t="s">
        <v>18</v>
      </c>
      <c r="C28" s="60">
        <v>110</v>
      </c>
      <c r="D28" s="60">
        <f>+C28*(100-E28)/100</f>
        <v>93.5</v>
      </c>
      <c r="E28" s="60">
        <v>15</v>
      </c>
      <c r="F28" s="60"/>
      <c r="G28" s="60">
        <v>160</v>
      </c>
      <c r="H28" s="60"/>
      <c r="I28" s="60"/>
      <c r="J28" s="60"/>
      <c r="K28" s="60"/>
      <c r="L28" s="60" t="s">
        <v>511</v>
      </c>
    </row>
    <row r="29" spans="1:12" ht="17.25" customHeight="1" x14ac:dyDescent="0.25">
      <c r="A29" s="19">
        <v>41794</v>
      </c>
      <c r="B29" s="20" t="s">
        <v>18</v>
      </c>
      <c r="C29" s="60"/>
      <c r="D29" s="60"/>
      <c r="E29" s="60"/>
      <c r="F29" s="60"/>
      <c r="G29" s="60"/>
      <c r="H29" s="60">
        <v>4900</v>
      </c>
      <c r="I29" s="60">
        <v>100</v>
      </c>
      <c r="J29" s="60"/>
      <c r="K29" s="60"/>
      <c r="L29" s="60" t="s">
        <v>170</v>
      </c>
    </row>
    <row r="30" spans="1:12" x14ac:dyDescent="0.25">
      <c r="A30" s="16">
        <v>41798</v>
      </c>
      <c r="B30" s="17" t="s">
        <v>13</v>
      </c>
      <c r="C30" s="1661" t="s">
        <v>172</v>
      </c>
      <c r="D30" s="1662"/>
      <c r="E30" s="1662"/>
      <c r="F30" s="1662"/>
      <c r="G30" s="1662"/>
      <c r="H30" s="1662"/>
      <c r="I30" s="1662"/>
      <c r="J30" s="1663"/>
      <c r="K30" s="1002"/>
      <c r="L30" s="57"/>
    </row>
    <row r="31" spans="1:12" x14ac:dyDescent="0.25">
      <c r="A31" s="16">
        <v>41813</v>
      </c>
      <c r="B31" s="17" t="s">
        <v>127</v>
      </c>
      <c r="C31" s="57"/>
      <c r="D31" s="57"/>
      <c r="E31" s="57"/>
      <c r="F31" s="57"/>
      <c r="G31" s="57"/>
      <c r="H31" s="57">
        <v>4985</v>
      </c>
      <c r="I31" s="57">
        <v>98</v>
      </c>
      <c r="J31" s="57"/>
      <c r="K31" s="57"/>
      <c r="L31" s="57" t="s">
        <v>42</v>
      </c>
    </row>
    <row r="32" spans="1:12" ht="20.100000000000001" customHeight="1" x14ac:dyDescent="0.25">
      <c r="A32" s="16">
        <v>41873</v>
      </c>
      <c r="B32" s="17" t="s">
        <v>18</v>
      </c>
      <c r="C32" s="57">
        <v>150</v>
      </c>
      <c r="D32" s="57">
        <f>+C32*(100-E32)/100</f>
        <v>105</v>
      </c>
      <c r="E32" s="57">
        <v>30</v>
      </c>
      <c r="F32" s="57"/>
      <c r="G32" s="57">
        <v>160</v>
      </c>
      <c r="H32" s="57"/>
      <c r="I32" s="57"/>
      <c r="J32" s="57"/>
      <c r="K32" s="57"/>
      <c r="L32" s="57" t="s">
        <v>342</v>
      </c>
    </row>
    <row r="33" spans="1:38" x14ac:dyDescent="0.25">
      <c r="A33" s="16">
        <v>41872</v>
      </c>
      <c r="B33" s="17" t="s">
        <v>11</v>
      </c>
      <c r="C33" s="1661" t="s">
        <v>345</v>
      </c>
      <c r="D33" s="1662"/>
      <c r="E33" s="1662"/>
      <c r="F33" s="1662"/>
      <c r="G33" s="1662"/>
      <c r="H33" s="1662"/>
      <c r="I33" s="1662"/>
      <c r="J33" s="1663"/>
      <c r="K33" s="1002"/>
      <c r="L33" s="57"/>
    </row>
    <row r="34" spans="1:38" s="9" customFormat="1" ht="20.100000000000001" customHeight="1" x14ac:dyDescent="0.25">
      <c r="A34" s="16">
        <v>41881</v>
      </c>
      <c r="B34" s="17" t="s">
        <v>18</v>
      </c>
      <c r="C34" s="47">
        <v>145</v>
      </c>
      <c r="D34" s="57">
        <f>+C34*(100-E34)/100</f>
        <v>101.5</v>
      </c>
      <c r="E34" s="47">
        <v>30</v>
      </c>
      <c r="F34" s="47"/>
      <c r="G34" s="47">
        <v>155</v>
      </c>
      <c r="H34" s="47"/>
      <c r="I34" s="47"/>
      <c r="J34" s="47"/>
      <c r="K34" s="970"/>
      <c r="L34" s="7" t="s">
        <v>214</v>
      </c>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row>
    <row r="35" spans="1:38" ht="34.5" customHeight="1" x14ac:dyDescent="0.25">
      <c r="A35" s="16">
        <v>41910</v>
      </c>
      <c r="B35" s="17" t="s">
        <v>13</v>
      </c>
      <c r="C35" s="1664" t="s">
        <v>512</v>
      </c>
      <c r="D35" s="1665"/>
      <c r="E35" s="1665"/>
      <c r="F35" s="1665"/>
      <c r="G35" s="1665"/>
      <c r="H35" s="1665"/>
      <c r="I35" s="1665"/>
      <c r="J35" s="1666"/>
      <c r="K35" s="999"/>
      <c r="L35" s="57"/>
    </row>
    <row r="36" spans="1:38" x14ac:dyDescent="0.25">
      <c r="A36" s="19">
        <v>41956</v>
      </c>
      <c r="B36" s="20" t="s">
        <v>127</v>
      </c>
      <c r="C36" s="60"/>
      <c r="D36" s="60"/>
      <c r="E36" s="60"/>
      <c r="F36" s="60"/>
      <c r="G36" s="60"/>
      <c r="H36" s="60">
        <v>4630</v>
      </c>
      <c r="I36" s="60">
        <v>100</v>
      </c>
      <c r="J36" s="60"/>
      <c r="K36" s="60"/>
      <c r="L36" s="60" t="s">
        <v>356</v>
      </c>
    </row>
    <row r="37" spans="1:38" ht="20.100000000000001" customHeight="1" thickBot="1" x14ac:dyDescent="0.3">
      <c r="A37" s="22">
        <v>41987</v>
      </c>
      <c r="B37" s="23" t="s">
        <v>18</v>
      </c>
      <c r="C37" s="58">
        <v>150</v>
      </c>
      <c r="D37" s="58">
        <f>+C37*(100-E37)/100</f>
        <v>105</v>
      </c>
      <c r="E37" s="64">
        <v>30</v>
      </c>
      <c r="F37" s="64"/>
      <c r="G37" s="64">
        <v>140</v>
      </c>
      <c r="H37" s="64"/>
      <c r="I37" s="64"/>
      <c r="J37" s="64"/>
      <c r="K37" s="973"/>
      <c r="L37" s="80" t="s">
        <v>36</v>
      </c>
    </row>
    <row r="38" spans="1:38" ht="20.100000000000001" customHeight="1" thickTop="1" x14ac:dyDescent="0.25">
      <c r="A38" s="44">
        <v>42044</v>
      </c>
      <c r="B38" s="45" t="s">
        <v>127</v>
      </c>
      <c r="C38" s="67"/>
      <c r="D38" s="67"/>
      <c r="E38" s="81"/>
      <c r="F38" s="81"/>
      <c r="G38" s="81"/>
      <c r="H38" s="81">
        <v>4595</v>
      </c>
      <c r="I38" s="81">
        <v>100</v>
      </c>
      <c r="J38" s="81"/>
      <c r="K38" s="1102"/>
      <c r="L38" s="72" t="s">
        <v>306</v>
      </c>
    </row>
    <row r="39" spans="1:38" ht="42" customHeight="1" x14ac:dyDescent="0.25">
      <c r="A39" s="16">
        <v>42091</v>
      </c>
      <c r="B39" s="17" t="s">
        <v>13</v>
      </c>
      <c r="C39" s="1664" t="s">
        <v>970</v>
      </c>
      <c r="D39" s="1665"/>
      <c r="E39" s="1665"/>
      <c r="F39" s="1665"/>
      <c r="G39" s="1665"/>
      <c r="H39" s="1665"/>
      <c r="I39" s="1665"/>
      <c r="J39" s="1666"/>
      <c r="K39" s="998"/>
    </row>
    <row r="40" spans="1:38" ht="73.5" customHeight="1" x14ac:dyDescent="0.25">
      <c r="A40" s="462">
        <v>42106</v>
      </c>
      <c r="B40" s="689" t="s">
        <v>24</v>
      </c>
      <c r="C40" s="1714" t="s">
        <v>999</v>
      </c>
      <c r="D40" s="1706"/>
      <c r="E40" s="1706"/>
      <c r="F40" s="1706"/>
      <c r="G40" s="1706"/>
      <c r="H40" s="1706"/>
      <c r="I40" s="1706"/>
      <c r="J40" s="1707"/>
      <c r="K40" s="1275"/>
      <c r="L40" s="1276"/>
      <c r="M40"/>
    </row>
    <row r="41" spans="1:38" ht="25.5" customHeight="1" x14ac:dyDescent="0.25">
      <c r="A41" s="188">
        <v>42118</v>
      </c>
      <c r="B41" s="17" t="s">
        <v>18</v>
      </c>
      <c r="C41" s="57">
        <v>175</v>
      </c>
      <c r="D41" s="57">
        <f>+C41*(100-E41)/100</f>
        <v>122.5</v>
      </c>
      <c r="E41" s="57">
        <v>30</v>
      </c>
      <c r="F41" s="57"/>
      <c r="G41" s="57">
        <v>145</v>
      </c>
      <c r="H41" s="57"/>
      <c r="I41" s="57"/>
      <c r="J41" s="57"/>
      <c r="K41" s="1000"/>
      <c r="L41" s="12" t="s">
        <v>966</v>
      </c>
      <c r="M41"/>
    </row>
    <row r="42" spans="1:38" ht="20.100000000000001" customHeight="1" x14ac:dyDescent="0.25">
      <c r="A42" s="16">
        <v>42137</v>
      </c>
      <c r="B42" s="17" t="s">
        <v>127</v>
      </c>
      <c r="C42" s="178"/>
      <c r="D42" s="179"/>
      <c r="E42" s="178"/>
      <c r="F42" s="178"/>
      <c r="G42" s="178"/>
      <c r="H42" s="178">
        <v>4790</v>
      </c>
      <c r="I42" s="178">
        <v>100</v>
      </c>
      <c r="J42" s="178"/>
      <c r="K42" s="986"/>
      <c r="L42" s="7" t="s">
        <v>42</v>
      </c>
    </row>
    <row r="43" spans="1:38" ht="20.100000000000001" customHeight="1" x14ac:dyDescent="0.25">
      <c r="A43" s="16">
        <v>42153</v>
      </c>
      <c r="B43" s="17" t="s">
        <v>13</v>
      </c>
      <c r="C43" s="1655" t="s">
        <v>1055</v>
      </c>
      <c r="D43" s="1656"/>
      <c r="E43" s="1656"/>
      <c r="F43" s="1656"/>
      <c r="G43" s="1656"/>
      <c r="H43" s="1656"/>
      <c r="I43" s="1656"/>
      <c r="J43" s="1657"/>
      <c r="K43" s="990"/>
    </row>
    <row r="44" spans="1:38" ht="20.100000000000001" customHeight="1" x14ac:dyDescent="0.25">
      <c r="A44" s="16">
        <v>42187</v>
      </c>
      <c r="B44" s="17" t="s">
        <v>18</v>
      </c>
      <c r="C44" s="57">
        <v>170</v>
      </c>
      <c r="D44" s="57">
        <f>+C44*(100-E44)/100</f>
        <v>119</v>
      </c>
      <c r="E44" s="57">
        <v>30</v>
      </c>
      <c r="F44" s="57"/>
      <c r="G44" s="57">
        <v>140</v>
      </c>
      <c r="H44" s="57"/>
      <c r="I44" s="57"/>
      <c r="J44" s="57"/>
      <c r="K44" s="1000"/>
      <c r="L44" s="12" t="s">
        <v>213</v>
      </c>
    </row>
    <row r="45" spans="1:38" ht="20.100000000000001" customHeight="1" x14ac:dyDescent="0.25">
      <c r="A45" s="29">
        <v>42300</v>
      </c>
      <c r="B45" s="30" t="s">
        <v>18</v>
      </c>
      <c r="C45" s="56">
        <v>145</v>
      </c>
      <c r="D45" s="56">
        <f>+C45*(100-E45)/100</f>
        <v>101.5</v>
      </c>
      <c r="E45" s="56">
        <v>30</v>
      </c>
      <c r="F45" s="56"/>
      <c r="G45" s="56">
        <v>170</v>
      </c>
      <c r="H45" s="56"/>
      <c r="I45" s="56"/>
      <c r="J45" s="56"/>
      <c r="K45" s="1137"/>
      <c r="L45" s="259" t="s">
        <v>1092</v>
      </c>
    </row>
    <row r="46" spans="1:38" ht="53.25" customHeight="1" x14ac:dyDescent="0.25">
      <c r="A46" s="16">
        <v>42306</v>
      </c>
      <c r="B46" s="17" t="s">
        <v>13</v>
      </c>
      <c r="C46" s="1655" t="s">
        <v>1110</v>
      </c>
      <c r="D46" s="1656"/>
      <c r="E46" s="1656"/>
      <c r="F46" s="1656"/>
      <c r="G46" s="1656"/>
      <c r="H46" s="1656"/>
      <c r="I46" s="1656"/>
      <c r="J46" s="1657"/>
      <c r="K46" s="990"/>
    </row>
    <row r="47" spans="1:38" ht="35.25" customHeight="1" x14ac:dyDescent="0.25">
      <c r="A47" s="16">
        <v>42319</v>
      </c>
      <c r="B47" s="17" t="s">
        <v>127</v>
      </c>
      <c r="C47" s="178"/>
      <c r="D47" s="179"/>
      <c r="E47" s="178"/>
      <c r="F47" s="178"/>
      <c r="G47" s="178"/>
      <c r="H47" s="178">
        <v>4895</v>
      </c>
      <c r="I47" s="178">
        <v>100</v>
      </c>
      <c r="J47" s="178"/>
      <c r="K47" s="986"/>
      <c r="L47" s="7" t="s">
        <v>1124</v>
      </c>
    </row>
    <row r="48" spans="1:38" x14ac:dyDescent="0.25">
      <c r="A48" s="16">
        <v>42337</v>
      </c>
      <c r="B48" s="17" t="s">
        <v>18</v>
      </c>
      <c r="C48" s="178">
        <v>145</v>
      </c>
      <c r="D48" s="179">
        <f>+C48*(100-E48)/100</f>
        <v>101.5</v>
      </c>
      <c r="E48" s="178">
        <v>30</v>
      </c>
      <c r="F48" s="178"/>
      <c r="G48" s="178">
        <v>160</v>
      </c>
      <c r="H48" s="178"/>
      <c r="I48" s="178"/>
      <c r="J48" s="178"/>
      <c r="K48" s="986"/>
      <c r="L48" s="7" t="s">
        <v>1141</v>
      </c>
    </row>
    <row r="49" spans="1:12" x14ac:dyDescent="0.25">
      <c r="A49" s="16">
        <v>42356</v>
      </c>
      <c r="B49" s="17" t="s">
        <v>18</v>
      </c>
      <c r="C49" s="178">
        <v>130</v>
      </c>
      <c r="D49" s="179">
        <f>+C49*(100-E49)/100</f>
        <v>91</v>
      </c>
      <c r="E49" s="178">
        <v>30</v>
      </c>
      <c r="F49" s="178"/>
      <c r="G49" s="178">
        <v>200</v>
      </c>
      <c r="H49" s="178"/>
      <c r="I49" s="178"/>
      <c r="J49" s="178"/>
      <c r="K49" s="986"/>
      <c r="L49" s="7" t="s">
        <v>30</v>
      </c>
    </row>
    <row r="50" spans="1:12" ht="16.5" thickBot="1" x14ac:dyDescent="0.3">
      <c r="A50" s="381">
        <v>42383</v>
      </c>
      <c r="B50" s="388" t="s">
        <v>18</v>
      </c>
      <c r="C50" s="391">
        <v>135</v>
      </c>
      <c r="D50" s="205">
        <f>+C50*(100-E50)/100</f>
        <v>94.5</v>
      </c>
      <c r="E50" s="391">
        <v>30</v>
      </c>
      <c r="F50" s="391"/>
      <c r="G50" s="391">
        <v>200</v>
      </c>
      <c r="H50" s="391"/>
      <c r="I50" s="391"/>
      <c r="J50" s="391"/>
      <c r="K50" s="1145"/>
      <c r="L50" s="76" t="s">
        <v>30</v>
      </c>
    </row>
    <row r="51" spans="1:12" ht="16.5" thickTop="1" x14ac:dyDescent="0.25">
      <c r="A51" s="415">
        <v>42436</v>
      </c>
      <c r="B51" s="416" t="s">
        <v>18</v>
      </c>
      <c r="C51" s="417">
        <v>170</v>
      </c>
      <c r="D51" s="418">
        <f>+C51*(100-E51)/100</f>
        <v>119</v>
      </c>
      <c r="E51" s="417">
        <v>30</v>
      </c>
      <c r="F51" s="417"/>
      <c r="G51" s="417">
        <v>146</v>
      </c>
      <c r="H51" s="417"/>
      <c r="I51" s="417"/>
      <c r="J51" s="417"/>
      <c r="K51" s="1273"/>
      <c r="L51" s="419" t="s">
        <v>36</v>
      </c>
    </row>
    <row r="52" spans="1:12" ht="38.25" customHeight="1" x14ac:dyDescent="0.25">
      <c r="A52" s="16">
        <v>42490</v>
      </c>
      <c r="B52" s="17" t="s">
        <v>13</v>
      </c>
      <c r="C52" s="1655" t="s">
        <v>1265</v>
      </c>
      <c r="D52" s="1656"/>
      <c r="E52" s="1656"/>
      <c r="F52" s="1656"/>
      <c r="G52" s="1656"/>
      <c r="H52" s="1656"/>
      <c r="I52" s="1656"/>
      <c r="J52" s="1657"/>
      <c r="K52" s="990"/>
    </row>
    <row r="53" spans="1:12" ht="20.100000000000001" customHeight="1" x14ac:dyDescent="0.25">
      <c r="A53" s="16">
        <v>42525</v>
      </c>
      <c r="B53" s="17" t="s">
        <v>127</v>
      </c>
      <c r="C53" s="178"/>
      <c r="D53" s="179"/>
      <c r="E53" s="178"/>
      <c r="F53" s="178"/>
      <c r="G53" s="178"/>
      <c r="H53" s="178"/>
      <c r="I53" s="1589" t="s">
        <v>1297</v>
      </c>
      <c r="J53" s="1591"/>
      <c r="K53" s="987"/>
      <c r="L53" s="7" t="s">
        <v>1298</v>
      </c>
    </row>
    <row r="54" spans="1:12" x14ac:dyDescent="0.25">
      <c r="A54" s="19">
        <v>42571</v>
      </c>
      <c r="B54" s="20" t="s">
        <v>18</v>
      </c>
      <c r="C54" s="236">
        <v>90</v>
      </c>
      <c r="D54" s="237">
        <f>+C54*(100-E54)/100</f>
        <v>58.5</v>
      </c>
      <c r="E54" s="236">
        <v>35</v>
      </c>
      <c r="F54" s="236"/>
      <c r="G54" s="236">
        <v>158</v>
      </c>
      <c r="H54" s="236"/>
      <c r="I54" s="236"/>
      <c r="J54" s="236"/>
      <c r="K54" s="1089"/>
      <c r="L54" s="73" t="s">
        <v>1336</v>
      </c>
    </row>
    <row r="55" spans="1:12" ht="24.75" customHeight="1" x14ac:dyDescent="0.25">
      <c r="A55" s="1582">
        <v>42579</v>
      </c>
      <c r="B55" s="20" t="s">
        <v>127</v>
      </c>
      <c r="C55" s="236"/>
      <c r="D55" s="237"/>
      <c r="E55" s="236"/>
      <c r="F55" s="236"/>
      <c r="G55" s="236"/>
      <c r="H55" s="236"/>
      <c r="I55" s="236"/>
      <c r="J55" s="236"/>
      <c r="K55" s="1089"/>
      <c r="L55" s="73" t="s">
        <v>1356</v>
      </c>
    </row>
    <row r="56" spans="1:12" ht="50.25" customHeight="1" x14ac:dyDescent="0.25">
      <c r="A56" s="1682"/>
      <c r="B56" s="17" t="s">
        <v>13</v>
      </c>
      <c r="C56" s="1655" t="s">
        <v>1358</v>
      </c>
      <c r="D56" s="1656"/>
      <c r="E56" s="1656"/>
      <c r="F56" s="1656"/>
      <c r="G56" s="1656"/>
      <c r="H56" s="1656"/>
      <c r="I56" s="1656"/>
      <c r="J56" s="1657"/>
      <c r="K56" s="990"/>
    </row>
    <row r="57" spans="1:12" ht="74.25" customHeight="1" x14ac:dyDescent="0.25">
      <c r="A57" s="462">
        <v>42651</v>
      </c>
      <c r="B57" s="463" t="s">
        <v>24</v>
      </c>
      <c r="C57" s="1705" t="s">
        <v>1420</v>
      </c>
      <c r="D57" s="1765"/>
      <c r="E57" s="1765"/>
      <c r="F57" s="1765"/>
      <c r="G57" s="1765"/>
      <c r="H57" s="1765"/>
      <c r="I57" s="1765"/>
      <c r="J57" s="1766"/>
      <c r="K57" s="1043"/>
      <c r="L57" s="691" t="s">
        <v>1548</v>
      </c>
    </row>
    <row r="58" spans="1:12" ht="20.100000000000001" customHeight="1" x14ac:dyDescent="0.25">
      <c r="A58" s="19">
        <v>42664</v>
      </c>
      <c r="B58" s="20" t="s">
        <v>4</v>
      </c>
      <c r="C58" s="1898" t="s">
        <v>1435</v>
      </c>
      <c r="D58" s="1893"/>
      <c r="E58" s="1893"/>
      <c r="F58" s="1893"/>
      <c r="G58" s="1893"/>
      <c r="H58" s="1893"/>
      <c r="I58" s="1893"/>
      <c r="J58" s="1894"/>
      <c r="K58" s="1077"/>
      <c r="L58" s="73"/>
    </row>
    <row r="59" spans="1:12" ht="20.100000000000001" customHeight="1" x14ac:dyDescent="0.25">
      <c r="A59" s="16">
        <v>42667</v>
      </c>
      <c r="B59" s="17" t="s">
        <v>4</v>
      </c>
      <c r="C59" s="1658" t="s">
        <v>1436</v>
      </c>
      <c r="D59" s="1659"/>
      <c r="E59" s="1659"/>
      <c r="F59" s="1659"/>
      <c r="G59" s="1659"/>
      <c r="H59" s="1659"/>
      <c r="I59" s="1659"/>
      <c r="J59" s="1660"/>
      <c r="K59" s="996"/>
    </row>
    <row r="60" spans="1:12" ht="20.100000000000001" customHeight="1" x14ac:dyDescent="0.25">
      <c r="A60" s="29">
        <v>42677</v>
      </c>
      <c r="B60" s="30" t="s">
        <v>18</v>
      </c>
      <c r="C60" s="199">
        <v>95</v>
      </c>
      <c r="D60" s="200">
        <f>+C60*(100-E60)/100</f>
        <v>25.65</v>
      </c>
      <c r="E60" s="199">
        <v>73</v>
      </c>
      <c r="F60" s="199"/>
      <c r="G60" s="199">
        <v>160</v>
      </c>
      <c r="H60" s="199"/>
      <c r="I60" s="199"/>
      <c r="J60" s="199"/>
      <c r="K60" s="1212"/>
      <c r="L60" s="84" t="s">
        <v>1446</v>
      </c>
    </row>
    <row r="61" spans="1:12" ht="20.100000000000001" customHeight="1" x14ac:dyDescent="0.25">
      <c r="A61" s="16">
        <v>42678</v>
      </c>
      <c r="B61" s="17" t="s">
        <v>127</v>
      </c>
      <c r="C61" s="178"/>
      <c r="D61" s="179">
        <f>+C61*(100-E61)/100</f>
        <v>0</v>
      </c>
      <c r="E61" s="178"/>
      <c r="F61" s="178"/>
      <c r="G61" s="178"/>
      <c r="H61" s="178">
        <v>4630</v>
      </c>
      <c r="I61" s="178">
        <v>100</v>
      </c>
      <c r="J61" s="178"/>
      <c r="K61" s="986"/>
      <c r="L61" s="7" t="s">
        <v>42</v>
      </c>
    </row>
    <row r="62" spans="1:12" ht="23.25" customHeight="1" thickBot="1" x14ac:dyDescent="0.3">
      <c r="A62" s="22">
        <v>42729</v>
      </c>
      <c r="B62" s="23" t="s">
        <v>18</v>
      </c>
      <c r="C62" s="239">
        <v>95</v>
      </c>
      <c r="D62" s="240">
        <f>+C62*(100-E62)/100</f>
        <v>47.5</v>
      </c>
      <c r="E62" s="239">
        <v>50</v>
      </c>
      <c r="F62" s="239"/>
      <c r="G62" s="239">
        <v>155</v>
      </c>
      <c r="H62" s="239"/>
      <c r="I62" s="239"/>
      <c r="J62" s="239"/>
      <c r="K62" s="1217"/>
      <c r="L62" s="373" t="s">
        <v>1336</v>
      </c>
    </row>
    <row r="63" spans="1:12" ht="20.100000000000001" customHeight="1" thickTop="1" x14ac:dyDescent="0.25">
      <c r="A63" s="364">
        <v>42807</v>
      </c>
      <c r="B63" s="26" t="s">
        <v>18</v>
      </c>
      <c r="C63" s="282">
        <v>60</v>
      </c>
      <c r="D63" s="289">
        <f>+C63*(100-E63)/100</f>
        <v>33</v>
      </c>
      <c r="E63" s="282">
        <v>45</v>
      </c>
      <c r="F63" s="282"/>
      <c r="G63" s="282">
        <v>155</v>
      </c>
      <c r="H63" s="282"/>
      <c r="I63" s="282"/>
      <c r="J63" s="282"/>
      <c r="K63" s="1201"/>
      <c r="L63" s="374" t="s">
        <v>1601</v>
      </c>
    </row>
    <row r="64" spans="1:12" ht="20.100000000000001" customHeight="1" x14ac:dyDescent="0.25">
      <c r="A64" s="19">
        <v>42809</v>
      </c>
      <c r="B64" s="20" t="s">
        <v>127</v>
      </c>
      <c r="C64" s="236"/>
      <c r="D64" s="237"/>
      <c r="E64" s="236"/>
      <c r="F64" s="236"/>
      <c r="G64" s="236"/>
      <c r="H64" s="236">
        <v>4040</v>
      </c>
      <c r="I64" s="236">
        <v>100</v>
      </c>
      <c r="J64" s="236"/>
      <c r="K64" s="1089"/>
      <c r="L64" s="73" t="s">
        <v>42</v>
      </c>
    </row>
    <row r="65" spans="1:12" x14ac:dyDescent="0.25">
      <c r="A65" s="16">
        <v>42812</v>
      </c>
      <c r="B65" s="17" t="s">
        <v>13</v>
      </c>
      <c r="C65" s="1658" t="s">
        <v>172</v>
      </c>
      <c r="D65" s="1659"/>
      <c r="E65" s="1659"/>
      <c r="F65" s="1659"/>
      <c r="G65" s="1659"/>
      <c r="H65" s="1659"/>
      <c r="I65" s="1659"/>
      <c r="J65" s="1660"/>
      <c r="K65" s="996"/>
    </row>
    <row r="66" spans="1:12" ht="91.5" customHeight="1" x14ac:dyDescent="0.25">
      <c r="A66" s="16">
        <v>42921</v>
      </c>
      <c r="B66" s="17" t="s">
        <v>13</v>
      </c>
      <c r="C66" s="1655" t="s">
        <v>1644</v>
      </c>
      <c r="D66" s="1656"/>
      <c r="E66" s="1656"/>
      <c r="F66" s="1656"/>
      <c r="G66" s="1656"/>
      <c r="H66" s="1656"/>
      <c r="I66" s="1656"/>
      <c r="J66" s="1657"/>
      <c r="K66" s="990"/>
      <c r="L66" s="444" t="s">
        <v>1421</v>
      </c>
    </row>
    <row r="67" spans="1:12" ht="154.5" customHeight="1" x14ac:dyDescent="0.25">
      <c r="A67" s="462">
        <v>42936</v>
      </c>
      <c r="B67" s="463" t="s">
        <v>24</v>
      </c>
      <c r="C67" s="1705" t="s">
        <v>1763</v>
      </c>
      <c r="D67" s="1765"/>
      <c r="E67" s="1765"/>
      <c r="F67" s="1765"/>
      <c r="G67" s="1765"/>
      <c r="H67" s="1765"/>
      <c r="I67" s="1765"/>
      <c r="J67" s="1766"/>
      <c r="K67" s="1043"/>
      <c r="L67" s="691" t="s">
        <v>1540</v>
      </c>
    </row>
    <row r="68" spans="1:12" x14ac:dyDescent="0.25">
      <c r="A68" s="16">
        <v>42956</v>
      </c>
      <c r="B68" s="17" t="s">
        <v>18</v>
      </c>
      <c r="C68" s="178">
        <v>160</v>
      </c>
      <c r="D68" s="179">
        <f>+C68*(100-E68)/100</f>
        <v>112</v>
      </c>
      <c r="E68" s="178">
        <v>30</v>
      </c>
      <c r="F68" s="178"/>
      <c r="G68" s="178">
        <v>225</v>
      </c>
      <c r="H68" s="178"/>
      <c r="I68" s="178"/>
      <c r="J68" s="178"/>
      <c r="K68" s="986"/>
      <c r="L68" s="7" t="s">
        <v>36</v>
      </c>
    </row>
    <row r="69" spans="1:12" s="9" customFormat="1" ht="21.75" customHeight="1" x14ac:dyDescent="0.25">
      <c r="A69" s="19">
        <v>42957</v>
      </c>
      <c r="B69" s="20" t="s">
        <v>127</v>
      </c>
      <c r="C69" s="236"/>
      <c r="D69" s="237"/>
      <c r="E69" s="236"/>
      <c r="F69" s="236"/>
      <c r="G69" s="236"/>
      <c r="H69" s="236">
        <v>5610</v>
      </c>
      <c r="I69" s="236">
        <v>100</v>
      </c>
      <c r="J69" s="236"/>
      <c r="K69" s="236"/>
      <c r="L69" s="28" t="s">
        <v>1676</v>
      </c>
    </row>
    <row r="70" spans="1:12" x14ac:dyDescent="0.25">
      <c r="A70" s="16">
        <v>43021</v>
      </c>
      <c r="B70" s="17" t="s">
        <v>127</v>
      </c>
      <c r="C70" s="178"/>
      <c r="D70" s="179"/>
      <c r="E70" s="178"/>
      <c r="F70" s="178"/>
      <c r="G70" s="178"/>
      <c r="H70" s="178">
        <v>5375</v>
      </c>
      <c r="I70" s="178">
        <v>100</v>
      </c>
      <c r="J70" s="178"/>
      <c r="K70" s="986"/>
      <c r="L70" s="7" t="s">
        <v>42</v>
      </c>
    </row>
    <row r="71" spans="1:12" ht="20.100000000000001" customHeight="1" thickBot="1" x14ac:dyDescent="0.3">
      <c r="A71" s="633">
        <v>43048</v>
      </c>
      <c r="B71" s="635" t="s">
        <v>18</v>
      </c>
      <c r="C71" s="391">
        <v>140</v>
      </c>
      <c r="D71" s="205">
        <f>+C71*(100-E71)/100</f>
        <v>112</v>
      </c>
      <c r="E71" s="391">
        <v>20</v>
      </c>
      <c r="F71" s="391"/>
      <c r="G71" s="391">
        <v>165</v>
      </c>
      <c r="H71" s="391"/>
      <c r="I71" s="391"/>
      <c r="J71" s="391"/>
      <c r="K71" s="1145"/>
      <c r="L71" s="76" t="s">
        <v>1790</v>
      </c>
    </row>
    <row r="72" spans="1:12" ht="16.5" thickTop="1" x14ac:dyDescent="0.25">
      <c r="A72" s="40">
        <v>43180</v>
      </c>
      <c r="B72" s="41" t="s">
        <v>127</v>
      </c>
      <c r="C72" s="181"/>
      <c r="D72" s="182"/>
      <c r="E72" s="181"/>
      <c r="F72" s="181"/>
      <c r="G72" s="181"/>
      <c r="H72" s="181">
        <v>5550</v>
      </c>
      <c r="I72" s="181">
        <v>100</v>
      </c>
      <c r="J72" s="181"/>
      <c r="K72" s="1032"/>
      <c r="L72" s="77" t="s">
        <v>42</v>
      </c>
    </row>
    <row r="73" spans="1:12" ht="20.100000000000001" customHeight="1" x14ac:dyDescent="0.25">
      <c r="A73" s="36">
        <v>43197</v>
      </c>
      <c r="B73" s="131" t="s">
        <v>18</v>
      </c>
      <c r="C73" s="241">
        <v>110</v>
      </c>
      <c r="D73" s="242">
        <f>+C73*(100-E73)/100</f>
        <v>77</v>
      </c>
      <c r="E73" s="241">
        <v>30</v>
      </c>
      <c r="F73" s="241"/>
      <c r="G73" s="241">
        <v>170</v>
      </c>
      <c r="H73" s="241"/>
      <c r="I73" s="241"/>
      <c r="J73" s="241"/>
      <c r="K73" s="1261"/>
      <c r="L73" s="94" t="s">
        <v>1790</v>
      </c>
    </row>
    <row r="74" spans="1:12" x14ac:dyDescent="0.25">
      <c r="A74" s="16">
        <v>43200</v>
      </c>
      <c r="B74" s="17" t="s">
        <v>127</v>
      </c>
      <c r="C74" s="178"/>
      <c r="D74" s="179"/>
      <c r="E74" s="178"/>
      <c r="F74" s="178"/>
      <c r="G74" s="178"/>
      <c r="H74" s="178">
        <v>5650</v>
      </c>
      <c r="I74" s="178">
        <v>100</v>
      </c>
      <c r="J74" s="178"/>
      <c r="K74" s="986"/>
      <c r="L74" s="73" t="s">
        <v>2019</v>
      </c>
    </row>
    <row r="75" spans="1:12" ht="53.25" customHeight="1" x14ac:dyDescent="0.25">
      <c r="A75" s="16">
        <v>43272</v>
      </c>
      <c r="B75" s="17" t="s">
        <v>13</v>
      </c>
      <c r="C75" s="1655" t="s">
        <v>2115</v>
      </c>
      <c r="D75" s="1656"/>
      <c r="E75" s="1656"/>
      <c r="F75" s="1656"/>
      <c r="G75" s="1656"/>
      <c r="H75" s="1656"/>
      <c r="I75" s="1656"/>
      <c r="J75" s="1657"/>
      <c r="K75" s="991"/>
      <c r="L75" s="693" t="s">
        <v>2124</v>
      </c>
    </row>
    <row r="76" spans="1:12" ht="50.25" customHeight="1" x14ac:dyDescent="0.25">
      <c r="A76" s="16">
        <v>43285</v>
      </c>
      <c r="B76" s="17" t="s">
        <v>13</v>
      </c>
      <c r="C76" s="1655" t="s">
        <v>2127</v>
      </c>
      <c r="D76" s="1656"/>
      <c r="E76" s="1656"/>
      <c r="F76" s="1656"/>
      <c r="G76" s="1656"/>
      <c r="H76" s="1656"/>
      <c r="I76" s="1656"/>
      <c r="J76" s="1657"/>
      <c r="K76" s="991"/>
      <c r="L76" s="693" t="s">
        <v>2126</v>
      </c>
    </row>
    <row r="77" spans="1:12" ht="60" customHeight="1" x14ac:dyDescent="0.25">
      <c r="A77" s="485">
        <v>43292</v>
      </c>
      <c r="B77" s="514" t="s">
        <v>24</v>
      </c>
      <c r="C77" s="1652" t="s">
        <v>2138</v>
      </c>
      <c r="D77" s="1653"/>
      <c r="E77" s="1653"/>
      <c r="F77" s="1653"/>
      <c r="G77" s="1653"/>
      <c r="H77" s="1653"/>
      <c r="I77" s="1653"/>
      <c r="J77" s="1654"/>
      <c r="K77" s="994"/>
      <c r="L77" s="711" t="s">
        <v>1540</v>
      </c>
    </row>
    <row r="78" spans="1:12" x14ac:dyDescent="0.25">
      <c r="A78" s="16">
        <v>43306</v>
      </c>
      <c r="B78" s="17" t="s">
        <v>127</v>
      </c>
      <c r="C78" s="178"/>
      <c r="D78" s="179"/>
      <c r="E78" s="178"/>
      <c r="F78" s="178"/>
      <c r="G78" s="178"/>
      <c r="H78" s="178">
        <v>5650</v>
      </c>
      <c r="I78" s="178">
        <v>100</v>
      </c>
      <c r="J78" s="178"/>
      <c r="K78" s="986"/>
    </row>
    <row r="79" spans="1:12" ht="20.100000000000001" customHeight="1" x14ac:dyDescent="0.25">
      <c r="A79" s="16">
        <v>43308</v>
      </c>
      <c r="B79" s="17" t="s">
        <v>18</v>
      </c>
      <c r="C79" s="178">
        <v>150</v>
      </c>
      <c r="D79" s="179">
        <f>+C79*(100-E79)/100</f>
        <v>114</v>
      </c>
      <c r="E79" s="178">
        <v>24</v>
      </c>
      <c r="F79" s="178"/>
      <c r="G79" s="178">
        <v>160</v>
      </c>
      <c r="H79" s="178"/>
      <c r="I79" s="178"/>
      <c r="J79" s="178"/>
      <c r="K79" s="986"/>
      <c r="L79" s="7" t="s">
        <v>36</v>
      </c>
    </row>
    <row r="80" spans="1:12" ht="20.100000000000001" customHeight="1" x14ac:dyDescent="0.25">
      <c r="A80" s="16">
        <v>43316</v>
      </c>
      <c r="B80" s="17" t="s">
        <v>127</v>
      </c>
      <c r="C80" s="178"/>
      <c r="D80" s="179"/>
      <c r="E80" s="178"/>
      <c r="F80" s="178"/>
      <c r="G80" s="178"/>
      <c r="H80" s="178">
        <v>5650</v>
      </c>
      <c r="I80" s="178">
        <v>100</v>
      </c>
      <c r="J80" s="178"/>
      <c r="K80" s="986"/>
    </row>
    <row r="81" spans="1:12" ht="20.100000000000001" customHeight="1" x14ac:dyDescent="0.25">
      <c r="A81" s="16">
        <v>43344</v>
      </c>
      <c r="B81" s="17" t="s">
        <v>13</v>
      </c>
      <c r="C81" s="1658" t="s">
        <v>2207</v>
      </c>
      <c r="D81" s="1659"/>
      <c r="E81" s="1659"/>
      <c r="F81" s="1659"/>
      <c r="G81" s="1659"/>
      <c r="H81" s="1659"/>
      <c r="I81" s="1659"/>
      <c r="J81" s="1660"/>
      <c r="K81" s="996"/>
    </row>
    <row r="82" spans="1:12" ht="20.100000000000001" customHeight="1" x14ac:dyDescent="0.25">
      <c r="A82" s="16">
        <v>43375</v>
      </c>
      <c r="B82" s="17" t="s">
        <v>127</v>
      </c>
      <c r="C82" s="178"/>
      <c r="D82" s="179"/>
      <c r="E82" s="178"/>
      <c r="F82" s="178"/>
      <c r="G82" s="178"/>
      <c r="H82" s="178">
        <v>5585</v>
      </c>
      <c r="I82" s="178">
        <v>100</v>
      </c>
      <c r="J82" s="178"/>
      <c r="K82" s="986"/>
      <c r="L82" s="7" t="s">
        <v>2236</v>
      </c>
    </row>
    <row r="83" spans="1:12" ht="20.100000000000001" customHeight="1" x14ac:dyDescent="0.25">
      <c r="A83" s="16">
        <v>43376</v>
      </c>
      <c r="B83" s="17" t="s">
        <v>18</v>
      </c>
      <c r="C83" s="178">
        <v>100</v>
      </c>
      <c r="D83" s="179">
        <f t="shared" ref="D83:D113" si="0">+C83*(100-E83)/100</f>
        <v>75</v>
      </c>
      <c r="E83" s="178">
        <v>25</v>
      </c>
      <c r="F83" s="178"/>
      <c r="G83" s="178">
        <v>150</v>
      </c>
      <c r="H83" s="178"/>
      <c r="I83" s="178"/>
      <c r="J83" s="178"/>
      <c r="K83" s="986"/>
      <c r="L83" s="7" t="s">
        <v>2253</v>
      </c>
    </row>
    <row r="84" spans="1:12" ht="20.100000000000001" customHeight="1" thickBot="1" x14ac:dyDescent="0.3">
      <c r="A84" s="22">
        <v>43441</v>
      </c>
      <c r="B84" s="23" t="s">
        <v>18</v>
      </c>
      <c r="C84" s="227">
        <v>90</v>
      </c>
      <c r="D84" s="367">
        <f t="shared" si="0"/>
        <v>27</v>
      </c>
      <c r="E84" s="227">
        <v>70</v>
      </c>
      <c r="F84" s="227"/>
      <c r="G84" s="227">
        <v>160</v>
      </c>
      <c r="H84" s="227"/>
      <c r="I84" s="227"/>
      <c r="J84" s="227"/>
      <c r="K84" s="1074"/>
      <c r="L84" s="80" t="s">
        <v>1634</v>
      </c>
    </row>
    <row r="85" spans="1:12" ht="20.100000000000001" customHeight="1" thickTop="1" x14ac:dyDescent="0.25">
      <c r="A85" s="823">
        <v>43541</v>
      </c>
      <c r="B85" s="26" t="s">
        <v>18</v>
      </c>
      <c r="C85" s="282">
        <v>50</v>
      </c>
      <c r="D85" s="289">
        <f t="shared" si="0"/>
        <v>15</v>
      </c>
      <c r="E85" s="282">
        <v>70</v>
      </c>
      <c r="F85" s="282"/>
      <c r="G85" s="282">
        <v>144</v>
      </c>
      <c r="H85" s="282"/>
      <c r="I85" s="282"/>
      <c r="J85" s="282"/>
      <c r="K85" s="1201"/>
      <c r="L85" s="78" t="s">
        <v>1967</v>
      </c>
    </row>
    <row r="86" spans="1:12" ht="20.100000000000001" customHeight="1" x14ac:dyDescent="0.25">
      <c r="A86" s="19">
        <v>43588</v>
      </c>
      <c r="B86" s="20" t="s">
        <v>127</v>
      </c>
      <c r="C86" s="236"/>
      <c r="D86" s="237"/>
      <c r="E86" s="236"/>
      <c r="F86" s="236"/>
      <c r="G86" s="236"/>
      <c r="H86" s="236">
        <v>3835</v>
      </c>
      <c r="I86" s="236">
        <v>100</v>
      </c>
      <c r="J86" s="236"/>
      <c r="K86" s="1089"/>
      <c r="L86" s="73"/>
    </row>
    <row r="87" spans="1:12" x14ac:dyDescent="0.25">
      <c r="A87" s="16">
        <v>43599</v>
      </c>
      <c r="B87" s="17" t="s">
        <v>13</v>
      </c>
      <c r="C87" s="1658" t="s">
        <v>2519</v>
      </c>
      <c r="D87" s="1659"/>
      <c r="E87" s="1659"/>
      <c r="F87" s="1659"/>
      <c r="G87" s="1659"/>
      <c r="H87" s="1659"/>
      <c r="I87" s="1659"/>
      <c r="J87" s="1660"/>
      <c r="K87" s="996"/>
    </row>
    <row r="88" spans="1:12" ht="20.100000000000001" customHeight="1" x14ac:dyDescent="0.25">
      <c r="A88" s="16">
        <v>43610</v>
      </c>
      <c r="B88" s="17" t="s">
        <v>13</v>
      </c>
      <c r="C88" s="1589" t="s">
        <v>163</v>
      </c>
      <c r="D88" s="1590"/>
      <c r="E88" s="1590"/>
      <c r="F88" s="1590"/>
      <c r="G88" s="1590"/>
      <c r="H88" s="1590"/>
      <c r="I88" s="1590"/>
      <c r="J88" s="1591"/>
      <c r="K88" s="987"/>
    </row>
    <row r="89" spans="1:12" x14ac:dyDescent="0.25">
      <c r="A89" s="16">
        <v>43652</v>
      </c>
      <c r="B89" s="17" t="s">
        <v>18</v>
      </c>
      <c r="C89" s="178">
        <v>110</v>
      </c>
      <c r="D89" s="179">
        <f t="shared" si="0"/>
        <v>33</v>
      </c>
      <c r="E89" s="178">
        <v>70</v>
      </c>
      <c r="F89" s="178"/>
      <c r="G89" s="178">
        <v>145</v>
      </c>
      <c r="H89" s="178"/>
      <c r="I89" s="178"/>
      <c r="J89" s="178"/>
      <c r="K89" s="986"/>
      <c r="L89" s="7" t="s">
        <v>1634</v>
      </c>
    </row>
    <row r="90" spans="1:12" ht="20.100000000000001" customHeight="1" x14ac:dyDescent="0.25">
      <c r="A90" s="16">
        <v>43716</v>
      </c>
      <c r="B90" s="17" t="s">
        <v>127</v>
      </c>
      <c r="C90" s="178"/>
      <c r="D90" s="179"/>
      <c r="E90" s="178"/>
      <c r="F90" s="178"/>
      <c r="G90" s="178"/>
      <c r="H90" s="178">
        <v>5120</v>
      </c>
      <c r="I90" s="178">
        <v>100</v>
      </c>
      <c r="J90" s="178"/>
      <c r="K90" s="986"/>
      <c r="L90" s="7" t="s">
        <v>2642</v>
      </c>
    </row>
    <row r="91" spans="1:12" ht="16.5" customHeight="1" x14ac:dyDescent="0.25">
      <c r="A91" s="16">
        <v>43793</v>
      </c>
      <c r="B91" s="17" t="s">
        <v>18</v>
      </c>
      <c r="C91" s="178">
        <v>100</v>
      </c>
      <c r="D91" s="179">
        <f t="shared" si="0"/>
        <v>55</v>
      </c>
      <c r="E91" s="178">
        <v>45</v>
      </c>
      <c r="F91" s="178" t="s">
        <v>95</v>
      </c>
      <c r="G91" s="178">
        <v>145</v>
      </c>
      <c r="H91" s="178"/>
      <c r="I91" s="178"/>
      <c r="J91" s="178"/>
      <c r="K91" s="986"/>
      <c r="L91" s="7" t="s">
        <v>2074</v>
      </c>
    </row>
    <row r="92" spans="1:12" ht="16.5" customHeight="1" x14ac:dyDescent="0.25">
      <c r="A92" s="16">
        <v>43826</v>
      </c>
      <c r="B92" s="17" t="s">
        <v>13</v>
      </c>
      <c r="C92" s="1589" t="s">
        <v>2763</v>
      </c>
      <c r="D92" s="1590"/>
      <c r="E92" s="1590"/>
      <c r="F92" s="1590"/>
      <c r="G92" s="1590"/>
      <c r="H92" s="1590"/>
      <c r="I92" s="1590"/>
      <c r="J92" s="1591"/>
      <c r="K92" s="987"/>
    </row>
    <row r="93" spans="1:12" ht="36" customHeight="1" x14ac:dyDescent="0.25">
      <c r="A93" s="16">
        <v>43830</v>
      </c>
      <c r="B93" s="17" t="s">
        <v>13</v>
      </c>
      <c r="C93" s="1734" t="s">
        <v>2765</v>
      </c>
      <c r="D93" s="1735"/>
      <c r="E93" s="1735"/>
      <c r="F93" s="1735"/>
      <c r="G93" s="1735"/>
      <c r="H93" s="1735"/>
      <c r="I93" s="1735"/>
      <c r="J93" s="1736"/>
      <c r="K93" s="1030"/>
    </row>
    <row r="94" spans="1:12" ht="34.5" customHeight="1" x14ac:dyDescent="0.25">
      <c r="A94" s="16">
        <v>43838</v>
      </c>
      <c r="B94" s="17" t="s">
        <v>13</v>
      </c>
      <c r="C94" s="1655" t="s">
        <v>2779</v>
      </c>
      <c r="D94" s="1656"/>
      <c r="E94" s="1656"/>
      <c r="F94" s="1656"/>
      <c r="G94" s="1656"/>
      <c r="H94" s="1656"/>
      <c r="I94" s="1656"/>
      <c r="J94" s="1657"/>
      <c r="K94" s="990"/>
    </row>
    <row r="95" spans="1:12" ht="20.100000000000001" customHeight="1" x14ac:dyDescent="0.25">
      <c r="A95" s="16">
        <v>44076</v>
      </c>
      <c r="B95" s="17" t="s">
        <v>127</v>
      </c>
      <c r="C95" s="178"/>
      <c r="D95" s="179" t="s">
        <v>1941</v>
      </c>
      <c r="E95" s="178"/>
      <c r="F95" s="178"/>
      <c r="G95" s="178"/>
      <c r="H95" s="178"/>
      <c r="I95" s="178"/>
      <c r="J95" s="178">
        <v>3550</v>
      </c>
      <c r="K95" s="986"/>
      <c r="L95" s="7" t="s">
        <v>9</v>
      </c>
    </row>
    <row r="96" spans="1:12" ht="20.100000000000001" customHeight="1" x14ac:dyDescent="0.25">
      <c r="A96" s="16">
        <v>44155</v>
      </c>
      <c r="B96" s="17" t="s">
        <v>26</v>
      </c>
      <c r="C96" s="1589" t="s">
        <v>3241</v>
      </c>
      <c r="D96" s="1590"/>
      <c r="E96" s="1590"/>
      <c r="F96" s="1590"/>
      <c r="G96" s="1590"/>
      <c r="H96" s="1590"/>
      <c r="I96" s="1590"/>
      <c r="J96" s="1591"/>
      <c r="K96" s="986"/>
    </row>
    <row r="97" spans="1:11" ht="20.100000000000001" customHeight="1" x14ac:dyDescent="0.25">
      <c r="A97" s="16"/>
      <c r="B97" s="17"/>
      <c r="C97" s="178"/>
      <c r="D97" s="179">
        <f t="shared" si="0"/>
        <v>0</v>
      </c>
      <c r="E97" s="178"/>
      <c r="F97" s="178"/>
      <c r="G97" s="178"/>
      <c r="H97" s="178"/>
      <c r="I97" s="178"/>
      <c r="J97" s="178"/>
      <c r="K97" s="986"/>
    </row>
    <row r="98" spans="1:11" x14ac:dyDescent="0.25">
      <c r="A98" s="16"/>
      <c r="B98" s="17"/>
      <c r="C98" s="178"/>
      <c r="D98" s="179">
        <f t="shared" si="0"/>
        <v>0</v>
      </c>
      <c r="E98" s="178"/>
      <c r="F98" s="178"/>
      <c r="G98" s="178"/>
      <c r="H98" s="178"/>
      <c r="I98" s="178"/>
      <c r="J98" s="178"/>
      <c r="K98" s="986"/>
    </row>
    <row r="99" spans="1:11" x14ac:dyDescent="0.25">
      <c r="A99" s="16"/>
      <c r="B99" s="17"/>
      <c r="C99" s="178"/>
      <c r="D99" s="179">
        <f t="shared" si="0"/>
        <v>0</v>
      </c>
      <c r="E99" s="178"/>
      <c r="F99" s="178"/>
      <c r="G99" s="178"/>
      <c r="H99" s="178"/>
      <c r="I99" s="178"/>
      <c r="J99" s="178"/>
      <c r="K99" s="986"/>
    </row>
    <row r="100" spans="1:11" x14ac:dyDescent="0.25">
      <c r="A100" s="16"/>
      <c r="B100" s="17"/>
      <c r="C100" s="178"/>
      <c r="D100" s="179">
        <f t="shared" si="0"/>
        <v>0</v>
      </c>
      <c r="E100" s="178"/>
      <c r="F100" s="178"/>
      <c r="G100" s="178"/>
      <c r="H100" s="178"/>
      <c r="I100" s="178"/>
      <c r="J100" s="178"/>
      <c r="K100" s="986"/>
    </row>
    <row r="101" spans="1:11" ht="20.100000000000001" customHeight="1" x14ac:dyDescent="0.25">
      <c r="A101" s="16"/>
      <c r="B101" s="17"/>
      <c r="C101" s="178"/>
      <c r="D101" s="179">
        <f t="shared" si="0"/>
        <v>0</v>
      </c>
      <c r="E101" s="178"/>
      <c r="F101" s="178"/>
      <c r="G101" s="178"/>
      <c r="H101" s="178"/>
      <c r="I101" s="178"/>
      <c r="J101" s="178"/>
      <c r="K101" s="986"/>
    </row>
    <row r="102" spans="1:11" x14ac:dyDescent="0.25">
      <c r="A102" s="16"/>
      <c r="B102" s="17"/>
      <c r="C102" s="178"/>
      <c r="D102" s="179">
        <f t="shared" si="0"/>
        <v>0</v>
      </c>
      <c r="E102" s="178"/>
      <c r="F102" s="178"/>
      <c r="G102" s="178"/>
      <c r="H102" s="178"/>
      <c r="I102" s="178"/>
      <c r="J102" s="178"/>
      <c r="K102" s="986"/>
    </row>
    <row r="103" spans="1:11" x14ac:dyDescent="0.25">
      <c r="A103" s="16"/>
      <c r="B103" s="17"/>
      <c r="C103" s="178"/>
      <c r="D103" s="179">
        <f t="shared" si="0"/>
        <v>0</v>
      </c>
      <c r="E103" s="178"/>
      <c r="F103" s="178"/>
      <c r="G103" s="178"/>
      <c r="H103" s="178"/>
      <c r="I103" s="178"/>
      <c r="J103" s="178"/>
      <c r="K103" s="986"/>
    </row>
    <row r="104" spans="1:11" x14ac:dyDescent="0.25">
      <c r="A104" s="16"/>
      <c r="B104" s="17"/>
      <c r="C104" s="178"/>
      <c r="D104" s="179">
        <f t="shared" si="0"/>
        <v>0</v>
      </c>
      <c r="E104" s="178"/>
      <c r="F104" s="178"/>
      <c r="G104" s="178"/>
      <c r="H104" s="178"/>
      <c r="I104" s="178"/>
      <c r="J104" s="178"/>
      <c r="K104" s="986"/>
    </row>
    <row r="105" spans="1:11" ht="20.100000000000001" customHeight="1" x14ac:dyDescent="0.25">
      <c r="A105" s="16"/>
      <c r="B105" s="17"/>
      <c r="C105" s="178"/>
      <c r="D105" s="179">
        <f t="shared" si="0"/>
        <v>0</v>
      </c>
      <c r="E105" s="178"/>
      <c r="F105" s="178"/>
      <c r="G105" s="178"/>
      <c r="H105" s="178"/>
      <c r="I105" s="178"/>
      <c r="J105" s="178"/>
      <c r="K105" s="986"/>
    </row>
    <row r="106" spans="1:11" ht="20.100000000000001" customHeight="1" x14ac:dyDescent="0.25">
      <c r="A106" s="16"/>
      <c r="B106" s="17"/>
      <c r="C106" s="178"/>
      <c r="D106" s="179">
        <f t="shared" si="0"/>
        <v>0</v>
      </c>
      <c r="E106" s="178"/>
      <c r="F106" s="178"/>
      <c r="G106" s="178"/>
      <c r="H106" s="178"/>
      <c r="I106" s="178"/>
      <c r="J106" s="178"/>
      <c r="K106" s="986"/>
    </row>
    <row r="107" spans="1:11" x14ac:dyDescent="0.25">
      <c r="A107" s="16"/>
      <c r="B107" s="17"/>
      <c r="C107" s="178"/>
      <c r="D107" s="179">
        <f t="shared" si="0"/>
        <v>0</v>
      </c>
      <c r="E107" s="178"/>
      <c r="F107" s="178"/>
      <c r="G107" s="178"/>
      <c r="H107" s="178"/>
      <c r="I107" s="178"/>
      <c r="J107" s="178"/>
      <c r="K107" s="986"/>
    </row>
    <row r="108" spans="1:11" x14ac:dyDescent="0.25">
      <c r="A108" s="16"/>
      <c r="B108" s="17"/>
      <c r="C108" s="178"/>
      <c r="D108" s="179">
        <f t="shared" si="0"/>
        <v>0</v>
      </c>
      <c r="E108" s="178"/>
      <c r="F108" s="178"/>
      <c r="G108" s="178"/>
      <c r="H108" s="178"/>
      <c r="I108" s="178"/>
      <c r="J108" s="178"/>
      <c r="K108" s="986"/>
    </row>
    <row r="109" spans="1:11" x14ac:dyDescent="0.25">
      <c r="A109" s="16"/>
      <c r="B109" s="17"/>
      <c r="C109" s="178"/>
      <c r="D109" s="179">
        <f t="shared" si="0"/>
        <v>0</v>
      </c>
      <c r="E109" s="178"/>
      <c r="F109" s="178"/>
      <c r="G109" s="178"/>
      <c r="H109" s="178"/>
      <c r="I109" s="178"/>
      <c r="J109" s="178"/>
      <c r="K109" s="986"/>
    </row>
    <row r="110" spans="1:11" x14ac:dyDescent="0.25">
      <c r="A110" s="16"/>
      <c r="B110" s="17"/>
      <c r="C110" s="178"/>
      <c r="D110" s="179">
        <f t="shared" si="0"/>
        <v>0</v>
      </c>
      <c r="E110" s="178"/>
      <c r="F110" s="178"/>
      <c r="G110" s="178"/>
      <c r="H110" s="178"/>
      <c r="I110" s="178"/>
      <c r="J110" s="178"/>
      <c r="K110" s="986"/>
    </row>
    <row r="111" spans="1:11" x14ac:dyDescent="0.25">
      <c r="A111" s="16"/>
      <c r="B111" s="17"/>
      <c r="C111" s="178"/>
      <c r="D111" s="179">
        <f t="shared" si="0"/>
        <v>0</v>
      </c>
      <c r="E111" s="178"/>
      <c r="F111" s="178"/>
      <c r="G111" s="178"/>
      <c r="H111" s="178"/>
      <c r="I111" s="178"/>
      <c r="J111" s="178"/>
      <c r="K111" s="986"/>
    </row>
    <row r="112" spans="1:11" x14ac:dyDescent="0.25">
      <c r="A112" s="16"/>
      <c r="B112" s="17"/>
      <c r="C112" s="178"/>
      <c r="D112" s="179">
        <f t="shared" si="0"/>
        <v>0</v>
      </c>
      <c r="E112" s="178"/>
      <c r="F112" s="178"/>
      <c r="G112" s="178"/>
      <c r="H112" s="178"/>
      <c r="I112" s="178"/>
      <c r="J112" s="178"/>
      <c r="K112" s="986"/>
    </row>
    <row r="113" spans="1:11" ht="20.100000000000001" customHeight="1" x14ac:dyDescent="0.25">
      <c r="A113" s="16"/>
      <c r="B113" s="17"/>
      <c r="C113" s="178"/>
      <c r="D113" s="179">
        <f t="shared" si="0"/>
        <v>0</v>
      </c>
      <c r="E113" s="178"/>
      <c r="F113" s="178"/>
      <c r="G113" s="178"/>
      <c r="H113" s="178"/>
      <c r="I113" s="178"/>
      <c r="J113" s="178"/>
      <c r="K113" s="986"/>
    </row>
    <row r="114" spans="1:11" ht="20.100000000000001" customHeight="1" x14ac:dyDescent="0.25">
      <c r="A114" s="16"/>
      <c r="B114" s="17"/>
      <c r="C114" s="178"/>
      <c r="D114" s="178"/>
      <c r="E114" s="178"/>
      <c r="F114" s="178"/>
      <c r="G114" s="178"/>
      <c r="H114" s="178"/>
      <c r="I114" s="178"/>
      <c r="J114" s="178"/>
      <c r="K114" s="986"/>
    </row>
    <row r="115" spans="1:11" ht="20.100000000000001" customHeight="1" x14ac:dyDescent="0.25">
      <c r="A115" s="16"/>
      <c r="B115" s="17"/>
    </row>
    <row r="116" spans="1:11" ht="20.100000000000001" customHeight="1" x14ac:dyDescent="0.25">
      <c r="A116" s="16"/>
      <c r="B116" s="17"/>
    </row>
    <row r="117" spans="1:11" x14ac:dyDescent="0.25">
      <c r="A117" s="16"/>
      <c r="B117" s="17"/>
    </row>
    <row r="118" spans="1:11" ht="20.100000000000001" customHeight="1" x14ac:dyDescent="0.25">
      <c r="A118" s="16"/>
      <c r="B118" s="17"/>
    </row>
    <row r="119" spans="1:11" ht="20.100000000000001" customHeight="1" x14ac:dyDescent="0.25">
      <c r="A119" s="16"/>
      <c r="B119" s="17"/>
    </row>
    <row r="120" spans="1:11" ht="20.100000000000001" customHeight="1" x14ac:dyDescent="0.25">
      <c r="A120" s="16"/>
      <c r="B120" s="17"/>
    </row>
    <row r="121" spans="1:11" ht="20.100000000000001" customHeight="1" x14ac:dyDescent="0.25">
      <c r="A121" s="16"/>
      <c r="B121" s="17"/>
    </row>
    <row r="122" spans="1:11" ht="20.100000000000001" customHeight="1" x14ac:dyDescent="0.25">
      <c r="A122" s="16"/>
      <c r="B122" s="17"/>
    </row>
    <row r="123" spans="1:11" ht="20.100000000000001" customHeight="1" x14ac:dyDescent="0.25">
      <c r="A123" s="16"/>
      <c r="B123" s="17"/>
    </row>
    <row r="124" spans="1:11" ht="20.100000000000001" customHeight="1" x14ac:dyDescent="0.25">
      <c r="A124" s="16"/>
      <c r="B124" s="17"/>
    </row>
    <row r="125" spans="1:11" ht="20.100000000000001" customHeight="1" x14ac:dyDescent="0.25">
      <c r="A125" s="16"/>
      <c r="B125" s="17"/>
    </row>
    <row r="126" spans="1:11" x14ac:dyDescent="0.25">
      <c r="A126" s="16"/>
      <c r="B126" s="17"/>
    </row>
    <row r="127" spans="1:11" ht="20.100000000000001" customHeight="1" x14ac:dyDescent="0.25">
      <c r="A127" s="16"/>
      <c r="B127" s="17"/>
    </row>
    <row r="128" spans="1:11" x14ac:dyDescent="0.25">
      <c r="A128" s="16"/>
      <c r="B128" s="17"/>
    </row>
    <row r="129" spans="1:2" x14ac:dyDescent="0.25">
      <c r="A129" s="16"/>
      <c r="B129" s="17"/>
    </row>
    <row r="130" spans="1:2" x14ac:dyDescent="0.25">
      <c r="A130" s="16"/>
    </row>
    <row r="131" spans="1:2" x14ac:dyDescent="0.25">
      <c r="A131" s="16"/>
    </row>
    <row r="132" spans="1:2" x14ac:dyDescent="0.25">
      <c r="A132" s="16"/>
    </row>
    <row r="133" spans="1:2" x14ac:dyDescent="0.25">
      <c r="A133" s="16"/>
    </row>
    <row r="134" spans="1:2" x14ac:dyDescent="0.25">
      <c r="A134" s="16"/>
    </row>
    <row r="135" spans="1:2" x14ac:dyDescent="0.25">
      <c r="A135" s="16"/>
    </row>
    <row r="136" spans="1:2" x14ac:dyDescent="0.25">
      <c r="A136" s="16"/>
    </row>
    <row r="137" spans="1:2" x14ac:dyDescent="0.25">
      <c r="A137" s="16"/>
    </row>
    <row r="138" spans="1:2" x14ac:dyDescent="0.25">
      <c r="A138" s="16"/>
    </row>
    <row r="139" spans="1:2" x14ac:dyDescent="0.25">
      <c r="A139" s="16"/>
    </row>
    <row r="140" spans="1:2" x14ac:dyDescent="0.25">
      <c r="A140" s="16"/>
    </row>
    <row r="141" spans="1:2" x14ac:dyDescent="0.25">
      <c r="A141" s="16"/>
    </row>
    <row r="142" spans="1:2" x14ac:dyDescent="0.25">
      <c r="A142" s="16"/>
    </row>
    <row r="143" spans="1:2" x14ac:dyDescent="0.25">
      <c r="A143" s="16"/>
    </row>
    <row r="144" spans="1:2"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row r="156" spans="1:1" x14ac:dyDescent="0.25">
      <c r="A156" s="16"/>
    </row>
  </sheetData>
  <autoFilter ref="A6:L7"/>
  <customSheetViews>
    <customSheetView guid="{4721BBB5-12E6-4B99-8BF2-C39038CD9F6A}" showAutoFilter="1">
      <pane ySplit="6" topLeftCell="A57" activePane="bottomLeft" state="frozen"/>
      <selection pane="bottomLeft" activeCell="J73" sqref="J73"/>
      <pageMargins left="0.7" right="0.7" top="0.75" bottom="0.75" header="0.3" footer="0.3"/>
      <pageSetup paperSize="9" orientation="portrait" r:id="rId1"/>
      <autoFilter ref="B6:B165"/>
    </customSheetView>
    <customSheetView guid="{FA9FAA88-D028-49CA-97F0-6F4B4A8F7473}" showAutoFilter="1">
      <pane ySplit="6" topLeftCell="A51" activePane="bottomLeft" state="frozen"/>
      <selection pane="bottomLeft" activeCell="K57" sqref="K57"/>
      <pageMargins left="0.7" right="0.7" top="0.75" bottom="0.75" header="0.3" footer="0.3"/>
      <pageSetup paperSize="9" orientation="portrait" r:id="rId2"/>
      <autoFilter ref="B6:B165"/>
    </customSheetView>
  </customSheetViews>
  <mergeCells count="54">
    <mergeCell ref="C59:J59"/>
    <mergeCell ref="C58:J58"/>
    <mergeCell ref="C57:J57"/>
    <mergeCell ref="C65:J65"/>
    <mergeCell ref="C39:J39"/>
    <mergeCell ref="C52:J52"/>
    <mergeCell ref="C76:J76"/>
    <mergeCell ref="C75:J75"/>
    <mergeCell ref="C77:J77"/>
    <mergeCell ref="C67:J67"/>
    <mergeCell ref="C66:J66"/>
    <mergeCell ref="I3:J3"/>
    <mergeCell ref="K2:L2"/>
    <mergeCell ref="K3:L3"/>
    <mergeCell ref="K4:L4"/>
    <mergeCell ref="K5:L5"/>
    <mergeCell ref="C5:F5"/>
    <mergeCell ref="A55:A56"/>
    <mergeCell ref="C56:J56"/>
    <mergeCell ref="A4:B4"/>
    <mergeCell ref="A1:L1"/>
    <mergeCell ref="A2:B2"/>
    <mergeCell ref="C2:F2"/>
    <mergeCell ref="G2:H2"/>
    <mergeCell ref="I2:J2"/>
    <mergeCell ref="C46:J46"/>
    <mergeCell ref="C35:J35"/>
    <mergeCell ref="I53:J53"/>
    <mergeCell ref="C43:J43"/>
    <mergeCell ref="C40:J40"/>
    <mergeCell ref="G3:H5"/>
    <mergeCell ref="C3:F3"/>
    <mergeCell ref="C81:J81"/>
    <mergeCell ref="A3:B3"/>
    <mergeCell ref="A5:B5"/>
    <mergeCell ref="C7:J7"/>
    <mergeCell ref="C33:J33"/>
    <mergeCell ref="I4:J4"/>
    <mergeCell ref="C4:F4"/>
    <mergeCell ref="C30:J30"/>
    <mergeCell ref="C20:J20"/>
    <mergeCell ref="C18:J18"/>
    <mergeCell ref="C15:J15"/>
    <mergeCell ref="C23:J23"/>
    <mergeCell ref="C24:J24"/>
    <mergeCell ref="C22:J22"/>
    <mergeCell ref="C8:J8"/>
    <mergeCell ref="I5:J5"/>
    <mergeCell ref="C96:J96"/>
    <mergeCell ref="C93:J93"/>
    <mergeCell ref="C92:J92"/>
    <mergeCell ref="C88:J88"/>
    <mergeCell ref="C87:J87"/>
    <mergeCell ref="C94:J94"/>
  </mergeCells>
  <hyperlinks>
    <hyperlink ref="B40" r:id="rId3"/>
    <hyperlink ref="B22" r:id="rId4"/>
    <hyperlink ref="B77" r:id="rId5"/>
  </hyperlinks>
  <pageMargins left="0.7" right="0.7" top="0.75" bottom="0.75" header="0.3" footer="0.3"/>
  <pageSetup paperSize="9" orientation="portrait" r:id="rId6"/>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M159"/>
  <sheetViews>
    <sheetView workbookViewId="0">
      <pane ySplit="6" topLeftCell="A85" activePane="bottomLeft" state="frozen"/>
      <selection pane="bottomLeft" activeCell="B81" sqref="B81"/>
    </sheetView>
  </sheetViews>
  <sheetFormatPr defaultColWidth="8.88671875" defaultRowHeight="15.75" x14ac:dyDescent="0.25"/>
  <cols>
    <col min="1" max="1" width="8.5546875" style="48" customWidth="1"/>
    <col min="2" max="8" width="7.88671875" style="47" customWidth="1"/>
    <col min="9" max="9" width="9.6640625" style="47" customWidth="1"/>
    <col min="10" max="10" width="11.33203125" style="47" customWidth="1"/>
    <col min="11" max="11" width="40" style="970" customWidth="1"/>
    <col min="12" max="12" width="45.6640625" style="7" customWidth="1"/>
    <col min="13" max="16384" width="8.88671875" style="89"/>
  </cols>
  <sheetData>
    <row r="1" spans="1:13" s="6" customFormat="1" ht="30.75" customHeight="1" thickTop="1" x14ac:dyDescent="0.25">
      <c r="A1" s="1621" t="s">
        <v>404</v>
      </c>
      <c r="B1" s="1622"/>
      <c r="C1" s="1622"/>
      <c r="D1" s="1622"/>
      <c r="E1" s="1622"/>
      <c r="F1" s="1622"/>
      <c r="G1" s="1622"/>
      <c r="H1" s="1622"/>
      <c r="I1" s="1622"/>
      <c r="J1" s="1622"/>
      <c r="K1" s="1622"/>
      <c r="L1" s="1623"/>
      <c r="M1" s="5"/>
    </row>
    <row r="2" spans="1:13" s="9" customFormat="1" ht="20.25" customHeight="1" x14ac:dyDescent="0.25">
      <c r="A2" s="1624" t="s">
        <v>177</v>
      </c>
      <c r="B2" s="1625"/>
      <c r="C2" s="1600">
        <f>+(52+118+25)*25</f>
        <v>4875</v>
      </c>
      <c r="D2" s="1601"/>
      <c r="E2" s="1601"/>
      <c r="F2" s="1602"/>
      <c r="G2" s="1626"/>
      <c r="H2" s="1627"/>
      <c r="I2" s="1628" t="s">
        <v>178</v>
      </c>
      <c r="J2" s="1629"/>
      <c r="K2" s="1632" t="s">
        <v>190</v>
      </c>
      <c r="L2" s="1633"/>
      <c r="M2" s="8"/>
    </row>
    <row r="3" spans="1:13" s="9" customFormat="1" ht="20.25" customHeight="1" x14ac:dyDescent="0.25">
      <c r="A3" s="1624" t="s">
        <v>179</v>
      </c>
      <c r="B3" s="1625"/>
      <c r="C3" s="1600" t="s">
        <v>189</v>
      </c>
      <c r="D3" s="1601"/>
      <c r="E3" s="1601"/>
      <c r="F3" s="1602"/>
      <c r="G3" s="1673"/>
      <c r="H3" s="1674"/>
      <c r="I3" s="1628" t="s">
        <v>180</v>
      </c>
      <c r="J3" s="1629"/>
      <c r="K3" s="1632" t="s">
        <v>194</v>
      </c>
      <c r="L3" s="1633"/>
      <c r="M3" s="8"/>
    </row>
    <row r="4" spans="1:13" s="9" customFormat="1" ht="20.25" customHeight="1" x14ac:dyDescent="0.25">
      <c r="A4" s="1624" t="s">
        <v>181</v>
      </c>
      <c r="B4" s="1625"/>
      <c r="C4" s="1600" t="s">
        <v>1885</v>
      </c>
      <c r="D4" s="1601"/>
      <c r="E4" s="1601"/>
      <c r="F4" s="1602"/>
      <c r="G4" s="1626"/>
      <c r="H4" s="1627"/>
      <c r="I4" s="1628" t="s">
        <v>182</v>
      </c>
      <c r="J4" s="1629"/>
      <c r="K4" s="1632" t="s">
        <v>2046</v>
      </c>
      <c r="L4" s="1633"/>
      <c r="M4" s="8"/>
    </row>
    <row r="5" spans="1:13" s="9" customFormat="1" ht="111.75" customHeight="1" thickBot="1" x14ac:dyDescent="0.3">
      <c r="A5" s="1641" t="s">
        <v>183</v>
      </c>
      <c r="B5" s="1642"/>
      <c r="C5" s="1636" t="s">
        <v>2050</v>
      </c>
      <c r="D5" s="1637"/>
      <c r="E5" s="1637"/>
      <c r="F5" s="1638"/>
      <c r="G5" s="1742" t="s">
        <v>1873</v>
      </c>
      <c r="H5" s="1743"/>
      <c r="I5" s="1628" t="s">
        <v>297</v>
      </c>
      <c r="J5" s="1629"/>
      <c r="K5" s="1634" t="s">
        <v>1940</v>
      </c>
      <c r="L5" s="1635"/>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75" customHeight="1" thickTop="1" x14ac:dyDescent="0.25">
      <c r="A7" s="1072">
        <v>40963</v>
      </c>
      <c r="B7" s="466" t="s">
        <v>78</v>
      </c>
      <c r="C7" s="2041" t="s">
        <v>481</v>
      </c>
      <c r="D7" s="2041"/>
      <c r="E7" s="2041"/>
      <c r="F7" s="2041"/>
      <c r="G7" s="2041"/>
      <c r="H7" s="2041"/>
      <c r="I7" s="2041"/>
      <c r="J7" s="2041"/>
      <c r="K7" s="1270" t="s">
        <v>1771</v>
      </c>
      <c r="L7" s="1270" t="s">
        <v>1771</v>
      </c>
    </row>
    <row r="8" spans="1:13" ht="33" customHeight="1" x14ac:dyDescent="0.25">
      <c r="A8" s="1582">
        <v>40975</v>
      </c>
      <c r="B8" s="17" t="s">
        <v>127</v>
      </c>
      <c r="C8" s="57"/>
      <c r="D8" s="57"/>
      <c r="E8" s="57"/>
      <c r="F8" s="57"/>
      <c r="G8" s="57"/>
      <c r="H8" s="1664" t="s">
        <v>140</v>
      </c>
      <c r="I8" s="1663"/>
      <c r="J8" s="57"/>
      <c r="K8" s="57"/>
      <c r="L8" s="57" t="s">
        <v>482</v>
      </c>
    </row>
    <row r="9" spans="1:13" ht="20.100000000000001" customHeight="1" x14ac:dyDescent="0.25">
      <c r="A9" s="1682"/>
      <c r="B9" s="17" t="s">
        <v>73</v>
      </c>
      <c r="C9" s="1661" t="s">
        <v>141</v>
      </c>
      <c r="D9" s="1662"/>
      <c r="E9" s="1662"/>
      <c r="F9" s="1662"/>
      <c r="G9" s="1662"/>
      <c r="H9" s="1662"/>
      <c r="I9" s="1662"/>
      <c r="J9" s="1663"/>
      <c r="K9" s="1002"/>
      <c r="L9" s="57"/>
    </row>
    <row r="10" spans="1:13" ht="20.100000000000001" customHeight="1" x14ac:dyDescent="0.25">
      <c r="A10" s="16">
        <v>40976</v>
      </c>
      <c r="B10" s="17" t="s">
        <v>127</v>
      </c>
      <c r="C10" s="57"/>
      <c r="D10" s="57"/>
      <c r="E10" s="57"/>
      <c r="F10" s="57"/>
      <c r="G10" s="57"/>
      <c r="H10" s="57"/>
      <c r="I10" s="57"/>
      <c r="J10" s="57">
        <v>5000</v>
      </c>
      <c r="K10" s="57"/>
      <c r="L10" s="57" t="s">
        <v>483</v>
      </c>
    </row>
    <row r="11" spans="1:13" ht="20.100000000000001" customHeight="1" x14ac:dyDescent="0.25">
      <c r="A11" s="16">
        <v>40978</v>
      </c>
      <c r="B11" s="17" t="s">
        <v>127</v>
      </c>
      <c r="C11" s="57"/>
      <c r="D11" s="57"/>
      <c r="E11" s="57"/>
      <c r="F11" s="57"/>
      <c r="G11" s="57"/>
      <c r="H11" s="57"/>
      <c r="I11" s="57"/>
      <c r="J11" s="57">
        <v>4870</v>
      </c>
      <c r="K11" s="57"/>
      <c r="L11" s="57" t="s">
        <v>484</v>
      </c>
    </row>
    <row r="12" spans="1:13" ht="20.100000000000001" customHeight="1" x14ac:dyDescent="0.25">
      <c r="A12" s="1899">
        <v>40979</v>
      </c>
      <c r="B12" s="20" t="s">
        <v>66</v>
      </c>
      <c r="C12" s="1819" t="s">
        <v>485</v>
      </c>
      <c r="D12" s="1820"/>
      <c r="E12" s="1820"/>
      <c r="F12" s="1820"/>
      <c r="G12" s="1820"/>
      <c r="H12" s="1820"/>
      <c r="I12" s="1820"/>
      <c r="J12" s="1821"/>
      <c r="K12" s="1067"/>
      <c r="L12" s="57"/>
    </row>
    <row r="13" spans="1:13" ht="20.100000000000001" customHeight="1" x14ac:dyDescent="0.25">
      <c r="A13" s="2096"/>
      <c r="B13" s="30" t="s">
        <v>26</v>
      </c>
      <c r="C13" s="2097" t="s">
        <v>143</v>
      </c>
      <c r="D13" s="2098"/>
      <c r="E13" s="2098"/>
      <c r="F13" s="2098"/>
      <c r="G13" s="2098"/>
      <c r="H13" s="2098"/>
      <c r="I13" s="2098"/>
      <c r="J13" s="2099"/>
      <c r="K13" s="1138"/>
      <c r="L13" s="57"/>
    </row>
    <row r="14" spans="1:13" ht="20.100000000000001" customHeight="1" x14ac:dyDescent="0.25">
      <c r="A14" s="1900"/>
      <c r="B14" s="20" t="s">
        <v>130</v>
      </c>
      <c r="C14" s="1800" t="s">
        <v>131</v>
      </c>
      <c r="D14" s="1801"/>
      <c r="E14" s="1801"/>
      <c r="F14" s="1801"/>
      <c r="G14" s="1801"/>
      <c r="H14" s="1801"/>
      <c r="I14" s="1801"/>
      <c r="J14" s="1802"/>
      <c r="K14" s="1057"/>
      <c r="L14" s="28"/>
    </row>
    <row r="15" spans="1:13" ht="20.100000000000001" customHeight="1" x14ac:dyDescent="0.25">
      <c r="A15" s="16">
        <v>40984</v>
      </c>
      <c r="B15" s="17" t="s">
        <v>18</v>
      </c>
      <c r="C15" s="57">
        <v>45</v>
      </c>
      <c r="D15" s="57">
        <f>+C15*(100-E15)/100</f>
        <v>44.55</v>
      </c>
      <c r="E15" s="57">
        <v>1</v>
      </c>
      <c r="F15" s="57" t="s">
        <v>95</v>
      </c>
      <c r="G15" s="57">
        <v>155</v>
      </c>
      <c r="H15" s="57"/>
      <c r="I15" s="57"/>
      <c r="J15" s="57"/>
      <c r="K15" s="57"/>
      <c r="L15" s="57" t="s">
        <v>486</v>
      </c>
    </row>
    <row r="16" spans="1:13" ht="33.75" customHeight="1" x14ac:dyDescent="0.25">
      <c r="A16" s="16">
        <v>41024</v>
      </c>
      <c r="B16" s="17" t="s">
        <v>127</v>
      </c>
      <c r="C16" s="57"/>
      <c r="D16" s="57"/>
      <c r="E16" s="57"/>
      <c r="F16" s="57"/>
      <c r="G16" s="57"/>
      <c r="H16" s="57">
        <v>5170</v>
      </c>
      <c r="I16" s="57">
        <v>100</v>
      </c>
      <c r="J16" s="57"/>
      <c r="K16" s="57"/>
      <c r="L16" s="102" t="s">
        <v>487</v>
      </c>
    </row>
    <row r="17" spans="1:12" ht="20.100000000000001" customHeight="1" x14ac:dyDescent="0.25">
      <c r="A17" s="16">
        <v>41062</v>
      </c>
      <c r="B17" s="17" t="s">
        <v>13</v>
      </c>
      <c r="C17" s="1661" t="s">
        <v>159</v>
      </c>
      <c r="D17" s="1662"/>
      <c r="E17" s="1662"/>
      <c r="F17" s="1662"/>
      <c r="G17" s="1662"/>
      <c r="H17" s="1662"/>
      <c r="I17" s="1662"/>
      <c r="J17" s="1663"/>
      <c r="K17" s="1002"/>
      <c r="L17" s="57"/>
    </row>
    <row r="18" spans="1:12" ht="29.25" customHeight="1" x14ac:dyDescent="0.25">
      <c r="A18" s="16">
        <v>41064</v>
      </c>
      <c r="B18" s="17" t="s">
        <v>19</v>
      </c>
      <c r="C18" s="1664" t="s">
        <v>168</v>
      </c>
      <c r="D18" s="1665"/>
      <c r="E18" s="1665"/>
      <c r="F18" s="1665"/>
      <c r="G18" s="1665"/>
      <c r="H18" s="1665"/>
      <c r="I18" s="1665"/>
      <c r="J18" s="1666"/>
      <c r="K18" s="999"/>
      <c r="L18" s="57"/>
    </row>
    <row r="19" spans="1:12" ht="55.5" customHeight="1" x14ac:dyDescent="0.25">
      <c r="A19" s="462">
        <v>41067</v>
      </c>
      <c r="B19" s="463" t="s">
        <v>19</v>
      </c>
      <c r="C19" s="1714" t="s">
        <v>488</v>
      </c>
      <c r="D19" s="1706"/>
      <c r="E19" s="1706"/>
      <c r="F19" s="1706"/>
      <c r="G19" s="1706"/>
      <c r="H19" s="1706"/>
      <c r="I19" s="1706"/>
      <c r="J19" s="1707"/>
      <c r="K19" s="688" t="s">
        <v>3062</v>
      </c>
      <c r="L19" s="1277" t="s">
        <v>1574</v>
      </c>
    </row>
    <row r="20" spans="1:12" ht="36.75" customHeight="1" x14ac:dyDescent="0.25">
      <c r="A20" s="16">
        <v>41070</v>
      </c>
      <c r="B20" s="17" t="s">
        <v>18</v>
      </c>
      <c r="C20" s="57">
        <v>175</v>
      </c>
      <c r="D20" s="57">
        <f>+C20*(100-E20)/100</f>
        <v>173.25</v>
      </c>
      <c r="E20" s="57">
        <v>1</v>
      </c>
      <c r="F20" s="57"/>
      <c r="G20" s="57">
        <v>160</v>
      </c>
      <c r="H20" s="57"/>
      <c r="I20" s="57"/>
      <c r="J20" s="57"/>
      <c r="K20" s="57"/>
      <c r="L20" s="102" t="s">
        <v>489</v>
      </c>
    </row>
    <row r="21" spans="1:12" ht="35.25" customHeight="1" x14ac:dyDescent="0.25">
      <c r="A21" s="16">
        <v>41074</v>
      </c>
      <c r="B21" s="17" t="s">
        <v>127</v>
      </c>
      <c r="C21" s="57"/>
      <c r="D21" s="57"/>
      <c r="E21" s="57"/>
      <c r="F21" s="57"/>
      <c r="G21" s="57"/>
      <c r="H21" s="57"/>
      <c r="I21" s="57"/>
      <c r="J21" s="57"/>
      <c r="K21" s="57"/>
      <c r="L21" s="102" t="s">
        <v>490</v>
      </c>
    </row>
    <row r="22" spans="1:12" ht="20.100000000000001" customHeight="1" x14ac:dyDescent="0.25">
      <c r="A22" s="19">
        <v>41094</v>
      </c>
      <c r="B22" s="20" t="s">
        <v>18</v>
      </c>
      <c r="C22" s="60">
        <v>85</v>
      </c>
      <c r="D22" s="60">
        <f>+C22*(100-E22)/100</f>
        <v>84.15</v>
      </c>
      <c r="E22" s="60">
        <v>1</v>
      </c>
      <c r="F22" s="60" t="s">
        <v>95</v>
      </c>
      <c r="G22" s="60">
        <v>160</v>
      </c>
      <c r="H22" s="60"/>
      <c r="I22" s="60"/>
      <c r="J22" s="60"/>
      <c r="K22" s="60"/>
      <c r="L22" s="60" t="s">
        <v>36</v>
      </c>
    </row>
    <row r="23" spans="1:12" ht="20.100000000000001" customHeight="1" x14ac:dyDescent="0.25">
      <c r="A23" s="16">
        <v>41105</v>
      </c>
      <c r="B23" s="17" t="s">
        <v>13</v>
      </c>
      <c r="C23" s="1661" t="s">
        <v>163</v>
      </c>
      <c r="D23" s="1662"/>
      <c r="E23" s="1662"/>
      <c r="F23" s="1662"/>
      <c r="G23" s="1662"/>
      <c r="H23" s="1662"/>
      <c r="I23" s="1662"/>
      <c r="J23" s="1663"/>
      <c r="K23" s="1002"/>
      <c r="L23" s="57"/>
    </row>
    <row r="24" spans="1:12" ht="20.100000000000001" customHeight="1" x14ac:dyDescent="0.25">
      <c r="A24" s="19">
        <v>41112</v>
      </c>
      <c r="B24" s="20" t="s">
        <v>127</v>
      </c>
      <c r="C24" s="60"/>
      <c r="D24" s="60"/>
      <c r="E24" s="60"/>
      <c r="F24" s="60"/>
      <c r="G24" s="60"/>
      <c r="H24" s="60">
        <v>4050</v>
      </c>
      <c r="I24" s="60">
        <v>100</v>
      </c>
      <c r="J24" s="60"/>
      <c r="K24" s="60"/>
      <c r="L24" s="60"/>
    </row>
    <row r="25" spans="1:12" ht="20.100000000000001" customHeight="1" x14ac:dyDescent="0.25">
      <c r="A25" s="1899">
        <v>41114</v>
      </c>
      <c r="B25" s="20" t="s">
        <v>18</v>
      </c>
      <c r="C25" s="60">
        <v>75</v>
      </c>
      <c r="D25" s="60">
        <f>+C25*(100-E25)/100</f>
        <v>73.5</v>
      </c>
      <c r="E25" s="60">
        <v>2</v>
      </c>
      <c r="F25" s="60"/>
      <c r="G25" s="60">
        <v>150</v>
      </c>
      <c r="H25" s="60"/>
      <c r="I25" s="60"/>
      <c r="J25" s="60"/>
      <c r="K25" s="60"/>
      <c r="L25" s="60" t="s">
        <v>132</v>
      </c>
    </row>
    <row r="26" spans="1:12" ht="20.100000000000001" customHeight="1" x14ac:dyDescent="0.25">
      <c r="A26" s="1900"/>
      <c r="B26" s="20" t="s">
        <v>127</v>
      </c>
      <c r="C26" s="60"/>
      <c r="D26" s="60"/>
      <c r="E26" s="60"/>
      <c r="F26" s="60"/>
      <c r="G26" s="60"/>
      <c r="H26" s="60">
        <v>3980</v>
      </c>
      <c r="I26" s="60">
        <v>94</v>
      </c>
      <c r="J26" s="60"/>
      <c r="K26" s="60"/>
      <c r="L26" s="60" t="s">
        <v>167</v>
      </c>
    </row>
    <row r="27" spans="1:12" ht="50.25" customHeight="1" x14ac:dyDescent="0.25">
      <c r="A27" s="16">
        <v>41123</v>
      </c>
      <c r="B27" s="17" t="s">
        <v>24</v>
      </c>
      <c r="C27" s="1664" t="s">
        <v>491</v>
      </c>
      <c r="D27" s="1665"/>
      <c r="E27" s="1665"/>
      <c r="F27" s="1665"/>
      <c r="G27" s="1665"/>
      <c r="H27" s="1665"/>
      <c r="I27" s="1665"/>
      <c r="J27" s="1666"/>
      <c r="K27" s="999"/>
      <c r="L27" s="57"/>
    </row>
    <row r="28" spans="1:12" ht="24" customHeight="1" x14ac:dyDescent="0.25">
      <c r="A28" s="16">
        <v>41133</v>
      </c>
      <c r="B28" s="17" t="s">
        <v>18</v>
      </c>
      <c r="C28" s="57">
        <v>145</v>
      </c>
      <c r="D28" s="57">
        <f>+C28*(100-E28)/100</f>
        <v>94.25</v>
      </c>
      <c r="E28" s="57">
        <v>35</v>
      </c>
      <c r="F28" s="57"/>
      <c r="G28" s="57">
        <v>150</v>
      </c>
      <c r="H28" s="57"/>
      <c r="I28" s="57"/>
      <c r="J28" s="57"/>
      <c r="K28" s="57"/>
      <c r="L28" s="57" t="s">
        <v>492</v>
      </c>
    </row>
    <row r="29" spans="1:12" ht="24" customHeight="1" x14ac:dyDescent="0.25">
      <c r="A29" s="16">
        <v>41150</v>
      </c>
      <c r="B29" s="17" t="s">
        <v>13</v>
      </c>
      <c r="C29" s="1661" t="s">
        <v>493</v>
      </c>
      <c r="D29" s="1662"/>
      <c r="E29" s="1662"/>
      <c r="F29" s="1662"/>
      <c r="G29" s="1662"/>
      <c r="H29" s="1662"/>
      <c r="I29" s="1662"/>
      <c r="J29" s="1663"/>
      <c r="K29" s="1002"/>
      <c r="L29" s="57"/>
    </row>
    <row r="30" spans="1:12" ht="24" customHeight="1" thickBot="1" x14ac:dyDescent="0.3">
      <c r="A30" s="22">
        <v>41189</v>
      </c>
      <c r="B30" s="23" t="s">
        <v>127</v>
      </c>
      <c r="C30" s="64"/>
      <c r="D30" s="58"/>
      <c r="E30" s="64"/>
      <c r="F30" s="64"/>
      <c r="G30" s="64"/>
      <c r="H30" s="64">
        <v>5120</v>
      </c>
      <c r="I30" s="64">
        <v>97</v>
      </c>
      <c r="J30" s="23"/>
      <c r="K30" s="23"/>
      <c r="L30" s="24" t="s">
        <v>494</v>
      </c>
    </row>
    <row r="31" spans="1:12" ht="24" customHeight="1" thickTop="1" x14ac:dyDescent="0.25">
      <c r="A31" s="33">
        <v>41298</v>
      </c>
      <c r="B31" s="34" t="s">
        <v>18</v>
      </c>
      <c r="C31" s="59">
        <v>105</v>
      </c>
      <c r="D31" s="59">
        <f>+C31*(100-E31)/100</f>
        <v>47.25</v>
      </c>
      <c r="E31" s="59">
        <v>55</v>
      </c>
      <c r="F31" s="59"/>
      <c r="G31" s="59">
        <v>145</v>
      </c>
      <c r="H31" s="59"/>
      <c r="I31" s="59"/>
      <c r="J31" s="59"/>
      <c r="K31" s="59"/>
      <c r="L31" s="59" t="s">
        <v>213</v>
      </c>
    </row>
    <row r="32" spans="1:12" ht="19.5" customHeight="1" x14ac:dyDescent="0.25">
      <c r="A32" s="16">
        <v>41299</v>
      </c>
      <c r="B32" s="17"/>
      <c r="C32" s="57"/>
      <c r="D32" s="57"/>
      <c r="E32" s="57"/>
      <c r="F32" s="57"/>
      <c r="G32" s="57"/>
      <c r="H32" s="57">
        <v>5215</v>
      </c>
      <c r="I32" s="57">
        <v>72</v>
      </c>
      <c r="J32" s="57"/>
      <c r="K32" s="57"/>
      <c r="L32" s="57" t="s">
        <v>495</v>
      </c>
    </row>
    <row r="33" spans="1:13" ht="24" customHeight="1" x14ac:dyDescent="0.25">
      <c r="A33" s="19">
        <v>41549</v>
      </c>
      <c r="B33" s="20" t="s">
        <v>127</v>
      </c>
      <c r="C33" s="60"/>
      <c r="D33" s="60"/>
      <c r="E33" s="60"/>
      <c r="F33" s="60"/>
      <c r="G33" s="60"/>
      <c r="H33" s="60">
        <v>5147</v>
      </c>
      <c r="I33" s="60">
        <v>84</v>
      </c>
      <c r="J33" s="60"/>
      <c r="K33" s="60"/>
      <c r="L33" s="60" t="s">
        <v>249</v>
      </c>
    </row>
    <row r="34" spans="1:13" ht="24" customHeight="1" x14ac:dyDescent="0.25">
      <c r="A34" s="16">
        <v>41554</v>
      </c>
      <c r="B34" s="17" t="s">
        <v>13</v>
      </c>
      <c r="C34" s="1661" t="s">
        <v>252</v>
      </c>
      <c r="D34" s="1662"/>
      <c r="E34" s="1662"/>
      <c r="F34" s="1662"/>
      <c r="G34" s="1662"/>
      <c r="H34" s="1662"/>
      <c r="I34" s="1662"/>
      <c r="J34" s="1663"/>
      <c r="K34" s="1002"/>
      <c r="L34" s="57"/>
    </row>
    <row r="35" spans="1:13" ht="24" customHeight="1" x14ac:dyDescent="0.25">
      <c r="A35" s="16">
        <v>41555</v>
      </c>
      <c r="B35" s="17" t="s">
        <v>13</v>
      </c>
      <c r="C35" s="1661" t="s">
        <v>253</v>
      </c>
      <c r="D35" s="1662"/>
      <c r="E35" s="1662"/>
      <c r="F35" s="1662"/>
      <c r="G35" s="1662"/>
      <c r="H35" s="1662"/>
      <c r="I35" s="1662"/>
      <c r="J35" s="1663"/>
      <c r="K35" s="1002"/>
      <c r="L35" s="57"/>
    </row>
    <row r="36" spans="1:13" ht="54.75" customHeight="1" x14ac:dyDescent="0.25">
      <c r="A36" s="16">
        <v>41562</v>
      </c>
      <c r="B36" s="17" t="s">
        <v>13</v>
      </c>
      <c r="C36" s="1664" t="s">
        <v>496</v>
      </c>
      <c r="D36" s="1665"/>
      <c r="E36" s="1665"/>
      <c r="F36" s="1665"/>
      <c r="G36" s="1665"/>
      <c r="H36" s="1665"/>
      <c r="I36" s="1665"/>
      <c r="J36" s="1666"/>
      <c r="K36" s="999"/>
      <c r="L36" s="57"/>
    </row>
    <row r="37" spans="1:13" ht="20.100000000000001" customHeight="1" x14ac:dyDescent="0.25">
      <c r="A37" s="19">
        <v>41572</v>
      </c>
      <c r="B37" s="20" t="s">
        <v>18</v>
      </c>
      <c r="C37" s="60">
        <v>25</v>
      </c>
      <c r="D37" s="60">
        <f>+C37*(100-E37)/100</f>
        <v>12.5</v>
      </c>
      <c r="E37" s="60">
        <v>50</v>
      </c>
      <c r="F37" s="60"/>
      <c r="G37" s="60">
        <v>120</v>
      </c>
      <c r="H37" s="60"/>
      <c r="I37" s="60"/>
      <c r="J37" s="60"/>
      <c r="K37" s="60"/>
      <c r="L37" s="60" t="s">
        <v>262</v>
      </c>
    </row>
    <row r="38" spans="1:13" ht="20.100000000000001" customHeight="1" x14ac:dyDescent="0.25">
      <c r="A38" s="19">
        <v>41572</v>
      </c>
      <c r="B38" s="20" t="s">
        <v>127</v>
      </c>
      <c r="C38" s="60"/>
      <c r="D38" s="60"/>
      <c r="E38" s="60"/>
      <c r="F38" s="60"/>
      <c r="G38" s="60"/>
      <c r="H38" s="60">
        <v>4250</v>
      </c>
      <c r="I38" s="60">
        <v>100</v>
      </c>
      <c r="J38" s="60"/>
      <c r="K38" s="60"/>
      <c r="L38" s="60" t="s">
        <v>254</v>
      </c>
    </row>
    <row r="39" spans="1:13" ht="36" customHeight="1" x14ac:dyDescent="0.25">
      <c r="A39" s="16">
        <v>41573</v>
      </c>
      <c r="B39" s="17" t="s">
        <v>13</v>
      </c>
      <c r="C39" s="1664" t="s">
        <v>497</v>
      </c>
      <c r="D39" s="1665"/>
      <c r="E39" s="1665"/>
      <c r="F39" s="1665"/>
      <c r="G39" s="1665"/>
      <c r="H39" s="1665"/>
      <c r="I39" s="1665"/>
      <c r="J39" s="1666"/>
      <c r="K39" s="999"/>
      <c r="L39" s="57"/>
    </row>
    <row r="40" spans="1:13" ht="20.100000000000001" customHeight="1" x14ac:dyDescent="0.25">
      <c r="A40" s="19">
        <v>41587</v>
      </c>
      <c r="B40" s="20" t="s">
        <v>18</v>
      </c>
      <c r="C40" s="60">
        <v>70</v>
      </c>
      <c r="D40" s="60">
        <f>+C40*(100-E40)/100</f>
        <v>31.5</v>
      </c>
      <c r="E40" s="62">
        <v>55</v>
      </c>
      <c r="F40" s="62"/>
      <c r="G40" s="62">
        <v>165</v>
      </c>
      <c r="H40" s="62"/>
      <c r="I40" s="62"/>
      <c r="J40" s="62"/>
      <c r="K40" s="1056"/>
      <c r="L40" s="73" t="s">
        <v>498</v>
      </c>
    </row>
    <row r="41" spans="1:13" ht="20.100000000000001" customHeight="1" thickBot="1" x14ac:dyDescent="0.3">
      <c r="A41" s="19">
        <v>41599</v>
      </c>
      <c r="B41" s="20" t="s">
        <v>73</v>
      </c>
      <c r="C41" s="1819" t="s">
        <v>269</v>
      </c>
      <c r="D41" s="1820"/>
      <c r="E41" s="1820"/>
      <c r="F41" s="1820"/>
      <c r="G41" s="1820"/>
      <c r="H41" s="1820"/>
      <c r="I41" s="1820"/>
      <c r="J41" s="1821"/>
      <c r="K41" s="1066"/>
      <c r="L41" s="103"/>
    </row>
    <row r="42" spans="1:13" s="18" customFormat="1" ht="16.5" thickTop="1" x14ac:dyDescent="0.25">
      <c r="A42" s="40">
        <v>41658</v>
      </c>
      <c r="B42" s="41" t="s">
        <v>78</v>
      </c>
      <c r="C42" s="1808" t="s">
        <v>293</v>
      </c>
      <c r="D42" s="1809"/>
      <c r="E42" s="1809"/>
      <c r="F42" s="1809"/>
      <c r="G42" s="1809"/>
      <c r="H42" s="1809"/>
      <c r="I42" s="1809"/>
      <c r="J42" s="1810"/>
      <c r="K42" s="1050"/>
      <c r="L42" s="42"/>
      <c r="M42" s="9"/>
    </row>
    <row r="43" spans="1:13" ht="39.75" customHeight="1" x14ac:dyDescent="0.25">
      <c r="A43" s="16">
        <v>41680</v>
      </c>
      <c r="B43" s="17" t="s">
        <v>13</v>
      </c>
      <c r="C43" s="1664" t="s">
        <v>499</v>
      </c>
      <c r="D43" s="1665"/>
      <c r="E43" s="1665"/>
      <c r="F43" s="1665"/>
      <c r="G43" s="1665"/>
      <c r="H43" s="1665"/>
      <c r="I43" s="1665"/>
      <c r="J43" s="1666"/>
      <c r="K43" s="998"/>
    </row>
    <row r="44" spans="1:13" ht="20.100000000000001" customHeight="1" x14ac:dyDescent="0.25">
      <c r="A44" s="19">
        <v>41762</v>
      </c>
      <c r="B44" s="20" t="s">
        <v>18</v>
      </c>
      <c r="C44" s="62">
        <v>60</v>
      </c>
      <c r="D44" s="60">
        <f>+C44*(100-E44)/100</f>
        <v>30</v>
      </c>
      <c r="E44" s="62">
        <v>50</v>
      </c>
      <c r="F44" s="62"/>
      <c r="G44" s="62">
        <v>160</v>
      </c>
      <c r="H44" s="62"/>
      <c r="I44" s="62"/>
      <c r="J44" s="62"/>
      <c r="K44" s="1056"/>
      <c r="L44" s="73" t="s">
        <v>500</v>
      </c>
    </row>
    <row r="45" spans="1:13" ht="39.75" customHeight="1" x14ac:dyDescent="0.25">
      <c r="A45" s="16">
        <v>41811</v>
      </c>
      <c r="B45" s="17" t="s">
        <v>13</v>
      </c>
      <c r="C45" s="1664" t="s">
        <v>501</v>
      </c>
      <c r="D45" s="1665"/>
      <c r="E45" s="1665"/>
      <c r="F45" s="1665"/>
      <c r="G45" s="1665"/>
      <c r="H45" s="1665"/>
      <c r="I45" s="1665"/>
      <c r="J45" s="1666"/>
      <c r="K45" s="998"/>
    </row>
    <row r="46" spans="1:13" ht="20.100000000000001" customHeight="1" x14ac:dyDescent="0.25">
      <c r="A46" s="16">
        <v>41812</v>
      </c>
      <c r="B46" s="17" t="s">
        <v>127</v>
      </c>
      <c r="D46" s="57"/>
      <c r="E46" s="57"/>
      <c r="H46" s="47">
        <v>5060</v>
      </c>
      <c r="I46" s="47">
        <v>96</v>
      </c>
      <c r="L46" s="7" t="s">
        <v>108</v>
      </c>
    </row>
    <row r="47" spans="1:13" ht="52.5" customHeight="1" x14ac:dyDescent="0.25">
      <c r="A47" s="462">
        <v>41825</v>
      </c>
      <c r="B47" s="689" t="s">
        <v>24</v>
      </c>
      <c r="C47" s="1714" t="s">
        <v>502</v>
      </c>
      <c r="D47" s="1706"/>
      <c r="E47" s="1706"/>
      <c r="F47" s="1706"/>
      <c r="G47" s="1706"/>
      <c r="H47" s="1706"/>
      <c r="I47" s="1706"/>
      <c r="J47" s="1707"/>
      <c r="K47" s="1026"/>
      <c r="L47" s="696"/>
    </row>
    <row r="48" spans="1:13" ht="20.100000000000001" customHeight="1" x14ac:dyDescent="0.25">
      <c r="A48" s="16">
        <v>41875</v>
      </c>
      <c r="B48" s="17" t="s">
        <v>127</v>
      </c>
      <c r="D48" s="57"/>
      <c r="H48" s="47">
        <v>5370</v>
      </c>
      <c r="I48" s="47">
        <v>100</v>
      </c>
      <c r="K48" s="977"/>
      <c r="L48" s="57" t="s">
        <v>503</v>
      </c>
    </row>
    <row r="49" spans="1:12" x14ac:dyDescent="0.25">
      <c r="A49" s="16">
        <v>41878</v>
      </c>
      <c r="B49" s="17" t="s">
        <v>18</v>
      </c>
      <c r="C49" s="47">
        <v>115</v>
      </c>
      <c r="D49" s="57">
        <f>+C49*(100-E49)/100</f>
        <v>69</v>
      </c>
      <c r="E49" s="47">
        <v>40</v>
      </c>
      <c r="G49" s="47">
        <v>150</v>
      </c>
      <c r="L49" s="7" t="s">
        <v>348</v>
      </c>
    </row>
    <row r="50" spans="1:12" ht="20.100000000000001" customHeight="1" thickBot="1" x14ac:dyDescent="0.3">
      <c r="A50" s="22">
        <v>41988</v>
      </c>
      <c r="B50" s="23" t="s">
        <v>18</v>
      </c>
      <c r="C50" s="64">
        <v>110</v>
      </c>
      <c r="D50" s="58">
        <f>+C50*(100-E50)/100</f>
        <v>66</v>
      </c>
      <c r="E50" s="64">
        <v>40</v>
      </c>
      <c r="F50" s="64"/>
      <c r="G50" s="64">
        <v>140</v>
      </c>
      <c r="H50" s="64"/>
      <c r="I50" s="64"/>
      <c r="J50" s="64"/>
      <c r="K50" s="973"/>
      <c r="L50" s="80" t="s">
        <v>36</v>
      </c>
    </row>
    <row r="51" spans="1:12" ht="16.5" thickTop="1" x14ac:dyDescent="0.25">
      <c r="A51" s="44">
        <v>42038</v>
      </c>
      <c r="B51" s="45" t="s">
        <v>127</v>
      </c>
      <c r="C51" s="81"/>
      <c r="D51" s="67"/>
      <c r="E51" s="81"/>
      <c r="F51" s="81"/>
      <c r="G51" s="81"/>
      <c r="H51" s="81">
        <v>5170</v>
      </c>
      <c r="I51" s="81">
        <v>93</v>
      </c>
      <c r="J51" s="81"/>
      <c r="K51" s="1102"/>
      <c r="L51" s="72" t="s">
        <v>892</v>
      </c>
    </row>
    <row r="52" spans="1:12" x14ac:dyDescent="0.25">
      <c r="A52" s="16">
        <v>42107</v>
      </c>
      <c r="B52" s="17" t="s">
        <v>18</v>
      </c>
      <c r="C52" s="47">
        <v>130</v>
      </c>
      <c r="D52" s="57">
        <f>+C52*(100-E52)/100</f>
        <v>78</v>
      </c>
      <c r="E52" s="47">
        <v>40</v>
      </c>
      <c r="G52" s="47">
        <v>125</v>
      </c>
      <c r="L52" s="7" t="s">
        <v>214</v>
      </c>
    </row>
    <row r="53" spans="1:12" x14ac:dyDescent="0.25">
      <c r="A53" s="16">
        <v>42144</v>
      </c>
      <c r="B53" s="17" t="s">
        <v>18</v>
      </c>
      <c r="C53" s="47">
        <v>135</v>
      </c>
      <c r="D53" s="57">
        <f>+C53*(100-E53)/100</f>
        <v>67.5</v>
      </c>
      <c r="E53" s="47">
        <v>50</v>
      </c>
      <c r="G53" s="47">
        <v>130</v>
      </c>
      <c r="L53" s="7" t="s">
        <v>213</v>
      </c>
    </row>
    <row r="54" spans="1:12" x14ac:dyDescent="0.25">
      <c r="A54" s="16">
        <v>42149</v>
      </c>
      <c r="B54" s="17" t="s">
        <v>127</v>
      </c>
      <c r="D54" s="57"/>
      <c r="H54" s="47">
        <v>4725</v>
      </c>
      <c r="I54" s="47">
        <v>100</v>
      </c>
      <c r="L54" s="7" t="s">
        <v>108</v>
      </c>
    </row>
    <row r="55" spans="1:12" ht="36" customHeight="1" x14ac:dyDescent="0.25">
      <c r="A55" s="16">
        <v>42253</v>
      </c>
      <c r="B55" s="17" t="s">
        <v>13</v>
      </c>
      <c r="C55" s="1664" t="s">
        <v>1075</v>
      </c>
      <c r="D55" s="1665"/>
      <c r="E55" s="1665"/>
      <c r="F55" s="1665"/>
      <c r="G55" s="1665"/>
      <c r="H55" s="1665"/>
      <c r="I55" s="1665"/>
      <c r="J55" s="1666"/>
      <c r="K55" s="998"/>
    </row>
    <row r="56" spans="1:12" ht="50.25" customHeight="1" x14ac:dyDescent="0.25">
      <c r="A56" s="16">
        <v>42258</v>
      </c>
      <c r="B56" s="17" t="s">
        <v>13</v>
      </c>
      <c r="C56" s="1664" t="s">
        <v>1082</v>
      </c>
      <c r="D56" s="1665"/>
      <c r="E56" s="1665"/>
      <c r="F56" s="1665"/>
      <c r="G56" s="1665"/>
      <c r="H56" s="1665"/>
      <c r="I56" s="1665"/>
      <c r="J56" s="1666"/>
      <c r="K56" s="998"/>
    </row>
    <row r="57" spans="1:12" ht="53.25" customHeight="1" x14ac:dyDescent="0.25">
      <c r="A57" s="462">
        <v>42285</v>
      </c>
      <c r="B57" s="689" t="s">
        <v>24</v>
      </c>
      <c r="C57" s="1714" t="s">
        <v>1090</v>
      </c>
      <c r="D57" s="1706"/>
      <c r="E57" s="1706"/>
      <c r="F57" s="1706"/>
      <c r="G57" s="1706"/>
      <c r="H57" s="1706"/>
      <c r="I57" s="1706"/>
      <c r="J57" s="1707"/>
      <c r="K57" s="1026"/>
      <c r="L57" s="1278"/>
    </row>
    <row r="58" spans="1:12" x14ac:dyDescent="0.25">
      <c r="A58" s="1582">
        <v>42304</v>
      </c>
      <c r="B58" s="17" t="s">
        <v>18</v>
      </c>
      <c r="C58" s="47">
        <v>110</v>
      </c>
      <c r="D58" s="57">
        <f t="shared" ref="D58:D120" si="0">+C58*(100-E58)/100</f>
        <v>77</v>
      </c>
      <c r="E58" s="47">
        <v>30</v>
      </c>
      <c r="G58" s="47">
        <v>170</v>
      </c>
      <c r="L58" s="7" t="s">
        <v>1096</v>
      </c>
    </row>
    <row r="59" spans="1:12" ht="33.75" customHeight="1" x14ac:dyDescent="0.25">
      <c r="A59" s="1682"/>
      <c r="B59" s="17" t="s">
        <v>127</v>
      </c>
      <c r="D59" s="57"/>
      <c r="E59" s="251"/>
      <c r="H59" s="1651" t="s">
        <v>1098</v>
      </c>
      <c r="I59" s="1687"/>
      <c r="L59" s="12" t="s">
        <v>1099</v>
      </c>
    </row>
    <row r="60" spans="1:12" ht="20.100000000000001" customHeight="1" thickBot="1" x14ac:dyDescent="0.3">
      <c r="A60" s="381">
        <v>42363</v>
      </c>
      <c r="B60" s="388" t="s">
        <v>13</v>
      </c>
      <c r="C60" s="1667" t="s">
        <v>163</v>
      </c>
      <c r="D60" s="1668"/>
      <c r="E60" s="1668"/>
      <c r="F60" s="1668"/>
      <c r="G60" s="1668"/>
      <c r="H60" s="1668"/>
      <c r="I60" s="1668"/>
      <c r="J60" s="1669"/>
      <c r="K60" s="1013"/>
      <c r="L60" s="76"/>
    </row>
    <row r="61" spans="1:12" ht="20.100000000000001" customHeight="1" thickTop="1" x14ac:dyDescent="0.25">
      <c r="A61" s="154">
        <v>42435</v>
      </c>
      <c r="B61" s="155" t="s">
        <v>18</v>
      </c>
      <c r="C61" s="162">
        <v>150</v>
      </c>
      <c r="D61" s="163">
        <f t="shared" si="0"/>
        <v>105</v>
      </c>
      <c r="E61" s="162">
        <v>30</v>
      </c>
      <c r="F61" s="162"/>
      <c r="G61" s="162">
        <v>150</v>
      </c>
      <c r="H61" s="162"/>
      <c r="I61" s="162"/>
      <c r="J61" s="162"/>
      <c r="K61" s="1024"/>
      <c r="L61" s="374" t="s">
        <v>36</v>
      </c>
    </row>
    <row r="62" spans="1:12" ht="20.100000000000001" customHeight="1" x14ac:dyDescent="0.25">
      <c r="A62" s="19">
        <v>42447</v>
      </c>
      <c r="B62" s="20" t="s">
        <v>18</v>
      </c>
      <c r="C62" s="292">
        <v>70</v>
      </c>
      <c r="D62" s="60">
        <f t="shared" si="0"/>
        <v>49</v>
      </c>
      <c r="E62" s="292">
        <v>30</v>
      </c>
      <c r="F62" s="292"/>
      <c r="G62" s="292">
        <v>190</v>
      </c>
      <c r="H62" s="292"/>
      <c r="I62" s="292"/>
      <c r="J62" s="292"/>
      <c r="K62" s="1056"/>
      <c r="L62" s="73" t="s">
        <v>30</v>
      </c>
    </row>
    <row r="63" spans="1:12" ht="20.100000000000001" customHeight="1" x14ac:dyDescent="0.25">
      <c r="A63" s="16">
        <v>42571</v>
      </c>
      <c r="B63" s="17" t="s">
        <v>18</v>
      </c>
      <c r="C63" s="47">
        <v>100</v>
      </c>
      <c r="D63" s="57">
        <f t="shared" si="0"/>
        <v>65</v>
      </c>
      <c r="E63" s="47">
        <v>35</v>
      </c>
      <c r="G63" s="47">
        <v>155</v>
      </c>
      <c r="L63" s="7" t="s">
        <v>1336</v>
      </c>
    </row>
    <row r="64" spans="1:12" s="9" customFormat="1" ht="19.5" customHeight="1" x14ac:dyDescent="0.25">
      <c r="A64" s="319">
        <v>42574</v>
      </c>
      <c r="B64" s="17" t="s">
        <v>127</v>
      </c>
      <c r="C64" s="318"/>
      <c r="D64" s="57"/>
      <c r="E64" s="318"/>
      <c r="F64" s="318"/>
      <c r="G64" s="318"/>
      <c r="H64" s="1600" t="s">
        <v>1348</v>
      </c>
      <c r="I64" s="1601"/>
      <c r="J64" s="1602"/>
      <c r="K64" s="972"/>
      <c r="L64" s="18" t="s">
        <v>1353</v>
      </c>
    </row>
    <row r="65" spans="1:12" x14ac:dyDescent="0.25">
      <c r="A65" s="16">
        <v>42607</v>
      </c>
      <c r="B65" s="17" t="s">
        <v>18</v>
      </c>
      <c r="C65" s="47">
        <v>90</v>
      </c>
      <c r="D65" s="57">
        <f t="shared" si="0"/>
        <v>58.5</v>
      </c>
      <c r="E65" s="47">
        <v>35</v>
      </c>
      <c r="G65" s="47">
        <v>130</v>
      </c>
      <c r="L65" s="7" t="s">
        <v>1369</v>
      </c>
    </row>
    <row r="66" spans="1:12" ht="20.100000000000001" customHeight="1" x14ac:dyDescent="0.25">
      <c r="A66" s="16">
        <v>42627</v>
      </c>
      <c r="B66" s="17" t="s">
        <v>11</v>
      </c>
      <c r="C66" s="1661" t="s">
        <v>1381</v>
      </c>
      <c r="D66" s="1662"/>
      <c r="E66" s="1662"/>
      <c r="F66" s="1662"/>
      <c r="G66" s="1662"/>
      <c r="H66" s="1662"/>
      <c r="I66" s="1662"/>
      <c r="J66" s="1663"/>
      <c r="K66" s="1001"/>
    </row>
    <row r="67" spans="1:12" ht="39.75" customHeight="1" x14ac:dyDescent="0.25">
      <c r="A67" s="16">
        <v>42689</v>
      </c>
      <c r="B67" s="17" t="s">
        <v>11</v>
      </c>
      <c r="C67" s="1664" t="s">
        <v>1459</v>
      </c>
      <c r="D67" s="1665"/>
      <c r="E67" s="1665"/>
      <c r="F67" s="1665"/>
      <c r="G67" s="1665"/>
      <c r="H67" s="1665"/>
      <c r="I67" s="1665"/>
      <c r="J67" s="1666"/>
      <c r="K67" s="998"/>
    </row>
    <row r="68" spans="1:12" ht="34.5" thickBot="1" x14ac:dyDescent="0.55000000000000004">
      <c r="A68" s="22">
        <v>42729</v>
      </c>
      <c r="B68" s="23" t="s">
        <v>18</v>
      </c>
      <c r="C68" s="64">
        <v>95</v>
      </c>
      <c r="D68" s="58">
        <f t="shared" si="0"/>
        <v>61.75</v>
      </c>
      <c r="E68" s="64">
        <v>35</v>
      </c>
      <c r="F68" s="64"/>
      <c r="G68" s="64">
        <v>160</v>
      </c>
      <c r="H68" s="64"/>
      <c r="I68" s="64"/>
      <c r="J68" s="64"/>
      <c r="K68" s="973"/>
      <c r="L68" s="80" t="s">
        <v>1637</v>
      </c>
    </row>
    <row r="69" spans="1:12" ht="39" customHeight="1" thickTop="1" x14ac:dyDescent="0.25">
      <c r="A69" s="363">
        <v>42798</v>
      </c>
      <c r="B69" s="365" t="s">
        <v>13</v>
      </c>
      <c r="C69" s="2103" t="s">
        <v>1591</v>
      </c>
      <c r="D69" s="2104"/>
      <c r="E69" s="2104"/>
      <c r="F69" s="2104"/>
      <c r="G69" s="2104"/>
      <c r="H69" s="2104"/>
      <c r="I69" s="2104"/>
      <c r="J69" s="2105"/>
      <c r="K69" s="1135"/>
      <c r="L69" s="72"/>
    </row>
    <row r="70" spans="1:12" ht="22.5" customHeight="1" x14ac:dyDescent="0.25">
      <c r="A70" s="386">
        <v>42807</v>
      </c>
      <c r="B70" s="144" t="s">
        <v>18</v>
      </c>
      <c r="C70" s="145">
        <v>60</v>
      </c>
      <c r="D70" s="146">
        <f t="shared" si="0"/>
        <v>39</v>
      </c>
      <c r="E70" s="145">
        <v>35</v>
      </c>
      <c r="F70" s="145"/>
      <c r="G70" s="145">
        <v>150</v>
      </c>
      <c r="H70" s="145"/>
      <c r="I70" s="145"/>
      <c r="J70" s="145"/>
      <c r="K70" s="1200"/>
      <c r="L70" s="366" t="s">
        <v>1601</v>
      </c>
    </row>
    <row r="71" spans="1:12" ht="61.5" customHeight="1" x14ac:dyDescent="0.25">
      <c r="A71" s="380">
        <v>42831</v>
      </c>
      <c r="B71" s="17" t="s">
        <v>13</v>
      </c>
      <c r="C71" s="1655" t="s">
        <v>1627</v>
      </c>
      <c r="D71" s="1656"/>
      <c r="E71" s="1656"/>
      <c r="F71" s="1656"/>
      <c r="G71" s="1656"/>
      <c r="H71" s="1656"/>
      <c r="I71" s="1656"/>
      <c r="J71" s="1657"/>
      <c r="K71" s="990"/>
    </row>
    <row r="72" spans="1:12" ht="86.25" customHeight="1" x14ac:dyDescent="0.25">
      <c r="A72" s="485">
        <v>42888</v>
      </c>
      <c r="B72" s="486" t="s">
        <v>24</v>
      </c>
      <c r="C72" s="1747" t="s">
        <v>1626</v>
      </c>
      <c r="D72" s="1762"/>
      <c r="E72" s="1762"/>
      <c r="F72" s="1762"/>
      <c r="G72" s="1762"/>
      <c r="H72" s="1762"/>
      <c r="I72" s="1762"/>
      <c r="J72" s="1763"/>
      <c r="K72" s="590" t="s">
        <v>1639</v>
      </c>
      <c r="L72" s="590" t="s">
        <v>1639</v>
      </c>
    </row>
    <row r="73" spans="1:12" ht="24.75" customHeight="1" x14ac:dyDescent="0.4">
      <c r="A73" s="16">
        <v>42898</v>
      </c>
      <c r="B73" s="17" t="s">
        <v>18</v>
      </c>
      <c r="C73" s="429">
        <v>160</v>
      </c>
      <c r="D73" s="179">
        <f t="shared" si="0"/>
        <v>11.2</v>
      </c>
      <c r="E73" s="429">
        <v>93</v>
      </c>
      <c r="F73" s="429"/>
      <c r="G73" s="429">
        <v>185</v>
      </c>
      <c r="H73" s="429"/>
      <c r="I73" s="429"/>
      <c r="J73" s="429"/>
      <c r="K73" s="986"/>
      <c r="L73" s="204" t="s">
        <v>1638</v>
      </c>
    </row>
    <row r="74" spans="1:12" ht="31.5" customHeight="1" x14ac:dyDescent="0.25">
      <c r="A74" s="16">
        <v>42901</v>
      </c>
      <c r="B74" s="17" t="s">
        <v>4</v>
      </c>
      <c r="C74" s="1658" t="s">
        <v>2907</v>
      </c>
      <c r="D74" s="1659"/>
      <c r="E74" s="1659"/>
      <c r="F74" s="1659"/>
      <c r="G74" s="1659"/>
      <c r="H74" s="1659"/>
      <c r="I74" s="1659"/>
      <c r="J74" s="1660"/>
      <c r="K74" s="996"/>
      <c r="L74" s="204"/>
    </row>
    <row r="75" spans="1:12" ht="29.25" customHeight="1" x14ac:dyDescent="0.25">
      <c r="A75" s="16">
        <v>42919</v>
      </c>
      <c r="B75" s="17" t="s">
        <v>4</v>
      </c>
      <c r="C75" s="1658" t="s">
        <v>2908</v>
      </c>
      <c r="D75" s="1659"/>
      <c r="E75" s="1659"/>
      <c r="F75" s="1659"/>
      <c r="G75" s="1659"/>
      <c r="H75" s="1659"/>
      <c r="I75" s="1659"/>
      <c r="J75" s="1660"/>
      <c r="K75" s="996"/>
      <c r="L75" s="204"/>
    </row>
    <row r="76" spans="1:12" ht="68.25" customHeight="1" x14ac:dyDescent="0.25">
      <c r="A76" s="16">
        <v>42920</v>
      </c>
      <c r="B76" s="17" t="s">
        <v>19</v>
      </c>
      <c r="C76" s="1655" t="s">
        <v>1640</v>
      </c>
      <c r="D76" s="1656"/>
      <c r="E76" s="1656"/>
      <c r="F76" s="1656"/>
      <c r="G76" s="1656"/>
      <c r="H76" s="1656"/>
      <c r="I76" s="1656"/>
      <c r="J76" s="1657"/>
      <c r="K76" s="590" t="s">
        <v>3063</v>
      </c>
      <c r="L76" s="431" t="s">
        <v>1650</v>
      </c>
    </row>
    <row r="77" spans="1:12" ht="18.75" customHeight="1" x14ac:dyDescent="0.25">
      <c r="A77" s="16">
        <v>42938</v>
      </c>
      <c r="B77" s="17" t="s">
        <v>18</v>
      </c>
      <c r="C77" s="429">
        <v>100</v>
      </c>
      <c r="D77" s="179">
        <f t="shared" si="0"/>
        <v>5</v>
      </c>
      <c r="E77" s="429">
        <v>95</v>
      </c>
      <c r="F77" s="429"/>
      <c r="G77" s="429">
        <v>220</v>
      </c>
      <c r="H77" s="429"/>
      <c r="I77" s="429"/>
      <c r="J77" s="429"/>
      <c r="K77" s="986"/>
      <c r="L77" s="204" t="s">
        <v>1652</v>
      </c>
    </row>
    <row r="78" spans="1:12" x14ac:dyDescent="0.25">
      <c r="A78" s="16">
        <v>42952</v>
      </c>
      <c r="B78" s="17" t="s">
        <v>127</v>
      </c>
      <c r="C78" s="429"/>
      <c r="D78" s="179"/>
      <c r="E78" s="429"/>
      <c r="F78" s="429"/>
      <c r="G78" s="429"/>
      <c r="H78" s="429">
        <v>3340</v>
      </c>
      <c r="I78" s="429">
        <v>100</v>
      </c>
      <c r="J78" s="429"/>
      <c r="K78" s="986"/>
      <c r="L78" s="204" t="s">
        <v>108</v>
      </c>
    </row>
    <row r="79" spans="1:12" x14ac:dyDescent="0.25">
      <c r="A79" s="16">
        <v>43049</v>
      </c>
      <c r="B79" s="17" t="s">
        <v>18</v>
      </c>
      <c r="C79" s="429">
        <v>100</v>
      </c>
      <c r="D79" s="179">
        <f t="shared" si="0"/>
        <v>5</v>
      </c>
      <c r="E79" s="429">
        <v>95</v>
      </c>
      <c r="F79" s="429"/>
      <c r="G79" s="429">
        <v>160</v>
      </c>
      <c r="H79" s="429"/>
      <c r="I79" s="429"/>
      <c r="J79" s="429"/>
      <c r="K79" s="986"/>
      <c r="L79" s="204" t="s">
        <v>1215</v>
      </c>
    </row>
    <row r="80" spans="1:12" ht="20.100000000000001" customHeight="1" x14ac:dyDescent="0.25">
      <c r="A80" s="513">
        <v>43065</v>
      </c>
      <c r="B80" s="17" t="s">
        <v>127</v>
      </c>
      <c r="C80" s="179"/>
      <c r="D80" s="179"/>
      <c r="E80" s="179"/>
      <c r="F80" s="179"/>
      <c r="G80" s="179"/>
      <c r="H80" s="179">
        <v>3596</v>
      </c>
      <c r="I80" s="179">
        <v>94</v>
      </c>
      <c r="J80" s="179"/>
      <c r="K80" s="179"/>
      <c r="L80" s="18" t="s">
        <v>108</v>
      </c>
    </row>
    <row r="81" spans="1:12" ht="136.5" customHeight="1" thickBot="1" x14ac:dyDescent="0.3">
      <c r="A81" s="560">
        <v>43090</v>
      </c>
      <c r="B81" s="1385" t="s">
        <v>24</v>
      </c>
      <c r="C81" s="2100" t="s">
        <v>1884</v>
      </c>
      <c r="D81" s="2101"/>
      <c r="E81" s="2101"/>
      <c r="F81" s="2101"/>
      <c r="G81" s="2101"/>
      <c r="H81" s="2101"/>
      <c r="I81" s="2101"/>
      <c r="J81" s="2102"/>
      <c r="K81" s="1279"/>
      <c r="L81" s="571" t="s">
        <v>1939</v>
      </c>
    </row>
    <row r="82" spans="1:12" ht="20.100000000000001" customHeight="1" thickTop="1" x14ac:dyDescent="0.35">
      <c r="A82" s="567">
        <v>43108</v>
      </c>
      <c r="B82" s="568" t="s">
        <v>18</v>
      </c>
      <c r="C82" s="229">
        <v>120</v>
      </c>
      <c r="D82" s="238">
        <f t="shared" si="0"/>
        <v>36</v>
      </c>
      <c r="E82" s="229">
        <v>70</v>
      </c>
      <c r="F82" s="229"/>
      <c r="G82" s="229">
        <v>180</v>
      </c>
      <c r="H82" s="229"/>
      <c r="I82" s="229"/>
      <c r="J82" s="229"/>
      <c r="K82" s="1198"/>
      <c r="L82" s="552" t="s">
        <v>1892</v>
      </c>
    </row>
    <row r="83" spans="1:12" ht="20.100000000000001" customHeight="1" x14ac:dyDescent="0.25">
      <c r="A83" s="16">
        <v>43129</v>
      </c>
      <c r="B83" s="17" t="s">
        <v>127</v>
      </c>
      <c r="C83" s="429"/>
      <c r="D83" s="179">
        <f t="shared" si="0"/>
        <v>0</v>
      </c>
      <c r="E83" s="429"/>
      <c r="F83" s="429"/>
      <c r="G83" s="429"/>
      <c r="H83" s="429">
        <v>3610</v>
      </c>
      <c r="I83" s="429">
        <v>100</v>
      </c>
      <c r="J83" s="429"/>
      <c r="K83" s="986"/>
      <c r="L83" s="204"/>
    </row>
    <row r="84" spans="1:12" ht="20.100000000000001" customHeight="1" x14ac:dyDescent="0.25">
      <c r="A84" s="16">
        <v>43194</v>
      </c>
      <c r="B84" s="17" t="s">
        <v>13</v>
      </c>
      <c r="C84" s="1658" t="s">
        <v>2006</v>
      </c>
      <c r="D84" s="1659"/>
      <c r="E84" s="1659"/>
      <c r="F84" s="1659"/>
      <c r="G84" s="1659"/>
      <c r="H84" s="1659"/>
      <c r="I84" s="1659"/>
      <c r="J84" s="1660"/>
      <c r="K84" s="996"/>
      <c r="L84" s="204"/>
    </row>
    <row r="85" spans="1:12" ht="20.100000000000001" customHeight="1" x14ac:dyDescent="0.25">
      <c r="A85" s="16">
        <v>43287</v>
      </c>
      <c r="B85" s="17" t="s">
        <v>13</v>
      </c>
      <c r="C85" s="1658" t="s">
        <v>2005</v>
      </c>
      <c r="D85" s="1659"/>
      <c r="E85" s="1659"/>
      <c r="F85" s="1659"/>
      <c r="G85" s="1659"/>
      <c r="H85" s="1659"/>
      <c r="I85" s="1659"/>
      <c r="J85" s="1660"/>
      <c r="K85" s="996"/>
      <c r="L85" s="204"/>
    </row>
    <row r="86" spans="1:12" ht="45.75" customHeight="1" x14ac:dyDescent="0.25">
      <c r="A86" s="16">
        <v>43197</v>
      </c>
      <c r="B86" s="17" t="s">
        <v>13</v>
      </c>
      <c r="C86" s="1734" t="s">
        <v>2017</v>
      </c>
      <c r="D86" s="1735"/>
      <c r="E86" s="1735"/>
      <c r="F86" s="1735"/>
      <c r="G86" s="1735"/>
      <c r="H86" s="1735"/>
      <c r="I86" s="1735"/>
      <c r="J86" s="1736"/>
      <c r="K86" s="1030"/>
      <c r="L86" s="658" t="s">
        <v>2018</v>
      </c>
    </row>
    <row r="87" spans="1:12" ht="31.5" customHeight="1" x14ac:dyDescent="0.25">
      <c r="A87" s="16">
        <v>43212</v>
      </c>
      <c r="B87" s="17" t="s">
        <v>13</v>
      </c>
      <c r="C87" s="1734" t="s">
        <v>2042</v>
      </c>
      <c r="D87" s="1735"/>
      <c r="E87" s="1735"/>
      <c r="F87" s="1735"/>
      <c r="G87" s="1735"/>
      <c r="H87" s="1735"/>
      <c r="I87" s="1735"/>
      <c r="J87" s="1736"/>
      <c r="K87" s="1030"/>
      <c r="L87" s="612"/>
    </row>
    <row r="88" spans="1:12" ht="91.5" customHeight="1" thickBot="1" x14ac:dyDescent="0.3">
      <c r="A88" s="22">
        <v>43225</v>
      </c>
      <c r="B88" s="23" t="s">
        <v>13</v>
      </c>
      <c r="C88" s="1797" t="s">
        <v>2055</v>
      </c>
      <c r="D88" s="1798"/>
      <c r="E88" s="1798"/>
      <c r="F88" s="1798"/>
      <c r="G88" s="1798"/>
      <c r="H88" s="1798"/>
      <c r="I88" s="1798"/>
      <c r="J88" s="1799"/>
      <c r="K88" s="1061"/>
      <c r="L88" s="791" t="s">
        <v>2049</v>
      </c>
    </row>
    <row r="89" spans="1:12" ht="20.100000000000001" customHeight="1" thickTop="1" x14ac:dyDescent="0.25">
      <c r="A89" s="780">
        <v>44076</v>
      </c>
      <c r="B89" s="785" t="s">
        <v>127</v>
      </c>
      <c r="C89" s="229"/>
      <c r="D89" s="238" t="s">
        <v>1941</v>
      </c>
      <c r="E89" s="229"/>
      <c r="F89" s="229"/>
      <c r="G89" s="229"/>
      <c r="H89" s="229"/>
      <c r="I89" s="229"/>
      <c r="J89" s="229"/>
      <c r="K89" s="1198"/>
      <c r="L89" s="552" t="s">
        <v>9</v>
      </c>
    </row>
    <row r="90" spans="1:12" x14ac:dyDescent="0.25">
      <c r="A90" s="16"/>
      <c r="B90" s="17"/>
      <c r="C90" s="429"/>
      <c r="D90" s="179">
        <f t="shared" si="0"/>
        <v>0</v>
      </c>
      <c r="E90" s="429"/>
      <c r="F90" s="429"/>
      <c r="G90" s="429"/>
      <c r="H90" s="429"/>
      <c r="I90" s="429"/>
      <c r="J90" s="429"/>
      <c r="K90" s="986"/>
      <c r="L90" s="204"/>
    </row>
    <row r="91" spans="1:12" ht="20.100000000000001" customHeight="1" x14ac:dyDescent="0.25">
      <c r="A91" s="16"/>
      <c r="B91" s="17"/>
      <c r="C91" s="429"/>
      <c r="D91" s="179">
        <f t="shared" si="0"/>
        <v>0</v>
      </c>
      <c r="E91" s="429"/>
      <c r="F91" s="429"/>
      <c r="G91" s="429"/>
      <c r="H91" s="429"/>
      <c r="I91" s="429"/>
      <c r="J91" s="429"/>
      <c r="K91" s="986"/>
      <c r="L91" s="204"/>
    </row>
    <row r="92" spans="1:12" x14ac:dyDescent="0.25">
      <c r="A92" s="16"/>
      <c r="B92" s="17"/>
      <c r="C92" s="429"/>
      <c r="D92" s="179">
        <f t="shared" si="0"/>
        <v>0</v>
      </c>
      <c r="E92" s="429"/>
      <c r="F92" s="429"/>
      <c r="G92" s="429"/>
      <c r="H92" s="429"/>
      <c r="I92" s="429"/>
      <c r="J92" s="429"/>
      <c r="K92" s="986"/>
      <c r="L92" s="204"/>
    </row>
    <row r="93" spans="1:12" ht="20.100000000000001" customHeight="1" x14ac:dyDescent="0.25">
      <c r="A93" s="16"/>
      <c r="B93" s="17"/>
      <c r="C93" s="429"/>
      <c r="D93" s="179">
        <f t="shared" si="0"/>
        <v>0</v>
      </c>
      <c r="E93" s="429"/>
      <c r="F93" s="429"/>
      <c r="G93" s="429"/>
      <c r="H93" s="429"/>
      <c r="I93" s="429"/>
      <c r="J93" s="429"/>
      <c r="K93" s="986"/>
      <c r="L93" s="204"/>
    </row>
    <row r="94" spans="1:12" x14ac:dyDescent="0.25">
      <c r="A94" s="16"/>
      <c r="B94" s="17"/>
      <c r="C94" s="429"/>
      <c r="D94" s="179">
        <f t="shared" si="0"/>
        <v>0</v>
      </c>
      <c r="E94" s="429"/>
      <c r="F94" s="429"/>
      <c r="G94" s="429"/>
      <c r="H94" s="429"/>
      <c r="I94" s="429"/>
      <c r="J94" s="429"/>
      <c r="K94" s="986"/>
      <c r="L94" s="204"/>
    </row>
    <row r="95" spans="1:12" x14ac:dyDescent="0.25">
      <c r="A95" s="16"/>
      <c r="B95" s="17"/>
      <c r="C95" s="429"/>
      <c r="D95" s="179">
        <f t="shared" si="0"/>
        <v>0</v>
      </c>
      <c r="E95" s="429"/>
      <c r="F95" s="429"/>
      <c r="G95" s="429"/>
      <c r="H95" s="429"/>
      <c r="I95" s="429"/>
      <c r="J95" s="429"/>
      <c r="K95" s="986"/>
      <c r="L95" s="204"/>
    </row>
    <row r="96" spans="1:12" x14ac:dyDescent="0.25">
      <c r="A96" s="16"/>
      <c r="B96" s="17"/>
      <c r="C96" s="429"/>
      <c r="D96" s="179">
        <f t="shared" si="0"/>
        <v>0</v>
      </c>
      <c r="E96" s="429"/>
      <c r="F96" s="429"/>
      <c r="G96" s="429"/>
      <c r="H96" s="429"/>
      <c r="I96" s="429"/>
      <c r="J96" s="429"/>
      <c r="K96" s="986"/>
      <c r="L96" s="204"/>
    </row>
    <row r="97" spans="1:12" ht="20.100000000000001" customHeight="1" x14ac:dyDescent="0.25">
      <c r="A97" s="16"/>
      <c r="B97" s="17"/>
      <c r="C97" s="429"/>
      <c r="D97" s="179">
        <f t="shared" si="0"/>
        <v>0</v>
      </c>
      <c r="E97" s="429"/>
      <c r="F97" s="429"/>
      <c r="G97" s="429"/>
      <c r="H97" s="429"/>
      <c r="I97" s="429"/>
      <c r="J97" s="429"/>
      <c r="K97" s="986"/>
      <c r="L97" s="204"/>
    </row>
    <row r="98" spans="1:12" ht="20.100000000000001" customHeight="1" x14ac:dyDescent="0.25">
      <c r="A98" s="16"/>
      <c r="B98" s="17"/>
      <c r="C98" s="429"/>
      <c r="D98" s="179">
        <f t="shared" si="0"/>
        <v>0</v>
      </c>
      <c r="E98" s="429"/>
      <c r="F98" s="429"/>
      <c r="G98" s="429"/>
      <c r="H98" s="429"/>
      <c r="I98" s="429"/>
      <c r="J98" s="429"/>
      <c r="K98" s="986"/>
      <c r="L98" s="204"/>
    </row>
    <row r="99" spans="1:12" ht="20.100000000000001" customHeight="1" x14ac:dyDescent="0.25">
      <c r="A99" s="16"/>
      <c r="B99" s="17"/>
      <c r="C99" s="429"/>
      <c r="D99" s="179">
        <f t="shared" si="0"/>
        <v>0</v>
      </c>
      <c r="E99" s="429"/>
      <c r="F99" s="429"/>
      <c r="G99" s="429"/>
      <c r="H99" s="429"/>
      <c r="I99" s="429"/>
      <c r="J99" s="429"/>
      <c r="K99" s="986"/>
      <c r="L99" s="204"/>
    </row>
    <row r="100" spans="1:12" ht="20.100000000000001" customHeight="1" x14ac:dyDescent="0.25">
      <c r="A100" s="16"/>
      <c r="B100" s="17"/>
      <c r="C100" s="429"/>
      <c r="D100" s="179">
        <f t="shared" si="0"/>
        <v>0</v>
      </c>
      <c r="E100" s="429"/>
      <c r="F100" s="429"/>
      <c r="G100" s="429"/>
      <c r="H100" s="429"/>
      <c r="I100" s="429"/>
      <c r="J100" s="429"/>
      <c r="K100" s="986"/>
      <c r="L100" s="204"/>
    </row>
    <row r="101" spans="1:12" x14ac:dyDescent="0.25">
      <c r="A101" s="16"/>
      <c r="B101" s="17"/>
      <c r="C101" s="429"/>
      <c r="D101" s="179">
        <f t="shared" si="0"/>
        <v>0</v>
      </c>
      <c r="E101" s="429"/>
      <c r="F101" s="429"/>
      <c r="G101" s="429"/>
      <c r="H101" s="429"/>
      <c r="I101" s="429"/>
      <c r="J101" s="429"/>
      <c r="K101" s="986"/>
      <c r="L101" s="204"/>
    </row>
    <row r="102" spans="1:12" x14ac:dyDescent="0.25">
      <c r="A102" s="16"/>
      <c r="B102" s="17"/>
      <c r="C102" s="429"/>
      <c r="D102" s="179">
        <f t="shared" si="0"/>
        <v>0</v>
      </c>
      <c r="E102" s="429"/>
      <c r="F102" s="429"/>
      <c r="G102" s="429"/>
      <c r="H102" s="429"/>
      <c r="I102" s="429"/>
      <c r="J102" s="429"/>
      <c r="K102" s="986"/>
      <c r="L102" s="204"/>
    </row>
    <row r="103" spans="1:12" x14ac:dyDescent="0.25">
      <c r="A103" s="16"/>
      <c r="B103" s="17"/>
      <c r="C103" s="429"/>
      <c r="D103" s="179">
        <f t="shared" si="0"/>
        <v>0</v>
      </c>
      <c r="E103" s="429"/>
      <c r="F103" s="429"/>
      <c r="G103" s="429"/>
      <c r="H103" s="429"/>
      <c r="I103" s="429"/>
      <c r="J103" s="429"/>
      <c r="K103" s="986"/>
      <c r="L103" s="204"/>
    </row>
    <row r="104" spans="1:12" ht="20.100000000000001" customHeight="1" x14ac:dyDescent="0.25">
      <c r="A104" s="16"/>
      <c r="B104" s="17"/>
      <c r="C104" s="429"/>
      <c r="D104" s="179">
        <f t="shared" si="0"/>
        <v>0</v>
      </c>
      <c r="E104" s="429"/>
      <c r="F104" s="429"/>
      <c r="G104" s="429"/>
      <c r="H104" s="429"/>
      <c r="I104" s="429"/>
      <c r="J104" s="429"/>
      <c r="K104" s="986"/>
      <c r="L104" s="204"/>
    </row>
    <row r="105" spans="1:12" x14ac:dyDescent="0.25">
      <c r="A105" s="16"/>
      <c r="B105" s="17"/>
      <c r="C105" s="429"/>
      <c r="D105" s="179">
        <f t="shared" si="0"/>
        <v>0</v>
      </c>
      <c r="E105" s="429"/>
      <c r="F105" s="429"/>
      <c r="G105" s="429"/>
      <c r="H105" s="429"/>
      <c r="I105" s="429"/>
      <c r="J105" s="429"/>
      <c r="K105" s="986"/>
      <c r="L105" s="204"/>
    </row>
    <row r="106" spans="1:12" x14ac:dyDescent="0.25">
      <c r="A106" s="16"/>
      <c r="B106" s="17"/>
      <c r="C106" s="429"/>
      <c r="D106" s="179">
        <f t="shared" si="0"/>
        <v>0</v>
      </c>
      <c r="E106" s="429"/>
      <c r="F106" s="429"/>
      <c r="G106" s="429"/>
      <c r="H106" s="429"/>
      <c r="I106" s="429"/>
      <c r="J106" s="429"/>
      <c r="K106" s="986"/>
      <c r="L106" s="204"/>
    </row>
    <row r="107" spans="1:12" x14ac:dyDescent="0.25">
      <c r="A107" s="16"/>
      <c r="B107" s="17"/>
      <c r="C107" s="429"/>
      <c r="D107" s="179">
        <f t="shared" si="0"/>
        <v>0</v>
      </c>
      <c r="E107" s="429"/>
      <c r="F107" s="429"/>
      <c r="G107" s="429"/>
      <c r="H107" s="429"/>
      <c r="I107" s="429"/>
      <c r="J107" s="429"/>
      <c r="K107" s="986"/>
      <c r="L107" s="204"/>
    </row>
    <row r="108" spans="1:12" ht="20.100000000000001" customHeight="1" x14ac:dyDescent="0.25">
      <c r="A108" s="16"/>
      <c r="B108" s="17"/>
      <c r="C108" s="429"/>
      <c r="D108" s="179">
        <f t="shared" si="0"/>
        <v>0</v>
      </c>
      <c r="E108" s="429"/>
      <c r="F108" s="429"/>
      <c r="G108" s="429"/>
      <c r="H108" s="429"/>
      <c r="I108" s="429"/>
      <c r="J108" s="429"/>
      <c r="K108" s="986"/>
      <c r="L108" s="204"/>
    </row>
    <row r="109" spans="1:12" ht="20.100000000000001" customHeight="1" x14ac:dyDescent="0.25">
      <c r="A109" s="16"/>
      <c r="B109" s="17"/>
      <c r="C109" s="429"/>
      <c r="D109" s="179">
        <f t="shared" si="0"/>
        <v>0</v>
      </c>
      <c r="E109" s="429"/>
      <c r="F109" s="429"/>
      <c r="G109" s="429"/>
      <c r="H109" s="429"/>
      <c r="I109" s="429"/>
      <c r="J109" s="429"/>
      <c r="K109" s="986"/>
      <c r="L109" s="204"/>
    </row>
    <row r="110" spans="1:12" x14ac:dyDescent="0.25">
      <c r="A110" s="16"/>
      <c r="B110" s="17"/>
      <c r="C110" s="429"/>
      <c r="D110" s="179">
        <f t="shared" si="0"/>
        <v>0</v>
      </c>
      <c r="E110" s="429"/>
      <c r="F110" s="429"/>
      <c r="G110" s="429"/>
      <c r="H110" s="429"/>
      <c r="I110" s="429"/>
      <c r="J110" s="429"/>
      <c r="K110" s="986"/>
      <c r="L110" s="204"/>
    </row>
    <row r="111" spans="1:12" x14ac:dyDescent="0.25">
      <c r="A111" s="16"/>
      <c r="B111" s="17"/>
      <c r="C111" s="429"/>
      <c r="D111" s="179">
        <f t="shared" si="0"/>
        <v>0</v>
      </c>
      <c r="E111" s="429"/>
      <c r="F111" s="429"/>
      <c r="G111" s="429"/>
      <c r="H111" s="429"/>
      <c r="I111" s="429"/>
      <c r="J111" s="429"/>
      <c r="K111" s="986"/>
      <c r="L111" s="204"/>
    </row>
    <row r="112" spans="1:12" x14ac:dyDescent="0.25">
      <c r="A112" s="16"/>
      <c r="B112" s="17"/>
      <c r="C112" s="429"/>
      <c r="D112" s="179">
        <f t="shared" si="0"/>
        <v>0</v>
      </c>
      <c r="E112" s="429"/>
      <c r="F112" s="429"/>
      <c r="G112" s="429"/>
      <c r="H112" s="429"/>
      <c r="I112" s="429"/>
      <c r="J112" s="429"/>
      <c r="K112" s="986"/>
      <c r="L112" s="204"/>
    </row>
    <row r="113" spans="1:12" x14ac:dyDescent="0.25">
      <c r="A113" s="16"/>
      <c r="B113" s="17"/>
      <c r="C113" s="429"/>
      <c r="D113" s="179">
        <f t="shared" si="0"/>
        <v>0</v>
      </c>
      <c r="E113" s="429"/>
      <c r="F113" s="429"/>
      <c r="G113" s="429"/>
      <c r="H113" s="429"/>
      <c r="I113" s="429"/>
      <c r="J113" s="429"/>
      <c r="K113" s="986"/>
      <c r="L113" s="204"/>
    </row>
    <row r="114" spans="1:12" x14ac:dyDescent="0.25">
      <c r="A114" s="16"/>
      <c r="B114" s="17"/>
      <c r="C114" s="429"/>
      <c r="D114" s="179">
        <f t="shared" si="0"/>
        <v>0</v>
      </c>
      <c r="E114" s="429"/>
      <c r="F114" s="429"/>
      <c r="G114" s="429"/>
      <c r="H114" s="429"/>
      <c r="I114" s="429"/>
      <c r="J114" s="429"/>
      <c r="K114" s="986"/>
      <c r="L114" s="204"/>
    </row>
    <row r="115" spans="1:12" x14ac:dyDescent="0.25">
      <c r="A115" s="16"/>
      <c r="B115" s="17"/>
      <c r="C115" s="429"/>
      <c r="D115" s="179">
        <f t="shared" si="0"/>
        <v>0</v>
      </c>
      <c r="E115" s="429"/>
      <c r="F115" s="429"/>
      <c r="G115" s="429"/>
      <c r="H115" s="429"/>
      <c r="I115" s="429"/>
      <c r="J115" s="429"/>
      <c r="K115" s="986"/>
      <c r="L115" s="204"/>
    </row>
    <row r="116" spans="1:12" ht="20.100000000000001" customHeight="1" x14ac:dyDescent="0.25">
      <c r="A116" s="16"/>
      <c r="B116" s="17"/>
      <c r="C116" s="429"/>
      <c r="D116" s="179">
        <f t="shared" si="0"/>
        <v>0</v>
      </c>
      <c r="E116" s="429"/>
      <c r="F116" s="429"/>
      <c r="G116" s="429"/>
      <c r="H116" s="429"/>
      <c r="I116" s="429"/>
      <c r="J116" s="429"/>
      <c r="K116" s="986"/>
      <c r="L116" s="204"/>
    </row>
    <row r="117" spans="1:12" ht="20.100000000000001" customHeight="1" x14ac:dyDescent="0.25">
      <c r="A117" s="16"/>
      <c r="B117" s="17"/>
      <c r="C117" s="429"/>
      <c r="D117" s="179">
        <f t="shared" si="0"/>
        <v>0</v>
      </c>
      <c r="E117" s="429"/>
      <c r="F117" s="429"/>
      <c r="G117" s="429"/>
      <c r="H117" s="429"/>
      <c r="I117" s="429"/>
      <c r="J117" s="429"/>
      <c r="K117" s="986"/>
      <c r="L117" s="204"/>
    </row>
    <row r="118" spans="1:12" ht="20.100000000000001" customHeight="1" x14ac:dyDescent="0.25">
      <c r="A118" s="16"/>
      <c r="B118" s="17"/>
      <c r="C118" s="429"/>
      <c r="D118" s="179">
        <f t="shared" si="0"/>
        <v>0</v>
      </c>
      <c r="E118" s="429"/>
      <c r="F118" s="429"/>
      <c r="G118" s="429"/>
      <c r="H118" s="429"/>
      <c r="I118" s="429"/>
      <c r="J118" s="429"/>
      <c r="K118" s="986"/>
      <c r="L118" s="204"/>
    </row>
    <row r="119" spans="1:12" ht="20.100000000000001" customHeight="1" x14ac:dyDescent="0.25">
      <c r="A119" s="16"/>
      <c r="B119" s="17"/>
      <c r="C119" s="429"/>
      <c r="D119" s="179">
        <f t="shared" si="0"/>
        <v>0</v>
      </c>
      <c r="E119" s="429"/>
      <c r="F119" s="429"/>
      <c r="G119" s="429"/>
      <c r="H119" s="429"/>
      <c r="I119" s="429"/>
      <c r="J119" s="429"/>
      <c r="K119" s="986"/>
      <c r="L119" s="204"/>
    </row>
    <row r="120" spans="1:12" x14ac:dyDescent="0.25">
      <c r="A120" s="16"/>
      <c r="B120" s="17"/>
      <c r="C120" s="429"/>
      <c r="D120" s="179">
        <f t="shared" si="0"/>
        <v>0</v>
      </c>
      <c r="E120" s="429"/>
      <c r="F120" s="429"/>
      <c r="G120" s="429"/>
      <c r="H120" s="429"/>
      <c r="I120" s="429"/>
      <c r="J120" s="429"/>
      <c r="K120" s="986"/>
      <c r="L120" s="204"/>
    </row>
    <row r="121" spans="1:12" ht="20.100000000000001" customHeight="1" x14ac:dyDescent="0.25">
      <c r="A121" s="16"/>
      <c r="B121" s="17"/>
      <c r="C121" s="429"/>
      <c r="D121" s="179">
        <f t="shared" ref="D121:D126" si="1">+C121*(100-E121)/100</f>
        <v>0</v>
      </c>
      <c r="E121" s="429"/>
      <c r="F121" s="429"/>
      <c r="G121" s="429"/>
      <c r="H121" s="429"/>
      <c r="I121" s="429"/>
      <c r="J121" s="429"/>
      <c r="K121" s="986"/>
      <c r="L121" s="204"/>
    </row>
    <row r="122" spans="1:12" ht="20.100000000000001" customHeight="1" x14ac:dyDescent="0.25">
      <c r="A122" s="16"/>
      <c r="B122" s="17"/>
      <c r="C122" s="429"/>
      <c r="D122" s="179">
        <f t="shared" si="1"/>
        <v>0</v>
      </c>
      <c r="E122" s="429"/>
      <c r="F122" s="429"/>
      <c r="G122" s="429"/>
      <c r="H122" s="429"/>
      <c r="I122" s="429"/>
      <c r="J122" s="429"/>
      <c r="K122" s="986"/>
      <c r="L122" s="204"/>
    </row>
    <row r="123" spans="1:12" ht="20.100000000000001" customHeight="1" x14ac:dyDescent="0.25">
      <c r="A123" s="16"/>
      <c r="B123" s="17"/>
      <c r="C123" s="429"/>
      <c r="D123" s="179">
        <f t="shared" si="1"/>
        <v>0</v>
      </c>
      <c r="E123" s="429"/>
      <c r="F123" s="429"/>
      <c r="G123" s="429"/>
      <c r="H123" s="429"/>
      <c r="I123" s="429"/>
      <c r="J123" s="429"/>
      <c r="K123" s="986"/>
      <c r="L123" s="204"/>
    </row>
    <row r="124" spans="1:12" ht="20.100000000000001" customHeight="1" x14ac:dyDescent="0.25">
      <c r="A124" s="16"/>
      <c r="B124" s="17"/>
      <c r="C124" s="429"/>
      <c r="D124" s="179">
        <f t="shared" si="1"/>
        <v>0</v>
      </c>
      <c r="E124" s="429"/>
      <c r="F124" s="429"/>
      <c r="G124" s="429"/>
      <c r="H124" s="429"/>
      <c r="I124" s="429"/>
      <c r="J124" s="429"/>
      <c r="K124" s="986"/>
      <c r="L124" s="204"/>
    </row>
    <row r="125" spans="1:12" ht="20.100000000000001" customHeight="1" x14ac:dyDescent="0.25">
      <c r="A125" s="16"/>
      <c r="B125" s="17"/>
      <c r="C125" s="429"/>
      <c r="D125" s="179">
        <f t="shared" si="1"/>
        <v>0</v>
      </c>
      <c r="E125" s="429"/>
      <c r="F125" s="429"/>
      <c r="G125" s="429"/>
      <c r="H125" s="429"/>
      <c r="I125" s="429"/>
      <c r="J125" s="429"/>
      <c r="K125" s="986"/>
      <c r="L125" s="204"/>
    </row>
    <row r="126" spans="1:12" ht="20.100000000000001" customHeight="1" x14ac:dyDescent="0.25">
      <c r="A126" s="16"/>
      <c r="B126" s="17"/>
      <c r="C126" s="429"/>
      <c r="D126" s="179">
        <f t="shared" si="1"/>
        <v>0</v>
      </c>
      <c r="E126" s="429"/>
      <c r="F126" s="429"/>
      <c r="G126" s="429"/>
      <c r="H126" s="429"/>
      <c r="I126" s="429"/>
      <c r="J126" s="429"/>
      <c r="K126" s="986"/>
      <c r="L126" s="204"/>
    </row>
    <row r="127" spans="1:12" ht="20.100000000000001" customHeight="1" x14ac:dyDescent="0.25">
      <c r="A127" s="16"/>
      <c r="B127" s="17"/>
      <c r="C127" s="429"/>
      <c r="D127" s="429"/>
      <c r="E127" s="429"/>
      <c r="F127" s="429"/>
      <c r="G127" s="429"/>
      <c r="H127" s="429"/>
      <c r="I127" s="429"/>
      <c r="J127" s="429"/>
      <c r="K127" s="986"/>
      <c r="L127" s="204"/>
    </row>
    <row r="128" spans="1:12" ht="20.100000000000001" customHeight="1" x14ac:dyDescent="0.25">
      <c r="A128" s="16"/>
      <c r="B128" s="17"/>
      <c r="C128" s="429"/>
      <c r="D128" s="429"/>
      <c r="E128" s="429"/>
      <c r="F128" s="429"/>
      <c r="G128" s="429"/>
      <c r="H128" s="429"/>
      <c r="I128" s="429"/>
      <c r="J128" s="429"/>
      <c r="K128" s="986"/>
      <c r="L128" s="204"/>
    </row>
    <row r="129" spans="1:2" x14ac:dyDescent="0.25">
      <c r="A129" s="16"/>
      <c r="B129" s="17"/>
    </row>
    <row r="130" spans="1:2" ht="20.100000000000001" customHeight="1" x14ac:dyDescent="0.25">
      <c r="A130" s="16"/>
      <c r="B130" s="17"/>
    </row>
    <row r="131" spans="1:2" x14ac:dyDescent="0.25">
      <c r="A131" s="16"/>
      <c r="B131" s="17"/>
    </row>
    <row r="132" spans="1:2" x14ac:dyDescent="0.25">
      <c r="A132" s="16"/>
      <c r="B132" s="17"/>
    </row>
    <row r="133" spans="1:2" x14ac:dyDescent="0.25">
      <c r="A133" s="16"/>
    </row>
    <row r="134" spans="1:2" x14ac:dyDescent="0.25">
      <c r="A134" s="16"/>
    </row>
    <row r="135" spans="1:2" x14ac:dyDescent="0.25">
      <c r="A135" s="16"/>
    </row>
    <row r="136" spans="1:2" x14ac:dyDescent="0.25">
      <c r="A136" s="16"/>
    </row>
    <row r="137" spans="1:2" x14ac:dyDescent="0.25">
      <c r="A137" s="16"/>
    </row>
    <row r="138" spans="1:2" x14ac:dyDescent="0.25">
      <c r="A138" s="16"/>
    </row>
    <row r="139" spans="1:2" x14ac:dyDescent="0.25">
      <c r="A139" s="16"/>
    </row>
    <row r="140" spans="1:2" x14ac:dyDescent="0.25">
      <c r="A140" s="16"/>
    </row>
    <row r="141" spans="1:2" x14ac:dyDescent="0.25">
      <c r="A141" s="16"/>
    </row>
    <row r="142" spans="1:2" x14ac:dyDescent="0.25">
      <c r="A142" s="16"/>
    </row>
    <row r="143" spans="1:2" x14ac:dyDescent="0.25">
      <c r="A143" s="16"/>
    </row>
    <row r="144" spans="1:2"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row r="156" spans="1:1" x14ac:dyDescent="0.25">
      <c r="A156" s="16"/>
    </row>
    <row r="157" spans="1:1" x14ac:dyDescent="0.25">
      <c r="A157" s="16"/>
    </row>
    <row r="158" spans="1:1" x14ac:dyDescent="0.25">
      <c r="A158" s="16"/>
    </row>
    <row r="159" spans="1:1" x14ac:dyDescent="0.25">
      <c r="A159" s="16"/>
    </row>
  </sheetData>
  <autoFilter ref="A6:L126"/>
  <customSheetViews>
    <customSheetView guid="{4721BBB5-12E6-4B99-8BF2-C39038CD9F6A}" showAutoFilter="1">
      <pane ySplit="6" topLeftCell="A60" activePane="bottomLeft" state="frozen"/>
      <selection pane="bottomLeft" activeCell="J73" sqref="J73"/>
      <pageMargins left="0.7" right="0.7" top="0.75" bottom="0.75" header="0.3" footer="0.3"/>
      <pageSetup paperSize="9" orientation="portrait" r:id="rId1"/>
      <autoFilter ref="B6:B168"/>
    </customSheetView>
    <customSheetView guid="{FA9FAA88-D028-49CA-97F0-6F4B4A8F7473}" showAutoFilter="1">
      <pane ySplit="6" topLeftCell="A61" activePane="bottomLeft" state="frozen"/>
      <selection pane="bottomLeft" activeCell="K11" sqref="K11"/>
      <pageMargins left="0.7" right="0.7" top="0.75" bottom="0.75" header="0.3" footer="0.3"/>
      <pageSetup paperSize="9" orientation="portrait" r:id="rId2"/>
      <autoFilter ref="B6:B168"/>
    </customSheetView>
  </customSheetViews>
  <mergeCells count="66">
    <mergeCell ref="C87:J87"/>
    <mergeCell ref="C86:J86"/>
    <mergeCell ref="C85:J85"/>
    <mergeCell ref="C76:J76"/>
    <mergeCell ref="A58:A59"/>
    <mergeCell ref="H59:I59"/>
    <mergeCell ref="C84:J84"/>
    <mergeCell ref="C81:J81"/>
    <mergeCell ref="C75:J75"/>
    <mergeCell ref="C72:J72"/>
    <mergeCell ref="C71:J71"/>
    <mergeCell ref="C69:J69"/>
    <mergeCell ref="C67:J67"/>
    <mergeCell ref="C74:J74"/>
    <mergeCell ref="C66:J66"/>
    <mergeCell ref="H64:J64"/>
    <mergeCell ref="C60:J60"/>
    <mergeCell ref="A25:A26"/>
    <mergeCell ref="C57:J57"/>
    <mergeCell ref="C35:J35"/>
    <mergeCell ref="C34:J34"/>
    <mergeCell ref="C47:J47"/>
    <mergeCell ref="C36:J36"/>
    <mergeCell ref="C42:J42"/>
    <mergeCell ref="C55:J55"/>
    <mergeCell ref="C39:J39"/>
    <mergeCell ref="C45:J45"/>
    <mergeCell ref="C43:J43"/>
    <mergeCell ref="C41:J41"/>
    <mergeCell ref="C56:J56"/>
    <mergeCell ref="C17:J17"/>
    <mergeCell ref="C19:J19"/>
    <mergeCell ref="C27:J27"/>
    <mergeCell ref="C18:J18"/>
    <mergeCell ref="C29:J29"/>
    <mergeCell ref="C23:J23"/>
    <mergeCell ref="C14:J14"/>
    <mergeCell ref="C7:J7"/>
    <mergeCell ref="H8:I8"/>
    <mergeCell ref="C12:J12"/>
    <mergeCell ref="G5:H5"/>
    <mergeCell ref="I5:J5"/>
    <mergeCell ref="C5:F5"/>
    <mergeCell ref="C9:J9"/>
    <mergeCell ref="A1:L1"/>
    <mergeCell ref="A2:B2"/>
    <mergeCell ref="C2:F2"/>
    <mergeCell ref="G2:H2"/>
    <mergeCell ref="I2:J2"/>
    <mergeCell ref="K2:L2"/>
    <mergeCell ref="A12:A14"/>
    <mergeCell ref="K3:L3"/>
    <mergeCell ref="K4:L4"/>
    <mergeCell ref="K5:L5"/>
    <mergeCell ref="C88:J88"/>
    <mergeCell ref="A3:B3"/>
    <mergeCell ref="C3:F3"/>
    <mergeCell ref="I3:J3"/>
    <mergeCell ref="G3:H3"/>
    <mergeCell ref="A4:B4"/>
    <mergeCell ref="C4:F4"/>
    <mergeCell ref="G4:H4"/>
    <mergeCell ref="I4:J4"/>
    <mergeCell ref="C13:J13"/>
    <mergeCell ref="A5:B5"/>
    <mergeCell ref="A8:A9"/>
  </mergeCells>
  <hyperlinks>
    <hyperlink ref="B47" r:id="rId3"/>
    <hyperlink ref="B57" r:id="rId4"/>
    <hyperlink ref="B81" r:id="rId5"/>
  </hyperlinks>
  <pageMargins left="0.7" right="0.7" top="0.75" bottom="0.75" header="0.3" footer="0.3"/>
  <pageSetup paperSize="9" orientation="portrait" r:id="rId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M142"/>
  <sheetViews>
    <sheetView workbookViewId="0">
      <pane ySplit="6" topLeftCell="A64" activePane="bottomLeft" state="frozen"/>
      <selection pane="bottomLeft" activeCell="B42" sqref="B42"/>
    </sheetView>
  </sheetViews>
  <sheetFormatPr defaultColWidth="8.88671875" defaultRowHeight="15.75" x14ac:dyDescent="0.25"/>
  <cols>
    <col min="1" max="1" width="8.5546875" style="48" customWidth="1"/>
    <col min="2" max="2" width="8.5546875" style="47" customWidth="1"/>
    <col min="3" max="7" width="7.88671875" style="47" customWidth="1"/>
    <col min="8" max="8" width="8.88671875" style="47" customWidth="1"/>
    <col min="9" max="9" width="9.6640625" style="47" customWidth="1"/>
    <col min="10" max="10" width="12.6640625" style="47" customWidth="1"/>
    <col min="11" max="11" width="22" style="970" customWidth="1"/>
    <col min="12" max="12" width="45.6640625" style="7" customWidth="1"/>
    <col min="13" max="16384" width="8.88671875" style="89"/>
  </cols>
  <sheetData>
    <row r="1" spans="1:13" s="6" customFormat="1" ht="30.75" customHeight="1" thickTop="1" x14ac:dyDescent="0.25">
      <c r="A1" s="1852" t="s">
        <v>403</v>
      </c>
      <c r="B1" s="1853"/>
      <c r="C1" s="1853"/>
      <c r="D1" s="1853"/>
      <c r="E1" s="1853"/>
      <c r="F1" s="1853"/>
      <c r="G1" s="1853"/>
      <c r="H1" s="1853"/>
      <c r="I1" s="1853"/>
      <c r="J1" s="1853"/>
      <c r="K1" s="1853"/>
      <c r="L1" s="1854"/>
      <c r="M1" s="5"/>
    </row>
    <row r="2" spans="1:13" s="9" customFormat="1" ht="20.25" customHeight="1" x14ac:dyDescent="0.25">
      <c r="A2" s="1624" t="s">
        <v>177</v>
      </c>
      <c r="B2" s="1625"/>
      <c r="C2" s="1718">
        <f>+(56+120+25)*25</f>
        <v>5025</v>
      </c>
      <c r="D2" s="2111"/>
      <c r="E2" s="2111"/>
      <c r="F2" s="2112"/>
      <c r="G2" s="1626"/>
      <c r="H2" s="1627"/>
      <c r="I2" s="1628" t="s">
        <v>178</v>
      </c>
      <c r="J2" s="1629"/>
      <c r="K2" s="1718"/>
      <c r="L2" s="1719"/>
      <c r="M2" s="8"/>
    </row>
    <row r="3" spans="1:13" s="9" customFormat="1" ht="20.25" customHeight="1" x14ac:dyDescent="0.25">
      <c r="A3" s="1624" t="s">
        <v>179</v>
      </c>
      <c r="B3" s="1625"/>
      <c r="C3" s="1718"/>
      <c r="D3" s="2111"/>
      <c r="E3" s="2111"/>
      <c r="F3" s="2112"/>
      <c r="G3" s="1673"/>
      <c r="H3" s="1674"/>
      <c r="I3" s="1628" t="s">
        <v>180</v>
      </c>
      <c r="J3" s="1629"/>
      <c r="K3" s="1718"/>
      <c r="L3" s="1719"/>
      <c r="M3" s="8"/>
    </row>
    <row r="4" spans="1:13" s="9" customFormat="1" ht="20.25" customHeight="1" x14ac:dyDescent="0.25">
      <c r="A4" s="1624" t="s">
        <v>181</v>
      </c>
      <c r="B4" s="1625"/>
      <c r="C4" s="1718" t="s">
        <v>1780</v>
      </c>
      <c r="D4" s="2111"/>
      <c r="E4" s="2111"/>
      <c r="F4" s="2112"/>
      <c r="G4" s="1626"/>
      <c r="H4" s="1627"/>
      <c r="I4" s="1628" t="s">
        <v>182</v>
      </c>
      <c r="J4" s="1629"/>
      <c r="K4" s="1722" t="s">
        <v>2563</v>
      </c>
      <c r="L4" s="1723"/>
      <c r="M4" s="8"/>
    </row>
    <row r="5" spans="1:13" s="9" customFormat="1" ht="56.25" customHeight="1" thickBot="1" x14ac:dyDescent="0.3">
      <c r="A5" s="1641" t="s">
        <v>183</v>
      </c>
      <c r="B5" s="1642"/>
      <c r="C5" s="2113" t="s">
        <v>2660</v>
      </c>
      <c r="D5" s="2114"/>
      <c r="E5" s="2114"/>
      <c r="F5" s="2115"/>
      <c r="G5" s="1742" t="s">
        <v>1658</v>
      </c>
      <c r="H5" s="1743"/>
      <c r="I5" s="1628" t="s">
        <v>297</v>
      </c>
      <c r="J5" s="1629"/>
      <c r="K5" s="2109" t="s">
        <v>1779</v>
      </c>
      <c r="L5" s="2110"/>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75" customHeight="1" thickTop="1" x14ac:dyDescent="0.25">
      <c r="A7" s="1072">
        <v>41454</v>
      </c>
      <c r="B7" s="1280" t="s">
        <v>78</v>
      </c>
      <c r="C7" s="2041" t="s">
        <v>2306</v>
      </c>
      <c r="D7" s="2041"/>
      <c r="E7" s="2041"/>
      <c r="F7" s="2041"/>
      <c r="G7" s="2041"/>
      <c r="H7" s="2041"/>
      <c r="I7" s="2041"/>
      <c r="J7" s="2041"/>
      <c r="K7" s="1270" t="s">
        <v>1419</v>
      </c>
      <c r="L7" s="1270" t="s">
        <v>1419</v>
      </c>
    </row>
    <row r="8" spans="1:13" ht="24" customHeight="1" x14ac:dyDescent="0.25">
      <c r="A8" s="16">
        <v>41465</v>
      </c>
      <c r="B8" s="17" t="s">
        <v>18</v>
      </c>
      <c r="C8" s="57">
        <v>330</v>
      </c>
      <c r="D8" s="57">
        <f>+C8*(100-E8)/100</f>
        <v>326.7</v>
      </c>
      <c r="E8" s="57">
        <v>1</v>
      </c>
      <c r="F8" s="57"/>
      <c r="G8" s="57">
        <v>140</v>
      </c>
      <c r="H8" s="57"/>
      <c r="I8" s="57"/>
      <c r="J8" s="57"/>
      <c r="K8" s="57"/>
      <c r="L8" s="57" t="s">
        <v>36</v>
      </c>
    </row>
    <row r="9" spans="1:13" ht="24" customHeight="1" x14ac:dyDescent="0.25">
      <c r="A9" s="16">
        <v>41473</v>
      </c>
      <c r="B9" s="17" t="s">
        <v>127</v>
      </c>
      <c r="C9" s="57"/>
      <c r="D9" s="57"/>
      <c r="E9" s="57"/>
      <c r="F9" s="57"/>
      <c r="G9" s="57"/>
      <c r="H9" s="57">
        <v>1540</v>
      </c>
      <c r="I9" s="57">
        <v>100</v>
      </c>
      <c r="J9" s="57"/>
      <c r="K9" s="57"/>
      <c r="L9" s="57" t="s">
        <v>233</v>
      </c>
    </row>
    <row r="10" spans="1:13" x14ac:dyDescent="0.25">
      <c r="A10" s="29">
        <v>41589</v>
      </c>
      <c r="B10" s="30" t="s">
        <v>18</v>
      </c>
      <c r="C10" s="56">
        <v>165</v>
      </c>
      <c r="D10" s="56">
        <f>+C10*(100-E10)/100</f>
        <v>163.35</v>
      </c>
      <c r="E10" s="56">
        <v>1</v>
      </c>
      <c r="F10" s="56"/>
      <c r="G10" s="56">
        <v>152</v>
      </c>
      <c r="H10" s="56"/>
      <c r="I10" s="56"/>
      <c r="J10" s="56"/>
      <c r="K10" s="56"/>
      <c r="L10" s="56" t="s">
        <v>267</v>
      </c>
    </row>
    <row r="11" spans="1:13" ht="20.100000000000001" customHeight="1" thickBot="1" x14ac:dyDescent="0.3">
      <c r="A11" s="37">
        <v>41590</v>
      </c>
      <c r="B11" s="38" t="s">
        <v>127</v>
      </c>
      <c r="C11" s="66"/>
      <c r="D11" s="66"/>
      <c r="E11" s="66"/>
      <c r="F11" s="66"/>
      <c r="G11" s="66"/>
      <c r="H11" s="66">
        <v>5095</v>
      </c>
      <c r="I11" s="66">
        <v>100</v>
      </c>
      <c r="J11" s="66"/>
      <c r="K11" s="66"/>
      <c r="L11" s="66" t="s">
        <v>477</v>
      </c>
    </row>
    <row r="12" spans="1:13" ht="20.100000000000001" customHeight="1" thickTop="1" x14ac:dyDescent="0.25">
      <c r="A12" s="40">
        <v>41644</v>
      </c>
      <c r="B12" s="41" t="s">
        <v>127</v>
      </c>
      <c r="C12" s="61"/>
      <c r="D12" s="61"/>
      <c r="E12" s="61"/>
      <c r="F12" s="61"/>
      <c r="G12" s="61"/>
      <c r="H12" s="61">
        <v>5025</v>
      </c>
      <c r="I12" s="61">
        <v>98</v>
      </c>
      <c r="J12" s="61"/>
      <c r="K12" s="61"/>
      <c r="L12" s="61"/>
    </row>
    <row r="13" spans="1:13" x14ac:dyDescent="0.25">
      <c r="A13" s="16">
        <v>41720</v>
      </c>
      <c r="B13" s="17" t="s">
        <v>18</v>
      </c>
      <c r="C13" s="57">
        <v>185</v>
      </c>
      <c r="D13" s="57">
        <f>+C13*(100-E13)/100</f>
        <v>183.15</v>
      </c>
      <c r="E13" s="57">
        <v>1</v>
      </c>
      <c r="F13" s="57"/>
      <c r="G13" s="57">
        <v>150</v>
      </c>
      <c r="H13" s="57"/>
      <c r="I13" s="57"/>
      <c r="J13" s="57"/>
      <c r="K13" s="57"/>
      <c r="L13" s="57" t="s">
        <v>36</v>
      </c>
    </row>
    <row r="14" spans="1:13" ht="20.100000000000001" customHeight="1" x14ac:dyDescent="0.25">
      <c r="A14" s="98">
        <v>41732</v>
      </c>
      <c r="B14" s="99" t="s">
        <v>130</v>
      </c>
      <c r="C14" s="2119" t="s">
        <v>131</v>
      </c>
      <c r="D14" s="2120"/>
      <c r="E14" s="2120"/>
      <c r="F14" s="2120"/>
      <c r="G14" s="2120"/>
      <c r="H14" s="2120"/>
      <c r="I14" s="2120"/>
      <c r="J14" s="2121"/>
      <c r="K14" s="1141"/>
      <c r="L14" s="100"/>
    </row>
    <row r="15" spans="1:13" ht="20.100000000000001" customHeight="1" x14ac:dyDescent="0.25">
      <c r="A15" s="16">
        <v>41746</v>
      </c>
      <c r="B15" s="17" t="s">
        <v>268</v>
      </c>
      <c r="C15" s="1661" t="s">
        <v>311</v>
      </c>
      <c r="D15" s="1662"/>
      <c r="E15" s="1662"/>
      <c r="F15" s="1662"/>
      <c r="G15" s="1662"/>
      <c r="H15" s="1662"/>
      <c r="I15" s="1662"/>
      <c r="J15" s="1663"/>
      <c r="K15" s="1001"/>
    </row>
    <row r="16" spans="1:13" x14ac:dyDescent="0.25">
      <c r="A16" s="16">
        <v>41794</v>
      </c>
      <c r="B16" s="17" t="s">
        <v>127</v>
      </c>
      <c r="C16" s="57"/>
      <c r="D16" s="57"/>
      <c r="H16" s="47">
        <v>5080</v>
      </c>
      <c r="I16" s="47">
        <v>100</v>
      </c>
      <c r="L16" s="7" t="s">
        <v>324</v>
      </c>
    </row>
    <row r="17" spans="1:13" x14ac:dyDescent="0.25">
      <c r="A17" s="16">
        <v>41821</v>
      </c>
      <c r="B17" s="17" t="s">
        <v>268</v>
      </c>
      <c r="C17" s="1661" t="s">
        <v>360</v>
      </c>
      <c r="D17" s="1662"/>
      <c r="E17" s="1662"/>
      <c r="F17" s="1662"/>
      <c r="G17" s="1662"/>
      <c r="H17" s="1662"/>
      <c r="I17" s="1662"/>
      <c r="J17" s="1663"/>
      <c r="K17" s="1001"/>
    </row>
    <row r="18" spans="1:13" x14ac:dyDescent="0.25">
      <c r="A18" s="29">
        <v>41894</v>
      </c>
      <c r="B18" s="30" t="s">
        <v>18</v>
      </c>
      <c r="C18" s="56">
        <v>130</v>
      </c>
      <c r="D18" s="56">
        <f>+C18*(100-E18)/100</f>
        <v>128.69999999999999</v>
      </c>
      <c r="E18" s="63">
        <v>1</v>
      </c>
      <c r="F18" s="63"/>
      <c r="G18" s="63">
        <v>122</v>
      </c>
      <c r="H18" s="63"/>
      <c r="I18" s="63"/>
      <c r="J18" s="63"/>
      <c r="K18" s="1054"/>
      <c r="L18" s="84" t="s">
        <v>214</v>
      </c>
    </row>
    <row r="19" spans="1:13" ht="33" customHeight="1" x14ac:dyDescent="0.25">
      <c r="A19" s="16">
        <v>41899</v>
      </c>
      <c r="B19" s="17" t="s">
        <v>13</v>
      </c>
      <c r="C19" s="1664" t="s">
        <v>478</v>
      </c>
      <c r="D19" s="1665"/>
      <c r="E19" s="1665"/>
      <c r="F19" s="1665"/>
      <c r="G19" s="1665"/>
      <c r="H19" s="1665"/>
      <c r="I19" s="1665"/>
      <c r="J19" s="1666"/>
      <c r="K19" s="998"/>
    </row>
    <row r="20" spans="1:13" ht="20.100000000000001" customHeight="1" x14ac:dyDescent="0.25">
      <c r="A20" s="16">
        <v>41956</v>
      </c>
      <c r="B20" s="17" t="s">
        <v>127</v>
      </c>
      <c r="D20" s="57"/>
      <c r="H20" s="47">
        <v>5115</v>
      </c>
      <c r="I20" s="47">
        <v>100</v>
      </c>
      <c r="L20" s="7" t="s">
        <v>479</v>
      </c>
    </row>
    <row r="21" spans="1:13" ht="20.100000000000001" customHeight="1" thickBot="1" x14ac:dyDescent="0.3">
      <c r="A21" s="37">
        <v>41995</v>
      </c>
      <c r="B21" s="38" t="s">
        <v>18</v>
      </c>
      <c r="C21" s="74">
        <v>120</v>
      </c>
      <c r="D21" s="66">
        <f>+C21*(100-E21)/100</f>
        <v>115.2</v>
      </c>
      <c r="E21" s="74">
        <v>4</v>
      </c>
      <c r="F21" s="74"/>
      <c r="G21" s="74">
        <v>113</v>
      </c>
      <c r="H21" s="74"/>
      <c r="I21" s="74"/>
      <c r="J21" s="74"/>
      <c r="K21" s="1008"/>
      <c r="L21" s="76" t="s">
        <v>214</v>
      </c>
    </row>
    <row r="22" spans="1:13" ht="30" customHeight="1" thickTop="1" x14ac:dyDescent="0.25">
      <c r="A22" s="40">
        <v>42031</v>
      </c>
      <c r="B22" s="41" t="s">
        <v>351</v>
      </c>
      <c r="C22" s="1910" t="s">
        <v>480</v>
      </c>
      <c r="D22" s="1911"/>
      <c r="E22" s="1911"/>
      <c r="F22" s="1911"/>
      <c r="G22" s="1911"/>
      <c r="H22" s="1911"/>
      <c r="I22" s="1911"/>
      <c r="J22" s="1912"/>
      <c r="K22" s="1087"/>
      <c r="L22" s="77"/>
    </row>
    <row r="23" spans="1:13" ht="30" customHeight="1" x14ac:dyDescent="0.25">
      <c r="A23" s="16">
        <v>42047</v>
      </c>
      <c r="B23" s="17" t="s">
        <v>127</v>
      </c>
      <c r="D23" s="57"/>
      <c r="H23" s="47">
        <v>5190</v>
      </c>
      <c r="I23" s="47">
        <v>100</v>
      </c>
      <c r="L23" s="96" t="s">
        <v>367</v>
      </c>
    </row>
    <row r="24" spans="1:13" s="7" customFormat="1" x14ac:dyDescent="0.25">
      <c r="A24" s="16">
        <v>42070</v>
      </c>
      <c r="B24" s="17" t="s">
        <v>18</v>
      </c>
      <c r="C24" s="47">
        <v>130</v>
      </c>
      <c r="D24" s="57">
        <f>+C24*(100-E24)/100</f>
        <v>119.6</v>
      </c>
      <c r="E24" s="47">
        <v>8</v>
      </c>
      <c r="F24" s="47"/>
      <c r="G24" s="47">
        <v>120</v>
      </c>
      <c r="H24" s="47"/>
      <c r="I24" s="47"/>
      <c r="J24" s="47"/>
      <c r="K24" s="970"/>
      <c r="L24" s="7" t="s">
        <v>213</v>
      </c>
      <c r="M24" s="89"/>
    </row>
    <row r="25" spans="1:13" s="7" customFormat="1" ht="20.100000000000001" customHeight="1" x14ac:dyDescent="0.25">
      <c r="A25" s="16">
        <v>42151</v>
      </c>
      <c r="B25" s="17" t="s">
        <v>127</v>
      </c>
      <c r="C25" s="47"/>
      <c r="D25" s="57"/>
      <c r="E25" s="47"/>
      <c r="F25" s="47"/>
      <c r="G25" s="47"/>
      <c r="H25" s="47">
        <v>5340</v>
      </c>
      <c r="I25" s="47">
        <v>100</v>
      </c>
      <c r="J25" s="47"/>
      <c r="K25" s="970"/>
      <c r="L25" s="7" t="s">
        <v>231</v>
      </c>
      <c r="M25" s="89"/>
    </row>
    <row r="26" spans="1:13" s="7" customFormat="1" x14ac:dyDescent="0.25">
      <c r="A26" s="16">
        <v>42175</v>
      </c>
      <c r="B26" s="17" t="s">
        <v>18</v>
      </c>
      <c r="C26" s="47">
        <v>135</v>
      </c>
      <c r="D26" s="57">
        <f>+C26*(100-E26)/100</f>
        <v>94.5</v>
      </c>
      <c r="E26" s="47">
        <v>30</v>
      </c>
      <c r="F26" s="47"/>
      <c r="G26" s="47">
        <v>125</v>
      </c>
      <c r="H26" s="47"/>
      <c r="I26" s="47"/>
      <c r="J26" s="47"/>
      <c r="K26" s="970"/>
      <c r="L26" s="7" t="s">
        <v>36</v>
      </c>
      <c r="M26" s="89"/>
    </row>
    <row r="27" spans="1:13" s="7" customFormat="1" x14ac:dyDescent="0.25">
      <c r="A27" s="16">
        <v>42303</v>
      </c>
      <c r="B27" s="17" t="s">
        <v>18</v>
      </c>
      <c r="C27" s="47">
        <v>120</v>
      </c>
      <c r="D27" s="57">
        <f>+C27*(100-E27)/100</f>
        <v>48</v>
      </c>
      <c r="E27" s="47">
        <v>60</v>
      </c>
      <c r="F27" s="47"/>
      <c r="G27" s="47">
        <v>150</v>
      </c>
      <c r="H27" s="47"/>
      <c r="I27" s="47"/>
      <c r="J27" s="47"/>
      <c r="K27" s="970"/>
      <c r="L27" s="7" t="s">
        <v>1092</v>
      </c>
      <c r="M27" s="89"/>
    </row>
    <row r="28" spans="1:13" s="7" customFormat="1" x14ac:dyDescent="0.25">
      <c r="A28" s="16">
        <v>42313</v>
      </c>
      <c r="B28" s="263" t="s">
        <v>351</v>
      </c>
      <c r="C28" s="1664" t="s">
        <v>1131</v>
      </c>
      <c r="D28" s="1665"/>
      <c r="E28" s="1665"/>
      <c r="F28" s="1665"/>
      <c r="G28" s="1665"/>
      <c r="H28" s="1665"/>
      <c r="I28" s="1665"/>
      <c r="J28" s="1666"/>
      <c r="K28" s="998"/>
      <c r="M28" s="89"/>
    </row>
    <row r="29" spans="1:13" s="7" customFormat="1" x14ac:dyDescent="0.25">
      <c r="A29" s="16">
        <v>42319</v>
      </c>
      <c r="B29" s="17" t="s">
        <v>127</v>
      </c>
      <c r="C29" s="47"/>
      <c r="D29" s="57"/>
      <c r="E29" s="47"/>
      <c r="F29" s="47"/>
      <c r="G29" s="47"/>
      <c r="H29" s="47">
        <v>5440</v>
      </c>
      <c r="I29" s="47">
        <v>98</v>
      </c>
      <c r="J29" s="47"/>
      <c r="K29" s="970"/>
      <c r="L29" s="7" t="s">
        <v>1118</v>
      </c>
      <c r="M29" s="89"/>
    </row>
    <row r="30" spans="1:13" s="7" customFormat="1" ht="48.75" customHeight="1" x14ac:dyDescent="0.25">
      <c r="A30" s="16">
        <v>42509</v>
      </c>
      <c r="B30" s="17" t="s">
        <v>11</v>
      </c>
      <c r="C30" s="1664" t="s">
        <v>1276</v>
      </c>
      <c r="D30" s="1665"/>
      <c r="E30" s="1665"/>
      <c r="F30" s="1665"/>
      <c r="G30" s="1665"/>
      <c r="H30" s="1665"/>
      <c r="I30" s="1665"/>
      <c r="J30" s="1666"/>
      <c r="K30" s="998"/>
      <c r="L30" s="7">
        <f>25+120+77</f>
        <v>222</v>
      </c>
      <c r="M30" s="89"/>
    </row>
    <row r="31" spans="1:13" s="7" customFormat="1" ht="20.100000000000001" customHeight="1" x14ac:dyDescent="0.25">
      <c r="A31" s="19">
        <v>42529</v>
      </c>
      <c r="B31" s="20" t="s">
        <v>18</v>
      </c>
      <c r="C31" s="312">
        <v>85</v>
      </c>
      <c r="D31" s="60">
        <f>+C31*(100-E31)/100</f>
        <v>34</v>
      </c>
      <c r="E31" s="312">
        <v>60</v>
      </c>
      <c r="F31" s="312"/>
      <c r="G31" s="312">
        <v>120</v>
      </c>
      <c r="H31" s="312"/>
      <c r="I31" s="312"/>
      <c r="J31" s="312"/>
      <c r="K31" s="1056"/>
      <c r="L31" s="73" t="s">
        <v>236</v>
      </c>
      <c r="M31" s="89"/>
    </row>
    <row r="32" spans="1:13" s="7" customFormat="1" ht="57.75" customHeight="1" x14ac:dyDescent="0.25">
      <c r="A32" s="16">
        <v>42652</v>
      </c>
      <c r="B32" s="17" t="s">
        <v>13</v>
      </c>
      <c r="C32" s="1664" t="s">
        <v>1403</v>
      </c>
      <c r="D32" s="1665"/>
      <c r="E32" s="1665"/>
      <c r="F32" s="1665"/>
      <c r="G32" s="1665"/>
      <c r="H32" s="1665"/>
      <c r="I32" s="1665"/>
      <c r="J32" s="1666"/>
      <c r="K32" s="998"/>
      <c r="M32" s="89"/>
    </row>
    <row r="33" spans="1:13" s="7" customFormat="1" ht="71.25" customHeight="1" x14ac:dyDescent="0.25">
      <c r="A33" s="16">
        <v>42656</v>
      </c>
      <c r="B33" s="17" t="s">
        <v>13</v>
      </c>
      <c r="C33" s="1664" t="s">
        <v>1410</v>
      </c>
      <c r="D33" s="1665"/>
      <c r="E33" s="1665"/>
      <c r="F33" s="1665"/>
      <c r="G33" s="1665"/>
      <c r="H33" s="1665"/>
      <c r="I33" s="1665"/>
      <c r="J33" s="1666"/>
      <c r="K33" s="998"/>
      <c r="M33" s="89"/>
    </row>
    <row r="34" spans="1:13" s="7" customFormat="1" ht="27.75" customHeight="1" x14ac:dyDescent="0.25">
      <c r="A34" s="16">
        <v>42659</v>
      </c>
      <c r="B34" s="17" t="s">
        <v>13</v>
      </c>
      <c r="C34" s="1664" t="s">
        <v>1409</v>
      </c>
      <c r="D34" s="1665"/>
      <c r="E34" s="1665"/>
      <c r="F34" s="1665"/>
      <c r="G34" s="1665"/>
      <c r="H34" s="1665"/>
      <c r="I34" s="1665"/>
      <c r="J34" s="1666"/>
      <c r="K34" s="998"/>
      <c r="M34" s="89"/>
    </row>
    <row r="35" spans="1:13" s="7" customFormat="1" ht="33" customHeight="1" x14ac:dyDescent="0.25">
      <c r="A35" s="16">
        <v>42674</v>
      </c>
      <c r="B35" s="17" t="s">
        <v>13</v>
      </c>
      <c r="C35" s="1664" t="s">
        <v>1460</v>
      </c>
      <c r="D35" s="1665"/>
      <c r="E35" s="1665"/>
      <c r="F35" s="1665"/>
      <c r="G35" s="1665"/>
      <c r="H35" s="1665"/>
      <c r="I35" s="1665"/>
      <c r="J35" s="1666"/>
      <c r="K35" s="998"/>
      <c r="M35" s="89"/>
    </row>
    <row r="36" spans="1:13" s="7" customFormat="1" ht="20.100000000000001" customHeight="1" x14ac:dyDescent="0.25">
      <c r="A36" s="16">
        <v>42678</v>
      </c>
      <c r="B36" s="17" t="s">
        <v>18</v>
      </c>
      <c r="C36" s="493"/>
      <c r="D36" s="179"/>
      <c r="E36" s="493"/>
      <c r="F36" s="493"/>
      <c r="G36" s="493"/>
      <c r="H36" s="493"/>
      <c r="I36" s="493"/>
      <c r="J36" s="493">
        <v>4885</v>
      </c>
      <c r="K36" s="986"/>
      <c r="L36" s="7" t="s">
        <v>1447</v>
      </c>
      <c r="M36" s="89"/>
    </row>
    <row r="37" spans="1:13" s="7" customFormat="1" ht="30.75" customHeight="1" x14ac:dyDescent="0.25">
      <c r="A37" s="16">
        <v>42711</v>
      </c>
      <c r="B37" s="17" t="s">
        <v>13</v>
      </c>
      <c r="C37" s="1655" t="s">
        <v>1476</v>
      </c>
      <c r="D37" s="1656"/>
      <c r="E37" s="1656"/>
      <c r="F37" s="1656"/>
      <c r="G37" s="1656"/>
      <c r="H37" s="1656"/>
      <c r="I37" s="1656"/>
      <c r="J37" s="1657"/>
      <c r="K37" s="990"/>
      <c r="M37" s="89"/>
    </row>
    <row r="38" spans="1:13" s="7" customFormat="1" ht="20.100000000000001" customHeight="1" thickBot="1" x14ac:dyDescent="0.3">
      <c r="A38" s="22">
        <v>42734</v>
      </c>
      <c r="B38" s="23" t="s">
        <v>18</v>
      </c>
      <c r="C38" s="227">
        <v>75</v>
      </c>
      <c r="D38" s="367">
        <f>+C38*(100-E38)/100</f>
        <v>30</v>
      </c>
      <c r="E38" s="227">
        <v>60</v>
      </c>
      <c r="F38" s="227"/>
      <c r="G38" s="227">
        <v>100</v>
      </c>
      <c r="H38" s="227"/>
      <c r="I38" s="227"/>
      <c r="J38" s="227"/>
      <c r="K38" s="1074"/>
      <c r="L38" s="80" t="s">
        <v>1139</v>
      </c>
      <c r="M38" s="89"/>
    </row>
    <row r="39" spans="1:13" s="7" customFormat="1" ht="45" customHeight="1" thickTop="1" x14ac:dyDescent="0.25">
      <c r="A39" s="369">
        <v>42786</v>
      </c>
      <c r="B39" s="370" t="s">
        <v>13</v>
      </c>
      <c r="C39" s="2106" t="s">
        <v>1512</v>
      </c>
      <c r="D39" s="2107"/>
      <c r="E39" s="2107"/>
      <c r="F39" s="2107"/>
      <c r="G39" s="2107"/>
      <c r="H39" s="2107"/>
      <c r="I39" s="2107"/>
      <c r="J39" s="2108"/>
      <c r="K39" s="1142"/>
      <c r="L39" s="72"/>
      <c r="M39" s="89"/>
    </row>
    <row r="40" spans="1:13" s="7" customFormat="1" x14ac:dyDescent="0.25">
      <c r="A40" s="16">
        <v>42809</v>
      </c>
      <c r="B40" s="17" t="s">
        <v>127</v>
      </c>
      <c r="C40" s="493"/>
      <c r="D40" s="179"/>
      <c r="E40" s="493"/>
      <c r="F40" s="493"/>
      <c r="G40" s="493"/>
      <c r="H40" s="1589" t="s">
        <v>248</v>
      </c>
      <c r="I40" s="1591"/>
      <c r="J40" s="493"/>
      <c r="K40" s="986"/>
      <c r="L40" s="7" t="s">
        <v>1603</v>
      </c>
      <c r="M40" s="89"/>
    </row>
    <row r="41" spans="1:13" s="7" customFormat="1" ht="39.75" customHeight="1" x14ac:dyDescent="0.25">
      <c r="A41" s="16">
        <v>42978</v>
      </c>
      <c r="B41" s="17" t="s">
        <v>13</v>
      </c>
      <c r="C41" s="1655" t="s">
        <v>1698</v>
      </c>
      <c r="D41" s="1656"/>
      <c r="E41" s="1656"/>
      <c r="F41" s="1656"/>
      <c r="G41" s="1656"/>
      <c r="H41" s="1656"/>
      <c r="I41" s="1656"/>
      <c r="J41" s="1657"/>
      <c r="K41" s="990"/>
      <c r="M41" s="89"/>
    </row>
    <row r="42" spans="1:13" s="7" customFormat="1" ht="88.5" customHeight="1" x14ac:dyDescent="0.25">
      <c r="A42" s="485">
        <v>43041</v>
      </c>
      <c r="B42" s="514" t="s">
        <v>24</v>
      </c>
      <c r="C42" s="1652" t="s">
        <v>1889</v>
      </c>
      <c r="D42" s="1653"/>
      <c r="E42" s="1653"/>
      <c r="F42" s="1653"/>
      <c r="G42" s="1653"/>
      <c r="H42" s="1653"/>
      <c r="I42" s="1653"/>
      <c r="J42" s="1654"/>
      <c r="K42" s="494" t="s">
        <v>1538</v>
      </c>
      <c r="L42" s="494" t="s">
        <v>1538</v>
      </c>
      <c r="M42" s="89"/>
    </row>
    <row r="43" spans="1:13" s="7" customFormat="1" x14ac:dyDescent="0.25">
      <c r="A43" s="16">
        <v>43053</v>
      </c>
      <c r="B43" s="17" t="s">
        <v>18</v>
      </c>
      <c r="C43" s="493">
        <v>120</v>
      </c>
      <c r="D43" s="179">
        <f>+C43*(100-E43)/100</f>
        <v>84</v>
      </c>
      <c r="E43" s="493">
        <v>30</v>
      </c>
      <c r="F43" s="493"/>
      <c r="G43" s="493">
        <v>163</v>
      </c>
      <c r="H43" s="493"/>
      <c r="I43" s="493"/>
      <c r="J43" s="493"/>
      <c r="K43" s="986"/>
      <c r="L43" s="7" t="s">
        <v>36</v>
      </c>
      <c r="M43" s="89"/>
    </row>
    <row r="44" spans="1:13" s="7" customFormat="1" ht="16.5" thickBot="1" x14ac:dyDescent="0.3">
      <c r="A44" s="619">
        <v>43061</v>
      </c>
      <c r="B44" s="620" t="s">
        <v>127</v>
      </c>
      <c r="C44" s="391"/>
      <c r="D44" s="205"/>
      <c r="E44" s="391"/>
      <c r="F44" s="391"/>
      <c r="G44" s="391"/>
      <c r="H44" s="391">
        <v>5600</v>
      </c>
      <c r="I44" s="391">
        <v>84</v>
      </c>
      <c r="J44" s="391"/>
      <c r="K44" s="1145"/>
      <c r="L44" s="76" t="s">
        <v>1808</v>
      </c>
      <c r="M44" s="89"/>
    </row>
    <row r="45" spans="1:13" s="7" customFormat="1" ht="16.5" thickTop="1" x14ac:dyDescent="0.25">
      <c r="A45" s="40">
        <v>43138</v>
      </c>
      <c r="B45" s="41" t="s">
        <v>127</v>
      </c>
      <c r="C45" s="181"/>
      <c r="D45" s="182"/>
      <c r="E45" s="181"/>
      <c r="F45" s="181"/>
      <c r="G45" s="181"/>
      <c r="H45" s="1732" t="s">
        <v>248</v>
      </c>
      <c r="I45" s="1733"/>
      <c r="J45" s="181"/>
      <c r="K45" s="1032"/>
      <c r="L45" s="77" t="s">
        <v>1916</v>
      </c>
      <c r="M45" s="89"/>
    </row>
    <row r="46" spans="1:13" s="7" customFormat="1" x14ac:dyDescent="0.25">
      <c r="A46" s="16">
        <v>43168</v>
      </c>
      <c r="B46" s="17" t="s">
        <v>18</v>
      </c>
      <c r="C46" s="493">
        <v>110</v>
      </c>
      <c r="D46" s="179">
        <f>+C46*(100-E46)/100</f>
        <v>77</v>
      </c>
      <c r="E46" s="493">
        <v>30</v>
      </c>
      <c r="F46" s="493"/>
      <c r="G46" s="493">
        <v>165</v>
      </c>
      <c r="H46" s="493"/>
      <c r="I46" s="493"/>
      <c r="J46" s="493"/>
      <c r="K46" s="986"/>
      <c r="L46" s="7" t="s">
        <v>1588</v>
      </c>
      <c r="M46" s="89"/>
    </row>
    <row r="47" spans="1:13" s="7" customFormat="1" x14ac:dyDescent="0.25">
      <c r="A47" s="16">
        <v>43174</v>
      </c>
      <c r="B47" s="17" t="s">
        <v>18</v>
      </c>
      <c r="C47" s="493">
        <v>100</v>
      </c>
      <c r="D47" s="179">
        <f>+C47*(100-E47)/100</f>
        <v>70</v>
      </c>
      <c r="E47" s="493">
        <v>30</v>
      </c>
      <c r="F47" s="493"/>
      <c r="G47" s="493">
        <v>150</v>
      </c>
      <c r="H47" s="493"/>
      <c r="I47" s="493"/>
      <c r="J47" s="493"/>
      <c r="K47" s="986"/>
      <c r="L47" s="7" t="s">
        <v>1967</v>
      </c>
      <c r="M47" s="89"/>
    </row>
    <row r="48" spans="1:13" s="7" customFormat="1" ht="35.25" customHeight="1" x14ac:dyDescent="0.25">
      <c r="A48" s="16">
        <v>43197</v>
      </c>
      <c r="B48" s="17" t="s">
        <v>13</v>
      </c>
      <c r="C48" s="1734" t="s">
        <v>2011</v>
      </c>
      <c r="D48" s="1735"/>
      <c r="E48" s="1735"/>
      <c r="F48" s="1735"/>
      <c r="G48" s="1735"/>
      <c r="H48" s="1735"/>
      <c r="I48" s="1735"/>
      <c r="J48" s="1736"/>
      <c r="K48" s="1030"/>
      <c r="M48" s="89"/>
    </row>
    <row r="49" spans="1:13" s="7" customFormat="1" ht="20.100000000000001" customHeight="1" x14ac:dyDescent="0.25">
      <c r="A49" s="16">
        <v>43219</v>
      </c>
      <c r="B49" s="17" t="s">
        <v>18</v>
      </c>
      <c r="C49" s="493">
        <v>110</v>
      </c>
      <c r="D49" s="179">
        <f>+C49*(100-E49)/100</f>
        <v>77</v>
      </c>
      <c r="E49" s="493">
        <v>30</v>
      </c>
      <c r="F49" s="493"/>
      <c r="G49" s="493">
        <v>150</v>
      </c>
      <c r="H49" s="493"/>
      <c r="I49" s="493"/>
      <c r="J49" s="493"/>
      <c r="K49" s="986"/>
      <c r="L49" s="7" t="s">
        <v>36</v>
      </c>
      <c r="M49" s="89"/>
    </row>
    <row r="50" spans="1:13" s="7" customFormat="1" x14ac:dyDescent="0.25">
      <c r="A50" s="16">
        <v>43241</v>
      </c>
      <c r="B50" s="17" t="s">
        <v>127</v>
      </c>
      <c r="C50" s="493"/>
      <c r="D50" s="179"/>
      <c r="E50" s="493"/>
      <c r="F50" s="493"/>
      <c r="G50" s="493"/>
      <c r="H50" s="493">
        <v>5675</v>
      </c>
      <c r="I50" s="493">
        <v>100</v>
      </c>
      <c r="J50" s="493"/>
      <c r="K50" s="986"/>
      <c r="L50" s="7" t="s">
        <v>2081</v>
      </c>
      <c r="M50" s="89"/>
    </row>
    <row r="51" spans="1:13" s="7" customFormat="1" ht="22.5" customHeight="1" x14ac:dyDescent="0.25">
      <c r="A51" s="16">
        <v>43316</v>
      </c>
      <c r="B51" s="17" t="s">
        <v>18</v>
      </c>
      <c r="C51" s="493">
        <v>90</v>
      </c>
      <c r="D51" s="179">
        <f>+C51*(100-E51)/100</f>
        <v>58.5</v>
      </c>
      <c r="E51" s="493">
        <v>35</v>
      </c>
      <c r="F51" s="493"/>
      <c r="G51" s="493">
        <v>145</v>
      </c>
      <c r="H51" s="493"/>
      <c r="I51" s="493"/>
      <c r="J51" s="493"/>
      <c r="K51" s="986"/>
      <c r="L51" s="7" t="s">
        <v>2155</v>
      </c>
      <c r="M51" s="89"/>
    </row>
    <row r="52" spans="1:13" s="7" customFormat="1" x14ac:dyDescent="0.25">
      <c r="A52" s="16">
        <v>43350</v>
      </c>
      <c r="B52" s="17" t="s">
        <v>127</v>
      </c>
      <c r="C52" s="493"/>
      <c r="D52" s="179"/>
      <c r="E52" s="493"/>
      <c r="F52" s="493"/>
      <c r="G52" s="493"/>
      <c r="H52" s="493">
        <v>5675</v>
      </c>
      <c r="I52" s="493">
        <v>100</v>
      </c>
      <c r="J52" s="493"/>
      <c r="K52" s="986"/>
      <c r="M52" s="89"/>
    </row>
    <row r="53" spans="1:13" s="7" customFormat="1" x14ac:dyDescent="0.25">
      <c r="A53" s="16">
        <v>43385</v>
      </c>
      <c r="B53" s="17" t="s">
        <v>18</v>
      </c>
      <c r="C53" s="493">
        <v>100</v>
      </c>
      <c r="D53" s="179">
        <f t="shared" ref="D53:D62" si="0">+C53*(100-E53)/100</f>
        <v>85</v>
      </c>
      <c r="E53" s="493">
        <v>15</v>
      </c>
      <c r="F53" s="493" t="s">
        <v>95</v>
      </c>
      <c r="G53" s="493">
        <v>135</v>
      </c>
      <c r="H53" s="493"/>
      <c r="I53" s="493"/>
      <c r="J53" s="493"/>
      <c r="K53" s="986"/>
      <c r="L53" s="7" t="s">
        <v>2074</v>
      </c>
      <c r="M53" s="89"/>
    </row>
    <row r="54" spans="1:13" s="7" customFormat="1" x14ac:dyDescent="0.25">
      <c r="A54" s="761">
        <v>43423</v>
      </c>
      <c r="B54" s="17" t="s">
        <v>127</v>
      </c>
      <c r="C54" s="493"/>
      <c r="D54" s="179"/>
      <c r="E54" s="493"/>
      <c r="F54" s="493"/>
      <c r="G54" s="493"/>
      <c r="H54" s="493">
        <v>5700</v>
      </c>
      <c r="I54" s="493">
        <v>94</v>
      </c>
      <c r="J54" s="493"/>
      <c r="K54" s="986"/>
      <c r="L54" s="7" t="s">
        <v>2305</v>
      </c>
      <c r="M54" s="89"/>
    </row>
    <row r="55" spans="1:13" s="7" customFormat="1" ht="16.5" thickBot="1" x14ac:dyDescent="0.3">
      <c r="A55" s="779">
        <v>43446</v>
      </c>
      <c r="B55" s="784" t="s">
        <v>18</v>
      </c>
      <c r="C55" s="391">
        <v>95</v>
      </c>
      <c r="D55" s="205">
        <f t="shared" si="0"/>
        <v>80.75</v>
      </c>
      <c r="E55" s="391">
        <v>15</v>
      </c>
      <c r="F55" s="391"/>
      <c r="G55" s="391">
        <v>150</v>
      </c>
      <c r="H55" s="391"/>
      <c r="I55" s="391"/>
      <c r="J55" s="391"/>
      <c r="K55" s="1145"/>
      <c r="L55" s="76" t="s">
        <v>1634</v>
      </c>
      <c r="M55" s="89"/>
    </row>
    <row r="56" spans="1:13" s="7" customFormat="1" ht="54.75" customHeight="1" thickTop="1" x14ac:dyDescent="0.25">
      <c r="A56" s="40">
        <v>43470</v>
      </c>
      <c r="B56" s="41" t="s">
        <v>13</v>
      </c>
      <c r="C56" s="1816" t="s">
        <v>2361</v>
      </c>
      <c r="D56" s="1817"/>
      <c r="E56" s="1817"/>
      <c r="F56" s="1817"/>
      <c r="G56" s="1817"/>
      <c r="H56" s="1817"/>
      <c r="I56" s="1817"/>
      <c r="J56" s="1818"/>
      <c r="K56" s="1068"/>
      <c r="L56" s="77"/>
      <c r="M56" s="89"/>
    </row>
    <row r="57" spans="1:13" s="7" customFormat="1" ht="42" customHeight="1" x14ac:dyDescent="0.25">
      <c r="A57" s="16">
        <v>43482</v>
      </c>
      <c r="B57" s="17" t="s">
        <v>13</v>
      </c>
      <c r="C57" s="1734" t="s">
        <v>2377</v>
      </c>
      <c r="D57" s="1735"/>
      <c r="E57" s="1735"/>
      <c r="F57" s="1735"/>
      <c r="G57" s="1735"/>
      <c r="H57" s="1735"/>
      <c r="I57" s="1735"/>
      <c r="J57" s="1736"/>
      <c r="K57" s="1030"/>
      <c r="M57" s="89"/>
    </row>
    <row r="58" spans="1:13" s="7" customFormat="1" ht="20.100000000000001" customHeight="1" x14ac:dyDescent="0.25">
      <c r="A58" s="16">
        <v>43490</v>
      </c>
      <c r="B58" s="17" t="s">
        <v>18</v>
      </c>
      <c r="C58" s="493">
        <v>95</v>
      </c>
      <c r="D58" s="179">
        <f t="shared" si="0"/>
        <v>80.75</v>
      </c>
      <c r="E58" s="493">
        <v>15</v>
      </c>
      <c r="F58" s="493"/>
      <c r="G58" s="493">
        <v>125</v>
      </c>
      <c r="H58" s="493"/>
      <c r="I58" s="493"/>
      <c r="J58" s="493"/>
      <c r="K58" s="986"/>
      <c r="L58" s="7" t="s">
        <v>36</v>
      </c>
      <c r="M58" s="89"/>
    </row>
    <row r="59" spans="1:13" s="7" customFormat="1" ht="20.100000000000001" customHeight="1" x14ac:dyDescent="0.25">
      <c r="A59" s="16">
        <v>43492</v>
      </c>
      <c r="B59" s="17" t="s">
        <v>18</v>
      </c>
      <c r="C59" s="493">
        <v>85</v>
      </c>
      <c r="D59" s="179">
        <f t="shared" si="0"/>
        <v>72.25</v>
      </c>
      <c r="E59" s="493">
        <v>15</v>
      </c>
      <c r="F59" s="493"/>
      <c r="G59" s="493">
        <v>130</v>
      </c>
      <c r="H59" s="493"/>
      <c r="I59" s="493"/>
      <c r="J59" s="493"/>
      <c r="K59" s="986"/>
      <c r="L59" s="7" t="s">
        <v>2385</v>
      </c>
      <c r="M59" s="89"/>
    </row>
    <row r="60" spans="1:13" s="7" customFormat="1" ht="20.100000000000001" customHeight="1" x14ac:dyDescent="0.25">
      <c r="A60" s="16">
        <v>43579</v>
      </c>
      <c r="B60" s="17" t="s">
        <v>127</v>
      </c>
      <c r="C60" s="493"/>
      <c r="D60" s="179"/>
      <c r="E60" s="493"/>
      <c r="F60" s="493"/>
      <c r="G60" s="493"/>
      <c r="H60" s="493">
        <v>5450</v>
      </c>
      <c r="I60" s="493">
        <v>100</v>
      </c>
      <c r="J60" s="493"/>
      <c r="K60" s="986"/>
      <c r="L60" s="7" t="s">
        <v>2485</v>
      </c>
      <c r="M60" s="89"/>
    </row>
    <row r="61" spans="1:13" s="7" customFormat="1" ht="20.100000000000001" customHeight="1" x14ac:dyDescent="0.25">
      <c r="A61" s="16">
        <v>43634</v>
      </c>
      <c r="B61" s="17" t="s">
        <v>18</v>
      </c>
      <c r="C61" s="493">
        <v>85</v>
      </c>
      <c r="D61" s="179">
        <f t="shared" si="0"/>
        <v>59.5</v>
      </c>
      <c r="E61" s="493">
        <v>30</v>
      </c>
      <c r="F61" s="493"/>
      <c r="G61" s="493">
        <v>140</v>
      </c>
      <c r="H61" s="493"/>
      <c r="I61" s="493"/>
      <c r="J61" s="493"/>
      <c r="K61" s="986"/>
      <c r="L61" s="7" t="s">
        <v>36</v>
      </c>
      <c r="M61" s="89"/>
    </row>
    <row r="62" spans="1:13" s="7" customFormat="1" ht="20.100000000000001" customHeight="1" x14ac:dyDescent="0.25">
      <c r="A62" s="19">
        <v>43646</v>
      </c>
      <c r="B62" s="20" t="s">
        <v>18</v>
      </c>
      <c r="C62" s="236">
        <v>52</v>
      </c>
      <c r="D62" s="237">
        <f t="shared" si="0"/>
        <v>36.4</v>
      </c>
      <c r="E62" s="236">
        <v>30</v>
      </c>
      <c r="F62" s="236"/>
      <c r="G62" s="236">
        <v>140</v>
      </c>
      <c r="H62" s="236"/>
      <c r="I62" s="236"/>
      <c r="J62" s="236"/>
      <c r="K62" s="1089"/>
      <c r="L62" s="73" t="s">
        <v>2558</v>
      </c>
      <c r="M62" s="89"/>
    </row>
    <row r="63" spans="1:13" s="7" customFormat="1" ht="22.5" customHeight="1" x14ac:dyDescent="0.25">
      <c r="A63" s="16">
        <v>43653</v>
      </c>
      <c r="B63" s="17" t="s">
        <v>13</v>
      </c>
      <c r="C63" s="1734" t="s">
        <v>2567</v>
      </c>
      <c r="D63" s="1735"/>
      <c r="E63" s="1735"/>
      <c r="F63" s="1735"/>
      <c r="G63" s="1735"/>
      <c r="H63" s="1735"/>
      <c r="I63" s="1735"/>
      <c r="J63" s="1736"/>
      <c r="K63" s="1030"/>
      <c r="M63" s="89"/>
    </row>
    <row r="64" spans="1:13" s="7" customFormat="1" ht="20.100000000000001" customHeight="1" x14ac:dyDescent="0.25">
      <c r="A64" s="16">
        <v>43657</v>
      </c>
      <c r="B64" s="17" t="s">
        <v>13</v>
      </c>
      <c r="C64" s="1734" t="s">
        <v>2568</v>
      </c>
      <c r="D64" s="1735"/>
      <c r="E64" s="1735"/>
      <c r="F64" s="1735"/>
      <c r="G64" s="1735"/>
      <c r="H64" s="1735"/>
      <c r="I64" s="1735"/>
      <c r="J64" s="1736"/>
      <c r="K64" s="1030"/>
      <c r="L64" s="12" t="s">
        <v>2578</v>
      </c>
      <c r="M64" s="89"/>
    </row>
    <row r="65" spans="1:13" s="7" customFormat="1" x14ac:dyDescent="0.25">
      <c r="A65" s="16">
        <v>43689</v>
      </c>
      <c r="B65" s="17" t="s">
        <v>18</v>
      </c>
      <c r="C65" s="493">
        <v>65</v>
      </c>
      <c r="D65" s="179">
        <f t="shared" ref="D65:D73" si="1">+C65*(100-E65)/100</f>
        <v>45.5</v>
      </c>
      <c r="E65" s="493">
        <v>30</v>
      </c>
      <c r="F65" s="493"/>
      <c r="G65" s="493">
        <v>130</v>
      </c>
      <c r="H65" s="493"/>
      <c r="I65" s="493"/>
      <c r="J65" s="493"/>
      <c r="K65" s="986"/>
      <c r="L65" s="7" t="s">
        <v>36</v>
      </c>
      <c r="M65" s="89"/>
    </row>
    <row r="66" spans="1:13" s="7" customFormat="1" ht="20.100000000000001" customHeight="1" x14ac:dyDescent="0.25">
      <c r="A66" s="16">
        <v>43710</v>
      </c>
      <c r="B66" s="17" t="s">
        <v>127</v>
      </c>
      <c r="C66" s="493"/>
      <c r="D66" s="863"/>
      <c r="E66" s="493"/>
      <c r="F66" s="493"/>
      <c r="G66" s="493"/>
      <c r="H66" s="493">
        <v>5025</v>
      </c>
      <c r="I66" s="493">
        <v>100</v>
      </c>
      <c r="J66" s="493"/>
      <c r="K66" s="986"/>
      <c r="L66" s="7" t="s">
        <v>2625</v>
      </c>
      <c r="M66" s="89"/>
    </row>
    <row r="67" spans="1:13" s="7" customFormat="1" ht="36.75" customHeight="1" x14ac:dyDescent="0.25">
      <c r="A67" s="16">
        <v>43743</v>
      </c>
      <c r="B67" s="17" t="s">
        <v>13</v>
      </c>
      <c r="C67" s="1734" t="s">
        <v>2661</v>
      </c>
      <c r="D67" s="1735"/>
      <c r="E67" s="1735"/>
      <c r="F67" s="1735"/>
      <c r="G67" s="1735"/>
      <c r="H67" s="1735"/>
      <c r="I67" s="1735"/>
      <c r="J67" s="1736"/>
      <c r="K67" s="1030"/>
      <c r="M67" s="89"/>
    </row>
    <row r="68" spans="1:13" s="7" customFormat="1" x14ac:dyDescent="0.25">
      <c r="A68" s="16">
        <v>43750</v>
      </c>
      <c r="B68" s="17" t="s">
        <v>66</v>
      </c>
      <c r="C68" s="1589" t="s">
        <v>2352</v>
      </c>
      <c r="D68" s="1590"/>
      <c r="E68" s="1590"/>
      <c r="F68" s="1590"/>
      <c r="G68" s="1590"/>
      <c r="H68" s="1590"/>
      <c r="I68" s="1590"/>
      <c r="J68" s="1591"/>
      <c r="K68" s="987"/>
      <c r="M68" s="89"/>
    </row>
    <row r="69" spans="1:13" s="7" customFormat="1" x14ac:dyDescent="0.25">
      <c r="A69" s="485">
        <v>43876</v>
      </c>
      <c r="B69" s="486" t="s">
        <v>26</v>
      </c>
      <c r="C69" s="2116" t="s">
        <v>2814</v>
      </c>
      <c r="D69" s="2117"/>
      <c r="E69" s="2117"/>
      <c r="F69" s="2117"/>
      <c r="G69" s="2117"/>
      <c r="H69" s="2117"/>
      <c r="I69" s="2117"/>
      <c r="J69" s="2118"/>
      <c r="K69" s="1139"/>
      <c r="L69" s="902"/>
      <c r="M69" s="89"/>
    </row>
    <row r="70" spans="1:13" s="7" customFormat="1" x14ac:dyDescent="0.25">
      <c r="A70" s="16">
        <v>44076</v>
      </c>
      <c r="B70" s="17" t="s">
        <v>127</v>
      </c>
      <c r="C70" s="493"/>
      <c r="D70" s="863" t="s">
        <v>1941</v>
      </c>
      <c r="E70" s="493"/>
      <c r="F70" s="493"/>
      <c r="G70" s="493"/>
      <c r="H70" s="493"/>
      <c r="I70" s="493"/>
      <c r="J70" s="493">
        <v>3830</v>
      </c>
      <c r="K70" s="986"/>
      <c r="L70" s="7" t="s">
        <v>9</v>
      </c>
      <c r="M70" s="89"/>
    </row>
    <row r="71" spans="1:13" s="7" customFormat="1" ht="20.100000000000001" customHeight="1" x14ac:dyDescent="0.25">
      <c r="A71" s="16"/>
      <c r="B71" s="17"/>
      <c r="C71" s="493"/>
      <c r="D71" s="863">
        <f t="shared" si="1"/>
        <v>0</v>
      </c>
      <c r="E71" s="493"/>
      <c r="F71" s="493"/>
      <c r="G71" s="493"/>
      <c r="H71" s="493"/>
      <c r="I71" s="493"/>
      <c r="J71" s="493"/>
      <c r="K71" s="986"/>
      <c r="M71" s="89"/>
    </row>
    <row r="72" spans="1:13" s="7" customFormat="1" ht="20.100000000000001" customHeight="1" x14ac:dyDescent="0.25">
      <c r="A72" s="16"/>
      <c r="B72" s="17"/>
      <c r="C72" s="493"/>
      <c r="D72" s="863">
        <f t="shared" si="1"/>
        <v>0</v>
      </c>
      <c r="E72" s="493"/>
      <c r="F72" s="493"/>
      <c r="G72" s="493"/>
      <c r="H72" s="493"/>
      <c r="I72" s="493"/>
      <c r="J72" s="493"/>
      <c r="K72" s="986"/>
      <c r="M72" s="89"/>
    </row>
    <row r="73" spans="1:13" s="7" customFormat="1" ht="20.100000000000001" customHeight="1" x14ac:dyDescent="0.25">
      <c r="A73" s="16"/>
      <c r="B73" s="17"/>
      <c r="C73" s="493"/>
      <c r="D73" s="863">
        <f t="shared" si="1"/>
        <v>0</v>
      </c>
      <c r="E73" s="493"/>
      <c r="F73" s="493"/>
      <c r="G73" s="493"/>
      <c r="H73" s="493"/>
      <c r="I73" s="493"/>
      <c r="J73" s="493"/>
      <c r="K73" s="986"/>
      <c r="M73" s="89"/>
    </row>
    <row r="74" spans="1:13" s="7" customFormat="1" ht="20.100000000000001" customHeight="1" x14ac:dyDescent="0.25">
      <c r="A74" s="16"/>
      <c r="B74" s="17"/>
      <c r="C74" s="493"/>
      <c r="D74" s="493"/>
      <c r="E74" s="493"/>
      <c r="F74" s="493"/>
      <c r="G74" s="493"/>
      <c r="H74" s="493"/>
      <c r="I74" s="493"/>
      <c r="J74" s="493"/>
      <c r="K74" s="986"/>
      <c r="M74" s="89"/>
    </row>
    <row r="75" spans="1:13" s="7" customFormat="1" x14ac:dyDescent="0.25">
      <c r="A75" s="16"/>
      <c r="B75" s="17"/>
      <c r="C75" s="493"/>
      <c r="D75" s="493"/>
      <c r="E75" s="493"/>
      <c r="F75" s="493"/>
      <c r="G75" s="493"/>
      <c r="H75" s="493"/>
      <c r="I75" s="493"/>
      <c r="J75" s="493"/>
      <c r="K75" s="986"/>
      <c r="M75" s="89"/>
    </row>
    <row r="76" spans="1:13" s="7" customFormat="1" x14ac:dyDescent="0.25">
      <c r="A76" s="16"/>
      <c r="B76" s="17"/>
      <c r="C76" s="493"/>
      <c r="D76" s="493"/>
      <c r="E76" s="493"/>
      <c r="F76" s="493"/>
      <c r="G76" s="493"/>
      <c r="H76" s="493"/>
      <c r="I76" s="493"/>
      <c r="J76" s="493"/>
      <c r="K76" s="986"/>
      <c r="M76" s="89"/>
    </row>
    <row r="77" spans="1:13" s="7" customFormat="1" x14ac:dyDescent="0.25">
      <c r="A77" s="16"/>
      <c r="B77" s="17"/>
      <c r="C77" s="493"/>
      <c r="D77" s="493"/>
      <c r="E77" s="493"/>
      <c r="F77" s="493"/>
      <c r="G77" s="493"/>
      <c r="H77" s="493"/>
      <c r="I77" s="493"/>
      <c r="J77" s="493"/>
      <c r="K77" s="986"/>
      <c r="M77" s="89"/>
    </row>
    <row r="78" spans="1:13" s="7" customFormat="1" ht="20.100000000000001" customHeight="1" x14ac:dyDescent="0.25">
      <c r="A78" s="16"/>
      <c r="B78" s="17"/>
      <c r="C78" s="493"/>
      <c r="D78" s="493"/>
      <c r="E78" s="493"/>
      <c r="F78" s="493"/>
      <c r="G78" s="493"/>
      <c r="H78" s="493"/>
      <c r="I78" s="493"/>
      <c r="J78" s="493"/>
      <c r="K78" s="986"/>
      <c r="M78" s="89"/>
    </row>
    <row r="79" spans="1:13" s="7" customFormat="1" x14ac:dyDescent="0.25">
      <c r="A79" s="16"/>
      <c r="B79" s="17"/>
      <c r="C79" s="493"/>
      <c r="D79" s="493"/>
      <c r="E79" s="493"/>
      <c r="F79" s="493"/>
      <c r="G79" s="493"/>
      <c r="H79" s="493"/>
      <c r="I79" s="493"/>
      <c r="J79" s="493"/>
      <c r="K79" s="986"/>
      <c r="M79" s="89"/>
    </row>
    <row r="80" spans="1:13" s="7" customFormat="1" x14ac:dyDescent="0.25">
      <c r="A80" s="16"/>
      <c r="B80" s="17"/>
      <c r="C80" s="493"/>
      <c r="D80" s="493"/>
      <c r="E80" s="493"/>
      <c r="F80" s="493"/>
      <c r="G80" s="493"/>
      <c r="H80" s="493"/>
      <c r="I80" s="493"/>
      <c r="J80" s="493"/>
      <c r="K80" s="986"/>
      <c r="M80" s="89"/>
    </row>
    <row r="81" spans="1:13" s="7" customFormat="1" x14ac:dyDescent="0.25">
      <c r="A81" s="16"/>
      <c r="B81" s="17"/>
      <c r="C81" s="493"/>
      <c r="D81" s="493"/>
      <c r="E81" s="493"/>
      <c r="F81" s="493"/>
      <c r="G81" s="493"/>
      <c r="H81" s="493"/>
      <c r="I81" s="493"/>
      <c r="J81" s="493"/>
      <c r="K81" s="986"/>
      <c r="M81" s="89"/>
    </row>
    <row r="82" spans="1:13" s="7" customFormat="1" ht="20.100000000000001" customHeight="1" x14ac:dyDescent="0.25">
      <c r="A82" s="16"/>
      <c r="B82" s="17"/>
      <c r="C82" s="493"/>
      <c r="D82" s="493"/>
      <c r="E82" s="493"/>
      <c r="F82" s="493"/>
      <c r="G82" s="493"/>
      <c r="H82" s="493"/>
      <c r="I82" s="493"/>
      <c r="J82" s="493"/>
      <c r="K82" s="986"/>
      <c r="M82" s="89"/>
    </row>
    <row r="83" spans="1:13" s="7" customFormat="1" ht="20.100000000000001" customHeight="1" x14ac:dyDescent="0.25">
      <c r="A83" s="16"/>
      <c r="B83" s="17"/>
      <c r="C83" s="493"/>
      <c r="D83" s="493"/>
      <c r="E83" s="493"/>
      <c r="F83" s="493"/>
      <c r="G83" s="493"/>
      <c r="H83" s="493"/>
      <c r="I83" s="493"/>
      <c r="J83" s="493"/>
      <c r="K83" s="986"/>
      <c r="M83" s="89"/>
    </row>
    <row r="84" spans="1:13" s="7" customFormat="1" x14ac:dyDescent="0.25">
      <c r="A84" s="16"/>
      <c r="B84" s="17"/>
      <c r="C84" s="493"/>
      <c r="D84" s="493"/>
      <c r="E84" s="493"/>
      <c r="F84" s="493"/>
      <c r="G84" s="493"/>
      <c r="H84" s="493"/>
      <c r="I84" s="493"/>
      <c r="J84" s="493"/>
      <c r="K84" s="986"/>
      <c r="M84" s="89"/>
    </row>
    <row r="85" spans="1:13" s="7" customFormat="1" x14ac:dyDescent="0.25">
      <c r="A85" s="16"/>
      <c r="B85" s="17"/>
      <c r="C85" s="493"/>
      <c r="D85" s="493"/>
      <c r="E85" s="493"/>
      <c r="F85" s="493"/>
      <c r="G85" s="493"/>
      <c r="H85" s="493"/>
      <c r="I85" s="493"/>
      <c r="J85" s="493"/>
      <c r="K85" s="986"/>
      <c r="M85" s="89"/>
    </row>
    <row r="86" spans="1:13" s="7" customFormat="1" x14ac:dyDescent="0.25">
      <c r="A86" s="16"/>
      <c r="B86" s="17"/>
      <c r="C86" s="493"/>
      <c r="D86" s="493"/>
      <c r="E86" s="493"/>
      <c r="F86" s="493"/>
      <c r="G86" s="493"/>
      <c r="H86" s="493"/>
      <c r="I86" s="493"/>
      <c r="J86" s="493"/>
      <c r="K86" s="986"/>
      <c r="M86" s="89"/>
    </row>
    <row r="87" spans="1:13" s="7" customFormat="1" x14ac:dyDescent="0.25">
      <c r="A87" s="16"/>
      <c r="B87" s="17"/>
      <c r="C87" s="493"/>
      <c r="D87" s="493"/>
      <c r="E87" s="493"/>
      <c r="F87" s="493"/>
      <c r="G87" s="493"/>
      <c r="H87" s="493"/>
      <c r="I87" s="493"/>
      <c r="J87" s="493"/>
      <c r="K87" s="986"/>
      <c r="M87" s="89"/>
    </row>
    <row r="88" spans="1:13" s="7" customFormat="1" x14ac:dyDescent="0.25">
      <c r="A88" s="16"/>
      <c r="B88" s="17"/>
      <c r="C88" s="493"/>
      <c r="D88" s="493"/>
      <c r="E88" s="493"/>
      <c r="F88" s="493"/>
      <c r="G88" s="493"/>
      <c r="H88" s="493"/>
      <c r="I88" s="493"/>
      <c r="J88" s="493"/>
      <c r="K88" s="986"/>
      <c r="M88" s="89"/>
    </row>
    <row r="89" spans="1:13" s="7" customFormat="1" x14ac:dyDescent="0.25">
      <c r="A89" s="16"/>
      <c r="B89" s="17"/>
      <c r="C89" s="493"/>
      <c r="D89" s="493"/>
      <c r="E89" s="493"/>
      <c r="F89" s="493"/>
      <c r="G89" s="493"/>
      <c r="H89" s="493"/>
      <c r="I89" s="493"/>
      <c r="J89" s="493"/>
      <c r="K89" s="986"/>
      <c r="M89" s="89"/>
    </row>
    <row r="90" spans="1:13" s="7" customFormat="1" ht="20.100000000000001" customHeight="1" x14ac:dyDescent="0.25">
      <c r="A90" s="16"/>
      <c r="B90" s="17"/>
      <c r="C90" s="493"/>
      <c r="D90" s="493"/>
      <c r="E90" s="493"/>
      <c r="F90" s="493"/>
      <c r="G90" s="493"/>
      <c r="H90" s="493"/>
      <c r="I90" s="493"/>
      <c r="J90" s="493"/>
      <c r="K90" s="986"/>
      <c r="M90" s="89"/>
    </row>
    <row r="91" spans="1:13" s="7" customFormat="1" ht="20.100000000000001" customHeight="1" x14ac:dyDescent="0.25">
      <c r="A91" s="16"/>
      <c r="B91" s="17"/>
      <c r="C91" s="493"/>
      <c r="D91" s="493"/>
      <c r="E91" s="493"/>
      <c r="F91" s="493"/>
      <c r="G91" s="493"/>
      <c r="H91" s="493"/>
      <c r="I91" s="493"/>
      <c r="J91" s="493"/>
      <c r="K91" s="986"/>
      <c r="M91" s="89"/>
    </row>
    <row r="92" spans="1:13" s="7" customFormat="1" ht="20.100000000000001" customHeight="1" x14ac:dyDescent="0.25">
      <c r="A92" s="16"/>
      <c r="B92" s="17"/>
      <c r="C92" s="493"/>
      <c r="D92" s="493"/>
      <c r="E92" s="493"/>
      <c r="F92" s="493"/>
      <c r="G92" s="493"/>
      <c r="H92" s="493"/>
      <c r="I92" s="493"/>
      <c r="J92" s="493"/>
      <c r="K92" s="986"/>
      <c r="M92" s="89"/>
    </row>
    <row r="93" spans="1:13" s="7" customFormat="1" ht="20.100000000000001" customHeight="1" x14ac:dyDescent="0.25">
      <c r="A93" s="16"/>
      <c r="B93" s="17"/>
      <c r="C93" s="493"/>
      <c r="D93" s="493"/>
      <c r="E93" s="493"/>
      <c r="F93" s="493"/>
      <c r="G93" s="493"/>
      <c r="H93" s="493"/>
      <c r="I93" s="493"/>
      <c r="J93" s="493"/>
      <c r="K93" s="986"/>
      <c r="M93" s="89"/>
    </row>
    <row r="94" spans="1:13" s="7" customFormat="1" x14ac:dyDescent="0.25">
      <c r="A94" s="16"/>
      <c r="B94" s="17"/>
      <c r="C94" s="493"/>
      <c r="D94" s="493"/>
      <c r="E94" s="493"/>
      <c r="F94" s="493"/>
      <c r="G94" s="493"/>
      <c r="H94" s="493"/>
      <c r="I94" s="493"/>
      <c r="J94" s="493"/>
      <c r="K94" s="986"/>
      <c r="M94" s="89"/>
    </row>
    <row r="95" spans="1:13" s="7" customFormat="1" ht="20.100000000000001" customHeight="1" x14ac:dyDescent="0.25">
      <c r="A95" s="16"/>
      <c r="B95" s="17"/>
      <c r="C95" s="493"/>
      <c r="D95" s="493"/>
      <c r="E95" s="493"/>
      <c r="F95" s="493"/>
      <c r="G95" s="493"/>
      <c r="H95" s="493"/>
      <c r="I95" s="493"/>
      <c r="J95" s="493"/>
      <c r="K95" s="986"/>
      <c r="M95" s="89"/>
    </row>
    <row r="96" spans="1:13" s="7" customFormat="1" ht="20.100000000000001" customHeight="1" x14ac:dyDescent="0.25">
      <c r="A96" s="16"/>
      <c r="B96" s="17"/>
      <c r="C96" s="493"/>
      <c r="D96" s="493"/>
      <c r="E96" s="493"/>
      <c r="F96" s="493"/>
      <c r="G96" s="493"/>
      <c r="H96" s="493"/>
      <c r="I96" s="493"/>
      <c r="J96" s="493"/>
      <c r="K96" s="986"/>
      <c r="M96" s="89"/>
    </row>
    <row r="97" spans="1:13" s="7" customFormat="1" ht="20.100000000000001" customHeight="1" x14ac:dyDescent="0.25">
      <c r="A97" s="16"/>
      <c r="B97" s="17"/>
      <c r="C97" s="493"/>
      <c r="D97" s="493"/>
      <c r="E97" s="493"/>
      <c r="F97" s="493"/>
      <c r="G97" s="493"/>
      <c r="H97" s="493"/>
      <c r="I97" s="493"/>
      <c r="J97" s="493"/>
      <c r="K97" s="986"/>
      <c r="M97" s="89"/>
    </row>
    <row r="98" spans="1:13" s="7" customFormat="1" ht="20.100000000000001" customHeight="1" x14ac:dyDescent="0.25">
      <c r="A98" s="16"/>
      <c r="B98" s="17"/>
      <c r="C98" s="493"/>
      <c r="D98" s="493"/>
      <c r="E98" s="493"/>
      <c r="F98" s="493"/>
      <c r="G98" s="493"/>
      <c r="H98" s="493"/>
      <c r="I98" s="493"/>
      <c r="J98" s="493"/>
      <c r="K98" s="986"/>
      <c r="M98" s="89"/>
    </row>
    <row r="99" spans="1:13" s="7" customFormat="1" ht="20.100000000000001" customHeight="1" x14ac:dyDescent="0.25">
      <c r="A99" s="16"/>
      <c r="B99" s="17"/>
      <c r="C99" s="493"/>
      <c r="D99" s="493"/>
      <c r="E99" s="493"/>
      <c r="F99" s="493"/>
      <c r="G99" s="493"/>
      <c r="H99" s="493"/>
      <c r="I99" s="493"/>
      <c r="J99" s="493"/>
      <c r="K99" s="986"/>
      <c r="M99" s="89"/>
    </row>
    <row r="100" spans="1:13" s="7" customFormat="1" ht="20.100000000000001" customHeight="1" x14ac:dyDescent="0.25">
      <c r="A100" s="16"/>
      <c r="B100" s="17"/>
      <c r="C100" s="493"/>
      <c r="D100" s="493"/>
      <c r="E100" s="493"/>
      <c r="F100" s="493"/>
      <c r="G100" s="493"/>
      <c r="H100" s="493"/>
      <c r="I100" s="493"/>
      <c r="J100" s="493"/>
      <c r="K100" s="986"/>
      <c r="M100" s="89"/>
    </row>
    <row r="101" spans="1:13" s="7" customFormat="1" ht="20.100000000000001" customHeight="1" x14ac:dyDescent="0.25">
      <c r="A101" s="16"/>
      <c r="B101" s="17"/>
      <c r="C101" s="493"/>
      <c r="D101" s="493"/>
      <c r="E101" s="493"/>
      <c r="F101" s="493"/>
      <c r="G101" s="493"/>
      <c r="H101" s="493"/>
      <c r="I101" s="493"/>
      <c r="J101" s="493"/>
      <c r="K101" s="986"/>
      <c r="M101" s="89"/>
    </row>
    <row r="102" spans="1:13" s="7" customFormat="1" ht="20.100000000000001" customHeight="1" x14ac:dyDescent="0.25">
      <c r="A102" s="16"/>
      <c r="B102" s="17"/>
      <c r="C102" s="493"/>
      <c r="D102" s="493"/>
      <c r="E102" s="493"/>
      <c r="F102" s="493"/>
      <c r="G102" s="493"/>
      <c r="H102" s="493"/>
      <c r="I102" s="493"/>
      <c r="J102" s="493"/>
      <c r="K102" s="986"/>
      <c r="M102" s="89"/>
    </row>
    <row r="103" spans="1:13" s="7" customFormat="1" x14ac:dyDescent="0.25">
      <c r="A103" s="16"/>
      <c r="B103" s="17"/>
      <c r="C103" s="493"/>
      <c r="D103" s="493"/>
      <c r="E103" s="493"/>
      <c r="F103" s="493"/>
      <c r="G103" s="493"/>
      <c r="H103" s="493"/>
      <c r="I103" s="493"/>
      <c r="J103" s="493"/>
      <c r="K103" s="986"/>
      <c r="M103" s="89"/>
    </row>
    <row r="104" spans="1:13" s="7" customFormat="1" ht="20.100000000000001" customHeight="1" x14ac:dyDescent="0.25">
      <c r="A104" s="16"/>
      <c r="B104" s="17"/>
      <c r="C104" s="493"/>
      <c r="D104" s="493"/>
      <c r="E104" s="493"/>
      <c r="F104" s="493"/>
      <c r="G104" s="493"/>
      <c r="H104" s="493"/>
      <c r="I104" s="493"/>
      <c r="J104" s="493"/>
      <c r="K104" s="986"/>
      <c r="M104" s="89"/>
    </row>
    <row r="105" spans="1:13" s="7" customFormat="1" x14ac:dyDescent="0.25">
      <c r="A105" s="16"/>
      <c r="B105" s="17"/>
      <c r="C105" s="493"/>
      <c r="D105" s="493"/>
      <c r="E105" s="493"/>
      <c r="F105" s="493"/>
      <c r="G105" s="493"/>
      <c r="H105" s="493"/>
      <c r="I105" s="493"/>
      <c r="J105" s="493"/>
      <c r="K105" s="986"/>
      <c r="M105" s="89"/>
    </row>
    <row r="106" spans="1:13" s="7" customFormat="1" x14ac:dyDescent="0.25">
      <c r="A106" s="16"/>
      <c r="B106" s="17"/>
      <c r="C106" s="493"/>
      <c r="D106" s="493"/>
      <c r="E106" s="493"/>
      <c r="F106" s="493"/>
      <c r="G106" s="493"/>
      <c r="H106" s="493"/>
      <c r="I106" s="493"/>
      <c r="J106" s="493"/>
      <c r="K106" s="986"/>
      <c r="M106" s="89"/>
    </row>
    <row r="107" spans="1:13" s="7" customFormat="1" x14ac:dyDescent="0.25">
      <c r="A107" s="16"/>
      <c r="B107" s="47"/>
      <c r="C107" s="493"/>
      <c r="D107" s="493"/>
      <c r="E107" s="493"/>
      <c r="F107" s="493"/>
      <c r="G107" s="493"/>
      <c r="H107" s="493"/>
      <c r="I107" s="493"/>
      <c r="J107" s="493"/>
      <c r="K107" s="986"/>
      <c r="M107" s="89"/>
    </row>
    <row r="108" spans="1:13" s="7" customFormat="1" x14ac:dyDescent="0.25">
      <c r="A108" s="16"/>
      <c r="B108" s="47"/>
      <c r="C108" s="493"/>
      <c r="D108" s="493"/>
      <c r="E108" s="493"/>
      <c r="F108" s="493"/>
      <c r="G108" s="493"/>
      <c r="H108" s="493"/>
      <c r="I108" s="493"/>
      <c r="J108" s="493"/>
      <c r="K108" s="986"/>
      <c r="M108" s="89"/>
    </row>
    <row r="109" spans="1:13" s="7" customFormat="1" x14ac:dyDescent="0.25">
      <c r="A109" s="16"/>
      <c r="B109" s="47"/>
      <c r="C109" s="493"/>
      <c r="D109" s="493"/>
      <c r="E109" s="493"/>
      <c r="F109" s="493"/>
      <c r="G109" s="493"/>
      <c r="H109" s="493"/>
      <c r="I109" s="493"/>
      <c r="J109" s="493"/>
      <c r="K109" s="986"/>
      <c r="M109" s="89"/>
    </row>
    <row r="110" spans="1:13" s="7" customFormat="1" x14ac:dyDescent="0.25">
      <c r="A110" s="16"/>
      <c r="B110" s="47"/>
      <c r="C110" s="493"/>
      <c r="D110" s="493"/>
      <c r="E110" s="493"/>
      <c r="F110" s="493"/>
      <c r="G110" s="493"/>
      <c r="H110" s="493"/>
      <c r="I110" s="493"/>
      <c r="J110" s="493"/>
      <c r="K110" s="986"/>
      <c r="M110" s="89"/>
    </row>
    <row r="111" spans="1:13" s="7" customFormat="1" x14ac:dyDescent="0.25">
      <c r="A111" s="16"/>
      <c r="B111" s="47"/>
      <c r="C111" s="493"/>
      <c r="D111" s="493"/>
      <c r="E111" s="493"/>
      <c r="F111" s="493"/>
      <c r="G111" s="493"/>
      <c r="H111" s="493"/>
      <c r="I111" s="493"/>
      <c r="J111" s="493"/>
      <c r="K111" s="986"/>
      <c r="M111" s="89"/>
    </row>
    <row r="112" spans="1:13" s="7" customFormat="1" x14ac:dyDescent="0.25">
      <c r="A112" s="16"/>
      <c r="B112" s="47"/>
      <c r="C112" s="493"/>
      <c r="D112" s="493"/>
      <c r="E112" s="493"/>
      <c r="F112" s="493"/>
      <c r="G112" s="493"/>
      <c r="H112" s="493"/>
      <c r="I112" s="493"/>
      <c r="J112" s="493"/>
      <c r="K112" s="986"/>
      <c r="M112" s="89"/>
    </row>
    <row r="113" spans="1:13" s="7" customFormat="1" x14ac:dyDescent="0.25">
      <c r="A113" s="16"/>
      <c r="B113" s="47"/>
      <c r="C113" s="493"/>
      <c r="D113" s="493"/>
      <c r="E113" s="493"/>
      <c r="F113" s="493"/>
      <c r="G113" s="493"/>
      <c r="H113" s="493"/>
      <c r="I113" s="493"/>
      <c r="J113" s="493"/>
      <c r="K113" s="986"/>
      <c r="M113" s="89"/>
    </row>
    <row r="114" spans="1:13" s="7" customFormat="1" x14ac:dyDescent="0.25">
      <c r="A114" s="16"/>
      <c r="B114" s="47"/>
      <c r="C114" s="493"/>
      <c r="D114" s="493"/>
      <c r="E114" s="493"/>
      <c r="F114" s="493"/>
      <c r="G114" s="493"/>
      <c r="H114" s="493"/>
      <c r="I114" s="493"/>
      <c r="J114" s="493"/>
      <c r="K114" s="986"/>
      <c r="M114" s="89"/>
    </row>
    <row r="115" spans="1:13" s="7" customFormat="1" x14ac:dyDescent="0.25">
      <c r="A115" s="16"/>
      <c r="B115" s="47"/>
      <c r="C115" s="493"/>
      <c r="D115" s="493"/>
      <c r="E115" s="493"/>
      <c r="F115" s="493"/>
      <c r="G115" s="493"/>
      <c r="H115" s="493"/>
      <c r="I115" s="493"/>
      <c r="J115" s="493"/>
      <c r="K115" s="986"/>
      <c r="M115" s="89"/>
    </row>
    <row r="116" spans="1:13" s="7" customFormat="1" x14ac:dyDescent="0.25">
      <c r="A116" s="16"/>
      <c r="B116" s="47"/>
      <c r="C116" s="493"/>
      <c r="D116" s="493"/>
      <c r="E116" s="493"/>
      <c r="F116" s="493"/>
      <c r="G116" s="493"/>
      <c r="H116" s="493"/>
      <c r="I116" s="493"/>
      <c r="J116" s="493"/>
      <c r="K116" s="986"/>
      <c r="M116" s="89"/>
    </row>
    <row r="117" spans="1:13" s="7" customFormat="1" x14ac:dyDescent="0.25">
      <c r="A117" s="16"/>
      <c r="B117" s="47"/>
      <c r="C117" s="493"/>
      <c r="D117" s="493"/>
      <c r="E117" s="493"/>
      <c r="F117" s="493"/>
      <c r="G117" s="493"/>
      <c r="H117" s="493"/>
      <c r="I117" s="493"/>
      <c r="J117" s="493"/>
      <c r="K117" s="986"/>
      <c r="M117" s="89"/>
    </row>
    <row r="118" spans="1:13" s="7" customFormat="1" x14ac:dyDescent="0.25">
      <c r="A118" s="16"/>
      <c r="B118" s="47"/>
      <c r="C118" s="493"/>
      <c r="D118" s="493"/>
      <c r="E118" s="493"/>
      <c r="F118" s="493"/>
      <c r="G118" s="493"/>
      <c r="H118" s="493"/>
      <c r="I118" s="493"/>
      <c r="J118" s="493"/>
      <c r="K118" s="986"/>
      <c r="M118" s="89"/>
    </row>
    <row r="119" spans="1:13" s="7" customFormat="1" x14ac:dyDescent="0.25">
      <c r="A119" s="16"/>
      <c r="B119" s="47"/>
      <c r="C119" s="493"/>
      <c r="D119" s="493"/>
      <c r="E119" s="493"/>
      <c r="F119" s="493"/>
      <c r="G119" s="493"/>
      <c r="H119" s="493"/>
      <c r="I119" s="493"/>
      <c r="J119" s="493"/>
      <c r="K119" s="986"/>
      <c r="M119" s="89"/>
    </row>
    <row r="120" spans="1:13" s="7" customFormat="1" x14ac:dyDescent="0.25">
      <c r="A120" s="16"/>
      <c r="B120" s="47"/>
      <c r="C120" s="493"/>
      <c r="D120" s="493"/>
      <c r="E120" s="493"/>
      <c r="F120" s="493"/>
      <c r="G120" s="493"/>
      <c r="H120" s="493"/>
      <c r="I120" s="493"/>
      <c r="J120" s="493"/>
      <c r="K120" s="986"/>
      <c r="M120" s="89"/>
    </row>
    <row r="121" spans="1:13" s="7" customFormat="1" x14ac:dyDescent="0.25">
      <c r="A121" s="16"/>
      <c r="B121" s="47"/>
      <c r="C121" s="493"/>
      <c r="D121" s="493"/>
      <c r="E121" s="493"/>
      <c r="F121" s="493"/>
      <c r="G121" s="493"/>
      <c r="H121" s="493"/>
      <c r="I121" s="493"/>
      <c r="J121" s="493"/>
      <c r="K121" s="986"/>
      <c r="M121" s="89"/>
    </row>
    <row r="122" spans="1:13" s="7" customFormat="1" x14ac:dyDescent="0.25">
      <c r="A122" s="16"/>
      <c r="B122" s="47"/>
      <c r="C122" s="493"/>
      <c r="D122" s="493"/>
      <c r="E122" s="493"/>
      <c r="F122" s="493"/>
      <c r="G122" s="493"/>
      <c r="H122" s="493"/>
      <c r="I122" s="493"/>
      <c r="J122" s="493"/>
      <c r="K122" s="986"/>
      <c r="M122" s="89"/>
    </row>
    <row r="123" spans="1:13" s="7" customFormat="1" x14ac:dyDescent="0.25">
      <c r="A123" s="16"/>
      <c r="B123" s="47"/>
      <c r="C123" s="493"/>
      <c r="D123" s="493"/>
      <c r="E123" s="493"/>
      <c r="F123" s="493"/>
      <c r="G123" s="493"/>
      <c r="H123" s="493"/>
      <c r="I123" s="493"/>
      <c r="J123" s="493"/>
      <c r="K123" s="986"/>
      <c r="M123" s="89"/>
    </row>
    <row r="124" spans="1:13" s="7" customFormat="1" x14ac:dyDescent="0.25">
      <c r="A124" s="16"/>
      <c r="B124" s="47"/>
      <c r="C124" s="493"/>
      <c r="D124" s="493"/>
      <c r="E124" s="493"/>
      <c r="F124" s="493"/>
      <c r="G124" s="493"/>
      <c r="H124" s="493"/>
      <c r="I124" s="493"/>
      <c r="J124" s="493"/>
      <c r="K124" s="986"/>
      <c r="M124" s="89"/>
    </row>
    <row r="125" spans="1:13" s="7" customFormat="1" x14ac:dyDescent="0.25">
      <c r="A125" s="16"/>
      <c r="B125" s="47"/>
      <c r="C125" s="493"/>
      <c r="D125" s="493"/>
      <c r="E125" s="493"/>
      <c r="F125" s="493"/>
      <c r="G125" s="493"/>
      <c r="H125" s="493"/>
      <c r="I125" s="493"/>
      <c r="J125" s="493"/>
      <c r="K125" s="986"/>
      <c r="M125" s="89"/>
    </row>
    <row r="126" spans="1:13" s="7" customFormat="1" x14ac:dyDescent="0.25">
      <c r="A126" s="16"/>
      <c r="B126" s="47"/>
      <c r="C126" s="493"/>
      <c r="D126" s="493"/>
      <c r="E126" s="493"/>
      <c r="F126" s="493"/>
      <c r="G126" s="493"/>
      <c r="H126" s="493"/>
      <c r="I126" s="493"/>
      <c r="J126" s="493"/>
      <c r="K126" s="986"/>
      <c r="M126" s="89"/>
    </row>
    <row r="127" spans="1:13" s="7" customFormat="1" x14ac:dyDescent="0.25">
      <c r="A127" s="16"/>
      <c r="B127" s="47"/>
      <c r="C127" s="493"/>
      <c r="D127" s="493"/>
      <c r="E127" s="493"/>
      <c r="F127" s="493"/>
      <c r="G127" s="493"/>
      <c r="H127" s="493"/>
      <c r="I127" s="493"/>
      <c r="J127" s="493"/>
      <c r="K127" s="986"/>
      <c r="M127" s="89"/>
    </row>
    <row r="128" spans="1:13" s="7" customFormat="1" x14ac:dyDescent="0.25">
      <c r="A128" s="16"/>
      <c r="B128" s="47"/>
      <c r="C128" s="493"/>
      <c r="D128" s="493"/>
      <c r="E128" s="493"/>
      <c r="F128" s="493"/>
      <c r="G128" s="493"/>
      <c r="H128" s="493"/>
      <c r="I128" s="493"/>
      <c r="J128" s="493"/>
      <c r="K128" s="986"/>
      <c r="M128" s="89"/>
    </row>
    <row r="129" spans="1:13" s="7" customFormat="1" x14ac:dyDescent="0.25">
      <c r="A129" s="16"/>
      <c r="B129" s="47"/>
      <c r="C129" s="493"/>
      <c r="D129" s="493"/>
      <c r="E129" s="493"/>
      <c r="F129" s="493"/>
      <c r="G129" s="493"/>
      <c r="H129" s="493"/>
      <c r="I129" s="493"/>
      <c r="J129" s="493"/>
      <c r="K129" s="986"/>
      <c r="M129" s="89"/>
    </row>
    <row r="130" spans="1:13" s="7" customFormat="1" x14ac:dyDescent="0.25">
      <c r="A130" s="16"/>
      <c r="B130" s="47"/>
      <c r="C130" s="493"/>
      <c r="D130" s="493"/>
      <c r="E130" s="493"/>
      <c r="F130" s="493"/>
      <c r="G130" s="493"/>
      <c r="H130" s="493"/>
      <c r="I130" s="493"/>
      <c r="J130" s="493"/>
      <c r="K130" s="986"/>
      <c r="M130" s="89"/>
    </row>
    <row r="131" spans="1:13" s="7" customFormat="1" x14ac:dyDescent="0.25">
      <c r="A131" s="16"/>
      <c r="B131" s="47"/>
      <c r="C131" s="493"/>
      <c r="D131" s="493"/>
      <c r="E131" s="493"/>
      <c r="F131" s="493"/>
      <c r="G131" s="493"/>
      <c r="H131" s="493"/>
      <c r="I131" s="493"/>
      <c r="J131" s="493"/>
      <c r="K131" s="986"/>
      <c r="M131" s="89"/>
    </row>
    <row r="132" spans="1:13" s="7" customFormat="1" x14ac:dyDescent="0.25">
      <c r="A132" s="16"/>
      <c r="B132" s="47"/>
      <c r="C132" s="493"/>
      <c r="D132" s="493"/>
      <c r="E132" s="493"/>
      <c r="F132" s="493"/>
      <c r="G132" s="493"/>
      <c r="H132" s="493"/>
      <c r="I132" s="493"/>
      <c r="J132" s="493"/>
      <c r="K132" s="986"/>
      <c r="M132" s="89"/>
    </row>
    <row r="133" spans="1:13" s="7" customFormat="1" x14ac:dyDescent="0.25">
      <c r="A133" s="16"/>
      <c r="B133" s="47"/>
      <c r="C133" s="493"/>
      <c r="D133" s="493"/>
      <c r="E133" s="493"/>
      <c r="F133" s="493"/>
      <c r="G133" s="493"/>
      <c r="H133" s="493"/>
      <c r="I133" s="493"/>
      <c r="J133" s="493"/>
      <c r="K133" s="986"/>
      <c r="M133" s="89"/>
    </row>
    <row r="134" spans="1:13" s="7" customFormat="1" x14ac:dyDescent="0.25">
      <c r="A134" s="48"/>
      <c r="B134" s="47"/>
      <c r="C134" s="493"/>
      <c r="D134" s="493"/>
      <c r="E134" s="493"/>
      <c r="F134" s="493"/>
      <c r="G134" s="493"/>
      <c r="H134" s="493"/>
      <c r="I134" s="493"/>
      <c r="J134" s="493"/>
      <c r="K134" s="986"/>
      <c r="M134" s="89"/>
    </row>
    <row r="135" spans="1:13" s="7" customFormat="1" x14ac:dyDescent="0.25">
      <c r="A135" s="48"/>
      <c r="B135" s="47"/>
      <c r="C135" s="47"/>
      <c r="D135" s="47"/>
      <c r="E135" s="47"/>
      <c r="F135" s="47"/>
      <c r="G135" s="47"/>
      <c r="H135" s="47"/>
      <c r="I135" s="47"/>
      <c r="J135" s="47"/>
      <c r="K135" s="970"/>
      <c r="M135" s="89"/>
    </row>
    <row r="136" spans="1:13" s="7" customFormat="1" x14ac:dyDescent="0.25">
      <c r="A136" s="48"/>
      <c r="B136" s="47"/>
      <c r="C136" s="47"/>
      <c r="D136" s="47"/>
      <c r="E136" s="47"/>
      <c r="F136" s="47"/>
      <c r="G136" s="47"/>
      <c r="H136" s="47"/>
      <c r="I136" s="47"/>
      <c r="J136" s="47"/>
      <c r="K136" s="970"/>
      <c r="M136" s="89"/>
    </row>
    <row r="137" spans="1:13" s="7" customFormat="1" x14ac:dyDescent="0.25">
      <c r="A137" s="48"/>
      <c r="B137" s="47"/>
      <c r="C137" s="47"/>
      <c r="D137" s="47"/>
      <c r="E137" s="47"/>
      <c r="F137" s="47"/>
      <c r="G137" s="47"/>
      <c r="H137" s="47"/>
      <c r="I137" s="47"/>
      <c r="J137" s="47"/>
      <c r="K137" s="970"/>
      <c r="M137" s="89"/>
    </row>
    <row r="138" spans="1:13" s="7" customFormat="1" x14ac:dyDescent="0.25">
      <c r="A138" s="48"/>
      <c r="B138" s="47"/>
      <c r="C138" s="47"/>
      <c r="D138" s="47"/>
      <c r="E138" s="47"/>
      <c r="F138" s="47"/>
      <c r="G138" s="47"/>
      <c r="H138" s="47"/>
      <c r="I138" s="47"/>
      <c r="J138" s="47"/>
      <c r="K138" s="970"/>
      <c r="M138" s="89"/>
    </row>
    <row r="139" spans="1:13" s="7" customFormat="1" x14ac:dyDescent="0.25">
      <c r="A139" s="48"/>
      <c r="B139" s="47"/>
      <c r="C139" s="47"/>
      <c r="D139" s="47"/>
      <c r="E139" s="47"/>
      <c r="F139" s="47"/>
      <c r="G139" s="47"/>
      <c r="H139" s="47"/>
      <c r="I139" s="47"/>
      <c r="J139" s="47"/>
      <c r="K139" s="970"/>
      <c r="M139" s="89"/>
    </row>
    <row r="140" spans="1:13" s="7" customFormat="1" x14ac:dyDescent="0.25">
      <c r="A140" s="48"/>
      <c r="B140" s="47"/>
      <c r="C140" s="47"/>
      <c r="D140" s="47"/>
      <c r="E140" s="47"/>
      <c r="F140" s="47"/>
      <c r="G140" s="47"/>
      <c r="H140" s="47"/>
      <c r="I140" s="47"/>
      <c r="J140" s="47"/>
      <c r="K140" s="970"/>
      <c r="M140" s="89"/>
    </row>
    <row r="141" spans="1:13" s="7" customFormat="1" x14ac:dyDescent="0.25">
      <c r="A141" s="48"/>
      <c r="B141" s="47"/>
      <c r="C141" s="47"/>
      <c r="D141" s="47"/>
      <c r="E141" s="47"/>
      <c r="F141" s="47"/>
      <c r="G141" s="47"/>
      <c r="H141" s="47"/>
      <c r="I141" s="47"/>
      <c r="J141" s="47"/>
      <c r="K141" s="970"/>
      <c r="M141" s="89"/>
    </row>
    <row r="142" spans="1:13" s="7" customFormat="1" x14ac:dyDescent="0.25">
      <c r="A142" s="48"/>
      <c r="B142" s="47"/>
      <c r="C142" s="47"/>
      <c r="D142" s="47"/>
      <c r="E142" s="47"/>
      <c r="F142" s="47"/>
      <c r="G142" s="47"/>
      <c r="H142" s="47"/>
      <c r="I142" s="47"/>
      <c r="J142" s="47"/>
      <c r="K142" s="970"/>
      <c r="M142" s="89"/>
    </row>
  </sheetData>
  <autoFilter ref="A6:L7"/>
  <customSheetViews>
    <customSheetView guid="{4721BBB5-12E6-4B99-8BF2-C39038CD9F6A}" showAutoFilter="1">
      <pane ySplit="6" topLeftCell="A34" activePane="bottomLeft" state="frozen"/>
      <selection pane="bottomLeft" activeCell="K43" sqref="K43"/>
      <pageMargins left="0.7" right="0.7" top="0.75" bottom="0.75" header="0.3" footer="0.3"/>
      <pageSetup paperSize="9" orientation="portrait" r:id="rId1"/>
      <autoFilter ref="B6:B143"/>
    </customSheetView>
    <customSheetView guid="{FA9FAA88-D028-49CA-97F0-6F4B4A8F7473}" showAutoFilter="1">
      <pane ySplit="6" topLeftCell="A31" activePane="bottomLeft" state="frozen"/>
      <selection pane="bottomLeft" activeCell="K7" sqref="K7"/>
      <pageMargins left="0.7" right="0.7" top="0.75" bottom="0.75" header="0.3" footer="0.3"/>
      <pageSetup paperSize="9" orientation="portrait" r:id="rId2"/>
      <autoFilter ref="B6:B143"/>
    </customSheetView>
  </customSheetViews>
  <mergeCells count="47">
    <mergeCell ref="C69:J69"/>
    <mergeCell ref="C68:J68"/>
    <mergeCell ref="I3:J3"/>
    <mergeCell ref="I4:J4"/>
    <mergeCell ref="I5:J5"/>
    <mergeCell ref="C7:J7"/>
    <mergeCell ref="C15:J15"/>
    <mergeCell ref="C33:J33"/>
    <mergeCell ref="C34:J34"/>
    <mergeCell ref="C32:J32"/>
    <mergeCell ref="C48:J48"/>
    <mergeCell ref="C14:J14"/>
    <mergeCell ref="C17:J17"/>
    <mergeCell ref="C30:J30"/>
    <mergeCell ref="C28:J28"/>
    <mergeCell ref="C22:J22"/>
    <mergeCell ref="A5:B5"/>
    <mergeCell ref="G3:H3"/>
    <mergeCell ref="C5:F5"/>
    <mergeCell ref="C3:F3"/>
    <mergeCell ref="A3:B3"/>
    <mergeCell ref="A4:B4"/>
    <mergeCell ref="C4:F4"/>
    <mergeCell ref="G4:H4"/>
    <mergeCell ref="G5:H5"/>
    <mergeCell ref="A1:L1"/>
    <mergeCell ref="A2:B2"/>
    <mergeCell ref="C2:F2"/>
    <mergeCell ref="G2:H2"/>
    <mergeCell ref="I2:J2"/>
    <mergeCell ref="C19:J19"/>
    <mergeCell ref="K2:L2"/>
    <mergeCell ref="K3:L3"/>
    <mergeCell ref="K4:L4"/>
    <mergeCell ref="K5:L5"/>
    <mergeCell ref="C67:J67"/>
    <mergeCell ref="C37:J37"/>
    <mergeCell ref="C35:J35"/>
    <mergeCell ref="H45:I45"/>
    <mergeCell ref="C42:J42"/>
    <mergeCell ref="C41:J41"/>
    <mergeCell ref="H40:I40"/>
    <mergeCell ref="C39:J39"/>
    <mergeCell ref="C64:J64"/>
    <mergeCell ref="C63:J63"/>
    <mergeCell ref="C57:J57"/>
    <mergeCell ref="C56:J56"/>
  </mergeCells>
  <hyperlinks>
    <hyperlink ref="B7" r:id="rId3"/>
    <hyperlink ref="B42" r:id="rId4"/>
  </hyperlink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AU138"/>
  <sheetViews>
    <sheetView workbookViewId="0">
      <pane ySplit="6" topLeftCell="A58" activePane="bottomLeft" state="frozen"/>
      <selection pane="bottomLeft" activeCell="C69" sqref="C69"/>
    </sheetView>
  </sheetViews>
  <sheetFormatPr defaultColWidth="8.88671875" defaultRowHeight="15.75" x14ac:dyDescent="0.25"/>
  <cols>
    <col min="1" max="1" width="8.5546875" style="48" customWidth="1"/>
    <col min="2" max="2" width="7.88671875" style="47" customWidth="1"/>
    <col min="3" max="3" width="10.44140625" style="47" customWidth="1"/>
    <col min="4" max="4" width="7.88671875" style="47" customWidth="1"/>
    <col min="5" max="5" width="9.33203125" style="47" customWidth="1"/>
    <col min="6" max="6" width="7.88671875" style="47" customWidth="1"/>
    <col min="7" max="7" width="8.33203125" style="47" customWidth="1"/>
    <col min="8" max="8" width="8.6640625" style="47" customWidth="1"/>
    <col min="9" max="9" width="9.6640625" style="47" customWidth="1"/>
    <col min="10" max="10" width="10.44140625" style="47" customWidth="1"/>
    <col min="11" max="11" width="22.88671875" style="970" customWidth="1"/>
    <col min="12" max="12" width="36.33203125" style="7" customWidth="1"/>
    <col min="13" max="13" width="8.88671875" style="89"/>
    <col min="14" max="47" width="8.88671875" style="97"/>
    <col min="48" max="16384" width="8.88671875" style="89"/>
  </cols>
  <sheetData>
    <row r="1" spans="1:47" s="6" customFormat="1" ht="30.75" customHeight="1" thickTop="1" x14ac:dyDescent="0.25">
      <c r="A1" s="1621" t="s">
        <v>402</v>
      </c>
      <c r="B1" s="1622"/>
      <c r="C1" s="1622"/>
      <c r="D1" s="1622"/>
      <c r="E1" s="1622"/>
      <c r="F1" s="1622"/>
      <c r="G1" s="1622"/>
      <c r="H1" s="1622"/>
      <c r="I1" s="1622"/>
      <c r="J1" s="1622"/>
      <c r="K1" s="1622"/>
      <c r="L1" s="1623"/>
      <c r="M1" s="92"/>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c r="AP1" s="93"/>
      <c r="AQ1" s="93"/>
      <c r="AR1" s="93"/>
      <c r="AS1" s="93"/>
      <c r="AT1" s="93"/>
      <c r="AU1" s="93"/>
    </row>
    <row r="2" spans="1:47" s="9" customFormat="1" ht="20.25" customHeight="1" x14ac:dyDescent="0.25">
      <c r="A2" s="1624" t="s">
        <v>177</v>
      </c>
      <c r="B2" s="1625"/>
      <c r="C2" s="1718">
        <f>+(83+120+25)*25</f>
        <v>5700</v>
      </c>
      <c r="D2" s="2111"/>
      <c r="E2" s="2111"/>
      <c r="F2" s="2112"/>
      <c r="G2" s="1626"/>
      <c r="H2" s="1627"/>
      <c r="I2" s="1628" t="s">
        <v>178</v>
      </c>
      <c r="J2" s="1629"/>
      <c r="K2" s="1722">
        <v>8</v>
      </c>
      <c r="L2" s="1723"/>
      <c r="M2" s="95"/>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row>
    <row r="3" spans="1:47" s="9" customFormat="1" ht="20.25" customHeight="1" x14ac:dyDescent="0.25">
      <c r="A3" s="1624" t="s">
        <v>179</v>
      </c>
      <c r="B3" s="1625"/>
      <c r="C3" s="1718" t="s">
        <v>189</v>
      </c>
      <c r="D3" s="2111"/>
      <c r="E3" s="2111"/>
      <c r="F3" s="2112"/>
      <c r="G3" s="1673"/>
      <c r="H3" s="1674"/>
      <c r="I3" s="1628" t="s">
        <v>180</v>
      </c>
      <c r="J3" s="1629"/>
      <c r="K3" s="1722">
        <v>128</v>
      </c>
      <c r="L3" s="1723"/>
      <c r="M3" s="95"/>
      <c r="N3" s="93"/>
      <c r="O3" s="93"/>
      <c r="P3" s="93"/>
      <c r="Q3" s="93"/>
      <c r="R3" s="93"/>
      <c r="S3" s="93"/>
      <c r="T3" s="93"/>
      <c r="U3" s="93"/>
      <c r="V3" s="93"/>
      <c r="W3" s="93"/>
      <c r="X3" s="93"/>
      <c r="Y3" s="93"/>
      <c r="Z3" s="93"/>
      <c r="AA3" s="93"/>
      <c r="AB3" s="93"/>
      <c r="AC3" s="93"/>
      <c r="AD3" s="93"/>
      <c r="AE3" s="93"/>
      <c r="AF3" s="93"/>
      <c r="AG3" s="93"/>
      <c r="AH3" s="93"/>
      <c r="AI3" s="93"/>
      <c r="AJ3" s="93"/>
      <c r="AK3" s="93"/>
      <c r="AL3" s="93"/>
      <c r="AM3" s="93"/>
      <c r="AN3" s="93"/>
      <c r="AO3" s="93"/>
      <c r="AP3" s="93"/>
      <c r="AQ3" s="93"/>
      <c r="AR3" s="93"/>
      <c r="AS3" s="93"/>
      <c r="AT3" s="93"/>
      <c r="AU3" s="93"/>
    </row>
    <row r="4" spans="1:47" s="9" customFormat="1" ht="20.25" customHeight="1" x14ac:dyDescent="0.25">
      <c r="A4" s="1624" t="s">
        <v>181</v>
      </c>
      <c r="B4" s="1625"/>
      <c r="C4" s="1718" t="s">
        <v>296</v>
      </c>
      <c r="D4" s="2111"/>
      <c r="E4" s="2111"/>
      <c r="F4" s="2112"/>
      <c r="G4" s="1626"/>
      <c r="H4" s="1627"/>
      <c r="I4" s="1628" t="s">
        <v>182</v>
      </c>
      <c r="J4" s="1629"/>
      <c r="K4" s="1722">
        <v>1.5</v>
      </c>
      <c r="L4" s="1723"/>
      <c r="M4" s="95"/>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row>
    <row r="5" spans="1:47" s="9" customFormat="1" ht="20.25" customHeight="1" thickBot="1" x14ac:dyDescent="0.3">
      <c r="A5" s="1641" t="s">
        <v>183</v>
      </c>
      <c r="B5" s="1642"/>
      <c r="C5" s="2113" t="s">
        <v>958</v>
      </c>
      <c r="D5" s="2114"/>
      <c r="E5" s="2114"/>
      <c r="F5" s="2115"/>
      <c r="G5" s="1742" t="s">
        <v>1201</v>
      </c>
      <c r="H5" s="1743"/>
      <c r="I5" s="1628" t="s">
        <v>297</v>
      </c>
      <c r="J5" s="1629"/>
      <c r="K5" s="2123" t="s">
        <v>298</v>
      </c>
      <c r="L5" s="2124"/>
      <c r="M5" s="95"/>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row>
    <row r="6" spans="1:47"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47" ht="155.25" customHeight="1" thickTop="1" x14ac:dyDescent="0.25">
      <c r="A7" s="1072">
        <v>41687</v>
      </c>
      <c r="B7" s="466" t="s">
        <v>78</v>
      </c>
      <c r="C7" s="2041" t="s">
        <v>467</v>
      </c>
      <c r="D7" s="2041"/>
      <c r="E7" s="2041"/>
      <c r="F7" s="2041"/>
      <c r="G7" s="2041"/>
      <c r="H7" s="2041"/>
      <c r="I7" s="2041"/>
      <c r="J7" s="2041"/>
      <c r="K7" s="1270" t="s">
        <v>1548</v>
      </c>
      <c r="L7" s="1270" t="s">
        <v>1548</v>
      </c>
    </row>
    <row r="8" spans="1:47" ht="57" customHeight="1" x14ac:dyDescent="0.25">
      <c r="A8" s="1582">
        <v>41688</v>
      </c>
      <c r="B8" s="17" t="s">
        <v>13</v>
      </c>
      <c r="C8" s="1664" t="s">
        <v>468</v>
      </c>
      <c r="D8" s="1665"/>
      <c r="E8" s="1665"/>
      <c r="F8" s="1665"/>
      <c r="G8" s="1665"/>
      <c r="H8" s="1665"/>
      <c r="I8" s="1665"/>
      <c r="J8" s="1666"/>
      <c r="K8" s="998"/>
    </row>
    <row r="9" spans="1:47" ht="27" customHeight="1" x14ac:dyDescent="0.25">
      <c r="A9" s="1883"/>
      <c r="B9" s="17" t="s">
        <v>26</v>
      </c>
      <c r="C9" s="1664" t="s">
        <v>300</v>
      </c>
      <c r="D9" s="1665"/>
      <c r="E9" s="1665"/>
      <c r="F9" s="1665"/>
      <c r="G9" s="1665"/>
      <c r="H9" s="1665"/>
      <c r="I9" s="1665"/>
      <c r="J9" s="1666"/>
      <c r="K9" s="998"/>
    </row>
    <row r="10" spans="1:47" ht="35.25" customHeight="1" x14ac:dyDescent="0.25">
      <c r="A10" s="1682"/>
      <c r="B10" s="17" t="s">
        <v>19</v>
      </c>
      <c r="C10" s="1664" t="s">
        <v>299</v>
      </c>
      <c r="D10" s="1665"/>
      <c r="E10" s="1665"/>
      <c r="F10" s="1665"/>
      <c r="G10" s="1665"/>
      <c r="H10" s="1665"/>
      <c r="I10" s="1665"/>
      <c r="J10" s="1666"/>
      <c r="K10" s="998"/>
    </row>
    <row r="11" spans="1:47" ht="81" customHeight="1" x14ac:dyDescent="0.25">
      <c r="A11" s="462">
        <v>41697</v>
      </c>
      <c r="B11" s="689" t="s">
        <v>24</v>
      </c>
      <c r="C11" s="1714" t="s">
        <v>469</v>
      </c>
      <c r="D11" s="1706"/>
      <c r="E11" s="1706"/>
      <c r="F11" s="1706"/>
      <c r="G11" s="1706"/>
      <c r="H11" s="1706"/>
      <c r="I11" s="1706"/>
      <c r="J11" s="1707"/>
      <c r="K11" s="1026"/>
      <c r="L11" s="696"/>
    </row>
    <row r="12" spans="1:47" x14ac:dyDescent="0.25">
      <c r="A12" s="1582">
        <v>41719</v>
      </c>
      <c r="B12" s="17" t="s">
        <v>18</v>
      </c>
      <c r="C12" s="57">
        <v>115</v>
      </c>
      <c r="D12" s="57">
        <f>+C12*(100-E12)/100</f>
        <v>57.5</v>
      </c>
      <c r="E12" s="47">
        <v>50</v>
      </c>
      <c r="G12" s="47">
        <v>150</v>
      </c>
      <c r="L12" s="7" t="s">
        <v>470</v>
      </c>
    </row>
    <row r="13" spans="1:47" x14ac:dyDescent="0.25">
      <c r="A13" s="1682"/>
      <c r="B13" s="17" t="s">
        <v>127</v>
      </c>
      <c r="C13" s="57"/>
      <c r="D13" s="57"/>
      <c r="H13" s="47">
        <v>5555</v>
      </c>
      <c r="I13" s="47">
        <v>78</v>
      </c>
      <c r="L13" s="7" t="s">
        <v>471</v>
      </c>
    </row>
    <row r="14" spans="1:47" ht="20.100000000000001" customHeight="1" x14ac:dyDescent="0.25">
      <c r="A14" s="98">
        <v>41732</v>
      </c>
      <c r="B14" s="99" t="s">
        <v>130</v>
      </c>
      <c r="C14" s="2119" t="s">
        <v>131</v>
      </c>
      <c r="D14" s="2120"/>
      <c r="E14" s="2120"/>
      <c r="F14" s="2120"/>
      <c r="G14" s="2120"/>
      <c r="H14" s="2120"/>
      <c r="I14" s="2120"/>
      <c r="J14" s="2121"/>
      <c r="K14" s="1141"/>
      <c r="L14" s="100"/>
    </row>
    <row r="15" spans="1:47" ht="20.100000000000001" customHeight="1" x14ac:dyDescent="0.25">
      <c r="A15" s="16">
        <v>41746</v>
      </c>
      <c r="B15" s="17" t="s">
        <v>268</v>
      </c>
      <c r="C15" s="1661" t="s">
        <v>312</v>
      </c>
      <c r="D15" s="1662"/>
      <c r="E15" s="1662"/>
      <c r="F15" s="1662"/>
      <c r="G15" s="1662"/>
      <c r="H15" s="1662"/>
      <c r="I15" s="1662"/>
      <c r="J15" s="1663"/>
      <c r="K15" s="1001"/>
    </row>
    <row r="16" spans="1:47" ht="20.100000000000001" customHeight="1" x14ac:dyDescent="0.25">
      <c r="A16" s="16">
        <v>41794</v>
      </c>
      <c r="B16" s="17" t="s">
        <v>127</v>
      </c>
      <c r="D16" s="57"/>
      <c r="H16" s="47">
        <v>5555</v>
      </c>
      <c r="I16" s="47">
        <v>97</v>
      </c>
      <c r="L16" s="7" t="s">
        <v>472</v>
      </c>
    </row>
    <row r="17" spans="1:47" ht="20.100000000000001" customHeight="1" x14ac:dyDescent="0.25">
      <c r="A17" s="16">
        <v>41875</v>
      </c>
      <c r="B17" s="17" t="s">
        <v>127</v>
      </c>
      <c r="D17" s="57"/>
      <c r="H17" s="47">
        <v>5525</v>
      </c>
      <c r="I17" s="47">
        <v>87</v>
      </c>
      <c r="L17" s="7" t="s">
        <v>473</v>
      </c>
    </row>
    <row r="18" spans="1:47" ht="20.100000000000001" customHeight="1" x14ac:dyDescent="0.25">
      <c r="A18" s="16">
        <v>41894</v>
      </c>
      <c r="B18" s="17" t="s">
        <v>18</v>
      </c>
      <c r="C18" s="47">
        <v>115</v>
      </c>
      <c r="D18" s="57">
        <f>+C18*(100-E18)/100</f>
        <v>69</v>
      </c>
      <c r="E18" s="47">
        <v>40</v>
      </c>
      <c r="G18" s="47">
        <v>130</v>
      </c>
      <c r="L18" s="7" t="s">
        <v>214</v>
      </c>
    </row>
    <row r="19" spans="1:47" ht="20.100000000000001" customHeight="1" x14ac:dyDescent="0.25">
      <c r="A19" s="16">
        <v>41949</v>
      </c>
      <c r="B19" s="17" t="s">
        <v>13</v>
      </c>
      <c r="C19" s="1661" t="s">
        <v>474</v>
      </c>
      <c r="D19" s="1662"/>
      <c r="E19" s="1662"/>
      <c r="F19" s="1662"/>
      <c r="G19" s="1662"/>
      <c r="H19" s="1662"/>
      <c r="I19" s="1662"/>
      <c r="J19" s="1663"/>
      <c r="K19" s="1001"/>
    </row>
    <row r="20" spans="1:47" s="7" customFormat="1" x14ac:dyDescent="0.25">
      <c r="A20" s="16">
        <v>41952</v>
      </c>
      <c r="B20" s="17" t="s">
        <v>127</v>
      </c>
      <c r="C20" s="47"/>
      <c r="D20" s="57"/>
      <c r="E20" s="47"/>
      <c r="F20" s="47"/>
      <c r="G20" s="47"/>
      <c r="H20" s="47">
        <v>5435</v>
      </c>
      <c r="I20" s="47">
        <v>100</v>
      </c>
      <c r="J20" s="47"/>
      <c r="K20" s="970"/>
      <c r="L20" s="7" t="s">
        <v>475</v>
      </c>
      <c r="M20" s="89"/>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row>
    <row r="21" spans="1:47" s="7" customFormat="1" ht="20.100000000000001" customHeight="1" x14ac:dyDescent="0.25">
      <c r="A21" s="16">
        <v>41957</v>
      </c>
      <c r="B21" s="17" t="s">
        <v>13</v>
      </c>
      <c r="C21" s="1661" t="s">
        <v>357</v>
      </c>
      <c r="D21" s="1662"/>
      <c r="E21" s="1662"/>
      <c r="F21" s="1662"/>
      <c r="G21" s="1662"/>
      <c r="H21" s="1662"/>
      <c r="I21" s="1662"/>
      <c r="J21" s="1663"/>
      <c r="K21" s="1001"/>
      <c r="M21" s="89"/>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row>
    <row r="22" spans="1:47" s="7" customFormat="1" ht="16.5" thickBot="1" x14ac:dyDescent="0.3">
      <c r="A22" s="22">
        <v>41997</v>
      </c>
      <c r="B22" s="23" t="s">
        <v>18</v>
      </c>
      <c r="C22" s="64">
        <v>105</v>
      </c>
      <c r="D22" s="58">
        <f>+C22*(100-E22)/100</f>
        <v>63</v>
      </c>
      <c r="E22" s="64">
        <v>40</v>
      </c>
      <c r="F22" s="64"/>
      <c r="G22" s="64">
        <v>140</v>
      </c>
      <c r="H22" s="64"/>
      <c r="I22" s="64"/>
      <c r="J22" s="64"/>
      <c r="K22" s="973"/>
      <c r="L22" s="80" t="s">
        <v>214</v>
      </c>
      <c r="M22" s="89"/>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row>
    <row r="23" spans="1:47" s="7" customFormat="1" ht="46.5" customHeight="1" thickTop="1" x14ac:dyDescent="0.25">
      <c r="A23" s="44">
        <v>42046</v>
      </c>
      <c r="B23" s="45" t="s">
        <v>13</v>
      </c>
      <c r="C23" s="1910" t="s">
        <v>476</v>
      </c>
      <c r="D23" s="1911"/>
      <c r="E23" s="1911"/>
      <c r="F23" s="1911"/>
      <c r="G23" s="1911"/>
      <c r="H23" s="1911"/>
      <c r="I23" s="1911"/>
      <c r="J23" s="1912"/>
      <c r="K23" s="1135"/>
      <c r="L23" s="72"/>
      <c r="M23" s="89"/>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row>
    <row r="24" spans="1:47" s="7" customFormat="1" x14ac:dyDescent="0.25">
      <c r="A24" s="16">
        <v>42055</v>
      </c>
      <c r="B24" s="17" t="s">
        <v>13</v>
      </c>
      <c r="C24" s="1661" t="s">
        <v>368</v>
      </c>
      <c r="D24" s="1662"/>
      <c r="E24" s="1662"/>
      <c r="F24" s="1662"/>
      <c r="G24" s="1662"/>
      <c r="H24" s="1662"/>
      <c r="I24" s="1662"/>
      <c r="J24" s="1663"/>
      <c r="K24" s="1001"/>
      <c r="M24" s="89"/>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row>
    <row r="25" spans="1:47" s="7" customFormat="1" ht="54" customHeight="1" x14ac:dyDescent="0.25">
      <c r="A25" s="462">
        <v>42063</v>
      </c>
      <c r="B25" s="1384" t="s">
        <v>24</v>
      </c>
      <c r="C25" s="2126" t="s">
        <v>959</v>
      </c>
      <c r="D25" s="2127"/>
      <c r="E25" s="2127"/>
      <c r="F25" s="2127"/>
      <c r="G25" s="2127"/>
      <c r="H25" s="2127"/>
      <c r="I25" s="2127"/>
      <c r="J25" s="2128"/>
      <c r="K25" s="1282"/>
      <c r="L25" s="696"/>
      <c r="M25" s="89"/>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row>
    <row r="26" spans="1:47" s="7" customFormat="1" x14ac:dyDescent="0.25">
      <c r="A26" s="16">
        <v>42071</v>
      </c>
      <c r="B26" s="17" t="s">
        <v>18</v>
      </c>
      <c r="C26" s="178">
        <v>100</v>
      </c>
      <c r="D26" s="179">
        <f>+C26*(100-E26)/100</f>
        <v>60</v>
      </c>
      <c r="E26" s="178">
        <v>40</v>
      </c>
      <c r="F26" s="178"/>
      <c r="G26" s="178">
        <v>120</v>
      </c>
      <c r="H26" s="178"/>
      <c r="I26" s="178"/>
      <c r="J26" s="178"/>
      <c r="K26" s="986"/>
      <c r="L26" s="204" t="s">
        <v>966</v>
      </c>
      <c r="M26" s="89"/>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row>
    <row r="27" spans="1:47" s="7" customFormat="1" ht="20.100000000000001" customHeight="1" x14ac:dyDescent="0.25">
      <c r="A27" s="16">
        <v>42135</v>
      </c>
      <c r="B27" s="17" t="s">
        <v>13</v>
      </c>
      <c r="C27" s="1658" t="s">
        <v>14</v>
      </c>
      <c r="D27" s="1659"/>
      <c r="E27" s="1659"/>
      <c r="F27" s="1659"/>
      <c r="G27" s="1659"/>
      <c r="H27" s="1659"/>
      <c r="I27" s="1659"/>
      <c r="J27" s="1660"/>
      <c r="K27" s="996"/>
      <c r="L27" s="204"/>
      <c r="M27" s="89"/>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row>
    <row r="28" spans="1:47" s="207" customFormat="1" ht="30.75" customHeight="1" x14ac:dyDescent="0.2">
      <c r="A28" s="1582">
        <v>42137</v>
      </c>
      <c r="B28" s="1937" t="s">
        <v>66</v>
      </c>
      <c r="C28" s="211" t="s">
        <v>1003</v>
      </c>
      <c r="D28" s="1940" t="s">
        <v>1010</v>
      </c>
      <c r="E28" s="1941"/>
      <c r="F28" s="1940" t="s">
        <v>1004</v>
      </c>
      <c r="G28" s="1941"/>
      <c r="H28" s="1949" t="s">
        <v>1005</v>
      </c>
      <c r="I28" s="1950"/>
      <c r="J28" s="1949" t="s">
        <v>1006</v>
      </c>
      <c r="K28" s="2125"/>
      <c r="L28" s="2125"/>
      <c r="M28" s="206"/>
      <c r="N28" s="206"/>
      <c r="O28" s="206"/>
      <c r="P28" s="206"/>
      <c r="Q28" s="206"/>
      <c r="R28" s="206"/>
    </row>
    <row r="29" spans="1:47" s="207" customFormat="1" ht="24.75" customHeight="1" x14ac:dyDescent="0.2">
      <c r="A29" s="1883"/>
      <c r="B29" s="1938"/>
      <c r="C29" s="211" t="s">
        <v>1007</v>
      </c>
      <c r="D29" s="208">
        <v>0.24</v>
      </c>
      <c r="E29" s="209"/>
      <c r="F29" s="1934">
        <v>0.56000000000000005</v>
      </c>
      <c r="G29" s="1935"/>
      <c r="H29" s="1934">
        <v>0.18</v>
      </c>
      <c r="I29" s="1935"/>
      <c r="J29" s="1934">
        <v>0.02</v>
      </c>
      <c r="K29" s="1936"/>
      <c r="L29" s="1936"/>
      <c r="M29" s="206"/>
      <c r="N29" s="206"/>
      <c r="O29" s="206"/>
      <c r="P29" s="206"/>
      <c r="Q29" s="206"/>
      <c r="R29" s="206"/>
    </row>
    <row r="30" spans="1:47" s="207" customFormat="1" ht="32.25" customHeight="1" x14ac:dyDescent="0.2">
      <c r="A30" s="1883"/>
      <c r="B30" s="1939"/>
      <c r="C30" s="212" t="s">
        <v>1013</v>
      </c>
      <c r="D30" s="1951" t="s">
        <v>1008</v>
      </c>
      <c r="E30" s="1952"/>
      <c r="F30" s="1942" t="s">
        <v>1012</v>
      </c>
      <c r="G30" s="1943"/>
      <c r="H30" s="1951" t="s">
        <v>1011</v>
      </c>
      <c r="I30" s="1952"/>
      <c r="J30" s="1951" t="s">
        <v>1009</v>
      </c>
      <c r="K30" s="2122"/>
      <c r="L30" s="2122"/>
      <c r="M30" s="210"/>
    </row>
    <row r="31" spans="1:47" s="7" customFormat="1" ht="20.100000000000001" customHeight="1" x14ac:dyDescent="0.25">
      <c r="A31" s="1682"/>
      <c r="B31" s="17" t="s">
        <v>127</v>
      </c>
      <c r="C31" s="178"/>
      <c r="D31" s="179"/>
      <c r="E31" s="178"/>
      <c r="F31" s="178"/>
      <c r="G31" s="178"/>
      <c r="H31" s="178">
        <v>5650</v>
      </c>
      <c r="I31" s="178">
        <v>100</v>
      </c>
      <c r="J31" s="178"/>
      <c r="K31" s="986"/>
      <c r="L31" s="7" t="s">
        <v>1014</v>
      </c>
      <c r="M31" s="89"/>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row>
    <row r="32" spans="1:47" s="7" customFormat="1" ht="20.100000000000001" customHeight="1" x14ac:dyDescent="0.25">
      <c r="A32" s="16">
        <v>42153</v>
      </c>
      <c r="B32" s="17" t="s">
        <v>13</v>
      </c>
      <c r="C32" s="1655" t="s">
        <v>1032</v>
      </c>
      <c r="D32" s="1656"/>
      <c r="E32" s="1656"/>
      <c r="F32" s="1656"/>
      <c r="G32" s="1656"/>
      <c r="H32" s="1656"/>
      <c r="I32" s="1656"/>
      <c r="J32" s="1657"/>
      <c r="K32" s="990"/>
      <c r="L32" s="204"/>
      <c r="M32" s="89"/>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row>
    <row r="33" spans="1:47" s="7" customFormat="1" ht="20.100000000000001" customHeight="1" x14ac:dyDescent="0.25">
      <c r="A33" s="16">
        <v>42174</v>
      </c>
      <c r="B33" s="17" t="s">
        <v>13</v>
      </c>
      <c r="C33" s="1589" t="s">
        <v>1053</v>
      </c>
      <c r="D33" s="1590"/>
      <c r="E33" s="1590"/>
      <c r="F33" s="1590"/>
      <c r="G33" s="1590"/>
      <c r="H33" s="1590"/>
      <c r="I33" s="1590"/>
      <c r="J33" s="1591"/>
      <c r="K33" s="987"/>
      <c r="L33" s="204"/>
      <c r="M33" s="89"/>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row>
    <row r="34" spans="1:47" s="7" customFormat="1" ht="20.100000000000001" customHeight="1" x14ac:dyDescent="0.25">
      <c r="A34" s="246">
        <v>42199</v>
      </c>
      <c r="B34" s="17" t="s">
        <v>13</v>
      </c>
      <c r="C34" s="1589" t="s">
        <v>1065</v>
      </c>
      <c r="D34" s="1590"/>
      <c r="E34" s="1590"/>
      <c r="F34" s="1590"/>
      <c r="G34" s="1590"/>
      <c r="H34" s="1590"/>
      <c r="I34" s="1590"/>
      <c r="J34" s="1591"/>
      <c r="K34" s="987"/>
      <c r="L34" s="204"/>
      <c r="M34" s="89"/>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row>
    <row r="35" spans="1:47" s="7" customFormat="1" ht="20.100000000000001" customHeight="1" x14ac:dyDescent="0.25">
      <c r="A35" s="16">
        <v>42215</v>
      </c>
      <c r="B35" s="17" t="s">
        <v>13</v>
      </c>
      <c r="C35" s="1589" t="s">
        <v>1066</v>
      </c>
      <c r="D35" s="1590"/>
      <c r="E35" s="1590"/>
      <c r="F35" s="1590"/>
      <c r="G35" s="1590"/>
      <c r="H35" s="1590"/>
      <c r="I35" s="1590"/>
      <c r="J35" s="1591"/>
      <c r="K35" s="987"/>
      <c r="L35" s="204"/>
      <c r="M35" s="89"/>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row>
    <row r="36" spans="1:47" s="7" customFormat="1" x14ac:dyDescent="0.25">
      <c r="A36" s="16">
        <v>42230</v>
      </c>
      <c r="B36" s="17" t="s">
        <v>13</v>
      </c>
      <c r="C36" s="1589" t="s">
        <v>1065</v>
      </c>
      <c r="D36" s="1590"/>
      <c r="E36" s="1590"/>
      <c r="F36" s="1590"/>
      <c r="G36" s="1590"/>
      <c r="H36" s="1590"/>
      <c r="I36" s="1590"/>
      <c r="J36" s="1591"/>
      <c r="K36" s="987"/>
      <c r="L36" s="204"/>
      <c r="M36" s="89"/>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row>
    <row r="37" spans="1:47" s="7" customFormat="1" ht="20.100000000000001" customHeight="1" x14ac:dyDescent="0.25">
      <c r="A37" s="16">
        <v>42277</v>
      </c>
      <c r="B37" s="256" t="s">
        <v>13</v>
      </c>
      <c r="C37" s="1658" t="s">
        <v>14</v>
      </c>
      <c r="D37" s="1659"/>
      <c r="E37" s="1659"/>
      <c r="F37" s="1659"/>
      <c r="G37" s="1659"/>
      <c r="H37" s="1659"/>
      <c r="I37" s="1659"/>
      <c r="J37" s="1660"/>
      <c r="K37" s="996"/>
      <c r="L37" s="204"/>
      <c r="M37" s="89"/>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row>
    <row r="38" spans="1:47" s="7" customFormat="1" x14ac:dyDescent="0.25">
      <c r="A38" s="16">
        <v>42303</v>
      </c>
      <c r="B38" s="17" t="s">
        <v>18</v>
      </c>
      <c r="C38" s="178">
        <v>85</v>
      </c>
      <c r="D38" s="179">
        <f>+C38*(100-E38)/100</f>
        <v>34</v>
      </c>
      <c r="E38" s="178">
        <v>60</v>
      </c>
      <c r="F38" s="178"/>
      <c r="G38" s="178">
        <v>150</v>
      </c>
      <c r="H38" s="178"/>
      <c r="I38" s="178"/>
      <c r="J38" s="178"/>
      <c r="K38" s="986"/>
      <c r="L38" s="204" t="s">
        <v>1092</v>
      </c>
      <c r="M38" s="89"/>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row>
    <row r="39" spans="1:47" s="7" customFormat="1" ht="16.5" thickBot="1" x14ac:dyDescent="0.3">
      <c r="A39" s="381">
        <v>42319</v>
      </c>
      <c r="B39" s="388" t="s">
        <v>127</v>
      </c>
      <c r="C39" s="391"/>
      <c r="D39" s="205"/>
      <c r="E39" s="391"/>
      <c r="F39" s="391"/>
      <c r="G39" s="391"/>
      <c r="H39" s="391">
        <v>5700</v>
      </c>
      <c r="I39" s="391">
        <v>100</v>
      </c>
      <c r="J39" s="391"/>
      <c r="K39" s="1145"/>
      <c r="L39" s="420" t="s">
        <v>1119</v>
      </c>
      <c r="M39" s="89"/>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row>
    <row r="40" spans="1:47" s="7" customFormat="1" ht="16.5" thickTop="1" x14ac:dyDescent="0.25">
      <c r="A40" s="40">
        <v>42407</v>
      </c>
      <c r="B40" s="41" t="s">
        <v>26</v>
      </c>
      <c r="C40" s="1702" t="s">
        <v>1174</v>
      </c>
      <c r="D40" s="1703"/>
      <c r="E40" s="1703"/>
      <c r="F40" s="1703"/>
      <c r="G40" s="1703"/>
      <c r="H40" s="1703"/>
      <c r="I40" s="1703"/>
      <c r="J40" s="1704"/>
      <c r="K40" s="1022"/>
      <c r="L40" s="422"/>
      <c r="M40" s="89"/>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row>
    <row r="41" spans="1:47" s="7" customFormat="1" x14ac:dyDescent="0.25">
      <c r="A41" s="380">
        <v>42432</v>
      </c>
      <c r="B41" s="17" t="s">
        <v>13</v>
      </c>
      <c r="C41" s="1658" t="s">
        <v>1200</v>
      </c>
      <c r="D41" s="1659"/>
      <c r="E41" s="1659"/>
      <c r="F41" s="1659"/>
      <c r="G41" s="1659"/>
      <c r="H41" s="1659"/>
      <c r="I41" s="1659"/>
      <c r="J41" s="1660"/>
      <c r="K41" s="996"/>
      <c r="L41" s="204"/>
      <c r="M41" s="89"/>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row>
    <row r="42" spans="1:47" s="7" customFormat="1" x14ac:dyDescent="0.25">
      <c r="A42" s="380">
        <v>42453</v>
      </c>
      <c r="B42" s="17" t="s">
        <v>351</v>
      </c>
      <c r="C42" s="1658" t="s">
        <v>1220</v>
      </c>
      <c r="D42" s="1659"/>
      <c r="E42" s="1659"/>
      <c r="F42" s="1659"/>
      <c r="G42" s="1659"/>
      <c r="H42" s="1659"/>
      <c r="I42" s="1659"/>
      <c r="J42" s="1660"/>
      <c r="K42" s="996"/>
      <c r="L42" s="204"/>
      <c r="M42" s="89"/>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row>
    <row r="43" spans="1:47" s="7" customFormat="1" x14ac:dyDescent="0.25">
      <c r="A43" s="380">
        <v>42480</v>
      </c>
      <c r="B43" s="17" t="s">
        <v>13</v>
      </c>
      <c r="C43" s="1658" t="s">
        <v>1240</v>
      </c>
      <c r="D43" s="1659"/>
      <c r="E43" s="1659"/>
      <c r="F43" s="1659"/>
      <c r="G43" s="1659"/>
      <c r="H43" s="1659"/>
      <c r="I43" s="1659"/>
      <c r="J43" s="1660"/>
      <c r="K43" s="996"/>
      <c r="L43" s="204"/>
      <c r="M43" s="89"/>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row>
    <row r="44" spans="1:47" s="7" customFormat="1" ht="20.100000000000001" customHeight="1" x14ac:dyDescent="0.25">
      <c r="A44" s="380">
        <v>42525</v>
      </c>
      <c r="B44" s="17" t="s">
        <v>127</v>
      </c>
      <c r="C44" s="383"/>
      <c r="D44" s="179"/>
      <c r="E44" s="383"/>
      <c r="F44" s="383"/>
      <c r="G44" s="383"/>
      <c r="H44" s="1589" t="s">
        <v>1299</v>
      </c>
      <c r="I44" s="1590"/>
      <c r="J44" s="1591"/>
      <c r="K44" s="987"/>
      <c r="L44" s="204" t="s">
        <v>1300</v>
      </c>
      <c r="M44" s="89"/>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row>
    <row r="45" spans="1:47" s="7" customFormat="1" x14ac:dyDescent="0.25">
      <c r="A45" s="380">
        <v>42526</v>
      </c>
      <c r="B45" s="17" t="s">
        <v>18</v>
      </c>
      <c r="C45" s="383">
        <v>80</v>
      </c>
      <c r="D45" s="179">
        <f>+C45*(100-E45)/100</f>
        <v>32</v>
      </c>
      <c r="E45" s="383">
        <v>60</v>
      </c>
      <c r="F45" s="383"/>
      <c r="G45" s="383">
        <v>150</v>
      </c>
      <c r="H45" s="383"/>
      <c r="I45" s="383"/>
      <c r="J45" s="383"/>
      <c r="K45" s="986"/>
      <c r="L45" s="204" t="s">
        <v>36</v>
      </c>
      <c r="M45" s="89"/>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row>
    <row r="46" spans="1:47" s="7" customFormat="1" ht="20.100000000000001" customHeight="1" x14ac:dyDescent="0.25">
      <c r="A46" s="1582">
        <v>42623</v>
      </c>
      <c r="B46" s="17" t="s">
        <v>351</v>
      </c>
      <c r="C46" s="1658" t="s">
        <v>1220</v>
      </c>
      <c r="D46" s="1659"/>
      <c r="E46" s="1659"/>
      <c r="F46" s="1659"/>
      <c r="G46" s="1659"/>
      <c r="H46" s="1659"/>
      <c r="I46" s="1659"/>
      <c r="J46" s="1660"/>
      <c r="K46" s="996"/>
      <c r="L46" s="204"/>
      <c r="M46" s="89"/>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row>
    <row r="47" spans="1:47" s="7" customFormat="1" x14ac:dyDescent="0.25">
      <c r="A47" s="1682"/>
      <c r="B47" s="17" t="s">
        <v>13</v>
      </c>
      <c r="C47" s="1658" t="s">
        <v>14</v>
      </c>
      <c r="D47" s="1659"/>
      <c r="E47" s="1659"/>
      <c r="F47" s="1659"/>
      <c r="G47" s="1659"/>
      <c r="H47" s="1659"/>
      <c r="I47" s="1659"/>
      <c r="J47" s="1660"/>
      <c r="K47" s="996"/>
      <c r="L47" s="204"/>
      <c r="M47" s="89"/>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row>
    <row r="48" spans="1:47" s="7" customFormat="1" x14ac:dyDescent="0.25">
      <c r="A48" s="380">
        <v>42634</v>
      </c>
      <c r="B48" s="17" t="s">
        <v>13</v>
      </c>
      <c r="C48" s="1658" t="s">
        <v>46</v>
      </c>
      <c r="D48" s="1659"/>
      <c r="E48" s="1659"/>
      <c r="F48" s="1659"/>
      <c r="G48" s="1659"/>
      <c r="H48" s="1659"/>
      <c r="I48" s="1659"/>
      <c r="J48" s="1660"/>
      <c r="K48" s="996"/>
      <c r="L48" s="204"/>
      <c r="M48" s="89"/>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row>
    <row r="49" spans="1:47" s="7" customFormat="1" x14ac:dyDescent="0.25">
      <c r="A49" s="380">
        <v>42686</v>
      </c>
      <c r="B49" s="17" t="s">
        <v>127</v>
      </c>
      <c r="C49" s="383"/>
      <c r="D49" s="179"/>
      <c r="E49" s="383"/>
      <c r="F49" s="383"/>
      <c r="G49" s="383"/>
      <c r="H49" s="1589" t="s">
        <v>1299</v>
      </c>
      <c r="I49" s="1590"/>
      <c r="J49" s="1591"/>
      <c r="K49" s="987"/>
      <c r="L49" s="204" t="s">
        <v>1458</v>
      </c>
      <c r="M49" s="89"/>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row>
    <row r="50" spans="1:47" s="7" customFormat="1" ht="16.5" thickBot="1" x14ac:dyDescent="0.3">
      <c r="A50" s="22">
        <v>42735</v>
      </c>
      <c r="B50" s="23" t="s">
        <v>18</v>
      </c>
      <c r="C50" s="227">
        <v>85</v>
      </c>
      <c r="D50" s="367">
        <f>+C50*(100-E50)/100</f>
        <v>34</v>
      </c>
      <c r="E50" s="227">
        <v>60</v>
      </c>
      <c r="F50" s="227"/>
      <c r="G50" s="227">
        <v>115</v>
      </c>
      <c r="H50" s="227"/>
      <c r="I50" s="227"/>
      <c r="J50" s="227"/>
      <c r="K50" s="1074"/>
      <c r="L50" s="423" t="s">
        <v>1215</v>
      </c>
      <c r="M50" s="89"/>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row>
    <row r="51" spans="1:47" s="7" customFormat="1" ht="16.5" thickTop="1" x14ac:dyDescent="0.25">
      <c r="A51" s="387">
        <v>42800</v>
      </c>
      <c r="B51" s="26" t="s">
        <v>18</v>
      </c>
      <c r="C51" s="282">
        <v>45</v>
      </c>
      <c r="D51" s="289">
        <f>+C51*(100-E51)/100</f>
        <v>18</v>
      </c>
      <c r="E51" s="282">
        <v>60</v>
      </c>
      <c r="F51" s="282"/>
      <c r="G51" s="282">
        <v>150</v>
      </c>
      <c r="H51" s="282"/>
      <c r="I51" s="282"/>
      <c r="J51" s="282"/>
      <c r="K51" s="1201"/>
      <c r="L51" s="421" t="s">
        <v>36</v>
      </c>
      <c r="M51" s="89"/>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row>
    <row r="52" spans="1:47" s="7" customFormat="1" ht="20.100000000000001" customHeight="1" x14ac:dyDescent="0.25">
      <c r="A52" s="16">
        <v>42801</v>
      </c>
      <c r="B52" s="17" t="s">
        <v>127</v>
      </c>
      <c r="C52" s="178"/>
      <c r="D52" s="179"/>
      <c r="E52" s="178"/>
      <c r="F52" s="178"/>
      <c r="G52" s="178"/>
      <c r="H52" s="178" t="s">
        <v>1529</v>
      </c>
      <c r="I52" s="178"/>
      <c r="J52" s="178"/>
      <c r="K52" s="986"/>
      <c r="L52" s="204" t="s">
        <v>1530</v>
      </c>
      <c r="M52" s="89"/>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row>
    <row r="53" spans="1:47" s="7" customFormat="1" ht="20.100000000000001" customHeight="1" x14ac:dyDescent="0.25">
      <c r="A53" s="16">
        <v>42821</v>
      </c>
      <c r="B53" s="17" t="s">
        <v>127</v>
      </c>
      <c r="C53" s="178"/>
      <c r="D53" s="179"/>
      <c r="E53" s="178"/>
      <c r="F53" s="178"/>
      <c r="G53" s="178"/>
      <c r="H53" s="178">
        <v>5690</v>
      </c>
      <c r="I53" s="178">
        <v>89</v>
      </c>
      <c r="J53" s="178"/>
      <c r="K53" s="986"/>
      <c r="L53" s="204"/>
      <c r="M53" s="89"/>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row>
    <row r="54" spans="1:47" s="7" customFormat="1" ht="20.100000000000001" customHeight="1" x14ac:dyDescent="0.25">
      <c r="A54" s="16">
        <v>43029</v>
      </c>
      <c r="B54" s="17" t="s">
        <v>127</v>
      </c>
      <c r="C54" s="178"/>
      <c r="D54" s="179"/>
      <c r="E54" s="178"/>
      <c r="F54" s="178"/>
      <c r="G54" s="178"/>
      <c r="H54" s="178">
        <v>5667</v>
      </c>
      <c r="I54" s="178">
        <v>100</v>
      </c>
      <c r="J54" s="178"/>
      <c r="K54" s="986"/>
      <c r="L54" s="204" t="s">
        <v>1760</v>
      </c>
      <c r="M54" s="89"/>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row>
    <row r="55" spans="1:47" s="7" customFormat="1" ht="20.100000000000001" customHeight="1" x14ac:dyDescent="0.25">
      <c r="A55" s="16">
        <v>43073</v>
      </c>
      <c r="B55" s="17" t="s">
        <v>18</v>
      </c>
      <c r="C55" s="178">
        <v>60</v>
      </c>
      <c r="D55" s="179">
        <f>+C55*(100-E55)/100</f>
        <v>30</v>
      </c>
      <c r="E55" s="178">
        <v>50</v>
      </c>
      <c r="F55" s="178"/>
      <c r="G55" s="178">
        <v>150</v>
      </c>
      <c r="H55" s="178"/>
      <c r="I55" s="178"/>
      <c r="J55" s="178"/>
      <c r="K55" s="986"/>
      <c r="L55" s="204" t="s">
        <v>1215</v>
      </c>
      <c r="M55" s="89"/>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7" ht="20.100000000000001" customHeight="1" thickBot="1" x14ac:dyDescent="0.3">
      <c r="A56" s="580">
        <v>43079</v>
      </c>
      <c r="B56" s="581" t="s">
        <v>127</v>
      </c>
      <c r="C56" s="205"/>
      <c r="D56" s="205">
        <f>+C56*(100-E56)/100</f>
        <v>0</v>
      </c>
      <c r="E56" s="205"/>
      <c r="F56" s="205"/>
      <c r="G56" s="205"/>
      <c r="H56" s="205">
        <v>5500</v>
      </c>
      <c r="I56" s="205">
        <v>100</v>
      </c>
      <c r="J56" s="205"/>
      <c r="K56" s="1281"/>
      <c r="L56" s="584" t="s">
        <v>1858</v>
      </c>
      <c r="N56" s="89"/>
      <c r="O56" s="89"/>
      <c r="P56" s="89"/>
      <c r="Q56" s="89"/>
      <c r="R56" s="89"/>
      <c r="S56" s="89"/>
      <c r="T56" s="89"/>
      <c r="U56" s="89"/>
      <c r="V56" s="89"/>
      <c r="W56" s="89"/>
      <c r="X56" s="89"/>
      <c r="Y56" s="89"/>
      <c r="Z56" s="89"/>
      <c r="AA56" s="89"/>
      <c r="AB56" s="89"/>
      <c r="AC56" s="89"/>
      <c r="AD56" s="89"/>
      <c r="AE56" s="89"/>
      <c r="AF56" s="89"/>
      <c r="AG56" s="89"/>
      <c r="AH56" s="89"/>
      <c r="AI56" s="89"/>
      <c r="AJ56" s="89"/>
      <c r="AK56" s="89"/>
      <c r="AL56" s="89"/>
      <c r="AM56" s="89"/>
      <c r="AN56" s="89"/>
      <c r="AO56" s="89"/>
      <c r="AP56" s="89"/>
      <c r="AQ56" s="89"/>
      <c r="AR56" s="89"/>
      <c r="AS56" s="89"/>
      <c r="AT56" s="89"/>
      <c r="AU56" s="89"/>
    </row>
    <row r="57" spans="1:47" s="7" customFormat="1" ht="20.100000000000001" customHeight="1" thickTop="1" x14ac:dyDescent="0.25">
      <c r="A57" s="40">
        <v>43135</v>
      </c>
      <c r="B57" s="41" t="s">
        <v>11</v>
      </c>
      <c r="C57" s="1702" t="s">
        <v>1923</v>
      </c>
      <c r="D57" s="1703"/>
      <c r="E57" s="1703"/>
      <c r="F57" s="1703"/>
      <c r="G57" s="1703"/>
      <c r="H57" s="1703"/>
      <c r="I57" s="1703"/>
      <c r="J57" s="1704"/>
      <c r="K57" s="1022"/>
      <c r="L57" s="422"/>
      <c r="M57" s="89"/>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row>
    <row r="58" spans="1:47" s="7" customFormat="1" ht="20.100000000000001" customHeight="1" x14ac:dyDescent="0.25">
      <c r="A58" s="29">
        <v>43174</v>
      </c>
      <c r="B58" s="30" t="s">
        <v>18</v>
      </c>
      <c r="C58" s="199">
        <v>45</v>
      </c>
      <c r="D58" s="200">
        <f>+C58*(100-E58)/100</f>
        <v>22.5</v>
      </c>
      <c r="E58" s="199">
        <v>50</v>
      </c>
      <c r="F58" s="199"/>
      <c r="G58" s="199">
        <v>130</v>
      </c>
      <c r="H58" s="199"/>
      <c r="I58" s="199"/>
      <c r="J58" s="199"/>
      <c r="K58" s="1212"/>
      <c r="L58" s="304" t="s">
        <v>1967</v>
      </c>
      <c r="M58" s="89"/>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row>
    <row r="59" spans="1:47" s="7" customFormat="1" ht="20.100000000000001" customHeight="1" x14ac:dyDescent="0.25">
      <c r="A59" s="623">
        <v>43175</v>
      </c>
      <c r="B59" s="17" t="s">
        <v>127</v>
      </c>
      <c r="C59" s="178"/>
      <c r="D59" s="179"/>
      <c r="E59" s="178"/>
      <c r="F59" s="178"/>
      <c r="G59" s="178"/>
      <c r="H59" s="1589" t="s">
        <v>1971</v>
      </c>
      <c r="I59" s="1591"/>
      <c r="J59" s="178"/>
      <c r="K59" s="986"/>
      <c r="L59" s="204" t="s">
        <v>1972</v>
      </c>
      <c r="M59" s="89"/>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row>
    <row r="60" spans="1:47" s="7" customFormat="1" x14ac:dyDescent="0.25">
      <c r="A60" s="16">
        <v>43316</v>
      </c>
      <c r="B60" s="17" t="s">
        <v>18</v>
      </c>
      <c r="C60" s="178">
        <v>30</v>
      </c>
      <c r="D60" s="179">
        <f t="shared" ref="D60:D75" si="0">+C60*(100-E60)/100</f>
        <v>15</v>
      </c>
      <c r="E60" s="178">
        <v>50</v>
      </c>
      <c r="F60" s="178"/>
      <c r="G60" s="178">
        <v>140</v>
      </c>
      <c r="H60" s="178"/>
      <c r="I60" s="178"/>
      <c r="J60" s="178"/>
      <c r="K60" s="986"/>
      <c r="L60" s="204" t="s">
        <v>2155</v>
      </c>
      <c r="M60" s="89"/>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row>
    <row r="61" spans="1:47" s="7" customFormat="1" ht="20.100000000000001" customHeight="1" thickBot="1" x14ac:dyDescent="0.3">
      <c r="A61" s="22">
        <v>43385</v>
      </c>
      <c r="B61" s="23" t="s">
        <v>18</v>
      </c>
      <c r="C61" s="227">
        <v>40</v>
      </c>
      <c r="D61" s="367">
        <f t="shared" si="0"/>
        <v>32</v>
      </c>
      <c r="E61" s="227">
        <v>20</v>
      </c>
      <c r="F61" s="227"/>
      <c r="G61" s="227">
        <v>135</v>
      </c>
      <c r="H61" s="227"/>
      <c r="I61" s="227"/>
      <c r="J61" s="227"/>
      <c r="K61" s="1074"/>
      <c r="L61" s="423" t="s">
        <v>2249</v>
      </c>
      <c r="M61" s="89"/>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row>
    <row r="62" spans="1:47" s="7" customFormat="1" ht="16.5" thickTop="1" x14ac:dyDescent="0.25">
      <c r="A62" s="780">
        <v>43484</v>
      </c>
      <c r="B62" s="785" t="s">
        <v>13</v>
      </c>
      <c r="C62" s="1732" t="s">
        <v>2381</v>
      </c>
      <c r="D62" s="1767"/>
      <c r="E62" s="1767"/>
      <c r="F62" s="1767"/>
      <c r="G62" s="1767"/>
      <c r="H62" s="1767"/>
      <c r="I62" s="1767"/>
      <c r="J62" s="1733"/>
      <c r="K62" s="1269"/>
      <c r="L62" s="552"/>
      <c r="M62" s="89"/>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row>
    <row r="63" spans="1:47" s="7" customFormat="1" ht="20.100000000000001" customHeight="1" x14ac:dyDescent="0.25">
      <c r="A63" s="801">
        <v>43492</v>
      </c>
      <c r="B63" s="17" t="s">
        <v>18</v>
      </c>
      <c r="C63" s="178">
        <v>60</v>
      </c>
      <c r="D63" s="179">
        <f t="shared" si="0"/>
        <v>36</v>
      </c>
      <c r="E63" s="178">
        <v>40</v>
      </c>
      <c r="F63" s="178"/>
      <c r="G63" s="178">
        <v>175</v>
      </c>
      <c r="H63" s="178"/>
      <c r="I63" s="178"/>
      <c r="J63" s="178"/>
      <c r="K63" s="986"/>
      <c r="L63" s="204" t="s">
        <v>2386</v>
      </c>
      <c r="M63" s="89"/>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row>
    <row r="64" spans="1:47" s="7" customFormat="1" ht="90.75" customHeight="1" x14ac:dyDescent="0.25">
      <c r="A64" s="16">
        <v>43533</v>
      </c>
      <c r="B64" s="17" t="s">
        <v>13</v>
      </c>
      <c r="C64" s="1734" t="s">
        <v>2883</v>
      </c>
      <c r="D64" s="1735"/>
      <c r="E64" s="1735"/>
      <c r="F64" s="1735"/>
      <c r="G64" s="1735"/>
      <c r="H64" s="1735"/>
      <c r="I64" s="1735"/>
      <c r="J64" s="1736"/>
      <c r="K64" s="1030"/>
      <c r="L64" s="204"/>
      <c r="M64" s="89"/>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row>
    <row r="65" spans="1:47" s="7" customFormat="1" ht="19.5" customHeight="1" x14ac:dyDescent="0.25">
      <c r="A65" s="16">
        <v>43944</v>
      </c>
      <c r="B65" s="17" t="s">
        <v>66</v>
      </c>
      <c r="C65" s="1589" t="s">
        <v>2937</v>
      </c>
      <c r="D65" s="1590"/>
      <c r="E65" s="1590"/>
      <c r="F65" s="1590"/>
      <c r="G65" s="1590"/>
      <c r="H65" s="1590"/>
      <c r="I65" s="1590"/>
      <c r="J65" s="1591"/>
      <c r="K65" s="987"/>
      <c r="L65" s="204"/>
      <c r="M65" s="89"/>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row>
    <row r="66" spans="1:47" s="7" customFormat="1" x14ac:dyDescent="0.25">
      <c r="A66" s="16"/>
      <c r="B66" s="17"/>
      <c r="C66" s="178"/>
      <c r="D66" s="179">
        <f t="shared" si="0"/>
        <v>0</v>
      </c>
      <c r="E66" s="178"/>
      <c r="F66" s="178"/>
      <c r="G66" s="178"/>
      <c r="H66" s="178"/>
      <c r="I66" s="178"/>
      <c r="J66" s="178"/>
      <c r="K66" s="986"/>
      <c r="L66" s="204"/>
      <c r="M66" s="89"/>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row>
    <row r="67" spans="1:47" s="7" customFormat="1" ht="20.100000000000001" customHeight="1" x14ac:dyDescent="0.25">
      <c r="A67" s="16"/>
      <c r="B67" s="17"/>
      <c r="C67" s="178"/>
      <c r="D67" s="179">
        <f t="shared" si="0"/>
        <v>0</v>
      </c>
      <c r="E67" s="178"/>
      <c r="F67" s="178"/>
      <c r="G67" s="178"/>
      <c r="H67" s="178"/>
      <c r="I67" s="178"/>
      <c r="J67" s="178"/>
      <c r="K67" s="986"/>
      <c r="L67" s="204"/>
      <c r="M67" s="89"/>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row>
    <row r="68" spans="1:47" s="7" customFormat="1" ht="20.100000000000001" customHeight="1" x14ac:dyDescent="0.25">
      <c r="A68" s="16"/>
      <c r="B68" s="17"/>
      <c r="C68" s="178"/>
      <c r="D68" s="179">
        <f t="shared" si="0"/>
        <v>0</v>
      </c>
      <c r="E68" s="178"/>
      <c r="F68" s="178"/>
      <c r="G68" s="178"/>
      <c r="H68" s="178"/>
      <c r="I68" s="178"/>
      <c r="J68" s="178"/>
      <c r="K68" s="986"/>
      <c r="L68" s="204"/>
      <c r="M68" s="89"/>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row>
    <row r="69" spans="1:47" s="7" customFormat="1" ht="20.100000000000001" customHeight="1" x14ac:dyDescent="0.25">
      <c r="A69" s="16"/>
      <c r="B69" s="17"/>
      <c r="C69" s="178"/>
      <c r="D69" s="179">
        <f t="shared" si="0"/>
        <v>0</v>
      </c>
      <c r="E69" s="178"/>
      <c r="F69" s="178"/>
      <c r="G69" s="178"/>
      <c r="H69" s="178"/>
      <c r="I69" s="178"/>
      <c r="J69" s="178"/>
      <c r="K69" s="986"/>
      <c r="L69" s="204"/>
      <c r="M69" s="89"/>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row>
    <row r="70" spans="1:47" s="7" customFormat="1" ht="20.100000000000001" customHeight="1" x14ac:dyDescent="0.25">
      <c r="A70" s="16"/>
      <c r="B70" s="17"/>
      <c r="C70" s="178"/>
      <c r="D70" s="179">
        <f t="shared" si="0"/>
        <v>0</v>
      </c>
      <c r="E70" s="178"/>
      <c r="F70" s="178"/>
      <c r="G70" s="178"/>
      <c r="H70" s="178"/>
      <c r="I70" s="178"/>
      <c r="J70" s="178"/>
      <c r="K70" s="986"/>
      <c r="L70" s="204"/>
      <c r="M70" s="89"/>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row>
    <row r="71" spans="1:47" s="7" customFormat="1" x14ac:dyDescent="0.25">
      <c r="A71" s="16"/>
      <c r="B71" s="17"/>
      <c r="C71" s="178"/>
      <c r="D71" s="179">
        <f t="shared" si="0"/>
        <v>0</v>
      </c>
      <c r="E71" s="178"/>
      <c r="F71" s="178"/>
      <c r="G71" s="178"/>
      <c r="H71" s="178"/>
      <c r="I71" s="178"/>
      <c r="J71" s="178"/>
      <c r="K71" s="986"/>
      <c r="L71" s="204"/>
      <c r="M71" s="89"/>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row>
    <row r="72" spans="1:47" s="7" customFormat="1" x14ac:dyDescent="0.25">
      <c r="A72" s="16"/>
      <c r="B72" s="17"/>
      <c r="C72" s="178"/>
      <c r="D72" s="179">
        <f t="shared" si="0"/>
        <v>0</v>
      </c>
      <c r="E72" s="178"/>
      <c r="F72" s="178"/>
      <c r="G72" s="178"/>
      <c r="H72" s="178"/>
      <c r="I72" s="178"/>
      <c r="J72" s="178"/>
      <c r="K72" s="986"/>
      <c r="L72" s="204"/>
      <c r="M72" s="89"/>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row>
    <row r="73" spans="1:47" s="7" customFormat="1" x14ac:dyDescent="0.25">
      <c r="A73" s="16"/>
      <c r="B73" s="17"/>
      <c r="C73" s="178"/>
      <c r="D73" s="179">
        <f t="shared" si="0"/>
        <v>0</v>
      </c>
      <c r="E73" s="178"/>
      <c r="F73" s="178"/>
      <c r="G73" s="178"/>
      <c r="H73" s="178"/>
      <c r="I73" s="178"/>
      <c r="J73" s="178"/>
      <c r="K73" s="986"/>
      <c r="L73" s="204"/>
      <c r="M73" s="89"/>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row>
    <row r="74" spans="1:47" s="7" customFormat="1" ht="20.100000000000001" customHeight="1" x14ac:dyDescent="0.25">
      <c r="A74" s="16"/>
      <c r="B74" s="17"/>
      <c r="C74" s="178"/>
      <c r="D74" s="179">
        <f t="shared" si="0"/>
        <v>0</v>
      </c>
      <c r="E74" s="178"/>
      <c r="F74" s="178"/>
      <c r="G74" s="178"/>
      <c r="H74" s="178"/>
      <c r="I74" s="178"/>
      <c r="J74" s="178"/>
      <c r="K74" s="986"/>
      <c r="L74" s="204"/>
      <c r="M74" s="89"/>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row>
    <row r="75" spans="1:47" s="7" customFormat="1" x14ac:dyDescent="0.25">
      <c r="A75" s="16"/>
      <c r="B75" s="17"/>
      <c r="C75" s="178"/>
      <c r="D75" s="179">
        <f t="shared" si="0"/>
        <v>0</v>
      </c>
      <c r="E75" s="178"/>
      <c r="F75" s="178"/>
      <c r="G75" s="178"/>
      <c r="H75" s="178"/>
      <c r="I75" s="178"/>
      <c r="J75" s="178"/>
      <c r="K75" s="986"/>
      <c r="L75" s="204"/>
      <c r="M75" s="89"/>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row>
    <row r="76" spans="1:47" s="7" customFormat="1" x14ac:dyDescent="0.25">
      <c r="A76" s="16"/>
      <c r="B76" s="17"/>
      <c r="C76" s="178"/>
      <c r="D76" s="179">
        <f t="shared" ref="D76:D92" si="1">+C76*(100-E76)/100</f>
        <v>0</v>
      </c>
      <c r="E76" s="178"/>
      <c r="F76" s="178"/>
      <c r="G76" s="178"/>
      <c r="H76" s="178"/>
      <c r="I76" s="178"/>
      <c r="J76" s="178"/>
      <c r="K76" s="986"/>
      <c r="L76" s="204"/>
      <c r="M76" s="89"/>
      <c r="N76" s="101"/>
      <c r="O76" s="101"/>
      <c r="P76" s="101"/>
      <c r="Q76" s="101"/>
      <c r="R76" s="101"/>
      <c r="S76" s="101"/>
      <c r="T76" s="101"/>
      <c r="U76" s="101"/>
      <c r="V76" s="101"/>
      <c r="W76" s="101"/>
      <c r="X76" s="101"/>
      <c r="Y76" s="101"/>
      <c r="Z76" s="101"/>
      <c r="AA76" s="101"/>
      <c r="AB76" s="101"/>
      <c r="AC76" s="101"/>
      <c r="AD76" s="101"/>
      <c r="AE76" s="101"/>
      <c r="AF76" s="101"/>
      <c r="AG76" s="101"/>
      <c r="AH76" s="101"/>
      <c r="AI76" s="101"/>
      <c r="AJ76" s="101"/>
      <c r="AK76" s="101"/>
      <c r="AL76" s="101"/>
      <c r="AM76" s="101"/>
      <c r="AN76" s="101"/>
      <c r="AO76" s="101"/>
      <c r="AP76" s="101"/>
      <c r="AQ76" s="101"/>
      <c r="AR76" s="101"/>
      <c r="AS76" s="101"/>
      <c r="AT76" s="101"/>
      <c r="AU76" s="101"/>
    </row>
    <row r="77" spans="1:47" s="7" customFormat="1" x14ac:dyDescent="0.25">
      <c r="A77" s="16"/>
      <c r="B77" s="17"/>
      <c r="C77" s="178"/>
      <c r="D77" s="179">
        <f t="shared" si="1"/>
        <v>0</v>
      </c>
      <c r="E77" s="178"/>
      <c r="F77" s="178"/>
      <c r="G77" s="178"/>
      <c r="H77" s="178"/>
      <c r="I77" s="178"/>
      <c r="J77" s="178"/>
      <c r="K77" s="986"/>
      <c r="L77" s="204"/>
      <c r="M77" s="89"/>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row>
    <row r="78" spans="1:47" s="7" customFormat="1" ht="20.100000000000001" customHeight="1" x14ac:dyDescent="0.25">
      <c r="A78" s="16"/>
      <c r="B78" s="17"/>
      <c r="C78" s="178"/>
      <c r="D78" s="179">
        <f t="shared" si="1"/>
        <v>0</v>
      </c>
      <c r="E78" s="178"/>
      <c r="F78" s="178"/>
      <c r="G78" s="178"/>
      <c r="H78" s="178"/>
      <c r="I78" s="178"/>
      <c r="J78" s="178"/>
      <c r="K78" s="986"/>
      <c r="L78" s="204"/>
      <c r="M78" s="89"/>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row>
    <row r="79" spans="1:47" s="7" customFormat="1" ht="20.100000000000001" customHeight="1" x14ac:dyDescent="0.25">
      <c r="A79" s="16"/>
      <c r="B79" s="17"/>
      <c r="C79" s="178"/>
      <c r="D79" s="179">
        <f t="shared" si="1"/>
        <v>0</v>
      </c>
      <c r="E79" s="178"/>
      <c r="F79" s="178"/>
      <c r="G79" s="178"/>
      <c r="H79" s="178"/>
      <c r="I79" s="178"/>
      <c r="J79" s="178"/>
      <c r="K79" s="986"/>
      <c r="L79" s="204"/>
      <c r="M79" s="89"/>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row>
    <row r="80" spans="1:47" s="7" customFormat="1" x14ac:dyDescent="0.25">
      <c r="A80" s="16"/>
      <c r="B80" s="17"/>
      <c r="C80" s="178"/>
      <c r="D80" s="179">
        <f t="shared" si="1"/>
        <v>0</v>
      </c>
      <c r="E80" s="178"/>
      <c r="F80" s="178"/>
      <c r="G80" s="178"/>
      <c r="H80" s="178"/>
      <c r="I80" s="178"/>
      <c r="J80" s="178"/>
      <c r="K80" s="986"/>
      <c r="L80" s="204"/>
      <c r="M80" s="89"/>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row>
    <row r="81" spans="1:47" s="7" customFormat="1" x14ac:dyDescent="0.25">
      <c r="A81" s="16"/>
      <c r="B81" s="17"/>
      <c r="C81" s="178"/>
      <c r="D81" s="179">
        <f t="shared" si="1"/>
        <v>0</v>
      </c>
      <c r="E81" s="178"/>
      <c r="F81" s="178"/>
      <c r="G81" s="178"/>
      <c r="H81" s="178"/>
      <c r="I81" s="178"/>
      <c r="J81" s="178"/>
      <c r="K81" s="986"/>
      <c r="L81" s="204"/>
      <c r="M81" s="89"/>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c r="AU81" s="101"/>
    </row>
    <row r="82" spans="1:47" s="7" customFormat="1" x14ac:dyDescent="0.25">
      <c r="A82" s="16"/>
      <c r="B82" s="17"/>
      <c r="C82" s="178"/>
      <c r="D82" s="179">
        <f t="shared" si="1"/>
        <v>0</v>
      </c>
      <c r="E82" s="178"/>
      <c r="F82" s="178"/>
      <c r="G82" s="178"/>
      <c r="H82" s="178"/>
      <c r="I82" s="178"/>
      <c r="J82" s="178"/>
      <c r="K82" s="986"/>
      <c r="L82" s="204"/>
      <c r="M82" s="89"/>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row>
    <row r="83" spans="1:47" s="7" customFormat="1" x14ac:dyDescent="0.25">
      <c r="A83" s="16"/>
      <c r="B83" s="17"/>
      <c r="C83" s="178"/>
      <c r="D83" s="179">
        <f t="shared" si="1"/>
        <v>0</v>
      </c>
      <c r="E83" s="178"/>
      <c r="F83" s="178"/>
      <c r="G83" s="178"/>
      <c r="H83" s="178"/>
      <c r="I83" s="178"/>
      <c r="J83" s="178"/>
      <c r="K83" s="986"/>
      <c r="L83" s="204"/>
      <c r="M83" s="89"/>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1"/>
      <c r="AO83" s="101"/>
      <c r="AP83" s="101"/>
      <c r="AQ83" s="101"/>
      <c r="AR83" s="101"/>
      <c r="AS83" s="101"/>
      <c r="AT83" s="101"/>
      <c r="AU83" s="101"/>
    </row>
    <row r="84" spans="1:47" s="7" customFormat="1" x14ac:dyDescent="0.25">
      <c r="A84" s="16"/>
      <c r="B84" s="17"/>
      <c r="C84" s="178"/>
      <c r="D84" s="179">
        <f t="shared" si="1"/>
        <v>0</v>
      </c>
      <c r="E84" s="178"/>
      <c r="F84" s="178"/>
      <c r="G84" s="178"/>
      <c r="H84" s="178"/>
      <c r="I84" s="178"/>
      <c r="J84" s="178"/>
      <c r="K84" s="986"/>
      <c r="L84" s="204"/>
      <c r="M84" s="89"/>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c r="AL84" s="101"/>
      <c r="AM84" s="101"/>
      <c r="AN84" s="101"/>
      <c r="AO84" s="101"/>
      <c r="AP84" s="101"/>
      <c r="AQ84" s="101"/>
      <c r="AR84" s="101"/>
      <c r="AS84" s="101"/>
      <c r="AT84" s="101"/>
      <c r="AU84" s="101"/>
    </row>
    <row r="85" spans="1:47" s="7" customFormat="1" x14ac:dyDescent="0.25">
      <c r="A85" s="16"/>
      <c r="B85" s="17"/>
      <c r="C85" s="178"/>
      <c r="D85" s="179">
        <f t="shared" si="1"/>
        <v>0</v>
      </c>
      <c r="E85" s="178"/>
      <c r="F85" s="178"/>
      <c r="G85" s="178"/>
      <c r="H85" s="178"/>
      <c r="I85" s="178"/>
      <c r="J85" s="178"/>
      <c r="K85" s="986"/>
      <c r="L85" s="204"/>
      <c r="M85" s="89"/>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c r="AU85" s="101"/>
    </row>
    <row r="86" spans="1:47" s="7" customFormat="1" ht="20.100000000000001" customHeight="1" x14ac:dyDescent="0.25">
      <c r="A86" s="16"/>
      <c r="B86" s="17"/>
      <c r="C86" s="178"/>
      <c r="D86" s="179">
        <f t="shared" si="1"/>
        <v>0</v>
      </c>
      <c r="E86" s="178"/>
      <c r="F86" s="178"/>
      <c r="G86" s="178"/>
      <c r="H86" s="178"/>
      <c r="I86" s="178"/>
      <c r="J86" s="178"/>
      <c r="K86" s="986"/>
      <c r="L86" s="204"/>
      <c r="M86" s="89"/>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row>
    <row r="87" spans="1:47" s="7" customFormat="1" ht="20.100000000000001" customHeight="1" x14ac:dyDescent="0.25">
      <c r="A87" s="16"/>
      <c r="B87" s="17"/>
      <c r="C87" s="178"/>
      <c r="D87" s="179">
        <f t="shared" si="1"/>
        <v>0</v>
      </c>
      <c r="E87" s="178"/>
      <c r="F87" s="178"/>
      <c r="G87" s="178"/>
      <c r="H87" s="178"/>
      <c r="I87" s="178"/>
      <c r="J87" s="178"/>
      <c r="K87" s="986"/>
      <c r="L87" s="204"/>
      <c r="M87" s="89"/>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1"/>
      <c r="AO87" s="101"/>
      <c r="AP87" s="101"/>
      <c r="AQ87" s="101"/>
      <c r="AR87" s="101"/>
      <c r="AS87" s="101"/>
      <c r="AT87" s="101"/>
      <c r="AU87" s="101"/>
    </row>
    <row r="88" spans="1:47" s="7" customFormat="1" ht="20.100000000000001" customHeight="1" x14ac:dyDescent="0.25">
      <c r="A88" s="16"/>
      <c r="B88" s="17"/>
      <c r="C88" s="178"/>
      <c r="D88" s="179">
        <f t="shared" si="1"/>
        <v>0</v>
      </c>
      <c r="E88" s="178"/>
      <c r="F88" s="178"/>
      <c r="G88" s="178"/>
      <c r="H88" s="178"/>
      <c r="I88" s="178"/>
      <c r="J88" s="178"/>
      <c r="K88" s="986"/>
      <c r="L88" s="204"/>
      <c r="M88" s="89"/>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c r="AU88" s="101"/>
    </row>
    <row r="89" spans="1:47" s="7" customFormat="1" ht="20.100000000000001" customHeight="1" x14ac:dyDescent="0.25">
      <c r="A89" s="16"/>
      <c r="B89" s="17"/>
      <c r="C89" s="178"/>
      <c r="D89" s="179">
        <f t="shared" si="1"/>
        <v>0</v>
      </c>
      <c r="E89" s="178"/>
      <c r="F89" s="178"/>
      <c r="G89" s="178"/>
      <c r="H89" s="178"/>
      <c r="I89" s="178"/>
      <c r="J89" s="178"/>
      <c r="K89" s="986"/>
      <c r="L89" s="204"/>
      <c r="M89" s="89"/>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1"/>
      <c r="AO89" s="101"/>
      <c r="AP89" s="101"/>
      <c r="AQ89" s="101"/>
      <c r="AR89" s="101"/>
      <c r="AS89" s="101"/>
      <c r="AT89" s="101"/>
      <c r="AU89" s="101"/>
    </row>
    <row r="90" spans="1:47" s="7" customFormat="1" x14ac:dyDescent="0.25">
      <c r="A90" s="16"/>
      <c r="B90" s="17"/>
      <c r="C90" s="178"/>
      <c r="D90" s="179">
        <f t="shared" si="1"/>
        <v>0</v>
      </c>
      <c r="E90" s="178"/>
      <c r="F90" s="178"/>
      <c r="G90" s="178"/>
      <c r="H90" s="178"/>
      <c r="I90" s="178"/>
      <c r="J90" s="178"/>
      <c r="K90" s="986"/>
      <c r="L90" s="204"/>
      <c r="M90" s="89"/>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c r="AU90" s="101"/>
    </row>
    <row r="91" spans="1:47" s="7" customFormat="1" ht="20.100000000000001" customHeight="1" x14ac:dyDescent="0.25">
      <c r="A91" s="16"/>
      <c r="B91" s="17"/>
      <c r="C91" s="178"/>
      <c r="D91" s="179">
        <f t="shared" si="1"/>
        <v>0</v>
      </c>
      <c r="E91" s="178"/>
      <c r="F91" s="178"/>
      <c r="G91" s="178"/>
      <c r="H91" s="178"/>
      <c r="I91" s="178"/>
      <c r="J91" s="178"/>
      <c r="K91" s="986"/>
      <c r="L91" s="204"/>
      <c r="M91" s="89"/>
      <c r="N91" s="101"/>
      <c r="O91" s="101"/>
      <c r="P91" s="101"/>
      <c r="Q91" s="101"/>
      <c r="R91" s="101"/>
      <c r="S91" s="101"/>
      <c r="T91" s="101"/>
      <c r="U91" s="101"/>
      <c r="V91" s="101"/>
      <c r="W91" s="101"/>
      <c r="X91" s="101"/>
      <c r="Y91" s="101"/>
      <c r="Z91" s="101"/>
      <c r="AA91" s="101"/>
      <c r="AB91" s="101"/>
      <c r="AC91" s="101"/>
      <c r="AD91" s="101"/>
      <c r="AE91" s="101"/>
      <c r="AF91" s="101"/>
      <c r="AG91" s="101"/>
      <c r="AH91" s="101"/>
      <c r="AI91" s="101"/>
      <c r="AJ91" s="101"/>
      <c r="AK91" s="101"/>
      <c r="AL91" s="101"/>
      <c r="AM91" s="101"/>
      <c r="AN91" s="101"/>
      <c r="AO91" s="101"/>
      <c r="AP91" s="101"/>
      <c r="AQ91" s="101"/>
      <c r="AR91" s="101"/>
      <c r="AS91" s="101"/>
      <c r="AT91" s="101"/>
      <c r="AU91" s="101"/>
    </row>
    <row r="92" spans="1:47" s="7" customFormat="1" ht="20.100000000000001" customHeight="1" x14ac:dyDescent="0.25">
      <c r="A92" s="16"/>
      <c r="B92" s="17"/>
      <c r="C92" s="178"/>
      <c r="D92" s="179">
        <f t="shared" si="1"/>
        <v>0</v>
      </c>
      <c r="E92" s="178"/>
      <c r="F92" s="178"/>
      <c r="G92" s="178"/>
      <c r="H92" s="178"/>
      <c r="I92" s="178"/>
      <c r="J92" s="178"/>
      <c r="K92" s="986"/>
      <c r="L92" s="204"/>
      <c r="M92" s="89"/>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row>
    <row r="93" spans="1:47" s="7" customFormat="1" ht="20.100000000000001" customHeight="1" x14ac:dyDescent="0.25">
      <c r="A93" s="16"/>
      <c r="B93" s="17"/>
      <c r="C93" s="178"/>
      <c r="D93" s="178"/>
      <c r="E93" s="178"/>
      <c r="F93" s="178"/>
      <c r="G93" s="178"/>
      <c r="H93" s="178"/>
      <c r="I93" s="178"/>
      <c r="J93" s="178"/>
      <c r="K93" s="986"/>
      <c r="L93" s="204"/>
      <c r="M93" s="89"/>
      <c r="N93" s="101"/>
      <c r="O93" s="101"/>
      <c r="P93" s="101"/>
      <c r="Q93" s="101"/>
      <c r="R93" s="101"/>
      <c r="S93" s="101"/>
      <c r="T93" s="101"/>
      <c r="U93" s="101"/>
      <c r="V93" s="101"/>
      <c r="W93" s="101"/>
      <c r="X93" s="101"/>
      <c r="Y93" s="101"/>
      <c r="Z93" s="101"/>
      <c r="AA93" s="101"/>
      <c r="AB93" s="101"/>
      <c r="AC93" s="101"/>
      <c r="AD93" s="101"/>
      <c r="AE93" s="101"/>
      <c r="AF93" s="101"/>
      <c r="AG93" s="101"/>
      <c r="AH93" s="101"/>
      <c r="AI93" s="101"/>
      <c r="AJ93" s="101"/>
      <c r="AK93" s="101"/>
      <c r="AL93" s="101"/>
      <c r="AM93" s="101"/>
      <c r="AN93" s="101"/>
      <c r="AO93" s="101"/>
      <c r="AP93" s="101"/>
      <c r="AQ93" s="101"/>
      <c r="AR93" s="101"/>
      <c r="AS93" s="101"/>
      <c r="AT93" s="101"/>
      <c r="AU93" s="101"/>
    </row>
    <row r="94" spans="1:47" s="7" customFormat="1" ht="20.100000000000001" customHeight="1" x14ac:dyDescent="0.25">
      <c r="A94" s="16"/>
      <c r="B94" s="17"/>
      <c r="C94" s="178"/>
      <c r="D94" s="178"/>
      <c r="E94" s="178"/>
      <c r="F94" s="178"/>
      <c r="G94" s="178"/>
      <c r="H94" s="178"/>
      <c r="I94" s="178"/>
      <c r="J94" s="178"/>
      <c r="K94" s="986"/>
      <c r="L94" s="204"/>
      <c r="M94" s="89"/>
      <c r="N94" s="101"/>
      <c r="O94" s="101"/>
      <c r="P94" s="101"/>
      <c r="Q94" s="101"/>
      <c r="R94" s="101"/>
      <c r="S94" s="101"/>
      <c r="T94" s="101"/>
      <c r="U94" s="101"/>
      <c r="V94" s="101"/>
      <c r="W94" s="101"/>
      <c r="X94" s="101"/>
      <c r="Y94" s="101"/>
      <c r="Z94" s="101"/>
      <c r="AA94" s="101"/>
      <c r="AB94" s="101"/>
      <c r="AC94" s="101"/>
      <c r="AD94" s="101"/>
      <c r="AE94" s="101"/>
      <c r="AF94" s="101"/>
      <c r="AG94" s="101"/>
      <c r="AH94" s="101"/>
      <c r="AI94" s="101"/>
      <c r="AJ94" s="101"/>
      <c r="AK94" s="101"/>
      <c r="AL94" s="101"/>
      <c r="AM94" s="101"/>
      <c r="AN94" s="101"/>
      <c r="AO94" s="101"/>
      <c r="AP94" s="101"/>
      <c r="AQ94" s="101"/>
      <c r="AR94" s="101"/>
      <c r="AS94" s="101"/>
      <c r="AT94" s="101"/>
      <c r="AU94" s="101"/>
    </row>
    <row r="95" spans="1:47" s="7" customFormat="1" ht="20.100000000000001" customHeight="1" x14ac:dyDescent="0.25">
      <c r="A95" s="16"/>
      <c r="B95" s="17"/>
      <c r="C95" s="178"/>
      <c r="D95" s="178"/>
      <c r="E95" s="178"/>
      <c r="F95" s="178"/>
      <c r="G95" s="178"/>
      <c r="H95" s="178"/>
      <c r="I95" s="178"/>
      <c r="J95" s="178"/>
      <c r="K95" s="986"/>
      <c r="L95" s="204"/>
      <c r="M95" s="89"/>
      <c r="N95" s="101"/>
      <c r="O95" s="101"/>
      <c r="P95" s="101"/>
      <c r="Q95" s="101"/>
      <c r="R95" s="101"/>
      <c r="S95" s="101"/>
      <c r="T95" s="101"/>
      <c r="U95" s="101"/>
      <c r="V95" s="101"/>
      <c r="W95" s="101"/>
      <c r="X95" s="101"/>
      <c r="Y95" s="101"/>
      <c r="Z95" s="101"/>
      <c r="AA95" s="101"/>
      <c r="AB95" s="101"/>
      <c r="AC95" s="101"/>
      <c r="AD95" s="101"/>
      <c r="AE95" s="101"/>
      <c r="AF95" s="101"/>
      <c r="AG95" s="101"/>
      <c r="AH95" s="101"/>
      <c r="AI95" s="101"/>
      <c r="AJ95" s="101"/>
      <c r="AK95" s="101"/>
      <c r="AL95" s="101"/>
      <c r="AM95" s="101"/>
      <c r="AN95" s="101"/>
      <c r="AO95" s="101"/>
      <c r="AP95" s="101"/>
      <c r="AQ95" s="101"/>
      <c r="AR95" s="101"/>
      <c r="AS95" s="101"/>
      <c r="AT95" s="101"/>
      <c r="AU95" s="101"/>
    </row>
    <row r="96" spans="1:47" s="7" customFormat="1" ht="20.100000000000001" customHeight="1" x14ac:dyDescent="0.25">
      <c r="A96" s="16"/>
      <c r="B96" s="17"/>
      <c r="C96" s="178"/>
      <c r="D96" s="178"/>
      <c r="E96" s="178"/>
      <c r="F96" s="178"/>
      <c r="G96" s="178"/>
      <c r="H96" s="178"/>
      <c r="I96" s="178"/>
      <c r="J96" s="178"/>
      <c r="K96" s="986"/>
      <c r="L96" s="204"/>
      <c r="M96" s="89"/>
      <c r="N96" s="101"/>
      <c r="O96" s="101"/>
      <c r="P96" s="101"/>
      <c r="Q96" s="101"/>
      <c r="R96" s="101"/>
      <c r="S96" s="101"/>
      <c r="T96" s="101"/>
      <c r="U96" s="101"/>
      <c r="V96" s="101"/>
      <c r="W96" s="101"/>
      <c r="X96" s="101"/>
      <c r="Y96" s="101"/>
      <c r="Z96" s="101"/>
      <c r="AA96" s="101"/>
      <c r="AB96" s="101"/>
      <c r="AC96" s="101"/>
      <c r="AD96" s="101"/>
      <c r="AE96" s="101"/>
      <c r="AF96" s="101"/>
      <c r="AG96" s="101"/>
      <c r="AH96" s="101"/>
      <c r="AI96" s="101"/>
      <c r="AJ96" s="101"/>
      <c r="AK96" s="101"/>
      <c r="AL96" s="101"/>
      <c r="AM96" s="101"/>
      <c r="AN96" s="101"/>
      <c r="AO96" s="101"/>
      <c r="AP96" s="101"/>
      <c r="AQ96" s="101"/>
      <c r="AR96" s="101"/>
      <c r="AS96" s="101"/>
      <c r="AT96" s="101"/>
      <c r="AU96" s="101"/>
    </row>
    <row r="97" spans="1:47" s="7" customFormat="1" ht="20.100000000000001" customHeight="1" x14ac:dyDescent="0.25">
      <c r="A97" s="16"/>
      <c r="B97" s="17"/>
      <c r="C97" s="178"/>
      <c r="D97" s="178"/>
      <c r="E97" s="178"/>
      <c r="F97" s="178"/>
      <c r="G97" s="178"/>
      <c r="H97" s="178"/>
      <c r="I97" s="178"/>
      <c r="J97" s="178"/>
      <c r="K97" s="986"/>
      <c r="L97" s="204"/>
      <c r="M97" s="89"/>
      <c r="N97" s="101"/>
      <c r="O97" s="101"/>
      <c r="P97" s="101"/>
      <c r="Q97" s="101"/>
      <c r="R97" s="101"/>
      <c r="S97" s="101"/>
      <c r="T97" s="101"/>
      <c r="U97" s="101"/>
      <c r="V97" s="101"/>
      <c r="W97" s="101"/>
      <c r="X97" s="101"/>
      <c r="Y97" s="101"/>
      <c r="Z97" s="101"/>
      <c r="AA97" s="101"/>
      <c r="AB97" s="101"/>
      <c r="AC97" s="101"/>
      <c r="AD97" s="101"/>
      <c r="AE97" s="101"/>
      <c r="AF97" s="101"/>
      <c r="AG97" s="101"/>
      <c r="AH97" s="101"/>
      <c r="AI97" s="101"/>
      <c r="AJ97" s="101"/>
      <c r="AK97" s="101"/>
      <c r="AL97" s="101"/>
      <c r="AM97" s="101"/>
      <c r="AN97" s="101"/>
      <c r="AO97" s="101"/>
      <c r="AP97" s="101"/>
      <c r="AQ97" s="101"/>
      <c r="AR97" s="101"/>
      <c r="AS97" s="101"/>
      <c r="AT97" s="101"/>
      <c r="AU97" s="101"/>
    </row>
    <row r="98" spans="1:47" s="7" customFormat="1" ht="20.100000000000001" customHeight="1" x14ac:dyDescent="0.25">
      <c r="A98" s="16"/>
      <c r="B98" s="17"/>
      <c r="C98" s="178"/>
      <c r="D98" s="178"/>
      <c r="E98" s="178"/>
      <c r="F98" s="178"/>
      <c r="G98" s="178"/>
      <c r="H98" s="178"/>
      <c r="I98" s="178"/>
      <c r="J98" s="178"/>
      <c r="K98" s="986"/>
      <c r="L98" s="204"/>
      <c r="M98" s="89"/>
      <c r="N98" s="101"/>
      <c r="O98" s="101"/>
      <c r="P98" s="101"/>
      <c r="Q98" s="101"/>
      <c r="R98" s="101"/>
      <c r="S98" s="101"/>
      <c r="T98" s="101"/>
      <c r="U98" s="101"/>
      <c r="V98" s="101"/>
      <c r="W98" s="101"/>
      <c r="X98" s="101"/>
      <c r="Y98" s="101"/>
      <c r="Z98" s="101"/>
      <c r="AA98" s="101"/>
      <c r="AB98" s="101"/>
      <c r="AC98" s="101"/>
      <c r="AD98" s="101"/>
      <c r="AE98" s="101"/>
      <c r="AF98" s="101"/>
      <c r="AG98" s="101"/>
      <c r="AH98" s="101"/>
      <c r="AI98" s="101"/>
      <c r="AJ98" s="101"/>
      <c r="AK98" s="101"/>
      <c r="AL98" s="101"/>
      <c r="AM98" s="101"/>
      <c r="AN98" s="101"/>
      <c r="AO98" s="101"/>
      <c r="AP98" s="101"/>
      <c r="AQ98" s="101"/>
      <c r="AR98" s="101"/>
      <c r="AS98" s="101"/>
      <c r="AT98" s="101"/>
      <c r="AU98" s="101"/>
    </row>
    <row r="99" spans="1:47" s="7" customFormat="1" x14ac:dyDescent="0.25">
      <c r="A99" s="16"/>
      <c r="B99" s="17"/>
      <c r="C99" s="178"/>
      <c r="D99" s="178"/>
      <c r="E99" s="178"/>
      <c r="F99" s="178"/>
      <c r="G99" s="178"/>
      <c r="H99" s="178"/>
      <c r="I99" s="178"/>
      <c r="J99" s="178"/>
      <c r="K99" s="986"/>
      <c r="L99" s="204"/>
      <c r="M99" s="89"/>
      <c r="N99" s="101"/>
      <c r="O99" s="101"/>
      <c r="P99" s="101"/>
      <c r="Q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1"/>
      <c r="AO99" s="101"/>
      <c r="AP99" s="101"/>
      <c r="AQ99" s="101"/>
      <c r="AR99" s="101"/>
      <c r="AS99" s="101"/>
      <c r="AT99" s="101"/>
      <c r="AU99" s="101"/>
    </row>
    <row r="100" spans="1:47" s="7" customFormat="1" ht="20.100000000000001" customHeight="1" x14ac:dyDescent="0.25">
      <c r="A100" s="16"/>
      <c r="B100" s="17"/>
      <c r="C100" s="178"/>
      <c r="D100" s="178"/>
      <c r="E100" s="178"/>
      <c r="F100" s="178"/>
      <c r="G100" s="178"/>
      <c r="H100" s="178"/>
      <c r="I100" s="178"/>
      <c r="J100" s="178"/>
      <c r="K100" s="986"/>
      <c r="L100" s="204"/>
      <c r="M100" s="89"/>
      <c r="N100" s="101"/>
      <c r="O100" s="101"/>
      <c r="P100" s="101"/>
      <c r="Q100" s="101"/>
      <c r="R100" s="101"/>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1"/>
      <c r="AO100" s="101"/>
      <c r="AP100" s="101"/>
      <c r="AQ100" s="101"/>
      <c r="AR100" s="101"/>
      <c r="AS100" s="101"/>
      <c r="AT100" s="101"/>
      <c r="AU100" s="101"/>
    </row>
    <row r="101" spans="1:47" s="7" customFormat="1" x14ac:dyDescent="0.25">
      <c r="A101" s="16"/>
      <c r="B101" s="17"/>
      <c r="C101" s="178"/>
      <c r="D101" s="178"/>
      <c r="E101" s="178"/>
      <c r="F101" s="178"/>
      <c r="G101" s="178"/>
      <c r="H101" s="178"/>
      <c r="I101" s="178"/>
      <c r="J101" s="178"/>
      <c r="K101" s="986"/>
      <c r="L101" s="204"/>
      <c r="M101" s="89"/>
      <c r="N101" s="101"/>
      <c r="O101" s="101"/>
      <c r="P101" s="101"/>
      <c r="Q101" s="101"/>
      <c r="R101" s="101"/>
      <c r="S101" s="101"/>
      <c r="T101" s="101"/>
      <c r="U101" s="101"/>
      <c r="V101" s="101"/>
      <c r="W101" s="101"/>
      <c r="X101" s="101"/>
      <c r="Y101" s="101"/>
      <c r="Z101" s="101"/>
      <c r="AA101" s="101"/>
      <c r="AB101" s="101"/>
      <c r="AC101" s="101"/>
      <c r="AD101" s="101"/>
      <c r="AE101" s="101"/>
      <c r="AF101" s="101"/>
      <c r="AG101" s="101"/>
      <c r="AH101" s="101"/>
      <c r="AI101" s="101"/>
      <c r="AJ101" s="101"/>
      <c r="AK101" s="101"/>
      <c r="AL101" s="101"/>
      <c r="AM101" s="101"/>
      <c r="AN101" s="101"/>
      <c r="AO101" s="101"/>
      <c r="AP101" s="101"/>
      <c r="AQ101" s="101"/>
      <c r="AR101" s="101"/>
      <c r="AS101" s="101"/>
      <c r="AT101" s="101"/>
      <c r="AU101" s="101"/>
    </row>
    <row r="102" spans="1:47" s="7" customFormat="1" x14ac:dyDescent="0.25">
      <c r="A102" s="16"/>
      <c r="B102" s="17"/>
      <c r="C102" s="178"/>
      <c r="D102" s="178"/>
      <c r="E102" s="178"/>
      <c r="F102" s="178"/>
      <c r="G102" s="178"/>
      <c r="H102" s="178"/>
      <c r="I102" s="178"/>
      <c r="J102" s="178"/>
      <c r="K102" s="986"/>
      <c r="L102" s="204"/>
      <c r="M102" s="89"/>
      <c r="N102" s="101"/>
      <c r="O102" s="101"/>
      <c r="P102" s="101"/>
      <c r="Q102" s="101"/>
      <c r="R102" s="101"/>
      <c r="S102" s="101"/>
      <c r="T102" s="101"/>
      <c r="U102" s="101"/>
      <c r="V102" s="101"/>
      <c r="W102" s="101"/>
      <c r="X102" s="101"/>
      <c r="Y102" s="101"/>
      <c r="Z102" s="101"/>
      <c r="AA102" s="101"/>
      <c r="AB102" s="101"/>
      <c r="AC102" s="101"/>
      <c r="AD102" s="101"/>
      <c r="AE102" s="101"/>
      <c r="AF102" s="101"/>
      <c r="AG102" s="101"/>
      <c r="AH102" s="101"/>
      <c r="AI102" s="101"/>
      <c r="AJ102" s="101"/>
      <c r="AK102" s="101"/>
      <c r="AL102" s="101"/>
      <c r="AM102" s="101"/>
      <c r="AN102" s="101"/>
      <c r="AO102" s="101"/>
      <c r="AP102" s="101"/>
      <c r="AQ102" s="101"/>
      <c r="AR102" s="101"/>
      <c r="AS102" s="101"/>
      <c r="AT102" s="101"/>
      <c r="AU102" s="101"/>
    </row>
    <row r="103" spans="1:47" s="7" customFormat="1" x14ac:dyDescent="0.25">
      <c r="A103" s="16"/>
      <c r="B103" s="47"/>
      <c r="C103" s="178"/>
      <c r="D103" s="178"/>
      <c r="E103" s="178"/>
      <c r="F103" s="178"/>
      <c r="G103" s="178"/>
      <c r="H103" s="178"/>
      <c r="I103" s="178"/>
      <c r="J103" s="178"/>
      <c r="K103" s="986"/>
      <c r="L103" s="204"/>
      <c r="M103" s="89"/>
      <c r="N103" s="101"/>
      <c r="O103" s="101"/>
      <c r="P103" s="101"/>
      <c r="Q103" s="101"/>
      <c r="R103" s="101"/>
      <c r="S103" s="101"/>
      <c r="T103" s="101"/>
      <c r="U103" s="101"/>
      <c r="V103" s="101"/>
      <c r="W103" s="101"/>
      <c r="X103" s="101"/>
      <c r="Y103" s="101"/>
      <c r="Z103" s="101"/>
      <c r="AA103" s="101"/>
      <c r="AB103" s="101"/>
      <c r="AC103" s="101"/>
      <c r="AD103" s="101"/>
      <c r="AE103" s="101"/>
      <c r="AF103" s="101"/>
      <c r="AG103" s="101"/>
      <c r="AH103" s="101"/>
      <c r="AI103" s="101"/>
      <c r="AJ103" s="101"/>
      <c r="AK103" s="101"/>
      <c r="AL103" s="101"/>
      <c r="AM103" s="101"/>
      <c r="AN103" s="101"/>
      <c r="AO103" s="101"/>
      <c r="AP103" s="101"/>
      <c r="AQ103" s="101"/>
      <c r="AR103" s="101"/>
      <c r="AS103" s="101"/>
      <c r="AT103" s="101"/>
      <c r="AU103" s="101"/>
    </row>
    <row r="104" spans="1:47" s="7" customFormat="1" x14ac:dyDescent="0.25">
      <c r="A104" s="16"/>
      <c r="B104" s="47"/>
      <c r="C104" s="178"/>
      <c r="D104" s="178"/>
      <c r="E104" s="178"/>
      <c r="F104" s="178"/>
      <c r="G104" s="178"/>
      <c r="H104" s="178"/>
      <c r="I104" s="178"/>
      <c r="J104" s="178"/>
      <c r="K104" s="986"/>
      <c r="L104" s="204"/>
      <c r="M104" s="89"/>
      <c r="N104" s="101"/>
      <c r="O104" s="101"/>
      <c r="P104" s="101"/>
      <c r="Q104" s="101"/>
      <c r="R104" s="101"/>
      <c r="S104" s="101"/>
      <c r="T104" s="101"/>
      <c r="U104" s="101"/>
      <c r="V104" s="101"/>
      <c r="W104" s="101"/>
      <c r="X104" s="101"/>
      <c r="Y104" s="101"/>
      <c r="Z104" s="101"/>
      <c r="AA104" s="101"/>
      <c r="AB104" s="101"/>
      <c r="AC104" s="101"/>
      <c r="AD104" s="101"/>
      <c r="AE104" s="101"/>
      <c r="AF104" s="101"/>
      <c r="AG104" s="101"/>
      <c r="AH104" s="101"/>
      <c r="AI104" s="101"/>
      <c r="AJ104" s="101"/>
      <c r="AK104" s="101"/>
      <c r="AL104" s="101"/>
      <c r="AM104" s="101"/>
      <c r="AN104" s="101"/>
      <c r="AO104" s="101"/>
      <c r="AP104" s="101"/>
      <c r="AQ104" s="101"/>
      <c r="AR104" s="101"/>
      <c r="AS104" s="101"/>
      <c r="AT104" s="101"/>
      <c r="AU104" s="101"/>
    </row>
    <row r="105" spans="1:47" s="7" customFormat="1" x14ac:dyDescent="0.25">
      <c r="A105" s="16"/>
      <c r="B105" s="47"/>
      <c r="C105" s="178"/>
      <c r="D105" s="178"/>
      <c r="E105" s="178"/>
      <c r="F105" s="178"/>
      <c r="G105" s="178"/>
      <c r="H105" s="178"/>
      <c r="I105" s="178"/>
      <c r="J105" s="178"/>
      <c r="K105" s="986"/>
      <c r="L105" s="204"/>
      <c r="M105" s="89"/>
      <c r="N105" s="101"/>
      <c r="O105" s="101"/>
      <c r="P105" s="101"/>
      <c r="Q105" s="101"/>
      <c r="R105" s="101"/>
      <c r="S105" s="101"/>
      <c r="T105" s="101"/>
      <c r="U105" s="101"/>
      <c r="V105" s="101"/>
      <c r="W105" s="101"/>
      <c r="X105" s="101"/>
      <c r="Y105" s="101"/>
      <c r="Z105" s="101"/>
      <c r="AA105" s="101"/>
      <c r="AB105" s="101"/>
      <c r="AC105" s="101"/>
      <c r="AD105" s="101"/>
      <c r="AE105" s="101"/>
      <c r="AF105" s="101"/>
      <c r="AG105" s="101"/>
      <c r="AH105" s="101"/>
      <c r="AI105" s="101"/>
      <c r="AJ105" s="101"/>
      <c r="AK105" s="101"/>
      <c r="AL105" s="101"/>
      <c r="AM105" s="101"/>
      <c r="AN105" s="101"/>
      <c r="AO105" s="101"/>
      <c r="AP105" s="101"/>
      <c r="AQ105" s="101"/>
      <c r="AR105" s="101"/>
      <c r="AS105" s="101"/>
      <c r="AT105" s="101"/>
      <c r="AU105" s="101"/>
    </row>
    <row r="106" spans="1:47" s="7" customFormat="1" x14ac:dyDescent="0.25">
      <c r="A106" s="16"/>
      <c r="B106" s="47"/>
      <c r="C106" s="178"/>
      <c r="D106" s="178"/>
      <c r="E106" s="178"/>
      <c r="F106" s="178"/>
      <c r="G106" s="178"/>
      <c r="H106" s="178"/>
      <c r="I106" s="178"/>
      <c r="J106" s="178"/>
      <c r="K106" s="986"/>
      <c r="L106" s="204"/>
      <c r="M106" s="89"/>
      <c r="N106" s="101"/>
      <c r="O106" s="101"/>
      <c r="P106" s="101"/>
      <c r="Q106" s="101"/>
      <c r="R106" s="101"/>
      <c r="S106" s="101"/>
      <c r="T106" s="101"/>
      <c r="U106" s="101"/>
      <c r="V106" s="101"/>
      <c r="W106" s="101"/>
      <c r="X106" s="101"/>
      <c r="Y106" s="101"/>
      <c r="Z106" s="101"/>
      <c r="AA106" s="101"/>
      <c r="AB106" s="101"/>
      <c r="AC106" s="101"/>
      <c r="AD106" s="101"/>
      <c r="AE106" s="101"/>
      <c r="AF106" s="101"/>
      <c r="AG106" s="101"/>
      <c r="AH106" s="101"/>
      <c r="AI106" s="101"/>
      <c r="AJ106" s="101"/>
      <c r="AK106" s="101"/>
      <c r="AL106" s="101"/>
      <c r="AM106" s="101"/>
      <c r="AN106" s="101"/>
      <c r="AO106" s="101"/>
      <c r="AP106" s="101"/>
      <c r="AQ106" s="101"/>
      <c r="AR106" s="101"/>
      <c r="AS106" s="101"/>
      <c r="AT106" s="101"/>
      <c r="AU106" s="101"/>
    </row>
    <row r="107" spans="1:47" s="7" customFormat="1" x14ac:dyDescent="0.25">
      <c r="A107" s="16"/>
      <c r="B107" s="47"/>
      <c r="C107" s="178"/>
      <c r="D107" s="178"/>
      <c r="E107" s="178"/>
      <c r="F107" s="178"/>
      <c r="G107" s="178"/>
      <c r="H107" s="178"/>
      <c r="I107" s="178"/>
      <c r="J107" s="178"/>
      <c r="K107" s="986"/>
      <c r="L107" s="204"/>
      <c r="M107" s="89"/>
      <c r="N107" s="101"/>
      <c r="O107" s="101"/>
      <c r="P107" s="101"/>
      <c r="Q107" s="101"/>
      <c r="R107" s="101"/>
      <c r="S107" s="101"/>
      <c r="T107" s="101"/>
      <c r="U107" s="101"/>
      <c r="V107" s="101"/>
      <c r="W107" s="101"/>
      <c r="X107" s="101"/>
      <c r="Y107" s="101"/>
      <c r="Z107" s="101"/>
      <c r="AA107" s="101"/>
      <c r="AB107" s="101"/>
      <c r="AC107" s="101"/>
      <c r="AD107" s="101"/>
      <c r="AE107" s="101"/>
      <c r="AF107" s="101"/>
      <c r="AG107" s="101"/>
      <c r="AH107" s="101"/>
      <c r="AI107" s="101"/>
      <c r="AJ107" s="101"/>
      <c r="AK107" s="101"/>
      <c r="AL107" s="101"/>
      <c r="AM107" s="101"/>
      <c r="AN107" s="101"/>
      <c r="AO107" s="101"/>
      <c r="AP107" s="101"/>
      <c r="AQ107" s="101"/>
      <c r="AR107" s="101"/>
      <c r="AS107" s="101"/>
      <c r="AT107" s="101"/>
      <c r="AU107" s="101"/>
    </row>
    <row r="108" spans="1:47" s="7" customFormat="1" x14ac:dyDescent="0.25">
      <c r="A108" s="16"/>
      <c r="B108" s="47"/>
      <c r="C108" s="178"/>
      <c r="D108" s="178"/>
      <c r="E108" s="178"/>
      <c r="F108" s="178"/>
      <c r="G108" s="178"/>
      <c r="H108" s="178"/>
      <c r="I108" s="178"/>
      <c r="J108" s="178"/>
      <c r="K108" s="986"/>
      <c r="L108" s="204"/>
      <c r="M108" s="89"/>
      <c r="N108" s="101"/>
      <c r="O108" s="101"/>
      <c r="P108" s="101"/>
      <c r="Q108" s="101"/>
      <c r="R108" s="101"/>
      <c r="S108" s="101"/>
      <c r="T108" s="101"/>
      <c r="U108" s="101"/>
      <c r="V108" s="101"/>
      <c r="W108" s="101"/>
      <c r="X108" s="101"/>
      <c r="Y108" s="101"/>
      <c r="Z108" s="101"/>
      <c r="AA108" s="101"/>
      <c r="AB108" s="101"/>
      <c r="AC108" s="101"/>
      <c r="AD108" s="101"/>
      <c r="AE108" s="101"/>
      <c r="AF108" s="101"/>
      <c r="AG108" s="101"/>
      <c r="AH108" s="101"/>
      <c r="AI108" s="101"/>
      <c r="AJ108" s="101"/>
      <c r="AK108" s="101"/>
      <c r="AL108" s="101"/>
      <c r="AM108" s="101"/>
      <c r="AN108" s="101"/>
      <c r="AO108" s="101"/>
      <c r="AP108" s="101"/>
      <c r="AQ108" s="101"/>
      <c r="AR108" s="101"/>
      <c r="AS108" s="101"/>
      <c r="AT108" s="101"/>
      <c r="AU108" s="101"/>
    </row>
    <row r="109" spans="1:47" s="7" customFormat="1" x14ac:dyDescent="0.25">
      <c r="A109" s="16"/>
      <c r="B109" s="47"/>
      <c r="C109" s="178"/>
      <c r="D109" s="178"/>
      <c r="E109" s="178"/>
      <c r="F109" s="178"/>
      <c r="G109" s="178"/>
      <c r="H109" s="178"/>
      <c r="I109" s="178"/>
      <c r="J109" s="178"/>
      <c r="K109" s="986"/>
      <c r="L109" s="204"/>
      <c r="M109" s="89"/>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1"/>
      <c r="AN109" s="101"/>
      <c r="AO109" s="101"/>
      <c r="AP109" s="101"/>
      <c r="AQ109" s="101"/>
      <c r="AR109" s="101"/>
      <c r="AS109" s="101"/>
      <c r="AT109" s="101"/>
      <c r="AU109" s="101"/>
    </row>
    <row r="110" spans="1:47" s="7" customFormat="1" x14ac:dyDescent="0.25">
      <c r="A110" s="16"/>
      <c r="B110" s="47"/>
      <c r="C110" s="178"/>
      <c r="D110" s="178"/>
      <c r="E110" s="178"/>
      <c r="F110" s="178"/>
      <c r="G110" s="178"/>
      <c r="H110" s="178"/>
      <c r="I110" s="178"/>
      <c r="J110" s="178"/>
      <c r="K110" s="986"/>
      <c r="L110" s="204"/>
      <c r="M110" s="89"/>
      <c r="N110" s="101"/>
      <c r="O110" s="101"/>
      <c r="P110" s="101"/>
      <c r="Q110" s="101"/>
      <c r="R110" s="101"/>
      <c r="S110" s="101"/>
      <c r="T110" s="101"/>
      <c r="U110" s="101"/>
      <c r="V110" s="101"/>
      <c r="W110" s="101"/>
      <c r="X110" s="101"/>
      <c r="Y110" s="101"/>
      <c r="Z110" s="101"/>
      <c r="AA110" s="101"/>
      <c r="AB110" s="101"/>
      <c r="AC110" s="101"/>
      <c r="AD110" s="101"/>
      <c r="AE110" s="101"/>
      <c r="AF110" s="101"/>
      <c r="AG110" s="101"/>
      <c r="AH110" s="101"/>
      <c r="AI110" s="101"/>
      <c r="AJ110" s="101"/>
      <c r="AK110" s="101"/>
      <c r="AL110" s="101"/>
      <c r="AM110" s="101"/>
      <c r="AN110" s="101"/>
      <c r="AO110" s="101"/>
      <c r="AP110" s="101"/>
      <c r="AQ110" s="101"/>
      <c r="AR110" s="101"/>
      <c r="AS110" s="101"/>
      <c r="AT110" s="101"/>
      <c r="AU110" s="101"/>
    </row>
    <row r="111" spans="1:47" s="7" customFormat="1" x14ac:dyDescent="0.25">
      <c r="A111" s="16"/>
      <c r="B111" s="47"/>
      <c r="C111" s="178"/>
      <c r="D111" s="178"/>
      <c r="E111" s="178"/>
      <c r="F111" s="178"/>
      <c r="G111" s="178"/>
      <c r="H111" s="178"/>
      <c r="I111" s="178"/>
      <c r="J111" s="178"/>
      <c r="K111" s="986"/>
      <c r="L111" s="204"/>
      <c r="M111" s="89"/>
      <c r="N111" s="101"/>
      <c r="O111" s="101"/>
      <c r="P111" s="101"/>
      <c r="Q111" s="101"/>
      <c r="R111" s="101"/>
      <c r="S111" s="101"/>
      <c r="T111" s="101"/>
      <c r="U111" s="101"/>
      <c r="V111" s="101"/>
      <c r="W111" s="101"/>
      <c r="X111" s="101"/>
      <c r="Y111" s="101"/>
      <c r="Z111" s="101"/>
      <c r="AA111" s="101"/>
      <c r="AB111" s="101"/>
      <c r="AC111" s="101"/>
      <c r="AD111" s="101"/>
      <c r="AE111" s="101"/>
      <c r="AF111" s="101"/>
      <c r="AG111" s="101"/>
      <c r="AH111" s="101"/>
      <c r="AI111" s="101"/>
      <c r="AJ111" s="101"/>
      <c r="AK111" s="101"/>
      <c r="AL111" s="101"/>
      <c r="AM111" s="101"/>
      <c r="AN111" s="101"/>
      <c r="AO111" s="101"/>
      <c r="AP111" s="101"/>
      <c r="AQ111" s="101"/>
      <c r="AR111" s="101"/>
      <c r="AS111" s="101"/>
      <c r="AT111" s="101"/>
      <c r="AU111" s="101"/>
    </row>
    <row r="112" spans="1:47" s="7" customFormat="1" x14ac:dyDescent="0.25">
      <c r="A112" s="16"/>
      <c r="B112" s="47"/>
      <c r="C112" s="178"/>
      <c r="D112" s="178"/>
      <c r="E112" s="178"/>
      <c r="F112" s="178"/>
      <c r="G112" s="178"/>
      <c r="H112" s="178"/>
      <c r="I112" s="178"/>
      <c r="J112" s="178"/>
      <c r="K112" s="986"/>
      <c r="L112" s="204"/>
      <c r="M112" s="89"/>
      <c r="N112" s="101"/>
      <c r="O112" s="101"/>
      <c r="P112" s="101"/>
      <c r="Q112" s="101"/>
      <c r="R112" s="101"/>
      <c r="S112" s="101"/>
      <c r="T112" s="101"/>
      <c r="U112" s="101"/>
      <c r="V112" s="101"/>
      <c r="W112" s="101"/>
      <c r="X112" s="101"/>
      <c r="Y112" s="101"/>
      <c r="Z112" s="101"/>
      <c r="AA112" s="101"/>
      <c r="AB112" s="101"/>
      <c r="AC112" s="101"/>
      <c r="AD112" s="101"/>
      <c r="AE112" s="101"/>
      <c r="AF112" s="101"/>
      <c r="AG112" s="101"/>
      <c r="AH112" s="101"/>
      <c r="AI112" s="101"/>
      <c r="AJ112" s="101"/>
      <c r="AK112" s="101"/>
      <c r="AL112" s="101"/>
      <c r="AM112" s="101"/>
      <c r="AN112" s="101"/>
      <c r="AO112" s="101"/>
      <c r="AP112" s="101"/>
      <c r="AQ112" s="101"/>
      <c r="AR112" s="101"/>
      <c r="AS112" s="101"/>
      <c r="AT112" s="101"/>
      <c r="AU112" s="101"/>
    </row>
    <row r="113" spans="1:47" s="7" customFormat="1" x14ac:dyDescent="0.25">
      <c r="A113" s="16"/>
      <c r="B113" s="47"/>
      <c r="C113" s="178"/>
      <c r="D113" s="178"/>
      <c r="E113" s="178"/>
      <c r="F113" s="178"/>
      <c r="G113" s="178"/>
      <c r="H113" s="178"/>
      <c r="I113" s="178"/>
      <c r="J113" s="178"/>
      <c r="K113" s="986"/>
      <c r="L113" s="204"/>
      <c r="M113" s="89"/>
      <c r="N113" s="101"/>
      <c r="O113" s="101"/>
      <c r="P113" s="101"/>
      <c r="Q113" s="101"/>
      <c r="R113" s="101"/>
      <c r="S113" s="101"/>
      <c r="T113" s="101"/>
      <c r="U113" s="101"/>
      <c r="V113" s="101"/>
      <c r="W113" s="101"/>
      <c r="X113" s="101"/>
      <c r="Y113" s="101"/>
      <c r="Z113" s="101"/>
      <c r="AA113" s="101"/>
      <c r="AB113" s="101"/>
      <c r="AC113" s="101"/>
      <c r="AD113" s="101"/>
      <c r="AE113" s="101"/>
      <c r="AF113" s="101"/>
      <c r="AG113" s="101"/>
      <c r="AH113" s="101"/>
      <c r="AI113" s="101"/>
      <c r="AJ113" s="101"/>
      <c r="AK113" s="101"/>
      <c r="AL113" s="101"/>
      <c r="AM113" s="101"/>
      <c r="AN113" s="101"/>
      <c r="AO113" s="101"/>
      <c r="AP113" s="101"/>
      <c r="AQ113" s="101"/>
      <c r="AR113" s="101"/>
      <c r="AS113" s="101"/>
      <c r="AT113" s="101"/>
      <c r="AU113" s="101"/>
    </row>
    <row r="114" spans="1:47" s="7" customFormat="1" x14ac:dyDescent="0.25">
      <c r="A114" s="16"/>
      <c r="B114" s="47"/>
      <c r="C114" s="178"/>
      <c r="D114" s="178"/>
      <c r="E114" s="178"/>
      <c r="F114" s="178"/>
      <c r="G114" s="178"/>
      <c r="H114" s="178"/>
      <c r="I114" s="178"/>
      <c r="J114" s="178"/>
      <c r="K114" s="986"/>
      <c r="L114" s="204"/>
      <c r="M114" s="89"/>
      <c r="N114" s="101"/>
      <c r="O114" s="101"/>
      <c r="P114" s="101"/>
      <c r="Q114" s="101"/>
      <c r="R114" s="101"/>
      <c r="S114" s="101"/>
      <c r="T114" s="101"/>
      <c r="U114" s="101"/>
      <c r="V114" s="101"/>
      <c r="W114" s="101"/>
      <c r="X114" s="101"/>
      <c r="Y114" s="101"/>
      <c r="Z114" s="101"/>
      <c r="AA114" s="101"/>
      <c r="AB114" s="101"/>
      <c r="AC114" s="101"/>
      <c r="AD114" s="101"/>
      <c r="AE114" s="101"/>
      <c r="AF114" s="101"/>
      <c r="AG114" s="101"/>
      <c r="AH114" s="101"/>
      <c r="AI114" s="101"/>
      <c r="AJ114" s="101"/>
      <c r="AK114" s="101"/>
      <c r="AL114" s="101"/>
      <c r="AM114" s="101"/>
      <c r="AN114" s="101"/>
      <c r="AO114" s="101"/>
      <c r="AP114" s="101"/>
      <c r="AQ114" s="101"/>
      <c r="AR114" s="101"/>
      <c r="AS114" s="101"/>
      <c r="AT114" s="101"/>
      <c r="AU114" s="101"/>
    </row>
    <row r="115" spans="1:47" s="7" customFormat="1" x14ac:dyDescent="0.25">
      <c r="A115" s="16"/>
      <c r="B115" s="47"/>
      <c r="C115" s="178"/>
      <c r="D115" s="178"/>
      <c r="E115" s="178"/>
      <c r="F115" s="178"/>
      <c r="G115" s="178"/>
      <c r="H115" s="178"/>
      <c r="I115" s="178"/>
      <c r="J115" s="178"/>
      <c r="K115" s="986"/>
      <c r="L115" s="204"/>
      <c r="M115" s="89"/>
      <c r="N115" s="101"/>
      <c r="O115" s="101"/>
      <c r="P115" s="101"/>
      <c r="Q115" s="101"/>
      <c r="R115" s="101"/>
      <c r="S115" s="101"/>
      <c r="T115" s="101"/>
      <c r="U115" s="101"/>
      <c r="V115" s="101"/>
      <c r="W115" s="101"/>
      <c r="X115" s="101"/>
      <c r="Y115" s="101"/>
      <c r="Z115" s="101"/>
      <c r="AA115" s="101"/>
      <c r="AB115" s="101"/>
      <c r="AC115" s="101"/>
      <c r="AD115" s="101"/>
      <c r="AE115" s="101"/>
      <c r="AF115" s="101"/>
      <c r="AG115" s="101"/>
      <c r="AH115" s="101"/>
      <c r="AI115" s="101"/>
      <c r="AJ115" s="101"/>
      <c r="AK115" s="101"/>
      <c r="AL115" s="101"/>
      <c r="AM115" s="101"/>
      <c r="AN115" s="101"/>
      <c r="AO115" s="101"/>
      <c r="AP115" s="101"/>
      <c r="AQ115" s="101"/>
      <c r="AR115" s="101"/>
      <c r="AS115" s="101"/>
      <c r="AT115" s="101"/>
      <c r="AU115" s="101"/>
    </row>
    <row r="116" spans="1:47" s="7" customFormat="1" x14ac:dyDescent="0.25">
      <c r="A116" s="16"/>
      <c r="B116" s="47"/>
      <c r="C116" s="178"/>
      <c r="D116" s="178"/>
      <c r="E116" s="178"/>
      <c r="F116" s="178"/>
      <c r="G116" s="178"/>
      <c r="H116" s="178"/>
      <c r="I116" s="178"/>
      <c r="J116" s="178"/>
      <c r="K116" s="986"/>
      <c r="L116" s="204"/>
      <c r="M116" s="89"/>
      <c r="N116" s="101"/>
      <c r="O116" s="101"/>
      <c r="P116" s="101"/>
      <c r="Q116" s="101"/>
      <c r="R116" s="101"/>
      <c r="S116" s="101"/>
      <c r="T116" s="101"/>
      <c r="U116" s="101"/>
      <c r="V116" s="101"/>
      <c r="W116" s="101"/>
      <c r="X116" s="101"/>
      <c r="Y116" s="101"/>
      <c r="Z116" s="101"/>
      <c r="AA116" s="101"/>
      <c r="AB116" s="101"/>
      <c r="AC116" s="101"/>
      <c r="AD116" s="101"/>
      <c r="AE116" s="101"/>
      <c r="AF116" s="101"/>
      <c r="AG116" s="101"/>
      <c r="AH116" s="101"/>
      <c r="AI116" s="101"/>
      <c r="AJ116" s="101"/>
      <c r="AK116" s="101"/>
      <c r="AL116" s="101"/>
      <c r="AM116" s="101"/>
      <c r="AN116" s="101"/>
      <c r="AO116" s="101"/>
      <c r="AP116" s="101"/>
      <c r="AQ116" s="101"/>
      <c r="AR116" s="101"/>
      <c r="AS116" s="101"/>
      <c r="AT116" s="101"/>
      <c r="AU116" s="101"/>
    </row>
    <row r="117" spans="1:47" s="7" customFormat="1" x14ac:dyDescent="0.25">
      <c r="A117" s="16"/>
      <c r="B117" s="47"/>
      <c r="C117" s="178"/>
      <c r="D117" s="178"/>
      <c r="E117" s="178"/>
      <c r="F117" s="178"/>
      <c r="G117" s="178"/>
      <c r="H117" s="178"/>
      <c r="I117" s="178"/>
      <c r="J117" s="178"/>
      <c r="K117" s="986"/>
      <c r="L117" s="204"/>
      <c r="M117" s="89"/>
      <c r="N117" s="101"/>
      <c r="O117" s="101"/>
      <c r="P117" s="101"/>
      <c r="Q117" s="101"/>
      <c r="R117" s="101"/>
      <c r="S117" s="101"/>
      <c r="T117" s="101"/>
      <c r="U117" s="101"/>
      <c r="V117" s="101"/>
      <c r="W117" s="101"/>
      <c r="X117" s="101"/>
      <c r="Y117" s="101"/>
      <c r="Z117" s="101"/>
      <c r="AA117" s="101"/>
      <c r="AB117" s="101"/>
      <c r="AC117" s="101"/>
      <c r="AD117" s="101"/>
      <c r="AE117" s="101"/>
      <c r="AF117" s="101"/>
      <c r="AG117" s="101"/>
      <c r="AH117" s="101"/>
      <c r="AI117" s="101"/>
      <c r="AJ117" s="101"/>
      <c r="AK117" s="101"/>
      <c r="AL117" s="101"/>
      <c r="AM117" s="101"/>
      <c r="AN117" s="101"/>
      <c r="AO117" s="101"/>
      <c r="AP117" s="101"/>
      <c r="AQ117" s="101"/>
      <c r="AR117" s="101"/>
      <c r="AS117" s="101"/>
      <c r="AT117" s="101"/>
      <c r="AU117" s="101"/>
    </row>
    <row r="118" spans="1:47" s="7" customFormat="1" x14ac:dyDescent="0.25">
      <c r="A118" s="16"/>
      <c r="B118" s="47"/>
      <c r="C118" s="178"/>
      <c r="D118" s="178"/>
      <c r="E118" s="178"/>
      <c r="F118" s="178"/>
      <c r="G118" s="178"/>
      <c r="H118" s="178"/>
      <c r="I118" s="178"/>
      <c r="J118" s="178"/>
      <c r="K118" s="986"/>
      <c r="L118" s="204"/>
      <c r="M118" s="89"/>
      <c r="N118" s="101"/>
      <c r="O118" s="101"/>
      <c r="P118" s="101"/>
      <c r="Q118" s="101"/>
      <c r="R118" s="101"/>
      <c r="S118" s="101"/>
      <c r="T118" s="101"/>
      <c r="U118" s="101"/>
      <c r="V118" s="101"/>
      <c r="W118" s="101"/>
      <c r="X118" s="101"/>
      <c r="Y118" s="101"/>
      <c r="Z118" s="101"/>
      <c r="AA118" s="101"/>
      <c r="AB118" s="101"/>
      <c r="AC118" s="101"/>
      <c r="AD118" s="101"/>
      <c r="AE118" s="101"/>
      <c r="AF118" s="101"/>
      <c r="AG118" s="101"/>
      <c r="AH118" s="101"/>
      <c r="AI118" s="101"/>
      <c r="AJ118" s="101"/>
      <c r="AK118" s="101"/>
      <c r="AL118" s="101"/>
      <c r="AM118" s="101"/>
      <c r="AN118" s="101"/>
      <c r="AO118" s="101"/>
      <c r="AP118" s="101"/>
      <c r="AQ118" s="101"/>
      <c r="AR118" s="101"/>
      <c r="AS118" s="101"/>
      <c r="AT118" s="101"/>
      <c r="AU118" s="101"/>
    </row>
    <row r="119" spans="1:47" s="7" customFormat="1" x14ac:dyDescent="0.25">
      <c r="A119" s="16"/>
      <c r="B119" s="47"/>
      <c r="C119" s="178"/>
      <c r="D119" s="178"/>
      <c r="E119" s="178"/>
      <c r="F119" s="178"/>
      <c r="G119" s="178"/>
      <c r="H119" s="178"/>
      <c r="I119" s="178"/>
      <c r="J119" s="178"/>
      <c r="K119" s="986"/>
      <c r="L119" s="204"/>
      <c r="M119" s="89"/>
      <c r="N119" s="101"/>
      <c r="O119" s="101"/>
      <c r="P119" s="101"/>
      <c r="Q119" s="101"/>
      <c r="R119" s="101"/>
      <c r="S119" s="101"/>
      <c r="T119" s="101"/>
      <c r="U119" s="101"/>
      <c r="V119" s="101"/>
      <c r="W119" s="101"/>
      <c r="X119" s="101"/>
      <c r="Y119" s="101"/>
      <c r="Z119" s="101"/>
      <c r="AA119" s="101"/>
      <c r="AB119" s="101"/>
      <c r="AC119" s="101"/>
      <c r="AD119" s="101"/>
      <c r="AE119" s="101"/>
      <c r="AF119" s="101"/>
      <c r="AG119" s="101"/>
      <c r="AH119" s="101"/>
      <c r="AI119" s="101"/>
      <c r="AJ119" s="101"/>
      <c r="AK119" s="101"/>
      <c r="AL119" s="101"/>
      <c r="AM119" s="101"/>
      <c r="AN119" s="101"/>
      <c r="AO119" s="101"/>
      <c r="AP119" s="101"/>
      <c r="AQ119" s="101"/>
      <c r="AR119" s="101"/>
      <c r="AS119" s="101"/>
      <c r="AT119" s="101"/>
      <c r="AU119" s="101"/>
    </row>
    <row r="120" spans="1:47" s="7" customFormat="1" x14ac:dyDescent="0.25">
      <c r="A120" s="16"/>
      <c r="B120" s="47"/>
      <c r="C120" s="178"/>
      <c r="D120" s="178"/>
      <c r="E120" s="178"/>
      <c r="F120" s="178"/>
      <c r="G120" s="178"/>
      <c r="H120" s="178"/>
      <c r="I120" s="178"/>
      <c r="J120" s="178"/>
      <c r="K120" s="986"/>
      <c r="L120" s="204"/>
      <c r="M120" s="89"/>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1"/>
      <c r="AI120" s="101"/>
      <c r="AJ120" s="101"/>
      <c r="AK120" s="101"/>
      <c r="AL120" s="101"/>
      <c r="AM120" s="101"/>
      <c r="AN120" s="101"/>
      <c r="AO120" s="101"/>
      <c r="AP120" s="101"/>
      <c r="AQ120" s="101"/>
      <c r="AR120" s="101"/>
      <c r="AS120" s="101"/>
      <c r="AT120" s="101"/>
      <c r="AU120" s="101"/>
    </row>
    <row r="121" spans="1:47" s="7" customFormat="1" x14ac:dyDescent="0.25">
      <c r="A121" s="16"/>
      <c r="B121" s="47"/>
      <c r="C121" s="178"/>
      <c r="D121" s="178"/>
      <c r="E121" s="178"/>
      <c r="F121" s="178"/>
      <c r="G121" s="178"/>
      <c r="H121" s="178"/>
      <c r="I121" s="178"/>
      <c r="J121" s="178"/>
      <c r="K121" s="986"/>
      <c r="L121" s="204"/>
      <c r="M121" s="89"/>
      <c r="N121" s="101"/>
      <c r="O121" s="101"/>
      <c r="P121" s="101"/>
      <c r="Q121" s="101"/>
      <c r="R121" s="101"/>
      <c r="S121" s="101"/>
      <c r="T121" s="101"/>
      <c r="U121" s="101"/>
      <c r="V121" s="101"/>
      <c r="W121" s="101"/>
      <c r="X121" s="101"/>
      <c r="Y121" s="101"/>
      <c r="Z121" s="101"/>
      <c r="AA121" s="101"/>
      <c r="AB121" s="101"/>
      <c r="AC121" s="101"/>
      <c r="AD121" s="101"/>
      <c r="AE121" s="101"/>
      <c r="AF121" s="101"/>
      <c r="AG121" s="101"/>
      <c r="AH121" s="101"/>
      <c r="AI121" s="101"/>
      <c r="AJ121" s="101"/>
      <c r="AK121" s="101"/>
      <c r="AL121" s="101"/>
      <c r="AM121" s="101"/>
      <c r="AN121" s="101"/>
      <c r="AO121" s="101"/>
      <c r="AP121" s="101"/>
      <c r="AQ121" s="101"/>
      <c r="AR121" s="101"/>
      <c r="AS121" s="101"/>
      <c r="AT121" s="101"/>
      <c r="AU121" s="101"/>
    </row>
    <row r="122" spans="1:47" s="7" customFormat="1" x14ac:dyDescent="0.25">
      <c r="A122" s="16"/>
      <c r="B122" s="47"/>
      <c r="C122" s="178"/>
      <c r="D122" s="178"/>
      <c r="E122" s="178"/>
      <c r="F122" s="178"/>
      <c r="G122" s="178"/>
      <c r="H122" s="178"/>
      <c r="I122" s="178"/>
      <c r="J122" s="178"/>
      <c r="K122" s="986"/>
      <c r="L122" s="204"/>
      <c r="M122" s="89"/>
      <c r="N122" s="101"/>
      <c r="O122" s="101"/>
      <c r="P122" s="101"/>
      <c r="Q122" s="101"/>
      <c r="R122" s="101"/>
      <c r="S122" s="101"/>
      <c r="T122" s="101"/>
      <c r="U122" s="101"/>
      <c r="V122" s="101"/>
      <c r="W122" s="101"/>
      <c r="X122" s="101"/>
      <c r="Y122" s="101"/>
      <c r="Z122" s="101"/>
      <c r="AA122" s="101"/>
      <c r="AB122" s="101"/>
      <c r="AC122" s="101"/>
      <c r="AD122" s="101"/>
      <c r="AE122" s="101"/>
      <c r="AF122" s="101"/>
      <c r="AG122" s="101"/>
      <c r="AH122" s="101"/>
      <c r="AI122" s="101"/>
      <c r="AJ122" s="101"/>
      <c r="AK122" s="101"/>
      <c r="AL122" s="101"/>
      <c r="AM122" s="101"/>
      <c r="AN122" s="101"/>
      <c r="AO122" s="101"/>
      <c r="AP122" s="101"/>
      <c r="AQ122" s="101"/>
      <c r="AR122" s="101"/>
      <c r="AS122" s="101"/>
      <c r="AT122" s="101"/>
      <c r="AU122" s="101"/>
    </row>
    <row r="123" spans="1:47" s="7" customFormat="1" x14ac:dyDescent="0.25">
      <c r="A123" s="16"/>
      <c r="B123" s="47"/>
      <c r="C123" s="178"/>
      <c r="D123" s="178"/>
      <c r="E123" s="178"/>
      <c r="F123" s="178"/>
      <c r="G123" s="178"/>
      <c r="H123" s="178"/>
      <c r="I123" s="178"/>
      <c r="J123" s="178"/>
      <c r="K123" s="986"/>
      <c r="L123" s="204"/>
      <c r="M123" s="89"/>
      <c r="N123" s="101"/>
      <c r="O123" s="101"/>
      <c r="P123" s="101"/>
      <c r="Q123" s="101"/>
      <c r="R123" s="101"/>
      <c r="S123" s="101"/>
      <c r="T123" s="101"/>
      <c r="U123" s="101"/>
      <c r="V123" s="101"/>
      <c r="W123" s="101"/>
      <c r="X123" s="101"/>
      <c r="Y123" s="101"/>
      <c r="Z123" s="101"/>
      <c r="AA123" s="101"/>
      <c r="AB123" s="101"/>
      <c r="AC123" s="101"/>
      <c r="AD123" s="101"/>
      <c r="AE123" s="101"/>
      <c r="AF123" s="101"/>
      <c r="AG123" s="101"/>
      <c r="AH123" s="101"/>
      <c r="AI123" s="101"/>
      <c r="AJ123" s="101"/>
      <c r="AK123" s="101"/>
      <c r="AL123" s="101"/>
      <c r="AM123" s="101"/>
      <c r="AN123" s="101"/>
      <c r="AO123" s="101"/>
      <c r="AP123" s="101"/>
      <c r="AQ123" s="101"/>
      <c r="AR123" s="101"/>
      <c r="AS123" s="101"/>
      <c r="AT123" s="101"/>
      <c r="AU123" s="101"/>
    </row>
    <row r="124" spans="1:47" s="7" customFormat="1" x14ac:dyDescent="0.25">
      <c r="A124" s="16"/>
      <c r="B124" s="47"/>
      <c r="C124" s="178"/>
      <c r="D124" s="178"/>
      <c r="E124" s="178"/>
      <c r="F124" s="178"/>
      <c r="G124" s="178"/>
      <c r="H124" s="178"/>
      <c r="I124" s="178"/>
      <c r="J124" s="178"/>
      <c r="K124" s="986"/>
      <c r="L124" s="204"/>
      <c r="M124" s="89"/>
      <c r="N124" s="101"/>
      <c r="O124" s="101"/>
      <c r="P124" s="101"/>
      <c r="Q124" s="101"/>
      <c r="R124" s="101"/>
      <c r="S124" s="101"/>
      <c r="T124" s="101"/>
      <c r="U124" s="101"/>
      <c r="V124" s="101"/>
      <c r="W124" s="101"/>
      <c r="X124" s="101"/>
      <c r="Y124" s="101"/>
      <c r="Z124" s="101"/>
      <c r="AA124" s="101"/>
      <c r="AB124" s="101"/>
      <c r="AC124" s="101"/>
      <c r="AD124" s="101"/>
      <c r="AE124" s="101"/>
      <c r="AF124" s="101"/>
      <c r="AG124" s="101"/>
      <c r="AH124" s="101"/>
      <c r="AI124" s="101"/>
      <c r="AJ124" s="101"/>
      <c r="AK124" s="101"/>
      <c r="AL124" s="101"/>
      <c r="AM124" s="101"/>
      <c r="AN124" s="101"/>
      <c r="AO124" s="101"/>
      <c r="AP124" s="101"/>
      <c r="AQ124" s="101"/>
      <c r="AR124" s="101"/>
      <c r="AS124" s="101"/>
      <c r="AT124" s="101"/>
      <c r="AU124" s="101"/>
    </row>
    <row r="125" spans="1:47" s="7" customFormat="1" x14ac:dyDescent="0.25">
      <c r="A125" s="16"/>
      <c r="B125" s="47"/>
      <c r="C125" s="178"/>
      <c r="D125" s="178"/>
      <c r="E125" s="178"/>
      <c r="F125" s="178"/>
      <c r="G125" s="178"/>
      <c r="H125" s="178"/>
      <c r="I125" s="178"/>
      <c r="J125" s="178"/>
      <c r="K125" s="986"/>
      <c r="L125" s="204"/>
      <c r="M125" s="89"/>
      <c r="N125" s="101"/>
      <c r="O125" s="101"/>
      <c r="P125" s="101"/>
      <c r="Q125" s="101"/>
      <c r="R125" s="101"/>
      <c r="S125" s="101"/>
      <c r="T125" s="101"/>
      <c r="U125" s="101"/>
      <c r="V125" s="101"/>
      <c r="W125" s="101"/>
      <c r="X125" s="101"/>
      <c r="Y125" s="101"/>
      <c r="Z125" s="101"/>
      <c r="AA125" s="101"/>
      <c r="AB125" s="101"/>
      <c r="AC125" s="101"/>
      <c r="AD125" s="101"/>
      <c r="AE125" s="101"/>
      <c r="AF125" s="101"/>
      <c r="AG125" s="101"/>
      <c r="AH125" s="101"/>
      <c r="AI125" s="101"/>
      <c r="AJ125" s="101"/>
      <c r="AK125" s="101"/>
      <c r="AL125" s="101"/>
      <c r="AM125" s="101"/>
      <c r="AN125" s="101"/>
      <c r="AO125" s="101"/>
      <c r="AP125" s="101"/>
      <c r="AQ125" s="101"/>
      <c r="AR125" s="101"/>
      <c r="AS125" s="101"/>
      <c r="AT125" s="101"/>
      <c r="AU125" s="101"/>
    </row>
    <row r="126" spans="1:47" s="7" customFormat="1" x14ac:dyDescent="0.25">
      <c r="A126" s="16"/>
      <c r="B126" s="47"/>
      <c r="C126" s="178"/>
      <c r="D126" s="178"/>
      <c r="E126" s="178"/>
      <c r="F126" s="178"/>
      <c r="G126" s="178"/>
      <c r="H126" s="178"/>
      <c r="I126" s="178"/>
      <c r="J126" s="178"/>
      <c r="K126" s="986"/>
      <c r="L126" s="204"/>
      <c r="M126" s="89"/>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row>
    <row r="127" spans="1:47" s="7" customFormat="1" x14ac:dyDescent="0.25">
      <c r="A127" s="16"/>
      <c r="B127" s="47"/>
      <c r="C127" s="178"/>
      <c r="D127" s="178"/>
      <c r="E127" s="178"/>
      <c r="F127" s="178"/>
      <c r="G127" s="178"/>
      <c r="H127" s="178"/>
      <c r="I127" s="178"/>
      <c r="J127" s="178"/>
      <c r="K127" s="986"/>
      <c r="L127" s="204"/>
      <c r="M127" s="89"/>
      <c r="N127" s="101"/>
      <c r="O127" s="101"/>
      <c r="P127" s="101"/>
      <c r="Q127" s="101"/>
      <c r="R127" s="101"/>
      <c r="S127" s="101"/>
      <c r="T127" s="101"/>
      <c r="U127" s="101"/>
      <c r="V127" s="101"/>
      <c r="W127" s="101"/>
      <c r="X127" s="101"/>
      <c r="Y127" s="101"/>
      <c r="Z127" s="101"/>
      <c r="AA127" s="101"/>
      <c r="AB127" s="101"/>
      <c r="AC127" s="101"/>
      <c r="AD127" s="101"/>
      <c r="AE127" s="101"/>
      <c r="AF127" s="101"/>
      <c r="AG127" s="101"/>
      <c r="AH127" s="101"/>
      <c r="AI127" s="101"/>
      <c r="AJ127" s="101"/>
      <c r="AK127" s="101"/>
      <c r="AL127" s="101"/>
      <c r="AM127" s="101"/>
      <c r="AN127" s="101"/>
      <c r="AO127" s="101"/>
      <c r="AP127" s="101"/>
      <c r="AQ127" s="101"/>
      <c r="AR127" s="101"/>
      <c r="AS127" s="101"/>
      <c r="AT127" s="101"/>
      <c r="AU127" s="101"/>
    </row>
    <row r="128" spans="1:47" s="7" customFormat="1" x14ac:dyDescent="0.25">
      <c r="A128" s="16"/>
      <c r="B128" s="47"/>
      <c r="C128" s="178"/>
      <c r="D128" s="178"/>
      <c r="E128" s="178"/>
      <c r="F128" s="178"/>
      <c r="G128" s="178"/>
      <c r="H128" s="178"/>
      <c r="I128" s="178"/>
      <c r="J128" s="178"/>
      <c r="K128" s="986"/>
      <c r="L128" s="204"/>
      <c r="M128" s="89"/>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c r="AL128" s="101"/>
      <c r="AM128" s="101"/>
      <c r="AN128" s="101"/>
      <c r="AO128" s="101"/>
      <c r="AP128" s="101"/>
      <c r="AQ128" s="101"/>
      <c r="AR128" s="101"/>
      <c r="AS128" s="101"/>
      <c r="AT128" s="101"/>
      <c r="AU128" s="101"/>
    </row>
    <row r="129" spans="1:47" s="7" customFormat="1" x14ac:dyDescent="0.25">
      <c r="A129" s="16"/>
      <c r="B129" s="47"/>
      <c r="C129" s="178"/>
      <c r="D129" s="178"/>
      <c r="E129" s="178"/>
      <c r="F129" s="178"/>
      <c r="G129" s="178"/>
      <c r="H129" s="178"/>
      <c r="I129" s="178"/>
      <c r="J129" s="178"/>
      <c r="K129" s="986"/>
      <c r="L129" s="204"/>
      <c r="M129" s="89"/>
      <c r="N129" s="101"/>
      <c r="O129" s="101"/>
      <c r="P129" s="101"/>
      <c r="Q129" s="101"/>
      <c r="R129" s="101"/>
      <c r="S129" s="101"/>
      <c r="T129" s="101"/>
      <c r="U129" s="101"/>
      <c r="V129" s="101"/>
      <c r="W129" s="101"/>
      <c r="X129" s="101"/>
      <c r="Y129" s="101"/>
      <c r="Z129" s="101"/>
      <c r="AA129" s="101"/>
      <c r="AB129" s="101"/>
      <c r="AC129" s="101"/>
      <c r="AD129" s="101"/>
      <c r="AE129" s="101"/>
      <c r="AF129" s="101"/>
      <c r="AG129" s="101"/>
      <c r="AH129" s="101"/>
      <c r="AI129" s="101"/>
      <c r="AJ129" s="101"/>
      <c r="AK129" s="101"/>
      <c r="AL129" s="101"/>
      <c r="AM129" s="101"/>
      <c r="AN129" s="101"/>
      <c r="AO129" s="101"/>
      <c r="AP129" s="101"/>
      <c r="AQ129" s="101"/>
      <c r="AR129" s="101"/>
      <c r="AS129" s="101"/>
      <c r="AT129" s="101"/>
      <c r="AU129" s="101"/>
    </row>
    <row r="130" spans="1:47" s="7" customFormat="1" x14ac:dyDescent="0.25">
      <c r="A130" s="48"/>
      <c r="B130" s="47"/>
      <c r="C130" s="178"/>
      <c r="D130" s="178"/>
      <c r="E130" s="178"/>
      <c r="F130" s="178"/>
      <c r="G130" s="178"/>
      <c r="H130" s="178"/>
      <c r="I130" s="178"/>
      <c r="J130" s="178"/>
      <c r="K130" s="986"/>
      <c r="L130" s="204"/>
      <c r="M130" s="89"/>
      <c r="N130" s="101"/>
      <c r="O130" s="101"/>
      <c r="P130" s="101"/>
      <c r="Q130" s="101"/>
      <c r="R130" s="101"/>
      <c r="S130" s="101"/>
      <c r="T130" s="101"/>
      <c r="U130" s="101"/>
      <c r="V130" s="101"/>
      <c r="W130" s="101"/>
      <c r="X130" s="101"/>
      <c r="Y130" s="101"/>
      <c r="Z130" s="101"/>
      <c r="AA130" s="101"/>
      <c r="AB130" s="101"/>
      <c r="AC130" s="101"/>
      <c r="AD130" s="101"/>
      <c r="AE130" s="101"/>
      <c r="AF130" s="101"/>
      <c r="AG130" s="101"/>
      <c r="AH130" s="101"/>
      <c r="AI130" s="101"/>
      <c r="AJ130" s="101"/>
      <c r="AK130" s="101"/>
      <c r="AL130" s="101"/>
      <c r="AM130" s="101"/>
      <c r="AN130" s="101"/>
      <c r="AO130" s="101"/>
      <c r="AP130" s="101"/>
      <c r="AQ130" s="101"/>
      <c r="AR130" s="101"/>
      <c r="AS130" s="101"/>
      <c r="AT130" s="101"/>
      <c r="AU130" s="101"/>
    </row>
    <row r="131" spans="1:47" s="7" customFormat="1" x14ac:dyDescent="0.25">
      <c r="A131" s="48"/>
      <c r="B131" s="47"/>
      <c r="C131" s="178"/>
      <c r="D131" s="178"/>
      <c r="E131" s="178"/>
      <c r="F131" s="178"/>
      <c r="G131" s="178"/>
      <c r="H131" s="178"/>
      <c r="I131" s="178"/>
      <c r="J131" s="178"/>
      <c r="K131" s="986"/>
      <c r="L131" s="204"/>
      <c r="M131" s="89"/>
      <c r="N131" s="101"/>
      <c r="O131" s="101"/>
      <c r="P131" s="101"/>
      <c r="Q131" s="101"/>
      <c r="R131" s="101"/>
      <c r="S131" s="101"/>
      <c r="T131" s="101"/>
      <c r="U131" s="101"/>
      <c r="V131" s="101"/>
      <c r="W131" s="101"/>
      <c r="X131" s="101"/>
      <c r="Y131" s="101"/>
      <c r="Z131" s="101"/>
      <c r="AA131" s="101"/>
      <c r="AB131" s="101"/>
      <c r="AC131" s="101"/>
      <c r="AD131" s="101"/>
      <c r="AE131" s="101"/>
      <c r="AF131" s="101"/>
      <c r="AG131" s="101"/>
      <c r="AH131" s="101"/>
      <c r="AI131" s="101"/>
      <c r="AJ131" s="101"/>
      <c r="AK131" s="101"/>
      <c r="AL131" s="101"/>
      <c r="AM131" s="101"/>
      <c r="AN131" s="101"/>
      <c r="AO131" s="101"/>
      <c r="AP131" s="101"/>
      <c r="AQ131" s="101"/>
      <c r="AR131" s="101"/>
      <c r="AS131" s="101"/>
      <c r="AT131" s="101"/>
      <c r="AU131" s="101"/>
    </row>
    <row r="132" spans="1:47" s="7" customFormat="1" x14ac:dyDescent="0.25">
      <c r="A132" s="48"/>
      <c r="B132" s="47"/>
      <c r="C132" s="178"/>
      <c r="D132" s="178"/>
      <c r="E132" s="178"/>
      <c r="F132" s="178"/>
      <c r="G132" s="178"/>
      <c r="H132" s="178"/>
      <c r="I132" s="178"/>
      <c r="J132" s="178"/>
      <c r="K132" s="986"/>
      <c r="L132" s="204"/>
      <c r="M132" s="89"/>
      <c r="N132" s="101"/>
      <c r="O132" s="101"/>
      <c r="P132" s="101"/>
      <c r="Q132" s="101"/>
      <c r="R132" s="101"/>
      <c r="S132" s="101"/>
      <c r="T132" s="101"/>
      <c r="U132" s="101"/>
      <c r="V132" s="101"/>
      <c r="W132" s="101"/>
      <c r="X132" s="101"/>
      <c r="Y132" s="101"/>
      <c r="Z132" s="101"/>
      <c r="AA132" s="101"/>
      <c r="AB132" s="101"/>
      <c r="AC132" s="101"/>
      <c r="AD132" s="101"/>
      <c r="AE132" s="101"/>
      <c r="AF132" s="101"/>
      <c r="AG132" s="101"/>
      <c r="AH132" s="101"/>
      <c r="AI132" s="101"/>
      <c r="AJ132" s="101"/>
      <c r="AK132" s="101"/>
      <c r="AL132" s="101"/>
      <c r="AM132" s="101"/>
      <c r="AN132" s="101"/>
      <c r="AO132" s="101"/>
      <c r="AP132" s="101"/>
      <c r="AQ132" s="101"/>
      <c r="AR132" s="101"/>
      <c r="AS132" s="101"/>
      <c r="AT132" s="101"/>
      <c r="AU132" s="101"/>
    </row>
    <row r="133" spans="1:47" s="7" customFormat="1" x14ac:dyDescent="0.25">
      <c r="A133" s="48"/>
      <c r="B133" s="47"/>
      <c r="C133" s="47"/>
      <c r="D133" s="47"/>
      <c r="E133" s="47"/>
      <c r="F133" s="47"/>
      <c r="G133" s="47"/>
      <c r="H133" s="47"/>
      <c r="I133" s="47"/>
      <c r="J133" s="47"/>
      <c r="K133" s="970"/>
      <c r="M133" s="89"/>
      <c r="N133" s="101"/>
      <c r="O133" s="101"/>
      <c r="P133" s="101"/>
      <c r="Q133" s="101"/>
      <c r="R133" s="101"/>
      <c r="S133" s="101"/>
      <c r="T133" s="101"/>
      <c r="U133" s="101"/>
      <c r="V133" s="101"/>
      <c r="W133" s="101"/>
      <c r="X133" s="101"/>
      <c r="Y133" s="101"/>
      <c r="Z133" s="101"/>
      <c r="AA133" s="101"/>
      <c r="AB133" s="101"/>
      <c r="AC133" s="101"/>
      <c r="AD133" s="101"/>
      <c r="AE133" s="101"/>
      <c r="AF133" s="101"/>
      <c r="AG133" s="101"/>
      <c r="AH133" s="101"/>
      <c r="AI133" s="101"/>
      <c r="AJ133" s="101"/>
      <c r="AK133" s="101"/>
      <c r="AL133" s="101"/>
      <c r="AM133" s="101"/>
      <c r="AN133" s="101"/>
      <c r="AO133" s="101"/>
      <c r="AP133" s="101"/>
      <c r="AQ133" s="101"/>
      <c r="AR133" s="101"/>
      <c r="AS133" s="101"/>
      <c r="AT133" s="101"/>
      <c r="AU133" s="101"/>
    </row>
    <row r="134" spans="1:47" s="7" customFormat="1" x14ac:dyDescent="0.25">
      <c r="A134" s="48"/>
      <c r="B134" s="47"/>
      <c r="C134" s="47"/>
      <c r="D134" s="47"/>
      <c r="E134" s="47"/>
      <c r="F134" s="47"/>
      <c r="G134" s="47"/>
      <c r="H134" s="47"/>
      <c r="I134" s="47"/>
      <c r="J134" s="47"/>
      <c r="K134" s="970"/>
      <c r="M134" s="89"/>
      <c r="N134" s="101"/>
      <c r="O134" s="101"/>
      <c r="P134" s="101"/>
      <c r="Q134" s="101"/>
      <c r="R134" s="101"/>
      <c r="S134" s="101"/>
      <c r="T134" s="101"/>
      <c r="U134" s="101"/>
      <c r="V134" s="101"/>
      <c r="W134" s="101"/>
      <c r="X134" s="101"/>
      <c r="Y134" s="101"/>
      <c r="Z134" s="101"/>
      <c r="AA134" s="101"/>
      <c r="AB134" s="101"/>
      <c r="AC134" s="101"/>
      <c r="AD134" s="101"/>
      <c r="AE134" s="101"/>
      <c r="AF134" s="101"/>
      <c r="AG134" s="101"/>
      <c r="AH134" s="101"/>
      <c r="AI134" s="101"/>
      <c r="AJ134" s="101"/>
      <c r="AK134" s="101"/>
      <c r="AL134" s="101"/>
      <c r="AM134" s="101"/>
      <c r="AN134" s="101"/>
      <c r="AO134" s="101"/>
      <c r="AP134" s="101"/>
      <c r="AQ134" s="101"/>
      <c r="AR134" s="101"/>
      <c r="AS134" s="101"/>
      <c r="AT134" s="101"/>
      <c r="AU134" s="101"/>
    </row>
    <row r="135" spans="1:47" s="7" customFormat="1" x14ac:dyDescent="0.25">
      <c r="A135" s="48"/>
      <c r="B135" s="47"/>
      <c r="C135" s="47"/>
      <c r="D135" s="47"/>
      <c r="E135" s="47"/>
      <c r="F135" s="47"/>
      <c r="G135" s="47"/>
      <c r="H135" s="47"/>
      <c r="I135" s="47"/>
      <c r="J135" s="47"/>
      <c r="K135" s="970"/>
      <c r="M135" s="89"/>
      <c r="N135" s="101"/>
      <c r="O135" s="101"/>
      <c r="P135" s="101"/>
      <c r="Q135" s="101"/>
      <c r="R135" s="101"/>
      <c r="S135" s="101"/>
      <c r="T135" s="101"/>
      <c r="U135" s="101"/>
      <c r="V135" s="101"/>
      <c r="W135" s="101"/>
      <c r="X135" s="101"/>
      <c r="Y135" s="101"/>
      <c r="Z135" s="101"/>
      <c r="AA135" s="101"/>
      <c r="AB135" s="101"/>
      <c r="AC135" s="101"/>
      <c r="AD135" s="101"/>
      <c r="AE135" s="101"/>
      <c r="AF135" s="101"/>
      <c r="AG135" s="101"/>
      <c r="AH135" s="101"/>
      <c r="AI135" s="101"/>
      <c r="AJ135" s="101"/>
      <c r="AK135" s="101"/>
      <c r="AL135" s="101"/>
      <c r="AM135" s="101"/>
      <c r="AN135" s="101"/>
      <c r="AO135" s="101"/>
      <c r="AP135" s="101"/>
      <c r="AQ135" s="101"/>
      <c r="AR135" s="101"/>
      <c r="AS135" s="101"/>
      <c r="AT135" s="101"/>
      <c r="AU135" s="101"/>
    </row>
    <row r="136" spans="1:47" s="7" customFormat="1" x14ac:dyDescent="0.25">
      <c r="A136" s="48"/>
      <c r="B136" s="47"/>
      <c r="C136" s="47"/>
      <c r="D136" s="47"/>
      <c r="E136" s="47"/>
      <c r="F136" s="47"/>
      <c r="G136" s="47"/>
      <c r="H136" s="47"/>
      <c r="I136" s="47"/>
      <c r="J136" s="47"/>
      <c r="K136" s="970"/>
      <c r="M136" s="89"/>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c r="AJ136" s="101"/>
      <c r="AK136" s="101"/>
      <c r="AL136" s="101"/>
      <c r="AM136" s="101"/>
      <c r="AN136" s="101"/>
      <c r="AO136" s="101"/>
      <c r="AP136" s="101"/>
      <c r="AQ136" s="101"/>
      <c r="AR136" s="101"/>
      <c r="AS136" s="101"/>
      <c r="AT136" s="101"/>
      <c r="AU136" s="101"/>
    </row>
    <row r="137" spans="1:47" s="7" customFormat="1" x14ac:dyDescent="0.25">
      <c r="A137" s="48"/>
      <c r="B137" s="47"/>
      <c r="C137" s="47"/>
      <c r="D137" s="47"/>
      <c r="E137" s="47"/>
      <c r="F137" s="47"/>
      <c r="G137" s="47"/>
      <c r="H137" s="47"/>
      <c r="I137" s="47"/>
      <c r="J137" s="47"/>
      <c r="K137" s="970"/>
      <c r="M137" s="89"/>
      <c r="N137" s="101"/>
      <c r="O137" s="101"/>
      <c r="P137" s="101"/>
      <c r="Q137" s="101"/>
      <c r="R137" s="101"/>
      <c r="S137" s="101"/>
      <c r="T137" s="101"/>
      <c r="U137" s="101"/>
      <c r="V137" s="101"/>
      <c r="W137" s="101"/>
      <c r="X137" s="101"/>
      <c r="Y137" s="101"/>
      <c r="Z137" s="101"/>
      <c r="AA137" s="101"/>
      <c r="AB137" s="101"/>
      <c r="AC137" s="101"/>
      <c r="AD137" s="101"/>
      <c r="AE137" s="101"/>
      <c r="AF137" s="101"/>
      <c r="AG137" s="101"/>
      <c r="AH137" s="101"/>
      <c r="AI137" s="101"/>
      <c r="AJ137" s="101"/>
      <c r="AK137" s="101"/>
      <c r="AL137" s="101"/>
      <c r="AM137" s="101"/>
      <c r="AN137" s="101"/>
      <c r="AO137" s="101"/>
      <c r="AP137" s="101"/>
      <c r="AQ137" s="101"/>
      <c r="AR137" s="101"/>
      <c r="AS137" s="101"/>
      <c r="AT137" s="101"/>
      <c r="AU137" s="101"/>
    </row>
    <row r="138" spans="1:47" s="7" customFormat="1" x14ac:dyDescent="0.25">
      <c r="A138" s="48"/>
      <c r="B138" s="47"/>
      <c r="C138" s="47"/>
      <c r="D138" s="47"/>
      <c r="E138" s="47"/>
      <c r="F138" s="47"/>
      <c r="G138" s="47"/>
      <c r="H138" s="47"/>
      <c r="I138" s="47"/>
      <c r="J138" s="47"/>
      <c r="K138" s="970"/>
      <c r="M138" s="89"/>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c r="AJ138" s="101"/>
      <c r="AK138" s="101"/>
      <c r="AL138" s="101"/>
      <c r="AM138" s="101"/>
      <c r="AN138" s="101"/>
      <c r="AO138" s="101"/>
      <c r="AP138" s="101"/>
      <c r="AQ138" s="101"/>
      <c r="AR138" s="101"/>
      <c r="AS138" s="101"/>
      <c r="AT138" s="101"/>
      <c r="AU138" s="101"/>
    </row>
  </sheetData>
  <autoFilter ref="B6:B92"/>
  <customSheetViews>
    <customSheetView guid="{4721BBB5-12E6-4B99-8BF2-C39038CD9F6A}" showAutoFilter="1">
      <pane ySplit="6" topLeftCell="A45" activePane="bottomLeft" state="frozen"/>
      <selection pane="bottomLeft" activeCell="I53" sqref="I53"/>
      <pageMargins left="0.7" right="0.7" top="0.75" bottom="0.75" header="0.3" footer="0.3"/>
      <pageSetup scale="85" orientation="landscape" r:id="rId1"/>
      <autoFilter ref="B6:B59"/>
    </customSheetView>
    <customSheetView guid="{FA9FAA88-D028-49CA-97F0-6F4B4A8F7473}" showAutoFilter="1">
      <pane ySplit="6" topLeftCell="A33" activePane="bottomLeft" state="frozen"/>
      <selection pane="bottomLeft" activeCell="K9" sqref="K9"/>
      <pageMargins left="0.7" right="0.7" top="0.75" bottom="0.75" header="0.3" footer="0.3"/>
      <pageSetup scale="85" orientation="landscape" r:id="rId2"/>
      <autoFilter ref="B6:B59"/>
    </customSheetView>
  </customSheetViews>
  <mergeCells count="70">
    <mergeCell ref="C40:J40"/>
    <mergeCell ref="C7:J7"/>
    <mergeCell ref="C36:J36"/>
    <mergeCell ref="C35:J35"/>
    <mergeCell ref="C34:J34"/>
    <mergeCell ref="C11:J11"/>
    <mergeCell ref="C33:J33"/>
    <mergeCell ref="C32:J32"/>
    <mergeCell ref="C14:J14"/>
    <mergeCell ref="C27:J27"/>
    <mergeCell ref="C25:J25"/>
    <mergeCell ref="C24:J24"/>
    <mergeCell ref="D30:E30"/>
    <mergeCell ref="F30:G30"/>
    <mergeCell ref="J29:L29"/>
    <mergeCell ref="F29:G29"/>
    <mergeCell ref="K2:L2"/>
    <mergeCell ref="K3:L3"/>
    <mergeCell ref="K4:L4"/>
    <mergeCell ref="K5:L5"/>
    <mergeCell ref="F28:G28"/>
    <mergeCell ref="H28:I28"/>
    <mergeCell ref="J28:L28"/>
    <mergeCell ref="C8:J8"/>
    <mergeCell ref="D28:E28"/>
    <mergeCell ref="H30:I30"/>
    <mergeCell ref="A3:B3"/>
    <mergeCell ref="A5:B5"/>
    <mergeCell ref="A4:B4"/>
    <mergeCell ref="I4:J4"/>
    <mergeCell ref="I5:J5"/>
    <mergeCell ref="C4:F4"/>
    <mergeCell ref="G5:H5"/>
    <mergeCell ref="C23:J23"/>
    <mergeCell ref="C19:J19"/>
    <mergeCell ref="C21:J21"/>
    <mergeCell ref="C15:J15"/>
    <mergeCell ref="A28:A31"/>
    <mergeCell ref="J30:L30"/>
    <mergeCell ref="B28:B30"/>
    <mergeCell ref="C37:J37"/>
    <mergeCell ref="A1:L1"/>
    <mergeCell ref="A2:B2"/>
    <mergeCell ref="C2:F2"/>
    <mergeCell ref="G2:H2"/>
    <mergeCell ref="I2:J2"/>
    <mergeCell ref="A12:A13"/>
    <mergeCell ref="G3:H3"/>
    <mergeCell ref="C3:F3"/>
    <mergeCell ref="C9:J9"/>
    <mergeCell ref="G4:H4"/>
    <mergeCell ref="C5:F5"/>
    <mergeCell ref="I3:J3"/>
    <mergeCell ref="A8:A10"/>
    <mergeCell ref="C10:J10"/>
    <mergeCell ref="H29:I29"/>
    <mergeCell ref="H44:J44"/>
    <mergeCell ref="C48:J48"/>
    <mergeCell ref="C42:J42"/>
    <mergeCell ref="C43:J43"/>
    <mergeCell ref="C41:J41"/>
    <mergeCell ref="C65:J65"/>
    <mergeCell ref="C64:J64"/>
    <mergeCell ref="H49:J49"/>
    <mergeCell ref="C46:J46"/>
    <mergeCell ref="A46:A47"/>
    <mergeCell ref="C47:J47"/>
    <mergeCell ref="C62:J62"/>
    <mergeCell ref="H59:I59"/>
    <mergeCell ref="C57:J57"/>
  </mergeCells>
  <hyperlinks>
    <hyperlink ref="B11" r:id="rId3"/>
    <hyperlink ref="B25" r:id="rId4"/>
  </hyperlinks>
  <pageMargins left="0.7" right="0.7" top="0.75" bottom="0.75" header="0.3" footer="0.3"/>
  <pageSetup scale="85" orientation="landscape" r:id="rId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FF00"/>
  </sheetPr>
  <dimension ref="A1:M34"/>
  <sheetViews>
    <sheetView workbookViewId="0">
      <pane ySplit="6" topLeftCell="A7" activePane="bottomLeft" state="frozen"/>
      <selection pane="bottomLeft" activeCell="C12" sqref="C12:J12"/>
    </sheetView>
  </sheetViews>
  <sheetFormatPr defaultColWidth="8.88671875" defaultRowHeight="15.75" x14ac:dyDescent="0.25"/>
  <cols>
    <col min="1" max="1" width="12.5546875" style="48" customWidth="1"/>
    <col min="2" max="2" width="7.88671875" style="819" customWidth="1"/>
    <col min="3" max="10" width="8.88671875" style="819" customWidth="1"/>
    <col min="11" max="11" width="26.88671875" style="970" customWidth="1"/>
    <col min="12" max="12" width="43.6640625" style="7" customWidth="1"/>
    <col min="13" max="16384" width="8.88671875" style="89"/>
  </cols>
  <sheetData>
    <row r="1" spans="1:13" s="6" customFormat="1" ht="30.75" customHeight="1" thickTop="1" x14ac:dyDescent="0.25">
      <c r="A1" s="2006" t="s">
        <v>2425</v>
      </c>
      <c r="B1" s="2007"/>
      <c r="C1" s="2007"/>
      <c r="D1" s="2007"/>
      <c r="E1" s="2007"/>
      <c r="F1" s="2007"/>
      <c r="G1" s="2007"/>
      <c r="H1" s="2007"/>
      <c r="I1" s="2007"/>
      <c r="J1" s="2007"/>
      <c r="K1" s="2007"/>
      <c r="L1" s="2008"/>
      <c r="M1" s="5"/>
    </row>
    <row r="2" spans="1:13" s="9" customFormat="1" ht="20.25" customHeight="1" x14ac:dyDescent="0.25">
      <c r="A2" s="1624" t="s">
        <v>177</v>
      </c>
      <c r="B2" s="1625"/>
      <c r="C2" s="1600">
        <f>(67+119+25)*25</f>
        <v>5275</v>
      </c>
      <c r="D2" s="1601"/>
      <c r="E2" s="1601"/>
      <c r="F2" s="1602"/>
      <c r="G2" s="1626"/>
      <c r="H2" s="1627"/>
      <c r="I2" s="1628" t="s">
        <v>178</v>
      </c>
      <c r="J2" s="1629"/>
      <c r="K2" s="1632">
        <v>8</v>
      </c>
      <c r="L2" s="1633"/>
      <c r="M2" s="8"/>
    </row>
    <row r="3" spans="1:13" s="9" customFormat="1" ht="20.25" customHeight="1" x14ac:dyDescent="0.25">
      <c r="A3" s="1624" t="s">
        <v>179</v>
      </c>
      <c r="B3" s="1625"/>
      <c r="C3" s="1600" t="s">
        <v>2441</v>
      </c>
      <c r="D3" s="1601"/>
      <c r="E3" s="1601"/>
      <c r="F3" s="1602"/>
      <c r="G3" s="1673"/>
      <c r="H3" s="1674"/>
      <c r="I3" s="1628" t="s">
        <v>180</v>
      </c>
      <c r="J3" s="1629"/>
      <c r="K3" s="1632">
        <v>112</v>
      </c>
      <c r="L3" s="1633"/>
      <c r="M3" s="8"/>
    </row>
    <row r="4" spans="1:13" s="9" customFormat="1" ht="20.25" customHeight="1" x14ac:dyDescent="0.25">
      <c r="A4" s="1624" t="s">
        <v>181</v>
      </c>
      <c r="B4" s="1625"/>
      <c r="C4" s="1600" t="s">
        <v>2443</v>
      </c>
      <c r="D4" s="1601"/>
      <c r="E4" s="1601"/>
      <c r="F4" s="1602"/>
      <c r="G4" s="1626"/>
      <c r="H4" s="1627"/>
      <c r="I4" s="1628" t="s">
        <v>182</v>
      </c>
      <c r="J4" s="1629"/>
      <c r="K4" s="1632" t="s">
        <v>2442</v>
      </c>
      <c r="L4" s="1633"/>
      <c r="M4" s="8"/>
    </row>
    <row r="5" spans="1:13" s="9" customFormat="1" ht="59.25" customHeight="1" thickBot="1" x14ac:dyDescent="0.3">
      <c r="A5" s="1641" t="s">
        <v>183</v>
      </c>
      <c r="B5" s="1642"/>
      <c r="C5" s="1636" t="s">
        <v>2529</v>
      </c>
      <c r="D5" s="1637"/>
      <c r="E5" s="1637"/>
      <c r="F5" s="1638"/>
      <c r="G5" s="2113"/>
      <c r="H5" s="2115"/>
      <c r="I5" s="1973" t="s">
        <v>297</v>
      </c>
      <c r="J5" s="1974"/>
      <c r="K5" s="2129" t="s">
        <v>2433</v>
      </c>
      <c r="L5" s="2130"/>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42" customHeight="1" thickTop="1" x14ac:dyDescent="0.25">
      <c r="A7" s="820">
        <v>43538</v>
      </c>
      <c r="B7" s="17" t="s">
        <v>19</v>
      </c>
      <c r="C7" s="2053" t="s">
        <v>2426</v>
      </c>
      <c r="D7" s="2054"/>
      <c r="E7" s="2054"/>
      <c r="F7" s="2054"/>
      <c r="G7" s="2054"/>
      <c r="H7" s="2054"/>
      <c r="I7" s="2054"/>
      <c r="J7" s="2055"/>
      <c r="K7" s="1283"/>
      <c r="L7" s="204"/>
    </row>
    <row r="8" spans="1:13" ht="47.25" x14ac:dyDescent="0.25">
      <c r="A8" s="485">
        <v>43539</v>
      </c>
      <c r="B8" s="486" t="s">
        <v>19</v>
      </c>
      <c r="C8" s="2116" t="s">
        <v>2432</v>
      </c>
      <c r="D8" s="2117"/>
      <c r="E8" s="2117"/>
      <c r="F8" s="2117"/>
      <c r="G8" s="2117"/>
      <c r="H8" s="2117"/>
      <c r="I8" s="2117"/>
      <c r="J8" s="2118"/>
      <c r="K8" s="1284" t="s">
        <v>3064</v>
      </c>
      <c r="L8" s="822" t="s">
        <v>2433</v>
      </c>
    </row>
    <row r="9" spans="1:13" ht="72" customHeight="1" x14ac:dyDescent="0.25">
      <c r="A9" s="820">
        <v>43540</v>
      </c>
      <c r="B9" s="17" t="s">
        <v>66</v>
      </c>
      <c r="C9" s="1734" t="s">
        <v>2448</v>
      </c>
      <c r="D9" s="1735"/>
      <c r="E9" s="1735"/>
      <c r="F9" s="1735"/>
      <c r="G9" s="1735"/>
      <c r="H9" s="1735"/>
      <c r="I9" s="1735"/>
      <c r="J9" s="1736"/>
      <c r="K9" s="1030"/>
      <c r="L9" s="204"/>
    </row>
    <row r="10" spans="1:13" x14ac:dyDescent="0.25">
      <c r="A10" s="820">
        <v>43549</v>
      </c>
      <c r="B10" s="17" t="s">
        <v>18</v>
      </c>
      <c r="C10" s="821">
        <v>60</v>
      </c>
      <c r="D10" s="179">
        <f t="shared" ref="D10:D30" si="0">+C10*(100-E10)/100</f>
        <v>59.4</v>
      </c>
      <c r="E10" s="821">
        <v>1</v>
      </c>
      <c r="F10" s="821"/>
      <c r="G10" s="821">
        <v>155</v>
      </c>
      <c r="H10" s="821"/>
      <c r="I10" s="821"/>
      <c r="J10" s="821"/>
      <c r="K10" s="986"/>
      <c r="L10" s="204" t="s">
        <v>2450</v>
      </c>
    </row>
    <row r="11" spans="1:13" x14ac:dyDescent="0.25">
      <c r="A11" s="820">
        <v>43578</v>
      </c>
      <c r="B11" s="17" t="s">
        <v>127</v>
      </c>
      <c r="C11" s="821"/>
      <c r="D11" s="179"/>
      <c r="E11" s="821"/>
      <c r="F11" s="821"/>
      <c r="G11" s="821"/>
      <c r="H11" s="821" t="s">
        <v>50</v>
      </c>
      <c r="I11" s="821"/>
      <c r="J11" s="821"/>
      <c r="K11" s="986"/>
      <c r="L11" s="204" t="s">
        <v>2483</v>
      </c>
    </row>
    <row r="12" spans="1:13" ht="79.5" customHeight="1" x14ac:dyDescent="0.25">
      <c r="A12" s="820">
        <v>43602</v>
      </c>
      <c r="B12" s="17" t="s">
        <v>13</v>
      </c>
      <c r="C12" s="1734" t="s">
        <v>2530</v>
      </c>
      <c r="D12" s="1735"/>
      <c r="E12" s="1735"/>
      <c r="F12" s="1735"/>
      <c r="G12" s="1735"/>
      <c r="H12" s="1735"/>
      <c r="I12" s="1735"/>
      <c r="J12" s="1736"/>
      <c r="K12" s="1030"/>
      <c r="L12" s="627" t="s">
        <v>2531</v>
      </c>
    </row>
    <row r="13" spans="1:13" ht="31.5" customHeight="1" x14ac:dyDescent="0.25">
      <c r="A13" s="820">
        <v>43606</v>
      </c>
      <c r="B13" s="17" t="s">
        <v>13</v>
      </c>
      <c r="C13" s="1734" t="s">
        <v>2534</v>
      </c>
      <c r="D13" s="1735"/>
      <c r="E13" s="1735"/>
      <c r="F13" s="1735"/>
      <c r="G13" s="1735"/>
      <c r="H13" s="1735"/>
      <c r="I13" s="1735"/>
      <c r="J13" s="1736"/>
      <c r="K13" s="1030"/>
      <c r="L13" s="204"/>
    </row>
    <row r="14" spans="1:13" x14ac:dyDescent="0.25">
      <c r="A14" s="820"/>
      <c r="B14" s="17"/>
      <c r="C14" s="821"/>
      <c r="D14" s="179">
        <f t="shared" si="0"/>
        <v>0</v>
      </c>
      <c r="E14" s="821"/>
      <c r="F14" s="821"/>
      <c r="G14" s="821"/>
      <c r="H14" s="821"/>
      <c r="I14" s="821"/>
      <c r="J14" s="821"/>
      <c r="K14" s="986"/>
      <c r="L14" s="204"/>
    </row>
    <row r="15" spans="1:13" x14ac:dyDescent="0.25">
      <c r="A15" s="820"/>
      <c r="B15" s="17"/>
      <c r="C15" s="821"/>
      <c r="D15" s="179">
        <f t="shared" si="0"/>
        <v>0</v>
      </c>
      <c r="E15" s="821"/>
      <c r="F15" s="821"/>
      <c r="G15" s="821"/>
      <c r="H15" s="821"/>
      <c r="I15" s="821"/>
      <c r="J15" s="821"/>
      <c r="K15" s="986"/>
      <c r="L15" s="204"/>
    </row>
    <row r="16" spans="1:13" x14ac:dyDescent="0.25">
      <c r="A16" s="820"/>
      <c r="B16" s="17"/>
      <c r="C16" s="821"/>
      <c r="D16" s="179">
        <f t="shared" si="0"/>
        <v>0</v>
      </c>
      <c r="E16" s="821"/>
      <c r="F16" s="821"/>
      <c r="G16" s="821"/>
      <c r="H16" s="821"/>
      <c r="I16" s="821"/>
      <c r="J16" s="821"/>
      <c r="K16" s="986"/>
      <c r="L16" s="204"/>
    </row>
    <row r="17" spans="1:13" x14ac:dyDescent="0.25">
      <c r="A17" s="820"/>
      <c r="B17" s="17"/>
      <c r="C17" s="821"/>
      <c r="D17" s="179">
        <f t="shared" si="0"/>
        <v>0</v>
      </c>
      <c r="E17" s="821"/>
      <c r="F17" s="821"/>
      <c r="G17" s="821"/>
      <c r="H17" s="821"/>
      <c r="I17" s="821"/>
      <c r="J17" s="821"/>
      <c r="K17" s="986"/>
      <c r="L17" s="204"/>
    </row>
    <row r="18" spans="1:13" x14ac:dyDescent="0.25">
      <c r="A18" s="820"/>
      <c r="B18" s="17"/>
      <c r="C18" s="821"/>
      <c r="D18" s="179">
        <f t="shared" si="0"/>
        <v>0</v>
      </c>
      <c r="E18" s="821"/>
      <c r="F18" s="821"/>
      <c r="G18" s="821"/>
      <c r="H18" s="821"/>
      <c r="I18" s="821"/>
      <c r="J18" s="821"/>
      <c r="K18" s="986"/>
      <c r="L18" s="204"/>
    </row>
    <row r="19" spans="1:13" x14ac:dyDescent="0.25">
      <c r="A19" s="820"/>
      <c r="B19" s="17"/>
      <c r="C19" s="821"/>
      <c r="D19" s="179">
        <f t="shared" si="0"/>
        <v>0</v>
      </c>
      <c r="E19" s="821"/>
      <c r="F19" s="821"/>
      <c r="G19" s="821"/>
      <c r="H19" s="821"/>
      <c r="I19" s="821"/>
      <c r="J19" s="821"/>
      <c r="K19" s="986"/>
      <c r="L19" s="204"/>
    </row>
    <row r="20" spans="1:13" x14ac:dyDescent="0.25">
      <c r="A20" s="820"/>
      <c r="B20" s="17"/>
      <c r="C20" s="821"/>
      <c r="D20" s="179">
        <f t="shared" si="0"/>
        <v>0</v>
      </c>
      <c r="E20" s="821"/>
      <c r="F20" s="821"/>
      <c r="G20" s="821"/>
      <c r="H20" s="821"/>
      <c r="I20" s="821"/>
      <c r="J20" s="821"/>
      <c r="K20" s="986"/>
      <c r="L20" s="204"/>
    </row>
    <row r="21" spans="1:13" x14ac:dyDescent="0.25">
      <c r="A21" s="820"/>
      <c r="B21" s="17"/>
      <c r="C21" s="821"/>
      <c r="D21" s="179">
        <f t="shared" si="0"/>
        <v>0</v>
      </c>
      <c r="E21" s="821"/>
      <c r="F21" s="821"/>
      <c r="G21" s="821"/>
      <c r="H21" s="821"/>
      <c r="I21" s="821"/>
      <c r="J21" s="821"/>
      <c r="K21" s="986"/>
      <c r="L21" s="204"/>
    </row>
    <row r="22" spans="1:13" x14ac:dyDescent="0.25">
      <c r="A22" s="820"/>
      <c r="B22" s="17"/>
      <c r="C22" s="821"/>
      <c r="D22" s="179">
        <f t="shared" si="0"/>
        <v>0</v>
      </c>
      <c r="E22" s="821"/>
      <c r="F22" s="821"/>
      <c r="G22" s="821"/>
      <c r="H22" s="821"/>
      <c r="I22" s="821"/>
      <c r="J22" s="821"/>
      <c r="K22" s="986"/>
      <c r="L22" s="204"/>
    </row>
    <row r="23" spans="1:13" x14ac:dyDescent="0.25">
      <c r="A23" s="820"/>
      <c r="B23" s="17"/>
      <c r="C23" s="821"/>
      <c r="D23" s="179">
        <f t="shared" si="0"/>
        <v>0</v>
      </c>
      <c r="E23" s="821"/>
      <c r="F23" s="821"/>
      <c r="G23" s="821"/>
      <c r="H23" s="821"/>
      <c r="I23" s="821"/>
      <c r="J23" s="821"/>
      <c r="K23" s="986"/>
      <c r="L23" s="204"/>
    </row>
    <row r="24" spans="1:13" x14ac:dyDescent="0.25">
      <c r="A24" s="820"/>
      <c r="B24" s="17"/>
      <c r="C24" s="821"/>
      <c r="D24" s="179">
        <f t="shared" si="0"/>
        <v>0</v>
      </c>
      <c r="E24" s="821"/>
      <c r="F24" s="821"/>
      <c r="G24" s="821"/>
      <c r="H24" s="821"/>
      <c r="I24" s="821"/>
      <c r="J24" s="821"/>
      <c r="K24" s="986"/>
      <c r="L24" s="204"/>
    </row>
    <row r="25" spans="1:13" x14ac:dyDescent="0.25">
      <c r="A25" s="820"/>
      <c r="B25" s="17"/>
      <c r="C25" s="821"/>
      <c r="D25" s="179">
        <f t="shared" si="0"/>
        <v>0</v>
      </c>
      <c r="E25" s="821"/>
      <c r="F25" s="821"/>
      <c r="G25" s="821"/>
      <c r="H25" s="821"/>
      <c r="I25" s="821"/>
      <c r="J25" s="821"/>
      <c r="K25" s="986"/>
      <c r="L25" s="204"/>
    </row>
    <row r="26" spans="1:13" x14ac:dyDescent="0.25">
      <c r="A26" s="820"/>
      <c r="B26" s="17"/>
      <c r="C26" s="821"/>
      <c r="D26" s="179">
        <f t="shared" si="0"/>
        <v>0</v>
      </c>
      <c r="E26" s="821"/>
      <c r="F26" s="821"/>
      <c r="G26" s="821"/>
      <c r="H26" s="821"/>
      <c r="I26" s="821"/>
      <c r="J26" s="821"/>
      <c r="K26" s="986"/>
      <c r="L26" s="204"/>
    </row>
    <row r="27" spans="1:13" x14ac:dyDescent="0.25">
      <c r="A27" s="820"/>
      <c r="B27" s="17"/>
      <c r="C27" s="821"/>
      <c r="D27" s="179">
        <f t="shared" si="0"/>
        <v>0</v>
      </c>
      <c r="E27" s="821"/>
      <c r="F27" s="821"/>
      <c r="G27" s="821"/>
      <c r="H27" s="821"/>
      <c r="I27" s="821"/>
      <c r="J27" s="821"/>
      <c r="K27" s="986"/>
      <c r="L27" s="204"/>
    </row>
    <row r="28" spans="1:13" x14ac:dyDescent="0.25">
      <c r="A28" s="820"/>
      <c r="B28" s="17"/>
      <c r="C28" s="821"/>
      <c r="D28" s="179">
        <f t="shared" si="0"/>
        <v>0</v>
      </c>
      <c r="E28" s="821"/>
      <c r="F28" s="821"/>
      <c r="G28" s="821"/>
      <c r="H28" s="821"/>
      <c r="I28" s="821"/>
      <c r="J28" s="821"/>
      <c r="K28" s="986"/>
      <c r="L28" s="204"/>
    </row>
    <row r="29" spans="1:13" x14ac:dyDescent="0.25">
      <c r="A29" s="820"/>
      <c r="C29" s="821"/>
      <c r="D29" s="179">
        <f t="shared" si="0"/>
        <v>0</v>
      </c>
      <c r="E29" s="821"/>
      <c r="F29" s="821"/>
      <c r="G29" s="821"/>
      <c r="H29" s="821"/>
      <c r="I29" s="821"/>
      <c r="J29" s="821"/>
      <c r="K29" s="986"/>
      <c r="L29" s="204"/>
    </row>
    <row r="30" spans="1:13" x14ac:dyDescent="0.25">
      <c r="A30" s="820"/>
      <c r="C30" s="821"/>
      <c r="D30" s="179">
        <f t="shared" si="0"/>
        <v>0</v>
      </c>
      <c r="E30" s="821"/>
      <c r="F30" s="821"/>
      <c r="G30" s="821"/>
      <c r="H30" s="821"/>
      <c r="I30" s="821"/>
      <c r="J30" s="821"/>
      <c r="K30" s="986"/>
      <c r="L30" s="204"/>
    </row>
    <row r="31" spans="1:13" x14ac:dyDescent="0.25">
      <c r="A31" s="820"/>
    </row>
    <row r="32" spans="1:13" s="819" customFormat="1" x14ac:dyDescent="0.25">
      <c r="A32" s="820"/>
      <c r="K32" s="970"/>
      <c r="L32" s="7"/>
      <c r="M32" s="89"/>
    </row>
    <row r="33" spans="1:13" s="819" customFormat="1" x14ac:dyDescent="0.25">
      <c r="A33" s="820"/>
      <c r="K33" s="970"/>
      <c r="L33" s="7"/>
      <c r="M33" s="89"/>
    </row>
    <row r="34" spans="1:13" s="819" customFormat="1" x14ac:dyDescent="0.25">
      <c r="A34" s="820"/>
      <c r="K34" s="970"/>
      <c r="L34" s="7"/>
      <c r="M34" s="89"/>
    </row>
  </sheetData>
  <autoFilter ref="A6:L8"/>
  <mergeCells count="26">
    <mergeCell ref="C5:F5"/>
    <mergeCell ref="G5:H5"/>
    <mergeCell ref="I5:J5"/>
    <mergeCell ref="C12:J12"/>
    <mergeCell ref="K2:L2"/>
    <mergeCell ref="K3:L3"/>
    <mergeCell ref="K4:L4"/>
    <mergeCell ref="K5:L5"/>
    <mergeCell ref="G4:H4"/>
    <mergeCell ref="I4:J4"/>
    <mergeCell ref="C13:J13"/>
    <mergeCell ref="A1:L1"/>
    <mergeCell ref="A2:B2"/>
    <mergeCell ref="C2:F2"/>
    <mergeCell ref="G2:H2"/>
    <mergeCell ref="I2:J2"/>
    <mergeCell ref="C9:J9"/>
    <mergeCell ref="A3:B3"/>
    <mergeCell ref="C3:F3"/>
    <mergeCell ref="G3:H3"/>
    <mergeCell ref="I3:J3"/>
    <mergeCell ref="C8:J8"/>
    <mergeCell ref="C7:J7"/>
    <mergeCell ref="A4:B4"/>
    <mergeCell ref="C4:F4"/>
    <mergeCell ref="A5:B5"/>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008000"/>
  </sheetPr>
  <dimension ref="A1:M150"/>
  <sheetViews>
    <sheetView workbookViewId="0">
      <pane ySplit="6" topLeftCell="A104" activePane="bottomLeft" state="frozen"/>
      <selection pane="bottomLeft" activeCell="D115" sqref="D115"/>
    </sheetView>
  </sheetViews>
  <sheetFormatPr defaultColWidth="8.88671875" defaultRowHeight="15.75" x14ac:dyDescent="0.25"/>
  <cols>
    <col min="1" max="1" width="9.88671875" style="48" customWidth="1"/>
    <col min="2" max="3" width="7.88671875" style="47" customWidth="1"/>
    <col min="4" max="4" width="7.88671875" style="529" customWidth="1"/>
    <col min="5" max="8" width="7.88671875" style="47" customWidth="1"/>
    <col min="9" max="9" width="9.6640625" style="47" customWidth="1"/>
    <col min="10" max="10" width="10.44140625" style="47" customWidth="1"/>
    <col min="11" max="11" width="17.88671875" style="970" customWidth="1"/>
    <col min="12" max="12" width="38" style="7" customWidth="1"/>
    <col min="13" max="16384" width="8.88671875" style="89"/>
  </cols>
  <sheetData>
    <row r="1" spans="1:13" s="6" customFormat="1" ht="30.75" customHeight="1" thickTop="1" x14ac:dyDescent="0.25">
      <c r="A1" s="1621" t="s">
        <v>401</v>
      </c>
      <c r="B1" s="1622"/>
      <c r="C1" s="1622"/>
      <c r="D1" s="1622"/>
      <c r="E1" s="1622"/>
      <c r="F1" s="1622"/>
      <c r="G1" s="1622"/>
      <c r="H1" s="1622"/>
      <c r="I1" s="1622"/>
      <c r="J1" s="1622"/>
      <c r="K1" s="1622"/>
      <c r="L1" s="1623"/>
      <c r="M1" s="5"/>
    </row>
    <row r="2" spans="1:13" s="9" customFormat="1" ht="20.25" customHeight="1" x14ac:dyDescent="0.25">
      <c r="A2" s="1624" t="s">
        <v>177</v>
      </c>
      <c r="B2" s="1625"/>
      <c r="C2" s="1600">
        <f>+(25+116+93)*25</f>
        <v>5850</v>
      </c>
      <c r="D2" s="1601"/>
      <c r="E2" s="1601"/>
      <c r="F2" s="1602"/>
      <c r="G2" s="1832" t="s">
        <v>3240</v>
      </c>
      <c r="H2" s="1833"/>
      <c r="I2" s="1628" t="s">
        <v>178</v>
      </c>
      <c r="J2" s="1629"/>
      <c r="K2" s="1632" t="s">
        <v>185</v>
      </c>
      <c r="L2" s="1633"/>
      <c r="M2" s="8"/>
    </row>
    <row r="3" spans="1:13" s="9" customFormat="1" ht="20.25" customHeight="1" x14ac:dyDescent="0.25">
      <c r="A3" s="1624" t="s">
        <v>179</v>
      </c>
      <c r="B3" s="1625"/>
      <c r="C3" s="1600" t="s">
        <v>186</v>
      </c>
      <c r="D3" s="1601"/>
      <c r="E3" s="1601"/>
      <c r="F3" s="1602"/>
      <c r="G3" s="1673"/>
      <c r="H3" s="1674"/>
      <c r="I3" s="1628" t="s">
        <v>180</v>
      </c>
      <c r="J3" s="1629"/>
      <c r="K3" s="1632" t="s">
        <v>1292</v>
      </c>
      <c r="L3" s="1633"/>
      <c r="M3" s="8"/>
    </row>
    <row r="4" spans="1:13" s="9" customFormat="1" ht="20.25" customHeight="1" x14ac:dyDescent="0.25">
      <c r="A4" s="1624" t="s">
        <v>181</v>
      </c>
      <c r="B4" s="1625"/>
      <c r="C4" s="1600" t="s">
        <v>201</v>
      </c>
      <c r="D4" s="1601"/>
      <c r="E4" s="1601"/>
      <c r="F4" s="1602"/>
      <c r="G4" s="1626"/>
      <c r="H4" s="1627"/>
      <c r="I4" s="1628" t="s">
        <v>182</v>
      </c>
      <c r="J4" s="1629"/>
      <c r="K4" s="1632" t="s">
        <v>2175</v>
      </c>
      <c r="L4" s="1633"/>
      <c r="M4" s="8"/>
    </row>
    <row r="5" spans="1:13" s="9" customFormat="1" ht="67.5" customHeight="1" thickBot="1" x14ac:dyDescent="0.3">
      <c r="A5" s="1641" t="s">
        <v>183</v>
      </c>
      <c r="B5" s="1642"/>
      <c r="C5" s="1636" t="s">
        <v>2345</v>
      </c>
      <c r="D5" s="1637"/>
      <c r="E5" s="1637"/>
      <c r="F5" s="1638"/>
      <c r="G5" s="1742" t="s">
        <v>2346</v>
      </c>
      <c r="H5" s="1743"/>
      <c r="I5" s="1628" t="s">
        <v>297</v>
      </c>
      <c r="J5" s="1629"/>
      <c r="K5" s="2136" t="s">
        <v>2496</v>
      </c>
      <c r="L5" s="2137"/>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65.25" customHeight="1" thickTop="1" x14ac:dyDescent="0.25">
      <c r="A7" s="764">
        <v>41773</v>
      </c>
      <c r="B7" s="765" t="s">
        <v>78</v>
      </c>
      <c r="C7" s="2131" t="s">
        <v>458</v>
      </c>
      <c r="D7" s="2132"/>
      <c r="E7" s="2132"/>
      <c r="F7" s="2132"/>
      <c r="G7" s="2132"/>
      <c r="H7" s="2132"/>
      <c r="I7" s="2132"/>
      <c r="J7" s="2132"/>
      <c r="K7" s="766" t="s">
        <v>1575</v>
      </c>
      <c r="L7" s="766" t="s">
        <v>1575</v>
      </c>
    </row>
    <row r="8" spans="1:13" ht="24" customHeight="1" x14ac:dyDescent="0.25">
      <c r="A8" s="1582">
        <v>41777</v>
      </c>
      <c r="B8" s="17" t="s">
        <v>18</v>
      </c>
      <c r="C8" s="57">
        <v>235</v>
      </c>
      <c r="D8" s="949">
        <f>+C8*(100-E8)/100</f>
        <v>235</v>
      </c>
      <c r="E8" s="57">
        <v>0</v>
      </c>
      <c r="F8" s="57"/>
      <c r="G8" s="57">
        <v>140</v>
      </c>
      <c r="H8" s="57"/>
      <c r="I8" s="57"/>
      <c r="J8" s="57"/>
      <c r="K8" s="1000"/>
      <c r="L8" s="90" t="s">
        <v>459</v>
      </c>
    </row>
    <row r="9" spans="1:13" ht="18" customHeight="1" x14ac:dyDescent="0.25">
      <c r="A9" s="1682"/>
      <c r="B9" s="17" t="s">
        <v>4</v>
      </c>
      <c r="C9" s="1661" t="s">
        <v>100</v>
      </c>
      <c r="D9" s="1662"/>
      <c r="E9" s="1662"/>
      <c r="F9" s="1662"/>
      <c r="G9" s="1662"/>
      <c r="H9" s="1662"/>
      <c r="I9" s="1662"/>
      <c r="J9" s="1663"/>
      <c r="K9" s="1001"/>
      <c r="L9" s="90"/>
    </row>
    <row r="10" spans="1:13" ht="24" customHeight="1" x14ac:dyDescent="0.25">
      <c r="A10" s="16">
        <v>41794</v>
      </c>
      <c r="B10" s="17" t="s">
        <v>127</v>
      </c>
      <c r="C10" s="57"/>
      <c r="D10" s="949"/>
      <c r="E10" s="57"/>
      <c r="F10" s="57"/>
      <c r="G10" s="57"/>
      <c r="H10" s="57">
        <v>460</v>
      </c>
      <c r="I10" s="57">
        <v>100</v>
      </c>
      <c r="J10" s="57"/>
      <c r="K10" s="1000"/>
      <c r="L10" s="90" t="s">
        <v>233</v>
      </c>
    </row>
    <row r="11" spans="1:13" ht="23.25" customHeight="1" x14ac:dyDescent="0.25">
      <c r="A11" s="16">
        <v>41813</v>
      </c>
      <c r="B11" s="17" t="s">
        <v>127</v>
      </c>
      <c r="C11" s="57"/>
      <c r="D11" s="949"/>
      <c r="E11" s="57"/>
      <c r="F11" s="57"/>
      <c r="G11" s="57"/>
      <c r="H11" s="57">
        <v>560</v>
      </c>
      <c r="I11" s="57">
        <v>97</v>
      </c>
      <c r="J11" s="57"/>
      <c r="K11" s="1000"/>
      <c r="L11" s="90" t="s">
        <v>332</v>
      </c>
    </row>
    <row r="12" spans="1:13" ht="23.25" customHeight="1" x14ac:dyDescent="0.25">
      <c r="A12" s="16">
        <v>41814</v>
      </c>
      <c r="B12" s="17" t="s">
        <v>26</v>
      </c>
      <c r="C12" s="1661" t="s">
        <v>96</v>
      </c>
      <c r="D12" s="1662"/>
      <c r="E12" s="1662"/>
      <c r="F12" s="1662"/>
      <c r="G12" s="1662"/>
      <c r="H12" s="1662"/>
      <c r="I12" s="1662"/>
      <c r="J12" s="1663"/>
      <c r="K12" s="1001"/>
      <c r="L12" s="90"/>
    </row>
    <row r="13" spans="1:13" ht="23.25" customHeight="1" x14ac:dyDescent="0.25">
      <c r="A13" s="16">
        <v>41819</v>
      </c>
      <c r="B13" s="17" t="s">
        <v>18</v>
      </c>
      <c r="C13" s="57">
        <v>340</v>
      </c>
      <c r="D13" s="949">
        <f>+C13*(100-E13)/100</f>
        <v>340</v>
      </c>
      <c r="E13" s="57">
        <v>0</v>
      </c>
      <c r="F13" s="57"/>
      <c r="G13" s="57"/>
      <c r="H13" s="57"/>
      <c r="I13" s="57"/>
      <c r="J13" s="57"/>
      <c r="K13" s="1000"/>
      <c r="L13" s="90" t="s">
        <v>460</v>
      </c>
    </row>
    <row r="14" spans="1:13" ht="23.25" customHeight="1" x14ac:dyDescent="0.25">
      <c r="A14" s="16">
        <v>41874</v>
      </c>
      <c r="B14" s="17" t="s">
        <v>127</v>
      </c>
      <c r="C14" s="57"/>
      <c r="D14" s="949"/>
      <c r="E14" s="57"/>
      <c r="F14" s="57"/>
      <c r="G14" s="57"/>
      <c r="H14" s="57">
        <v>1615</v>
      </c>
      <c r="I14" s="57">
        <v>100</v>
      </c>
      <c r="J14" s="57"/>
      <c r="K14" s="1000"/>
      <c r="L14" s="90" t="s">
        <v>42</v>
      </c>
    </row>
    <row r="15" spans="1:13" ht="23.25" customHeight="1" x14ac:dyDescent="0.25">
      <c r="A15" s="29">
        <v>41938</v>
      </c>
      <c r="B15" s="30" t="s">
        <v>18</v>
      </c>
      <c r="C15" s="56">
        <v>255</v>
      </c>
      <c r="D15" s="950">
        <f>+C15*(100-E15)/100</f>
        <v>252.45</v>
      </c>
      <c r="E15" s="56">
        <v>1</v>
      </c>
      <c r="F15" s="56"/>
      <c r="G15" s="56">
        <v>145</v>
      </c>
      <c r="H15" s="56"/>
      <c r="I15" s="56"/>
      <c r="J15" s="56"/>
      <c r="K15" s="1137"/>
      <c r="L15" s="91" t="s">
        <v>461</v>
      </c>
    </row>
    <row r="16" spans="1:13" ht="23.25" customHeight="1" x14ac:dyDescent="0.25">
      <c r="A16" s="16">
        <v>41955</v>
      </c>
      <c r="B16" s="17" t="s">
        <v>127</v>
      </c>
      <c r="C16" s="57"/>
      <c r="D16" s="949"/>
      <c r="H16" s="47">
        <v>2545</v>
      </c>
      <c r="I16" s="47">
        <v>100</v>
      </c>
      <c r="L16" s="7" t="s">
        <v>42</v>
      </c>
    </row>
    <row r="17" spans="1:12" ht="23.25" customHeight="1" x14ac:dyDescent="0.25">
      <c r="A17" s="16">
        <v>41963</v>
      </c>
      <c r="B17" s="17" t="s">
        <v>13</v>
      </c>
      <c r="C17" s="1661" t="s">
        <v>462</v>
      </c>
      <c r="D17" s="1662"/>
      <c r="E17" s="1662"/>
      <c r="F17" s="1662"/>
      <c r="G17" s="1662"/>
      <c r="H17" s="1662"/>
      <c r="I17" s="1662"/>
      <c r="J17" s="1663"/>
      <c r="K17" s="1001"/>
    </row>
    <row r="18" spans="1:12" ht="23.25" customHeight="1" x14ac:dyDescent="0.25">
      <c r="A18" s="16">
        <v>41985</v>
      </c>
      <c r="B18" s="17" t="s">
        <v>18</v>
      </c>
      <c r="C18" s="57">
        <v>340</v>
      </c>
      <c r="D18" s="949">
        <f>+C18*(100-E18)/100</f>
        <v>336.6</v>
      </c>
      <c r="E18" s="47">
        <v>1</v>
      </c>
      <c r="G18" s="47">
        <v>150</v>
      </c>
      <c r="L18" s="7" t="s">
        <v>463</v>
      </c>
    </row>
    <row r="19" spans="1:12" ht="20.25" customHeight="1" x14ac:dyDescent="0.25">
      <c r="A19" s="16">
        <v>42003</v>
      </c>
      <c r="B19" s="17" t="s">
        <v>13</v>
      </c>
      <c r="C19" s="1661" t="s">
        <v>464</v>
      </c>
      <c r="D19" s="1662"/>
      <c r="E19" s="1662"/>
      <c r="F19" s="1662"/>
      <c r="G19" s="1662"/>
      <c r="H19" s="1662"/>
      <c r="I19" s="1662"/>
      <c r="J19" s="1663"/>
      <c r="K19" s="1001"/>
    </row>
    <row r="20" spans="1:12" ht="21" customHeight="1" thickBot="1" x14ac:dyDescent="0.3">
      <c r="A20" s="22">
        <v>42004</v>
      </c>
      <c r="B20" s="23" t="s">
        <v>18</v>
      </c>
      <c r="C20" s="64">
        <v>385</v>
      </c>
      <c r="D20" s="951">
        <f>+C20*(100-E20)/100</f>
        <v>381.15</v>
      </c>
      <c r="E20" s="64">
        <v>1</v>
      </c>
      <c r="F20" s="64"/>
      <c r="G20" s="64">
        <v>155</v>
      </c>
      <c r="H20" s="64"/>
      <c r="I20" s="64"/>
      <c r="J20" s="64"/>
      <c r="K20" s="973"/>
      <c r="L20" s="80" t="s">
        <v>465</v>
      </c>
    </row>
    <row r="21" spans="1:12" ht="20.100000000000001" customHeight="1" thickTop="1" x14ac:dyDescent="0.25">
      <c r="A21" s="1993">
        <v>42037</v>
      </c>
      <c r="B21" s="45" t="s">
        <v>127</v>
      </c>
      <c r="C21" s="81"/>
      <c r="D21" s="952"/>
      <c r="E21" s="81"/>
      <c r="F21" s="81"/>
      <c r="G21" s="81"/>
      <c r="H21" s="81">
        <v>4175</v>
      </c>
      <c r="I21" s="81">
        <v>100</v>
      </c>
      <c r="J21" s="81"/>
      <c r="K21" s="1102"/>
      <c r="L21" s="72" t="s">
        <v>466</v>
      </c>
    </row>
    <row r="22" spans="1:12" ht="20.100000000000001" customHeight="1" x14ac:dyDescent="0.25">
      <c r="A22" s="1682"/>
      <c r="B22" s="254" t="s">
        <v>268</v>
      </c>
      <c r="C22" s="1600" t="s">
        <v>1077</v>
      </c>
      <c r="D22" s="1601"/>
      <c r="E22" s="1601"/>
      <c r="F22" s="1601"/>
      <c r="G22" s="1601"/>
      <c r="H22" s="1601"/>
      <c r="I22" s="1601"/>
      <c r="J22" s="1602"/>
      <c r="K22" s="1103"/>
      <c r="L22" s="72"/>
    </row>
    <row r="23" spans="1:12" ht="20.100000000000001" customHeight="1" x14ac:dyDescent="0.25">
      <c r="A23" s="253">
        <v>42119</v>
      </c>
      <c r="B23" s="254" t="s">
        <v>268</v>
      </c>
      <c r="C23" s="1600" t="s">
        <v>1078</v>
      </c>
      <c r="D23" s="1601"/>
      <c r="E23" s="1601"/>
      <c r="F23" s="1601"/>
      <c r="G23" s="1601"/>
      <c r="H23" s="1601"/>
      <c r="I23" s="1601"/>
      <c r="J23" s="1602"/>
      <c r="K23" s="1103"/>
      <c r="L23" s="72"/>
    </row>
    <row r="24" spans="1:12" ht="20.100000000000001" customHeight="1" x14ac:dyDescent="0.25">
      <c r="A24" s="16">
        <v>42146</v>
      </c>
      <c r="B24" s="17" t="s">
        <v>127</v>
      </c>
      <c r="D24" s="949"/>
      <c r="H24" s="47">
        <v>4945</v>
      </c>
      <c r="I24" s="47">
        <v>85</v>
      </c>
      <c r="L24" s="7" t="s">
        <v>1020</v>
      </c>
    </row>
    <row r="25" spans="1:12" ht="20.100000000000001" customHeight="1" x14ac:dyDescent="0.25">
      <c r="A25" s="16">
        <v>42155</v>
      </c>
      <c r="B25" s="17" t="s">
        <v>18</v>
      </c>
      <c r="C25" s="47">
        <v>300</v>
      </c>
      <c r="D25" s="949">
        <f>+C25*(100-E25)/100</f>
        <v>297</v>
      </c>
      <c r="E25" s="47">
        <v>1</v>
      </c>
      <c r="G25" s="47">
        <v>150</v>
      </c>
      <c r="L25" s="7" t="s">
        <v>986</v>
      </c>
    </row>
    <row r="26" spans="1:12" ht="20.100000000000001" customHeight="1" x14ac:dyDescent="0.25">
      <c r="A26" s="252">
        <v>42235</v>
      </c>
      <c r="B26" s="17" t="s">
        <v>268</v>
      </c>
      <c r="C26" s="1600" t="s">
        <v>1079</v>
      </c>
      <c r="D26" s="1601"/>
      <c r="E26" s="1601"/>
      <c r="F26" s="1601"/>
      <c r="G26" s="1601"/>
      <c r="H26" s="1601"/>
      <c r="I26" s="1601"/>
      <c r="J26" s="1602"/>
      <c r="K26" s="971"/>
    </row>
    <row r="27" spans="1:12" ht="20.100000000000001" customHeight="1" x14ac:dyDescent="0.25">
      <c r="A27" s="16">
        <v>42247</v>
      </c>
      <c r="B27" s="17" t="s">
        <v>18</v>
      </c>
      <c r="C27" s="47">
        <v>342</v>
      </c>
      <c r="D27" s="949">
        <f>+C27*(100-E27)/100</f>
        <v>338.58</v>
      </c>
      <c r="E27" s="47">
        <v>1</v>
      </c>
      <c r="G27" s="57">
        <v>190</v>
      </c>
      <c r="L27" s="7" t="s">
        <v>1070</v>
      </c>
    </row>
    <row r="28" spans="1:12" ht="20.100000000000001" customHeight="1" x14ac:dyDescent="0.25">
      <c r="A28" s="271">
        <v>42309</v>
      </c>
      <c r="B28" s="17" t="s">
        <v>268</v>
      </c>
      <c r="C28" s="1600" t="s">
        <v>1137</v>
      </c>
      <c r="D28" s="1601"/>
      <c r="E28" s="1601"/>
      <c r="F28" s="1601"/>
      <c r="G28" s="1601"/>
      <c r="H28" s="1601"/>
      <c r="I28" s="1601"/>
      <c r="J28" s="1602"/>
      <c r="K28" s="971"/>
    </row>
    <row r="29" spans="1:12" x14ac:dyDescent="0.25">
      <c r="A29" s="16">
        <v>42318</v>
      </c>
      <c r="B29" s="17" t="s">
        <v>127</v>
      </c>
      <c r="D29" s="949"/>
      <c r="H29" s="47">
        <v>5315</v>
      </c>
      <c r="I29" s="47">
        <v>100</v>
      </c>
      <c r="L29" s="7" t="s">
        <v>1114</v>
      </c>
    </row>
    <row r="30" spans="1:12" ht="20.25" customHeight="1" x14ac:dyDescent="0.25">
      <c r="A30" s="16">
        <v>42318</v>
      </c>
      <c r="B30" s="17" t="s">
        <v>13</v>
      </c>
      <c r="C30" s="1664" t="s">
        <v>1129</v>
      </c>
      <c r="D30" s="1665"/>
      <c r="E30" s="1665"/>
      <c r="F30" s="1665"/>
      <c r="G30" s="1665"/>
      <c r="H30" s="1665"/>
      <c r="I30" s="1665"/>
      <c r="J30" s="1666"/>
      <c r="K30" s="998"/>
    </row>
    <row r="31" spans="1:12" x14ac:dyDescent="0.25">
      <c r="A31" s="1582">
        <v>42328</v>
      </c>
      <c r="B31" s="17" t="s">
        <v>127</v>
      </c>
      <c r="D31" s="949"/>
      <c r="H31" s="47">
        <v>5390</v>
      </c>
      <c r="I31" s="47">
        <v>100</v>
      </c>
      <c r="L31" s="7" t="s">
        <v>1128</v>
      </c>
    </row>
    <row r="32" spans="1:12" x14ac:dyDescent="0.25">
      <c r="A32" s="1682"/>
      <c r="B32" s="17" t="s">
        <v>268</v>
      </c>
      <c r="C32" s="1600" t="s">
        <v>1196</v>
      </c>
      <c r="D32" s="1601"/>
      <c r="E32" s="1601"/>
      <c r="F32" s="1601"/>
      <c r="G32" s="1601"/>
      <c r="H32" s="1601"/>
      <c r="I32" s="1601"/>
      <c r="J32" s="1602"/>
      <c r="K32" s="971"/>
    </row>
    <row r="33" spans="1:12" x14ac:dyDescent="0.25">
      <c r="A33" s="16">
        <v>42336</v>
      </c>
      <c r="B33" s="17" t="s">
        <v>18</v>
      </c>
      <c r="C33" s="47">
        <v>210</v>
      </c>
      <c r="D33" s="949">
        <f>+C33*(100-E33)/100</f>
        <v>207.9</v>
      </c>
      <c r="E33" s="47">
        <v>1</v>
      </c>
      <c r="G33" s="47">
        <v>180</v>
      </c>
      <c r="L33" s="7" t="s">
        <v>1138</v>
      </c>
    </row>
    <row r="34" spans="1:12" x14ac:dyDescent="0.25">
      <c r="A34" s="19">
        <v>42340</v>
      </c>
      <c r="B34" s="20" t="s">
        <v>18</v>
      </c>
      <c r="C34" s="236">
        <v>485</v>
      </c>
      <c r="D34" s="953" t="e">
        <f>+C34*(100-E34)/100</f>
        <v>#VALUE!</v>
      </c>
      <c r="E34" s="236" t="s">
        <v>95</v>
      </c>
      <c r="F34" s="236"/>
      <c r="G34" s="236">
        <v>230</v>
      </c>
      <c r="H34" s="236"/>
      <c r="I34" s="236"/>
      <c r="J34" s="236"/>
      <c r="K34" s="236"/>
      <c r="L34" s="28" t="s">
        <v>1145</v>
      </c>
    </row>
    <row r="35" spans="1:12" ht="16.5" thickBot="1" x14ac:dyDescent="0.3">
      <c r="A35" s="386">
        <v>42366</v>
      </c>
      <c r="B35" s="144" t="s">
        <v>18</v>
      </c>
      <c r="C35" s="243">
        <v>305</v>
      </c>
      <c r="D35" s="954" t="e">
        <f>+C35*(100-E35)/100</f>
        <v>#VALUE!</v>
      </c>
      <c r="E35" s="243" t="s">
        <v>95</v>
      </c>
      <c r="F35" s="243"/>
      <c r="G35" s="243">
        <v>230</v>
      </c>
      <c r="H35" s="243"/>
      <c r="I35" s="243"/>
      <c r="J35" s="243"/>
      <c r="K35" s="243"/>
      <c r="L35" s="150" t="s">
        <v>1145</v>
      </c>
    </row>
    <row r="36" spans="1:12" ht="20.100000000000001" customHeight="1" thickTop="1" x14ac:dyDescent="0.25">
      <c r="A36" s="40">
        <v>42430</v>
      </c>
      <c r="B36" s="41" t="s">
        <v>268</v>
      </c>
      <c r="C36" s="1611" t="s">
        <v>1196</v>
      </c>
      <c r="D36" s="1612"/>
      <c r="E36" s="1612"/>
      <c r="F36" s="1612"/>
      <c r="G36" s="1612"/>
      <c r="H36" s="1612"/>
      <c r="I36" s="1612"/>
      <c r="J36" s="1613"/>
      <c r="K36" s="982"/>
      <c r="L36" s="77"/>
    </row>
    <row r="37" spans="1:12" ht="20.100000000000001" customHeight="1" x14ac:dyDescent="0.25">
      <c r="A37" s="19">
        <v>42432</v>
      </c>
      <c r="B37" s="20" t="s">
        <v>18</v>
      </c>
      <c r="C37" s="390">
        <v>165</v>
      </c>
      <c r="D37" s="953">
        <f>+C37*(100-E37)/100</f>
        <v>163.35</v>
      </c>
      <c r="E37" s="390">
        <v>1</v>
      </c>
      <c r="F37" s="390"/>
      <c r="G37" s="390">
        <v>150</v>
      </c>
      <c r="H37" s="390"/>
      <c r="I37" s="390"/>
      <c r="J37" s="390"/>
      <c r="K37" s="1056"/>
      <c r="L37" s="73" t="s">
        <v>36</v>
      </c>
    </row>
    <row r="38" spans="1:12" x14ac:dyDescent="0.25">
      <c r="A38" s="19">
        <v>42438</v>
      </c>
      <c r="B38" s="20" t="s">
        <v>18</v>
      </c>
      <c r="C38" s="390">
        <v>95</v>
      </c>
      <c r="D38" s="953">
        <f>+C38*(100-E38)/100</f>
        <v>94.05</v>
      </c>
      <c r="E38" s="390">
        <v>1</v>
      </c>
      <c r="F38" s="390"/>
      <c r="G38" s="390">
        <v>180</v>
      </c>
      <c r="H38" s="390"/>
      <c r="I38" s="390"/>
      <c r="J38" s="390"/>
      <c r="K38" s="1056"/>
      <c r="L38" s="73" t="s">
        <v>1135</v>
      </c>
    </row>
    <row r="39" spans="1:12" ht="20.100000000000001" customHeight="1" x14ac:dyDescent="0.25">
      <c r="A39" s="380">
        <v>42460</v>
      </c>
      <c r="B39" s="17" t="s">
        <v>127</v>
      </c>
      <c r="C39" s="379"/>
      <c r="D39" s="949"/>
      <c r="E39" s="379"/>
      <c r="F39" s="379"/>
      <c r="G39" s="379"/>
      <c r="H39" s="379">
        <v>5405</v>
      </c>
      <c r="I39" s="379">
        <v>100</v>
      </c>
      <c r="J39" s="379"/>
      <c r="L39" s="7" t="s">
        <v>1225</v>
      </c>
    </row>
    <row r="40" spans="1:12" ht="20.100000000000001" customHeight="1" x14ac:dyDescent="0.25">
      <c r="A40" s="19">
        <v>42465</v>
      </c>
      <c r="B40" s="20" t="s">
        <v>18</v>
      </c>
      <c r="C40" s="390">
        <v>54</v>
      </c>
      <c r="D40" s="953">
        <f>+C40*(100-E40)/100</f>
        <v>53.46</v>
      </c>
      <c r="E40" s="390">
        <v>1</v>
      </c>
      <c r="F40" s="390"/>
      <c r="G40" s="390">
        <v>170</v>
      </c>
      <c r="H40" s="390"/>
      <c r="I40" s="390"/>
      <c r="J40" s="390"/>
      <c r="K40" s="1056"/>
      <c r="L40" s="73" t="s">
        <v>30</v>
      </c>
    </row>
    <row r="41" spans="1:12" ht="20.100000000000001" customHeight="1" x14ac:dyDescent="0.25">
      <c r="A41" s="380">
        <v>42478</v>
      </c>
      <c r="B41" s="17" t="s">
        <v>11</v>
      </c>
      <c r="C41" s="1661" t="s">
        <v>1244</v>
      </c>
      <c r="D41" s="1662"/>
      <c r="E41" s="1662"/>
      <c r="F41" s="1662"/>
      <c r="G41" s="1662"/>
      <c r="H41" s="1662"/>
      <c r="I41" s="1662"/>
      <c r="J41" s="1663"/>
      <c r="K41" s="1001"/>
    </row>
    <row r="42" spans="1:12" ht="20.100000000000001" customHeight="1" x14ac:dyDescent="0.25">
      <c r="A42" s="380">
        <v>42480</v>
      </c>
      <c r="B42" s="17" t="s">
        <v>26</v>
      </c>
      <c r="C42" s="1661" t="s">
        <v>1239</v>
      </c>
      <c r="D42" s="1662"/>
      <c r="E42" s="1662"/>
      <c r="F42" s="1662"/>
      <c r="G42" s="1662"/>
      <c r="H42" s="1662"/>
      <c r="I42" s="1662"/>
      <c r="J42" s="1663"/>
      <c r="K42" s="1001"/>
    </row>
    <row r="43" spans="1:12" ht="20.100000000000001" customHeight="1" x14ac:dyDescent="0.25">
      <c r="A43" s="19">
        <v>42488</v>
      </c>
      <c r="B43" s="20" t="s">
        <v>18</v>
      </c>
      <c r="C43" s="390">
        <v>50</v>
      </c>
      <c r="D43" s="953">
        <f>+C43*(100-E43)/100</f>
        <v>49.5</v>
      </c>
      <c r="E43" s="390">
        <v>1</v>
      </c>
      <c r="F43" s="390"/>
      <c r="G43" s="390">
        <v>170</v>
      </c>
      <c r="H43" s="390"/>
      <c r="I43" s="390"/>
      <c r="J43" s="390"/>
      <c r="K43" s="1056"/>
      <c r="L43" s="73" t="s">
        <v>1253</v>
      </c>
    </row>
    <row r="44" spans="1:12" ht="20.100000000000001" customHeight="1" x14ac:dyDescent="0.25">
      <c r="A44" s="380">
        <v>42489</v>
      </c>
      <c r="B44" s="17" t="s">
        <v>66</v>
      </c>
      <c r="C44" s="1589" t="s">
        <v>1250</v>
      </c>
      <c r="D44" s="1590"/>
      <c r="E44" s="1590"/>
      <c r="F44" s="1590"/>
      <c r="G44" s="1590"/>
      <c r="H44" s="1590"/>
      <c r="I44" s="1590"/>
      <c r="J44" s="1591"/>
      <c r="K44" s="987"/>
    </row>
    <row r="45" spans="1:12" ht="20.100000000000001" customHeight="1" x14ac:dyDescent="0.25">
      <c r="A45" s="380">
        <v>42489</v>
      </c>
      <c r="B45" s="17" t="s">
        <v>13</v>
      </c>
      <c r="C45" s="1589" t="s">
        <v>1390</v>
      </c>
      <c r="D45" s="1590"/>
      <c r="E45" s="1590"/>
      <c r="F45" s="1590"/>
      <c r="G45" s="1590"/>
      <c r="H45" s="1590"/>
      <c r="I45" s="1590"/>
      <c r="J45" s="1591"/>
      <c r="K45" s="987"/>
    </row>
    <row r="46" spans="1:12" x14ac:dyDescent="0.25">
      <c r="A46" s="36">
        <v>42492</v>
      </c>
      <c r="B46" s="131" t="s">
        <v>18</v>
      </c>
      <c r="C46" s="132">
        <v>90</v>
      </c>
      <c r="D46" s="955">
        <f>+C46*(100-E46)/100</f>
        <v>89.1</v>
      </c>
      <c r="E46" s="132">
        <v>1</v>
      </c>
      <c r="F46" s="132"/>
      <c r="G46" s="132">
        <v>178</v>
      </c>
      <c r="H46" s="132"/>
      <c r="I46" s="132"/>
      <c r="J46" s="132"/>
      <c r="K46" s="1140"/>
      <c r="L46" s="94" t="s">
        <v>1257</v>
      </c>
    </row>
    <row r="47" spans="1:12" ht="20.100000000000001" customHeight="1" x14ac:dyDescent="0.25">
      <c r="A47" s="380">
        <v>42522</v>
      </c>
      <c r="B47" s="17" t="s">
        <v>127</v>
      </c>
      <c r="C47" s="379"/>
      <c r="D47" s="949"/>
      <c r="E47" s="379"/>
      <c r="F47" s="379"/>
      <c r="G47" s="379"/>
      <c r="H47" s="379">
        <v>5440</v>
      </c>
      <c r="I47" s="379">
        <v>97</v>
      </c>
      <c r="J47" s="379"/>
      <c r="L47" s="7" t="s">
        <v>1285</v>
      </c>
    </row>
    <row r="48" spans="1:12" ht="20.100000000000001" customHeight="1" x14ac:dyDescent="0.25">
      <c r="A48" s="380">
        <v>42539</v>
      </c>
      <c r="B48" s="17" t="s">
        <v>18</v>
      </c>
      <c r="C48" s="379">
        <v>105</v>
      </c>
      <c r="D48" s="949">
        <f>+C48*(100-E48)/100</f>
        <v>103.95</v>
      </c>
      <c r="E48" s="379">
        <v>1</v>
      </c>
      <c r="F48" s="379"/>
      <c r="G48" s="379">
        <v>180</v>
      </c>
      <c r="H48" s="379"/>
      <c r="I48" s="379"/>
      <c r="J48" s="379"/>
      <c r="L48" s="7" t="s">
        <v>1310</v>
      </c>
    </row>
    <row r="49" spans="1:12" ht="31.5" x14ac:dyDescent="0.25">
      <c r="A49" s="19">
        <v>42635</v>
      </c>
      <c r="B49" s="20" t="s">
        <v>18</v>
      </c>
      <c r="C49" s="390">
        <v>50</v>
      </c>
      <c r="D49" s="953">
        <f>+C49*(100-E49)/100</f>
        <v>49.5</v>
      </c>
      <c r="E49" s="390">
        <v>1</v>
      </c>
      <c r="F49" s="390"/>
      <c r="G49" s="390">
        <v>170</v>
      </c>
      <c r="H49" s="390"/>
      <c r="I49" s="390"/>
      <c r="J49" s="390"/>
      <c r="K49" s="1056"/>
      <c r="L49" s="73" t="s">
        <v>1383</v>
      </c>
    </row>
    <row r="50" spans="1:12" ht="31.5" customHeight="1" x14ac:dyDescent="0.25">
      <c r="A50" s="380">
        <v>42636</v>
      </c>
      <c r="B50" s="17" t="s">
        <v>127</v>
      </c>
      <c r="C50" s="379"/>
      <c r="D50" s="949"/>
      <c r="E50" s="379"/>
      <c r="F50" s="379"/>
      <c r="G50" s="379"/>
      <c r="H50" s="379">
        <v>5390</v>
      </c>
      <c r="I50" s="379">
        <v>99</v>
      </c>
      <c r="J50" s="379"/>
      <c r="L50" s="7" t="s">
        <v>1385</v>
      </c>
    </row>
    <row r="51" spans="1:12" ht="28.5" customHeight="1" x14ac:dyDescent="0.25">
      <c r="A51" s="380">
        <v>42639</v>
      </c>
      <c r="B51" s="17" t="s">
        <v>13</v>
      </c>
      <c r="C51" s="1661" t="s">
        <v>1391</v>
      </c>
      <c r="D51" s="1662"/>
      <c r="E51" s="1662"/>
      <c r="F51" s="1662"/>
      <c r="G51" s="1662"/>
      <c r="H51" s="1662"/>
      <c r="I51" s="1662"/>
      <c r="J51" s="1663"/>
      <c r="K51" s="1001"/>
    </row>
    <row r="52" spans="1:12" ht="20.25" customHeight="1" x14ac:dyDescent="0.25">
      <c r="A52" s="380">
        <v>42648</v>
      </c>
      <c r="B52" s="17" t="s">
        <v>13</v>
      </c>
      <c r="C52" s="1661" t="s">
        <v>1395</v>
      </c>
      <c r="D52" s="1662"/>
      <c r="E52" s="1662"/>
      <c r="F52" s="1662"/>
      <c r="G52" s="1662"/>
      <c r="H52" s="1662"/>
      <c r="I52" s="1662"/>
      <c r="J52" s="1663"/>
      <c r="K52" s="1001"/>
    </row>
    <row r="53" spans="1:12" x14ac:dyDescent="0.25">
      <c r="A53" s="380">
        <v>42650</v>
      </c>
      <c r="B53" s="17" t="s">
        <v>13</v>
      </c>
      <c r="C53" s="1661" t="s">
        <v>1400</v>
      </c>
      <c r="D53" s="1662"/>
      <c r="E53" s="1662"/>
      <c r="F53" s="1662"/>
      <c r="G53" s="1662"/>
      <c r="H53" s="1662"/>
      <c r="I53" s="1662"/>
      <c r="J53" s="1663"/>
      <c r="K53" s="1001"/>
    </row>
    <row r="54" spans="1:12" x14ac:dyDescent="0.25">
      <c r="A54" s="262">
        <v>42657</v>
      </c>
      <c r="B54" s="17" t="s">
        <v>66</v>
      </c>
      <c r="C54" s="1661" t="s">
        <v>1404</v>
      </c>
      <c r="D54" s="1662"/>
      <c r="E54" s="1662"/>
      <c r="F54" s="1662"/>
      <c r="G54" s="1662"/>
      <c r="H54" s="1662"/>
      <c r="I54" s="1662"/>
      <c r="J54" s="1663"/>
      <c r="K54" s="1001"/>
    </row>
    <row r="55" spans="1:12" ht="26.25" customHeight="1" x14ac:dyDescent="0.25">
      <c r="A55" s="1582">
        <v>42658</v>
      </c>
      <c r="B55" s="463" t="s">
        <v>19</v>
      </c>
      <c r="C55" s="2018" t="s">
        <v>1422</v>
      </c>
      <c r="D55" s="1771"/>
      <c r="E55" s="1771"/>
      <c r="F55" s="1771"/>
      <c r="G55" s="1771"/>
      <c r="H55" s="1771"/>
      <c r="I55" s="1771"/>
      <c r="J55" s="1772"/>
      <c r="K55" s="691" t="s">
        <v>1570</v>
      </c>
      <c r="L55" s="691" t="s">
        <v>1570</v>
      </c>
    </row>
    <row r="56" spans="1:12" ht="26.25" customHeight="1" x14ac:dyDescent="0.25">
      <c r="A56" s="1682"/>
      <c r="B56" s="17" t="s">
        <v>66</v>
      </c>
      <c r="C56" s="1661" t="s">
        <v>1405</v>
      </c>
      <c r="D56" s="1662"/>
      <c r="E56" s="1662"/>
      <c r="F56" s="1662"/>
      <c r="G56" s="1662"/>
      <c r="H56" s="1662"/>
      <c r="I56" s="1662"/>
      <c r="J56" s="1663"/>
      <c r="K56" s="1001"/>
    </row>
    <row r="57" spans="1:12" ht="27" customHeight="1" x14ac:dyDescent="0.25">
      <c r="A57" s="1582">
        <v>42665</v>
      </c>
      <c r="B57" s="17" t="s">
        <v>18</v>
      </c>
      <c r="C57" s="461">
        <v>200</v>
      </c>
      <c r="D57" s="949">
        <f>+C57*(100-E57)/100</f>
        <v>196</v>
      </c>
      <c r="E57" s="461">
        <v>2</v>
      </c>
      <c r="F57" s="461"/>
      <c r="G57" s="461">
        <v>170</v>
      </c>
      <c r="H57" s="461"/>
      <c r="I57" s="461"/>
      <c r="J57" s="461"/>
      <c r="K57" s="986"/>
      <c r="L57" s="12" t="s">
        <v>1425</v>
      </c>
    </row>
    <row r="58" spans="1:12" ht="27" customHeight="1" x14ac:dyDescent="0.25">
      <c r="A58" s="1682"/>
      <c r="B58" s="17" t="s">
        <v>127</v>
      </c>
      <c r="C58" s="461"/>
      <c r="D58" s="949"/>
      <c r="E58" s="461"/>
      <c r="F58" s="461"/>
      <c r="G58" s="461"/>
      <c r="H58" s="1589" t="s">
        <v>218</v>
      </c>
      <c r="I58" s="1590"/>
      <c r="J58" s="1591"/>
      <c r="K58" s="987"/>
      <c r="L58" s="12" t="s">
        <v>1426</v>
      </c>
    </row>
    <row r="59" spans="1:12" ht="27" customHeight="1" thickBot="1" x14ac:dyDescent="0.3">
      <c r="A59" s="22">
        <v>42730</v>
      </c>
      <c r="B59" s="23" t="s">
        <v>18</v>
      </c>
      <c r="C59" s="227">
        <v>160</v>
      </c>
      <c r="D59" s="951">
        <f>+C59*(100-E59)/100</f>
        <v>156.80000000000001</v>
      </c>
      <c r="E59" s="227">
        <v>2</v>
      </c>
      <c r="F59" s="227"/>
      <c r="G59" s="227">
        <v>160</v>
      </c>
      <c r="H59" s="227"/>
      <c r="I59" s="227"/>
      <c r="J59" s="227"/>
      <c r="K59" s="1074"/>
      <c r="L59" s="368" t="s">
        <v>1491</v>
      </c>
    </row>
    <row r="60" spans="1:12" s="9" customFormat="1" ht="34.5" customHeight="1" thickTop="1" x14ac:dyDescent="0.25">
      <c r="A60" s="382">
        <v>42803</v>
      </c>
      <c r="B60" s="389" t="s">
        <v>127</v>
      </c>
      <c r="C60" s="238"/>
      <c r="D60" s="952"/>
      <c r="E60" s="238"/>
      <c r="F60" s="238"/>
      <c r="G60" s="238"/>
      <c r="H60" s="238">
        <v>5345</v>
      </c>
      <c r="I60" s="238">
        <v>100</v>
      </c>
      <c r="J60" s="238"/>
      <c r="K60" s="238"/>
      <c r="L60" s="424" t="s">
        <v>1587</v>
      </c>
    </row>
    <row r="61" spans="1:12" ht="21" customHeight="1" x14ac:dyDescent="0.25">
      <c r="A61" s="16">
        <v>42839</v>
      </c>
      <c r="B61" s="17" t="s">
        <v>18</v>
      </c>
      <c r="C61" s="461">
        <v>160</v>
      </c>
      <c r="D61" s="949">
        <f>+C61*(100-E61)/100</f>
        <v>148.80000000000001</v>
      </c>
      <c r="E61" s="461">
        <v>7</v>
      </c>
      <c r="F61" s="461"/>
      <c r="G61" s="461">
        <v>180</v>
      </c>
      <c r="H61" s="461"/>
      <c r="I61" s="461"/>
      <c r="J61" s="461"/>
      <c r="K61" s="986"/>
      <c r="L61" s="12" t="s">
        <v>1588</v>
      </c>
    </row>
    <row r="62" spans="1:12" x14ac:dyDescent="0.25">
      <c r="A62" s="16">
        <v>42963</v>
      </c>
      <c r="B62" s="17" t="s">
        <v>13</v>
      </c>
      <c r="C62" s="1658" t="s">
        <v>14</v>
      </c>
      <c r="D62" s="1659"/>
      <c r="E62" s="1659"/>
      <c r="F62" s="1659"/>
      <c r="G62" s="1659"/>
      <c r="H62" s="1659"/>
      <c r="I62" s="1659"/>
      <c r="J62" s="1660"/>
      <c r="K62" s="996"/>
    </row>
    <row r="63" spans="1:12" ht="20.100000000000001" customHeight="1" x14ac:dyDescent="0.25">
      <c r="A63" s="16">
        <v>43021</v>
      </c>
      <c r="B63" s="17" t="s">
        <v>127</v>
      </c>
      <c r="C63" s="461"/>
      <c r="D63" s="949"/>
      <c r="E63" s="461"/>
      <c r="F63" s="461"/>
      <c r="G63" s="461"/>
      <c r="H63" s="461">
        <v>5400</v>
      </c>
      <c r="I63" s="461">
        <v>98</v>
      </c>
      <c r="J63" s="461"/>
      <c r="K63" s="986"/>
      <c r="L63" s="7" t="s">
        <v>1750</v>
      </c>
    </row>
    <row r="64" spans="1:12" ht="20.100000000000001" customHeight="1" x14ac:dyDescent="0.25">
      <c r="A64" s="16">
        <v>43071</v>
      </c>
      <c r="B64" s="17" t="s">
        <v>18</v>
      </c>
      <c r="C64" s="461">
        <v>185</v>
      </c>
      <c r="D64" s="949">
        <f>+C64*(100-E64)/100</f>
        <v>148</v>
      </c>
      <c r="E64" s="461">
        <v>20</v>
      </c>
      <c r="F64" s="461"/>
      <c r="G64" s="461">
        <v>190</v>
      </c>
      <c r="H64" s="461"/>
      <c r="I64" s="461"/>
      <c r="J64" s="461"/>
      <c r="K64" s="986"/>
      <c r="L64" s="12" t="s">
        <v>1588</v>
      </c>
    </row>
    <row r="65" spans="1:12" ht="20.100000000000001" customHeight="1" thickBot="1" x14ac:dyDescent="0.3">
      <c r="A65" s="633">
        <v>43051</v>
      </c>
      <c r="B65" s="635" t="s">
        <v>351</v>
      </c>
      <c r="C65" s="1737" t="s">
        <v>1853</v>
      </c>
      <c r="D65" s="1738"/>
      <c r="E65" s="1738"/>
      <c r="F65" s="1738"/>
      <c r="G65" s="1738"/>
      <c r="H65" s="1738"/>
      <c r="I65" s="1738"/>
      <c r="J65" s="1739"/>
      <c r="K65" s="1038"/>
      <c r="L65" s="76"/>
    </row>
    <row r="66" spans="1:12" ht="20.100000000000001" customHeight="1" thickTop="1" x14ac:dyDescent="0.25">
      <c r="A66" s="40">
        <v>43180</v>
      </c>
      <c r="B66" s="41" t="s">
        <v>127</v>
      </c>
      <c r="C66" s="181"/>
      <c r="D66" s="956"/>
      <c r="E66" s="181"/>
      <c r="F66" s="181"/>
      <c r="G66" s="181"/>
      <c r="H66" s="181">
        <v>5650</v>
      </c>
      <c r="I66" s="181">
        <v>100</v>
      </c>
      <c r="J66" s="181"/>
      <c r="K66" s="1032"/>
      <c r="L66" s="77" t="s">
        <v>1989</v>
      </c>
    </row>
    <row r="67" spans="1:12" ht="20.100000000000001" customHeight="1" x14ac:dyDescent="0.25">
      <c r="A67" s="16">
        <v>43191</v>
      </c>
      <c r="B67" s="17" t="s">
        <v>18</v>
      </c>
      <c r="C67" s="461">
        <v>150</v>
      </c>
      <c r="D67" s="949">
        <f>+C67*(100-E67)/100</f>
        <v>120</v>
      </c>
      <c r="E67" s="461">
        <v>20</v>
      </c>
      <c r="F67" s="461"/>
      <c r="G67" s="461">
        <v>148</v>
      </c>
      <c r="H67" s="461"/>
      <c r="I67" s="461"/>
      <c r="J67" s="461"/>
      <c r="K67" s="986"/>
      <c r="L67" s="7" t="s">
        <v>2004</v>
      </c>
    </row>
    <row r="68" spans="1:12" ht="19.5" customHeight="1" x14ac:dyDescent="0.25">
      <c r="A68" s="16">
        <v>43237</v>
      </c>
      <c r="B68" s="263" t="s">
        <v>13</v>
      </c>
      <c r="C68" s="1658" t="s">
        <v>2086</v>
      </c>
      <c r="D68" s="1659"/>
      <c r="E68" s="1659"/>
      <c r="F68" s="1659"/>
      <c r="G68" s="1659"/>
      <c r="H68" s="1659"/>
      <c r="I68" s="1659"/>
      <c r="J68" s="1660"/>
      <c r="K68" s="996"/>
    </row>
    <row r="69" spans="1:12" ht="20.100000000000001" customHeight="1" x14ac:dyDescent="0.25">
      <c r="A69" s="16">
        <v>43268</v>
      </c>
      <c r="B69" s="17" t="s">
        <v>18</v>
      </c>
      <c r="C69" s="461">
        <v>160</v>
      </c>
      <c r="D69" s="949">
        <f>+C69*(100-E69)/100</f>
        <v>128</v>
      </c>
      <c r="E69" s="461">
        <v>20</v>
      </c>
      <c r="F69" s="461"/>
      <c r="G69" s="461">
        <v>160</v>
      </c>
      <c r="H69" s="461"/>
      <c r="I69" s="461"/>
      <c r="J69" s="461"/>
      <c r="K69" s="986"/>
      <c r="L69" s="7" t="s">
        <v>1588</v>
      </c>
    </row>
    <row r="70" spans="1:12" x14ac:dyDescent="0.25">
      <c r="A70" s="16">
        <v>43324</v>
      </c>
      <c r="B70" s="17" t="s">
        <v>127</v>
      </c>
      <c r="C70" s="461"/>
      <c r="D70" s="949"/>
      <c r="E70" s="461"/>
      <c r="F70" s="461"/>
      <c r="G70" s="461"/>
      <c r="H70" s="461">
        <v>5255</v>
      </c>
      <c r="I70" s="461">
        <v>100</v>
      </c>
      <c r="J70" s="461"/>
      <c r="K70" s="986"/>
    </row>
    <row r="71" spans="1:12" ht="20.100000000000001" customHeight="1" x14ac:dyDescent="0.25">
      <c r="A71" s="19">
        <v>43339</v>
      </c>
      <c r="B71" s="20" t="s">
        <v>18</v>
      </c>
      <c r="C71" s="236">
        <v>80</v>
      </c>
      <c r="D71" s="953">
        <f>+C71*(100-E71)/100</f>
        <v>64</v>
      </c>
      <c r="E71" s="236">
        <v>20</v>
      </c>
      <c r="F71" s="236"/>
      <c r="G71" s="236">
        <v>150</v>
      </c>
      <c r="H71" s="236"/>
      <c r="I71" s="236"/>
      <c r="J71" s="236"/>
      <c r="K71" s="1089"/>
      <c r="L71" s="73" t="s">
        <v>1636</v>
      </c>
    </row>
    <row r="72" spans="1:12" x14ac:dyDescent="0.25">
      <c r="A72" s="16">
        <v>43340</v>
      </c>
      <c r="B72" s="17" t="s">
        <v>13</v>
      </c>
      <c r="C72" s="1658" t="s">
        <v>2187</v>
      </c>
      <c r="D72" s="1659"/>
      <c r="E72" s="1659"/>
      <c r="F72" s="1659"/>
      <c r="G72" s="1659"/>
      <c r="H72" s="1659"/>
      <c r="I72" s="1659"/>
      <c r="J72" s="1660"/>
      <c r="K72" s="996"/>
    </row>
    <row r="73" spans="1:12" ht="20.100000000000001" customHeight="1" x14ac:dyDescent="0.25">
      <c r="A73" s="16">
        <v>43346</v>
      </c>
      <c r="B73" s="17" t="s">
        <v>18</v>
      </c>
      <c r="C73" s="461">
        <v>200</v>
      </c>
      <c r="D73" s="949">
        <f>+C73*(100-E73)/100</f>
        <v>160</v>
      </c>
      <c r="E73" s="461">
        <v>20</v>
      </c>
      <c r="F73" s="461"/>
      <c r="G73" s="461">
        <v>160</v>
      </c>
      <c r="H73" s="461"/>
      <c r="I73" s="461"/>
      <c r="J73" s="461"/>
      <c r="K73" s="986"/>
      <c r="L73" s="7" t="s">
        <v>1636</v>
      </c>
    </row>
    <row r="74" spans="1:12" x14ac:dyDescent="0.25">
      <c r="A74" s="16">
        <v>43352</v>
      </c>
      <c r="B74" s="17" t="s">
        <v>127</v>
      </c>
      <c r="C74" s="461"/>
      <c r="D74" s="949"/>
      <c r="E74" s="461"/>
      <c r="F74" s="461"/>
      <c r="G74" s="461"/>
      <c r="H74" s="461">
        <v>5415</v>
      </c>
      <c r="I74" s="461">
        <v>100</v>
      </c>
      <c r="J74" s="461"/>
      <c r="K74" s="986"/>
    </row>
    <row r="75" spans="1:12" x14ac:dyDescent="0.25">
      <c r="A75" s="16">
        <v>43375</v>
      </c>
      <c r="B75" s="17" t="s">
        <v>18</v>
      </c>
      <c r="C75" s="461"/>
      <c r="D75" s="949"/>
      <c r="E75" s="461"/>
      <c r="F75" s="461"/>
      <c r="G75" s="461"/>
      <c r="H75" s="461">
        <v>5460</v>
      </c>
      <c r="I75" s="461">
        <v>100</v>
      </c>
      <c r="J75" s="461"/>
      <c r="K75" s="986"/>
      <c r="L75" s="7" t="s">
        <v>2231</v>
      </c>
    </row>
    <row r="76" spans="1:12" x14ac:dyDescent="0.25">
      <c r="A76" s="16">
        <v>43408</v>
      </c>
      <c r="B76" s="17" t="s">
        <v>26</v>
      </c>
      <c r="C76" s="1658" t="s">
        <v>2251</v>
      </c>
      <c r="D76" s="1659"/>
      <c r="E76" s="1659"/>
      <c r="F76" s="1659"/>
      <c r="G76" s="1659"/>
      <c r="H76" s="1659"/>
      <c r="I76" s="1659"/>
      <c r="J76" s="1660"/>
      <c r="K76" s="996"/>
    </row>
    <row r="77" spans="1:12" ht="20.100000000000001" customHeight="1" x14ac:dyDescent="0.25">
      <c r="A77" s="16">
        <v>43419</v>
      </c>
      <c r="B77" s="17" t="s">
        <v>18</v>
      </c>
      <c r="C77" s="461">
        <v>165</v>
      </c>
      <c r="D77" s="949">
        <f>+C77*(100-E77)/100</f>
        <v>148.5</v>
      </c>
      <c r="E77" s="461">
        <v>10</v>
      </c>
      <c r="F77" s="461"/>
      <c r="G77" s="461">
        <v>150</v>
      </c>
      <c r="H77" s="461"/>
      <c r="I77" s="461"/>
      <c r="J77" s="461"/>
      <c r="K77" s="986"/>
      <c r="L77" s="7" t="s">
        <v>36</v>
      </c>
    </row>
    <row r="78" spans="1:12" ht="45" customHeight="1" x14ac:dyDescent="0.25">
      <c r="A78" s="16">
        <v>43439</v>
      </c>
      <c r="B78" s="17" t="s">
        <v>13</v>
      </c>
      <c r="C78" s="1734" t="s">
        <v>2321</v>
      </c>
      <c r="D78" s="1735"/>
      <c r="E78" s="1735"/>
      <c r="F78" s="1735"/>
      <c r="G78" s="1735"/>
      <c r="H78" s="1735"/>
      <c r="I78" s="1735"/>
      <c r="J78" s="1736"/>
      <c r="K78" s="1030"/>
    </row>
    <row r="79" spans="1:12" ht="20.100000000000001" customHeight="1" x14ac:dyDescent="0.25">
      <c r="A79" s="19">
        <v>43448</v>
      </c>
      <c r="B79" s="20" t="s">
        <v>18</v>
      </c>
      <c r="C79" s="236">
        <v>40</v>
      </c>
      <c r="D79" s="953">
        <f>+C79*(100-E79)/100</f>
        <v>36</v>
      </c>
      <c r="E79" s="236">
        <v>10</v>
      </c>
      <c r="F79" s="236"/>
      <c r="G79" s="236">
        <v>195</v>
      </c>
      <c r="H79" s="236"/>
      <c r="I79" s="236"/>
      <c r="J79" s="236"/>
      <c r="K79" s="1089"/>
      <c r="L79" s="73" t="s">
        <v>2332</v>
      </c>
    </row>
    <row r="80" spans="1:12" ht="87.75" customHeight="1" x14ac:dyDescent="0.25">
      <c r="A80" s="485">
        <v>43456</v>
      </c>
      <c r="B80" s="514" t="s">
        <v>24</v>
      </c>
      <c r="C80" s="1652" t="s">
        <v>2495</v>
      </c>
      <c r="D80" s="1653"/>
      <c r="E80" s="1653"/>
      <c r="F80" s="1653"/>
      <c r="G80" s="1653"/>
      <c r="H80" s="1653"/>
      <c r="I80" s="1653"/>
      <c r="J80" s="1654"/>
      <c r="K80" s="993"/>
      <c r="L80" s="772" t="s">
        <v>2343</v>
      </c>
    </row>
    <row r="81" spans="1:12" ht="16.5" thickBot="1" x14ac:dyDescent="0.3">
      <c r="A81" s="22">
        <v>43465</v>
      </c>
      <c r="B81" s="23" t="s">
        <v>18</v>
      </c>
      <c r="C81" s="227">
        <v>170</v>
      </c>
      <c r="D81" s="951">
        <f>+C81*(100-E81)/100</f>
        <v>153</v>
      </c>
      <c r="E81" s="227">
        <v>10</v>
      </c>
      <c r="F81" s="227"/>
      <c r="G81" s="227">
        <v>160</v>
      </c>
      <c r="H81" s="227"/>
      <c r="I81" s="227"/>
      <c r="J81" s="227"/>
      <c r="K81" s="1074"/>
      <c r="L81" s="792" t="s">
        <v>2372</v>
      </c>
    </row>
    <row r="82" spans="1:12" ht="16.5" thickTop="1" x14ac:dyDescent="0.25">
      <c r="A82" s="780">
        <v>43530</v>
      </c>
      <c r="B82" s="785" t="s">
        <v>18</v>
      </c>
      <c r="C82" s="229">
        <v>165</v>
      </c>
      <c r="D82" s="952">
        <f>+C82*(100-E82)/100</f>
        <v>148.5</v>
      </c>
      <c r="E82" s="229">
        <v>10</v>
      </c>
      <c r="F82" s="229"/>
      <c r="G82" s="229">
        <v>165</v>
      </c>
      <c r="H82" s="229"/>
      <c r="I82" s="229"/>
      <c r="J82" s="229"/>
      <c r="K82" s="1198"/>
      <c r="L82" s="72" t="s">
        <v>2420</v>
      </c>
    </row>
    <row r="83" spans="1:12" x14ac:dyDescent="0.25">
      <c r="A83" s="16">
        <v>43582</v>
      </c>
      <c r="B83" s="17" t="s">
        <v>127</v>
      </c>
      <c r="C83" s="461"/>
      <c r="D83" s="949"/>
      <c r="E83" s="461"/>
      <c r="F83" s="461"/>
      <c r="G83" s="461"/>
      <c r="H83" s="1589" t="s">
        <v>2500</v>
      </c>
      <c r="I83" s="1591"/>
      <c r="J83" s="461"/>
      <c r="K83" s="986"/>
      <c r="L83" s="7" t="s">
        <v>42</v>
      </c>
    </row>
    <row r="84" spans="1:12" ht="20.100000000000001" customHeight="1" x14ac:dyDescent="0.25">
      <c r="A84" s="16">
        <v>43589</v>
      </c>
      <c r="B84" s="17" t="s">
        <v>13</v>
      </c>
      <c r="C84" s="1655" t="s">
        <v>2509</v>
      </c>
      <c r="D84" s="1656"/>
      <c r="E84" s="1656"/>
      <c r="F84" s="1656"/>
      <c r="G84" s="1656"/>
      <c r="H84" s="1656"/>
      <c r="I84" s="1656"/>
      <c r="J84" s="1657"/>
      <c r="K84" s="990"/>
    </row>
    <row r="85" spans="1:12" x14ac:dyDescent="0.25">
      <c r="A85" s="19">
        <v>43671</v>
      </c>
      <c r="B85" s="20" t="s">
        <v>18</v>
      </c>
      <c r="C85" s="236">
        <v>140</v>
      </c>
      <c r="D85" s="953">
        <f>+C85*(100-E85)/100</f>
        <v>126</v>
      </c>
      <c r="E85" s="236">
        <v>10</v>
      </c>
      <c r="F85" s="236"/>
      <c r="G85" s="236">
        <v>155</v>
      </c>
      <c r="H85" s="236"/>
      <c r="I85" s="236"/>
      <c r="J85" s="236"/>
      <c r="K85" s="1089"/>
      <c r="L85" s="73" t="s">
        <v>132</v>
      </c>
    </row>
    <row r="86" spans="1:12" x14ac:dyDescent="0.25">
      <c r="A86" s="16">
        <v>43709</v>
      </c>
      <c r="B86" s="17" t="s">
        <v>127</v>
      </c>
      <c r="C86" s="461"/>
      <c r="D86" s="949"/>
      <c r="E86" s="461"/>
      <c r="F86" s="461"/>
      <c r="G86" s="461"/>
      <c r="H86" s="461">
        <v>5345</v>
      </c>
      <c r="I86" s="461">
        <v>100</v>
      </c>
      <c r="J86" s="461"/>
      <c r="K86" s="986"/>
      <c r="L86" s="7" t="s">
        <v>108</v>
      </c>
    </row>
    <row r="87" spans="1:12" x14ac:dyDescent="0.25">
      <c r="A87" s="19">
        <v>43776</v>
      </c>
      <c r="B87" s="20" t="s">
        <v>18</v>
      </c>
      <c r="C87" s="236">
        <v>135</v>
      </c>
      <c r="D87" s="953">
        <f>+C87*(100-E87)/100</f>
        <v>121.5</v>
      </c>
      <c r="E87" s="236">
        <v>10</v>
      </c>
      <c r="F87" s="236" t="s">
        <v>95</v>
      </c>
      <c r="G87" s="236">
        <v>140</v>
      </c>
      <c r="H87" s="236"/>
      <c r="I87" s="236"/>
      <c r="J87" s="236"/>
      <c r="K87" s="1089"/>
      <c r="L87" s="73" t="s">
        <v>2684</v>
      </c>
    </row>
    <row r="88" spans="1:12" ht="20.100000000000001" customHeight="1" x14ac:dyDescent="0.25">
      <c r="A88" s="19">
        <v>43827</v>
      </c>
      <c r="B88" s="20" t="s">
        <v>127</v>
      </c>
      <c r="C88" s="236"/>
      <c r="D88" s="953" t="s">
        <v>1941</v>
      </c>
      <c r="E88" s="236"/>
      <c r="F88" s="236"/>
      <c r="G88" s="236"/>
      <c r="H88" s="236">
        <v>5110</v>
      </c>
      <c r="I88" s="236">
        <v>100</v>
      </c>
      <c r="J88" s="236"/>
      <c r="K88" s="1089"/>
      <c r="L88" s="73" t="s">
        <v>2752</v>
      </c>
    </row>
    <row r="89" spans="1:12" ht="20.100000000000001" customHeight="1" x14ac:dyDescent="0.25">
      <c r="A89" s="19">
        <v>43840</v>
      </c>
      <c r="B89" s="20" t="s">
        <v>18</v>
      </c>
      <c r="C89" s="236">
        <v>130</v>
      </c>
      <c r="D89" s="953">
        <f>+C89*(100-E89)/100</f>
        <v>117</v>
      </c>
      <c r="E89" s="236">
        <v>10</v>
      </c>
      <c r="F89" s="236" t="s">
        <v>95</v>
      </c>
      <c r="G89" s="236">
        <v>144</v>
      </c>
      <c r="H89" s="236"/>
      <c r="I89" s="236"/>
      <c r="J89" s="236"/>
      <c r="K89" s="1089"/>
      <c r="L89" s="73" t="s">
        <v>36</v>
      </c>
    </row>
    <row r="90" spans="1:12" x14ac:dyDescent="0.25">
      <c r="A90" s="16">
        <v>43843</v>
      </c>
      <c r="B90" s="17" t="s">
        <v>13</v>
      </c>
      <c r="C90" s="1658" t="s">
        <v>2781</v>
      </c>
      <c r="D90" s="1659"/>
      <c r="E90" s="1659"/>
      <c r="F90" s="1659"/>
      <c r="G90" s="1659"/>
      <c r="H90" s="1659"/>
      <c r="I90" s="1659"/>
      <c r="J90" s="1660"/>
      <c r="K90" s="996"/>
    </row>
    <row r="91" spans="1:12" x14ac:dyDescent="0.25">
      <c r="A91" s="16">
        <v>43857</v>
      </c>
      <c r="B91" s="17" t="s">
        <v>18</v>
      </c>
      <c r="C91" s="461">
        <v>180</v>
      </c>
      <c r="D91" s="949">
        <f>+C91*(100-E91)/100</f>
        <v>153</v>
      </c>
      <c r="E91" s="461">
        <v>15</v>
      </c>
      <c r="F91" s="461" t="s">
        <v>95</v>
      </c>
      <c r="G91" s="461">
        <v>155</v>
      </c>
      <c r="H91" s="461"/>
      <c r="I91" s="461"/>
      <c r="J91" s="461"/>
      <c r="K91" s="986"/>
      <c r="L91" s="7" t="s">
        <v>1967</v>
      </c>
    </row>
    <row r="92" spans="1:12" ht="17.25" customHeight="1" x14ac:dyDescent="0.25">
      <c r="A92" s="1337">
        <v>43920</v>
      </c>
      <c r="B92" s="913" t="s">
        <v>4</v>
      </c>
      <c r="C92" s="914"/>
      <c r="D92" s="957"/>
      <c r="E92" s="914">
        <v>15</v>
      </c>
      <c r="F92" s="914"/>
      <c r="G92" s="914"/>
      <c r="H92" s="914"/>
      <c r="I92" s="914"/>
      <c r="J92" s="914"/>
      <c r="K92" s="1199"/>
      <c r="L92" s="915"/>
    </row>
    <row r="93" spans="1:12" x14ac:dyDescent="0.25">
      <c r="A93" s="16">
        <v>43949</v>
      </c>
      <c r="B93" s="17" t="s">
        <v>18</v>
      </c>
      <c r="C93" s="461">
        <v>185</v>
      </c>
      <c r="D93" s="949">
        <f>+C93*(100-E93)/100</f>
        <v>151.69999999999999</v>
      </c>
      <c r="E93" s="461">
        <v>18</v>
      </c>
      <c r="F93" s="461" t="s">
        <v>95</v>
      </c>
      <c r="G93" s="461">
        <v>150</v>
      </c>
      <c r="H93" s="461"/>
      <c r="I93" s="461"/>
      <c r="J93" s="461"/>
      <c r="K93" s="986"/>
      <c r="L93" s="7" t="s">
        <v>1967</v>
      </c>
    </row>
    <row r="94" spans="1:12" x14ac:dyDescent="0.25">
      <c r="A94" s="1337">
        <v>43951</v>
      </c>
      <c r="B94" s="913" t="s">
        <v>4</v>
      </c>
      <c r="C94" s="914"/>
      <c r="D94" s="957"/>
      <c r="E94" s="914">
        <v>15</v>
      </c>
      <c r="F94" s="914"/>
      <c r="G94" s="914"/>
      <c r="H94" s="914"/>
      <c r="I94" s="914"/>
      <c r="J94" s="914"/>
      <c r="K94" s="1199"/>
      <c r="L94" s="915"/>
    </row>
    <row r="95" spans="1:12" x14ac:dyDescent="0.25">
      <c r="A95" s="1337">
        <v>43981</v>
      </c>
      <c r="B95" s="913" t="s">
        <v>4</v>
      </c>
      <c r="C95" s="914"/>
      <c r="D95" s="957"/>
      <c r="E95" s="914">
        <v>15</v>
      </c>
      <c r="F95" s="914"/>
      <c r="G95" s="914"/>
      <c r="H95" s="914"/>
      <c r="I95" s="914"/>
      <c r="J95" s="914"/>
      <c r="K95" s="1199"/>
      <c r="L95" s="915"/>
    </row>
    <row r="96" spans="1:12" x14ac:dyDescent="0.25">
      <c r="A96" s="1337">
        <v>44012</v>
      </c>
      <c r="B96" s="913" t="s">
        <v>4</v>
      </c>
      <c r="C96" s="914"/>
      <c r="D96" s="957"/>
      <c r="E96" s="914">
        <v>15</v>
      </c>
      <c r="F96" s="914"/>
      <c r="G96" s="914"/>
      <c r="H96" s="914"/>
      <c r="I96" s="914"/>
      <c r="J96" s="914"/>
      <c r="K96" s="1199"/>
      <c r="L96" s="915"/>
    </row>
    <row r="97" spans="1:12" x14ac:dyDescent="0.25">
      <c r="A97" s="16">
        <v>44021</v>
      </c>
      <c r="B97" s="17" t="s">
        <v>18</v>
      </c>
      <c r="C97" s="948">
        <v>150</v>
      </c>
      <c r="D97" s="949">
        <f>+C97*(100-E97)/100</f>
        <v>127.5</v>
      </c>
      <c r="E97" s="948">
        <v>15</v>
      </c>
      <c r="F97" s="948" t="s">
        <v>95</v>
      </c>
      <c r="G97" s="948">
        <v>165</v>
      </c>
      <c r="L97" s="7" t="s">
        <v>1967</v>
      </c>
    </row>
    <row r="98" spans="1:12" x14ac:dyDescent="0.25">
      <c r="A98" s="1337">
        <v>44042</v>
      </c>
      <c r="B98" s="913" t="s">
        <v>4</v>
      </c>
      <c r="C98" s="914"/>
      <c r="D98" s="957"/>
      <c r="E98" s="914">
        <v>15</v>
      </c>
      <c r="F98" s="914"/>
      <c r="G98" s="914"/>
      <c r="H98" s="914"/>
      <c r="I98" s="914"/>
      <c r="J98" s="914"/>
      <c r="K98" s="1199"/>
      <c r="L98" s="915"/>
    </row>
    <row r="99" spans="1:12" x14ac:dyDescent="0.25">
      <c r="A99" s="16">
        <v>44063</v>
      </c>
      <c r="B99" s="17" t="s">
        <v>127</v>
      </c>
      <c r="C99" s="948"/>
      <c r="D99" s="949">
        <f>+C99*(100-E99)/100</f>
        <v>0</v>
      </c>
      <c r="E99" s="948"/>
      <c r="F99" s="948"/>
      <c r="G99" s="948"/>
      <c r="H99" s="47">
        <v>5225</v>
      </c>
      <c r="I99" s="47">
        <v>88</v>
      </c>
      <c r="L99" s="7" t="s">
        <v>3092</v>
      </c>
    </row>
    <row r="100" spans="1:12" x14ac:dyDescent="0.25">
      <c r="A100" s="1337">
        <v>44073</v>
      </c>
      <c r="B100" s="913" t="s">
        <v>4</v>
      </c>
      <c r="C100" s="914"/>
      <c r="D100" s="957"/>
      <c r="E100" s="914">
        <v>15</v>
      </c>
      <c r="F100" s="914"/>
      <c r="G100" s="914"/>
      <c r="H100" s="914"/>
      <c r="I100" s="914"/>
      <c r="J100" s="914"/>
      <c r="K100" s="1199"/>
      <c r="L100" s="915"/>
    </row>
    <row r="101" spans="1:12" ht="20.100000000000001" customHeight="1" x14ac:dyDescent="0.25">
      <c r="A101" s="16">
        <v>44095</v>
      </c>
      <c r="B101" s="17" t="s">
        <v>18</v>
      </c>
      <c r="C101" s="948">
        <v>145</v>
      </c>
      <c r="D101" s="949">
        <f>+C101*(100-E101)/100</f>
        <v>123.25</v>
      </c>
      <c r="E101" s="948">
        <v>15</v>
      </c>
      <c r="F101" s="948" t="s">
        <v>95</v>
      </c>
      <c r="G101" s="948">
        <v>160</v>
      </c>
      <c r="L101" s="7" t="s">
        <v>36</v>
      </c>
    </row>
    <row r="102" spans="1:12" x14ac:dyDescent="0.25">
      <c r="A102" s="1337">
        <v>44104</v>
      </c>
      <c r="B102" s="913" t="s">
        <v>4</v>
      </c>
      <c r="C102" s="914"/>
      <c r="D102" s="957"/>
      <c r="E102" s="914">
        <v>15</v>
      </c>
      <c r="F102" s="914"/>
      <c r="G102" s="914"/>
      <c r="H102" s="914"/>
      <c r="I102" s="914"/>
      <c r="J102" s="914"/>
      <c r="K102" s="1199"/>
      <c r="L102" s="915"/>
    </row>
    <row r="103" spans="1:12" ht="20.100000000000001" customHeight="1" x14ac:dyDescent="0.25">
      <c r="A103" s="16">
        <v>44135</v>
      </c>
      <c r="B103" s="17" t="s">
        <v>13</v>
      </c>
      <c r="C103" s="2133" t="s">
        <v>163</v>
      </c>
      <c r="D103" s="2134"/>
      <c r="E103" s="2134"/>
      <c r="F103" s="2134"/>
      <c r="G103" s="2134"/>
      <c r="H103" s="2134"/>
      <c r="I103" s="2134"/>
      <c r="J103" s="2134"/>
      <c r="K103" s="2135"/>
    </row>
    <row r="104" spans="1:12" x14ac:dyDescent="0.25">
      <c r="A104" s="1337">
        <v>44134</v>
      </c>
      <c r="B104" s="913" t="s">
        <v>4</v>
      </c>
      <c r="C104" s="914"/>
      <c r="D104" s="957"/>
      <c r="E104" s="914">
        <v>15</v>
      </c>
      <c r="F104" s="914"/>
      <c r="G104" s="914"/>
      <c r="H104" s="914"/>
      <c r="I104" s="914"/>
      <c r="J104" s="914"/>
      <c r="K104" s="1199"/>
      <c r="L104" s="915"/>
    </row>
    <row r="105" spans="1:12" ht="20.100000000000001" customHeight="1" x14ac:dyDescent="0.25">
      <c r="A105" s="16">
        <v>44147</v>
      </c>
      <c r="B105" s="17" t="s">
        <v>127</v>
      </c>
      <c r="C105" s="948"/>
      <c r="D105" s="949" t="s">
        <v>1941</v>
      </c>
      <c r="E105" s="948"/>
      <c r="F105" s="948"/>
      <c r="G105" s="948"/>
      <c r="H105" s="47">
        <v>5850</v>
      </c>
      <c r="I105" s="47">
        <v>100</v>
      </c>
      <c r="L105" s="7" t="s">
        <v>3243</v>
      </c>
    </row>
    <row r="106" spans="1:12" ht="20.100000000000001" customHeight="1" x14ac:dyDescent="0.25">
      <c r="A106" s="16">
        <v>44158</v>
      </c>
      <c r="B106" s="17" t="s">
        <v>18</v>
      </c>
      <c r="C106" s="948">
        <v>105</v>
      </c>
      <c r="D106" s="949">
        <f>+C106*(100-E106)/100</f>
        <v>89.25</v>
      </c>
      <c r="E106" s="948">
        <v>15</v>
      </c>
      <c r="F106" s="948"/>
      <c r="G106" s="948">
        <v>120</v>
      </c>
      <c r="L106" s="7" t="s">
        <v>1634</v>
      </c>
    </row>
    <row r="107" spans="1:12" x14ac:dyDescent="0.25">
      <c r="A107" s="1337">
        <v>44165</v>
      </c>
      <c r="B107" s="913" t="s">
        <v>4</v>
      </c>
      <c r="C107" s="914"/>
      <c r="D107" s="957"/>
      <c r="E107" s="914">
        <v>15</v>
      </c>
      <c r="F107" s="914"/>
      <c r="G107" s="914"/>
      <c r="H107" s="914"/>
      <c r="I107" s="914"/>
      <c r="J107" s="914"/>
      <c r="K107" s="1199"/>
      <c r="L107" s="915"/>
    </row>
    <row r="108" spans="1:12" x14ac:dyDescent="0.25">
      <c r="A108" s="16">
        <v>44170</v>
      </c>
      <c r="B108" s="17" t="s">
        <v>26</v>
      </c>
      <c r="C108" s="2140" t="s">
        <v>2594</v>
      </c>
      <c r="D108" s="1590"/>
      <c r="E108" s="1590"/>
      <c r="F108" s="1590"/>
      <c r="G108" s="1590"/>
      <c r="H108" s="1590"/>
      <c r="I108" s="1590"/>
      <c r="J108" s="1591"/>
    </row>
    <row r="109" spans="1:12" ht="20.100000000000001" customHeight="1" x14ac:dyDescent="0.25">
      <c r="A109" s="16">
        <v>44178</v>
      </c>
      <c r="B109" s="17" t="s">
        <v>18</v>
      </c>
      <c r="C109" s="948">
        <v>105</v>
      </c>
      <c r="D109" s="949">
        <f>+C109-(E109/100*C109)</f>
        <v>89.25</v>
      </c>
      <c r="E109" s="948">
        <v>15</v>
      </c>
      <c r="F109" s="948" t="s">
        <v>95</v>
      </c>
      <c r="G109" s="948">
        <v>132</v>
      </c>
      <c r="L109" s="7" t="s">
        <v>3267</v>
      </c>
    </row>
    <row r="110" spans="1:12" ht="20.100000000000001" customHeight="1" x14ac:dyDescent="0.25">
      <c r="A110" s="16">
        <v>44184</v>
      </c>
      <c r="B110" s="17" t="s">
        <v>127</v>
      </c>
      <c r="C110" s="948"/>
      <c r="D110" s="949" t="s">
        <v>1941</v>
      </c>
      <c r="E110" s="948"/>
      <c r="F110" s="948"/>
      <c r="G110" s="948"/>
      <c r="H110" s="47">
        <v>5380</v>
      </c>
      <c r="I110" s="47">
        <v>83</v>
      </c>
    </row>
    <row r="111" spans="1:12" x14ac:dyDescent="0.25">
      <c r="A111" s="1337">
        <v>44195</v>
      </c>
      <c r="B111" s="913" t="s">
        <v>4</v>
      </c>
      <c r="C111" s="914"/>
      <c r="D111" s="957"/>
      <c r="E111" s="914">
        <v>15</v>
      </c>
      <c r="F111" s="914"/>
      <c r="G111" s="914"/>
      <c r="H111" s="914"/>
      <c r="I111" s="914"/>
      <c r="J111" s="914"/>
      <c r="K111" s="1199"/>
      <c r="L111" s="915"/>
    </row>
    <row r="112" spans="1:12" ht="20.100000000000001" customHeight="1" x14ac:dyDescent="0.25">
      <c r="A112" s="16">
        <v>44203</v>
      </c>
      <c r="B112" s="17" t="s">
        <v>127</v>
      </c>
      <c r="C112" s="948"/>
      <c r="D112" s="949">
        <f>+C112*(100-E112)/100</f>
        <v>0</v>
      </c>
      <c r="E112" s="948"/>
      <c r="F112" s="948"/>
      <c r="G112" s="948"/>
      <c r="H112" s="1430">
        <v>5310</v>
      </c>
      <c r="I112" s="1430">
        <v>100</v>
      </c>
      <c r="L112" s="7" t="s">
        <v>3441</v>
      </c>
    </row>
    <row r="113" spans="1:12" x14ac:dyDescent="0.25">
      <c r="A113" s="1337">
        <v>44226</v>
      </c>
      <c r="B113" s="913" t="s">
        <v>4</v>
      </c>
      <c r="C113" s="914"/>
      <c r="D113" s="957"/>
      <c r="E113" s="914">
        <v>15</v>
      </c>
      <c r="F113" s="914"/>
      <c r="G113" s="914"/>
      <c r="H113" s="914"/>
      <c r="I113" s="914"/>
      <c r="J113" s="914"/>
      <c r="K113" s="1199"/>
      <c r="L113" s="915"/>
    </row>
    <row r="114" spans="1:12" x14ac:dyDescent="0.25">
      <c r="A114" s="1337">
        <v>44255</v>
      </c>
      <c r="B114" s="913" t="s">
        <v>4</v>
      </c>
      <c r="C114" s="914"/>
      <c r="D114" s="957"/>
      <c r="E114" s="914">
        <v>15</v>
      </c>
      <c r="F114" s="914"/>
      <c r="G114" s="914"/>
      <c r="H114" s="914"/>
      <c r="I114" s="914"/>
      <c r="J114" s="914"/>
      <c r="K114" s="1199"/>
      <c r="L114" s="915"/>
    </row>
    <row r="115" spans="1:12" ht="20.100000000000001" customHeight="1" x14ac:dyDescent="0.25">
      <c r="A115" s="16">
        <v>44310</v>
      </c>
      <c r="B115" s="17" t="s">
        <v>18</v>
      </c>
      <c r="C115" s="948">
        <v>95</v>
      </c>
      <c r="D115" s="949">
        <f>+C115*(100-E115)/100</f>
        <v>80.75</v>
      </c>
      <c r="E115" s="948">
        <v>15</v>
      </c>
      <c r="F115" s="948" t="s">
        <v>95</v>
      </c>
      <c r="G115" s="948">
        <v>160</v>
      </c>
      <c r="L115" s="7" t="s">
        <v>1634</v>
      </c>
    </row>
    <row r="116" spans="1:12" ht="20.100000000000001" customHeight="1" x14ac:dyDescent="0.25">
      <c r="A116" s="16">
        <v>44370</v>
      </c>
      <c r="B116" s="17" t="s">
        <v>127</v>
      </c>
      <c r="C116" s="948"/>
      <c r="D116" s="529" t="s">
        <v>1941</v>
      </c>
      <c r="E116" s="948"/>
      <c r="F116" s="948"/>
      <c r="G116" s="948"/>
      <c r="H116" s="2138" t="s">
        <v>3440</v>
      </c>
      <c r="I116" s="2139"/>
      <c r="L116" s="7" t="s">
        <v>3442</v>
      </c>
    </row>
    <row r="117" spans="1:12" ht="20.100000000000001" customHeight="1" x14ac:dyDescent="0.25">
      <c r="A117" s="16">
        <v>44451</v>
      </c>
      <c r="B117" s="17" t="s">
        <v>127</v>
      </c>
      <c r="C117" s="948"/>
      <c r="D117" s="529" t="s">
        <v>1941</v>
      </c>
      <c r="E117" s="948"/>
      <c r="F117" s="948"/>
      <c r="G117" s="948"/>
      <c r="H117" s="2138" t="s">
        <v>3440</v>
      </c>
      <c r="I117" s="2139"/>
      <c r="L117" s="7" t="s">
        <v>3488</v>
      </c>
    </row>
    <row r="118" spans="1:12" ht="20.100000000000001" customHeight="1" x14ac:dyDescent="0.25">
      <c r="A118" s="16">
        <v>44472</v>
      </c>
      <c r="B118" s="17" t="s">
        <v>11</v>
      </c>
      <c r="C118" s="1734" t="s">
        <v>3495</v>
      </c>
      <c r="D118" s="1735"/>
      <c r="E118" s="1735"/>
      <c r="F118" s="1735"/>
      <c r="G118" s="1735"/>
      <c r="H118" s="1735"/>
      <c r="I118" s="1735"/>
      <c r="J118" s="1736"/>
    </row>
    <row r="119" spans="1:12" ht="20.100000000000001" customHeight="1" x14ac:dyDescent="0.25">
      <c r="A119" s="16">
        <v>44475</v>
      </c>
      <c r="B119" s="17" t="s">
        <v>13</v>
      </c>
      <c r="C119" s="1734" t="s">
        <v>3514</v>
      </c>
      <c r="D119" s="1735"/>
      <c r="E119" s="1735"/>
      <c r="F119" s="1735"/>
      <c r="G119" s="1735"/>
      <c r="H119" s="1735"/>
      <c r="I119" s="1735"/>
      <c r="J119" s="1736"/>
    </row>
    <row r="120" spans="1:12" x14ac:dyDescent="0.25">
      <c r="A120" s="16"/>
      <c r="B120" s="17"/>
      <c r="D120" s="529">
        <f t="shared" ref="D120:D131" si="0">+C120*(100-E120)/100</f>
        <v>0</v>
      </c>
    </row>
    <row r="121" spans="1:12" ht="20.100000000000001" customHeight="1" x14ac:dyDescent="0.25">
      <c r="A121" s="16"/>
      <c r="B121" s="17"/>
      <c r="D121" s="529">
        <f t="shared" si="0"/>
        <v>0</v>
      </c>
    </row>
    <row r="122" spans="1:12" x14ac:dyDescent="0.25">
      <c r="A122" s="16"/>
      <c r="B122" s="17"/>
      <c r="D122" s="529">
        <f t="shared" si="0"/>
        <v>0</v>
      </c>
    </row>
    <row r="123" spans="1:12" x14ac:dyDescent="0.25">
      <c r="A123" s="16"/>
      <c r="B123" s="17"/>
      <c r="D123" s="529">
        <f t="shared" si="0"/>
        <v>0</v>
      </c>
    </row>
    <row r="124" spans="1:12" x14ac:dyDescent="0.25">
      <c r="A124" s="16"/>
      <c r="D124" s="529">
        <f t="shared" si="0"/>
        <v>0</v>
      </c>
    </row>
    <row r="125" spans="1:12" x14ac:dyDescent="0.25">
      <c r="A125" s="16"/>
      <c r="D125" s="529">
        <f t="shared" si="0"/>
        <v>0</v>
      </c>
    </row>
    <row r="126" spans="1:12" x14ac:dyDescent="0.25">
      <c r="A126" s="16"/>
      <c r="D126" s="529">
        <f t="shared" si="0"/>
        <v>0</v>
      </c>
    </row>
    <row r="127" spans="1:12" x14ac:dyDescent="0.25">
      <c r="A127" s="16"/>
      <c r="D127" s="529">
        <f t="shared" si="0"/>
        <v>0</v>
      </c>
    </row>
    <row r="128" spans="1:12" x14ac:dyDescent="0.25">
      <c r="A128" s="16"/>
      <c r="D128" s="529">
        <f t="shared" si="0"/>
        <v>0</v>
      </c>
    </row>
    <row r="129" spans="1:4" x14ac:dyDescent="0.25">
      <c r="A129" s="16"/>
      <c r="D129" s="529">
        <f t="shared" si="0"/>
        <v>0</v>
      </c>
    </row>
    <row r="130" spans="1:4" x14ac:dyDescent="0.25">
      <c r="A130" s="16"/>
      <c r="D130" s="529">
        <f t="shared" si="0"/>
        <v>0</v>
      </c>
    </row>
    <row r="131" spans="1:4" x14ac:dyDescent="0.25">
      <c r="A131" s="16"/>
      <c r="D131" s="529">
        <f t="shared" si="0"/>
        <v>0</v>
      </c>
    </row>
    <row r="132" spans="1:4" x14ac:dyDescent="0.25">
      <c r="A132" s="16"/>
    </row>
    <row r="133" spans="1:4" x14ac:dyDescent="0.25">
      <c r="A133" s="16"/>
    </row>
    <row r="134" spans="1:4" x14ac:dyDescent="0.25">
      <c r="A134" s="16"/>
    </row>
    <row r="135" spans="1:4" x14ac:dyDescent="0.25">
      <c r="A135" s="16"/>
    </row>
    <row r="136" spans="1:4" x14ac:dyDescent="0.25">
      <c r="A136" s="16"/>
    </row>
    <row r="137" spans="1:4" x14ac:dyDescent="0.25">
      <c r="A137" s="16"/>
    </row>
    <row r="138" spans="1:4" x14ac:dyDescent="0.25">
      <c r="A138" s="16"/>
    </row>
    <row r="139" spans="1:4" x14ac:dyDescent="0.25">
      <c r="A139" s="16"/>
    </row>
    <row r="140" spans="1:4" x14ac:dyDescent="0.25">
      <c r="A140" s="16"/>
    </row>
    <row r="141" spans="1:4" x14ac:dyDescent="0.25">
      <c r="A141" s="16"/>
    </row>
    <row r="142" spans="1:4" x14ac:dyDescent="0.25">
      <c r="A142" s="16"/>
    </row>
    <row r="143" spans="1:4" x14ac:dyDescent="0.25">
      <c r="A143" s="16"/>
    </row>
    <row r="144" spans="1:4"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sheetData>
  <autoFilter ref="A6:L7"/>
  <customSheetViews>
    <customSheetView guid="{4721BBB5-12E6-4B99-8BF2-C39038CD9F6A}" showAutoFilter="1">
      <pane ySplit="6" topLeftCell="A50" activePane="bottomLeft" state="frozen"/>
      <selection pane="bottomLeft" activeCell="I60" sqref="I60"/>
      <pageMargins left="0.7" right="0.7" top="0.75" bottom="0.75" header="0.3" footer="0.3"/>
      <pageSetup paperSize="9" orientation="portrait" r:id="rId1"/>
      <autoFilter ref="B6:B92"/>
    </customSheetView>
    <customSheetView guid="{FA9FAA88-D028-49CA-97F0-6F4B4A8F7473}" showAutoFilter="1">
      <pane ySplit="6" topLeftCell="A50" activePane="bottomLeft" state="frozen"/>
      <selection pane="bottomLeft" activeCell="A60" sqref="A60:XFD60"/>
      <pageMargins left="0.7" right="0.7" top="0.75" bottom="0.75" header="0.3" footer="0.3"/>
      <pageSetup paperSize="9" orientation="portrait" r:id="rId2"/>
      <autoFilter ref="B6:B92"/>
    </customSheetView>
  </customSheetViews>
  <mergeCells count="65">
    <mergeCell ref="C118:J118"/>
    <mergeCell ref="C119:J119"/>
    <mergeCell ref="H117:I117"/>
    <mergeCell ref="H116:I116"/>
    <mergeCell ref="C108:J108"/>
    <mergeCell ref="C103:K103"/>
    <mergeCell ref="K3:L3"/>
    <mergeCell ref="K4:L4"/>
    <mergeCell ref="K5:L5"/>
    <mergeCell ref="C90:J90"/>
    <mergeCell ref="C84:J84"/>
    <mergeCell ref="C12:J12"/>
    <mergeCell ref="C41:J41"/>
    <mergeCell ref="C42:J42"/>
    <mergeCell ref="C36:J36"/>
    <mergeCell ref="C32:J32"/>
    <mergeCell ref="C30:J30"/>
    <mergeCell ref="C23:J23"/>
    <mergeCell ref="C19:J19"/>
    <mergeCell ref="C17:J17"/>
    <mergeCell ref="H83:I83"/>
    <mergeCell ref="C80:J80"/>
    <mergeCell ref="C78:J78"/>
    <mergeCell ref="C76:J76"/>
    <mergeCell ref="C45:J45"/>
    <mergeCell ref="C51:J51"/>
    <mergeCell ref="C56:J56"/>
    <mergeCell ref="C72:J72"/>
    <mergeCell ref="C68:J68"/>
    <mergeCell ref="C65:J65"/>
    <mergeCell ref="C62:J62"/>
    <mergeCell ref="A1:L1"/>
    <mergeCell ref="A2:B2"/>
    <mergeCell ref="C2:F2"/>
    <mergeCell ref="G2:H2"/>
    <mergeCell ref="I2:J2"/>
    <mergeCell ref="K2:L2"/>
    <mergeCell ref="C3:F3"/>
    <mergeCell ref="A3:B3"/>
    <mergeCell ref="I4:J4"/>
    <mergeCell ref="I3:J3"/>
    <mergeCell ref="G3:H3"/>
    <mergeCell ref="A5:B5"/>
    <mergeCell ref="G4:H4"/>
    <mergeCell ref="A4:B4"/>
    <mergeCell ref="C4:F4"/>
    <mergeCell ref="A8:A9"/>
    <mergeCell ref="C9:J9"/>
    <mergeCell ref="I5:J5"/>
    <mergeCell ref="C7:J7"/>
    <mergeCell ref="C5:F5"/>
    <mergeCell ref="G5:H5"/>
    <mergeCell ref="A57:A58"/>
    <mergeCell ref="H58:J58"/>
    <mergeCell ref="A31:A32"/>
    <mergeCell ref="A21:A22"/>
    <mergeCell ref="C22:J22"/>
    <mergeCell ref="C54:J54"/>
    <mergeCell ref="C55:J55"/>
    <mergeCell ref="A55:A56"/>
    <mergeCell ref="C52:J52"/>
    <mergeCell ref="C53:J53"/>
    <mergeCell ref="C44:J44"/>
    <mergeCell ref="C28:J28"/>
    <mergeCell ref="C26:J26"/>
  </mergeCells>
  <hyperlinks>
    <hyperlink ref="B7" r:id="rId3"/>
    <hyperlink ref="B80" r:id="rId4"/>
  </hyperlinks>
  <pageMargins left="0.7" right="0.7" top="0.75" bottom="0.75" header="0.3" footer="0.3"/>
  <pageSetup paperSize="9" orientation="portrait" r:id="rId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V148"/>
  <sheetViews>
    <sheetView workbookViewId="0">
      <pane ySplit="6" topLeftCell="A109" activePane="bottomLeft" state="frozen"/>
      <selection pane="bottomLeft" activeCell="D121" sqref="D121"/>
    </sheetView>
  </sheetViews>
  <sheetFormatPr defaultColWidth="8.88671875" defaultRowHeight="15.75" x14ac:dyDescent="0.25"/>
  <cols>
    <col min="1" max="1" width="8.5546875" style="48" customWidth="1"/>
    <col min="2" max="2" width="7.88671875" style="47" customWidth="1"/>
    <col min="3" max="10" width="10.5546875" style="47" customWidth="1"/>
    <col min="11" max="11" width="38.77734375" style="1150" customWidth="1"/>
    <col min="12" max="12" width="38.77734375" style="7" customWidth="1"/>
    <col min="13" max="16384" width="8.88671875" style="89"/>
  </cols>
  <sheetData>
    <row r="1" spans="1:13" s="6" customFormat="1" ht="30.75" customHeight="1" thickTop="1" x14ac:dyDescent="0.25">
      <c r="A1" s="2006" t="s">
        <v>400</v>
      </c>
      <c r="B1" s="2007"/>
      <c r="C1" s="2007"/>
      <c r="D1" s="2007"/>
      <c r="E1" s="2007"/>
      <c r="F1" s="2007"/>
      <c r="G1" s="2007"/>
      <c r="H1" s="2007"/>
      <c r="I1" s="2007"/>
      <c r="J1" s="2007"/>
      <c r="K1" s="2007"/>
      <c r="L1" s="2008"/>
      <c r="M1" s="5"/>
    </row>
    <row r="2" spans="1:13" s="9" customFormat="1" ht="20.25" customHeight="1" x14ac:dyDescent="0.25">
      <c r="A2" s="1624" t="s">
        <v>177</v>
      </c>
      <c r="B2" s="1625"/>
      <c r="C2" s="1600">
        <f>(25+125+73)*25</f>
        <v>5575</v>
      </c>
      <c r="D2" s="1601"/>
      <c r="E2" s="1601"/>
      <c r="F2" s="1602"/>
      <c r="G2" s="1626"/>
      <c r="H2" s="1627"/>
      <c r="I2" s="1628" t="s">
        <v>178</v>
      </c>
      <c r="J2" s="1629"/>
      <c r="K2" s="1632" t="s">
        <v>185</v>
      </c>
      <c r="L2" s="1633"/>
      <c r="M2" s="8"/>
    </row>
    <row r="3" spans="1:13" s="9" customFormat="1" ht="20.25" customHeight="1" x14ac:dyDescent="0.25">
      <c r="A3" s="1624" t="s">
        <v>179</v>
      </c>
      <c r="B3" s="1625"/>
      <c r="C3" s="1600" t="s">
        <v>322</v>
      </c>
      <c r="D3" s="1601"/>
      <c r="E3" s="1601"/>
      <c r="F3" s="1602"/>
      <c r="G3" s="1673"/>
      <c r="H3" s="1674"/>
      <c r="I3" s="1628" t="s">
        <v>180</v>
      </c>
      <c r="J3" s="1629"/>
      <c r="K3" s="1632" t="s">
        <v>2610</v>
      </c>
      <c r="L3" s="1633"/>
      <c r="M3" s="8"/>
    </row>
    <row r="4" spans="1:13" s="9" customFormat="1" ht="20.25" customHeight="1" x14ac:dyDescent="0.25">
      <c r="A4" s="1624" t="s">
        <v>181</v>
      </c>
      <c r="B4" s="1625"/>
      <c r="C4" s="1600" t="s">
        <v>195</v>
      </c>
      <c r="D4" s="1601"/>
      <c r="E4" s="1601"/>
      <c r="F4" s="1602"/>
      <c r="G4" s="1626"/>
      <c r="H4" s="1627"/>
      <c r="I4" s="1628" t="s">
        <v>182</v>
      </c>
      <c r="J4" s="1629"/>
      <c r="K4" s="1632" t="s">
        <v>2809</v>
      </c>
      <c r="L4" s="1633"/>
      <c r="M4" s="8"/>
    </row>
    <row r="5" spans="1:13" s="9" customFormat="1" ht="111" customHeight="1" thickBot="1" x14ac:dyDescent="0.3">
      <c r="A5" s="1641" t="s">
        <v>183</v>
      </c>
      <c r="B5" s="1642"/>
      <c r="C5" s="1636" t="s">
        <v>2665</v>
      </c>
      <c r="D5" s="1637"/>
      <c r="E5" s="1637"/>
      <c r="F5" s="1638"/>
      <c r="G5" s="10"/>
      <c r="H5" s="11"/>
      <c r="I5" s="1628" t="s">
        <v>297</v>
      </c>
      <c r="J5" s="1629"/>
      <c r="K5" s="1913" t="s">
        <v>2666</v>
      </c>
      <c r="L5" s="1914"/>
      <c r="M5" s="8"/>
    </row>
    <row r="6" spans="1:13" ht="44.2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70.5" customHeight="1" thickTop="1" x14ac:dyDescent="0.25">
      <c r="A7" s="462">
        <v>41784</v>
      </c>
      <c r="B7" s="689" t="s">
        <v>78</v>
      </c>
      <c r="C7" s="2144" t="s">
        <v>457</v>
      </c>
      <c r="D7" s="2041"/>
      <c r="E7" s="2041"/>
      <c r="F7" s="2041"/>
      <c r="G7" s="2041"/>
      <c r="H7" s="2041"/>
      <c r="I7" s="2041"/>
      <c r="J7" s="2041"/>
      <c r="K7" s="695" t="s">
        <v>1538</v>
      </c>
      <c r="L7" s="695" t="s">
        <v>1576</v>
      </c>
    </row>
    <row r="8" spans="1:13" ht="24" customHeight="1" x14ac:dyDescent="0.25">
      <c r="A8" s="16">
        <v>41815</v>
      </c>
      <c r="B8" s="17" t="s">
        <v>127</v>
      </c>
      <c r="C8" s="179"/>
      <c r="D8" s="179"/>
      <c r="E8" s="179"/>
      <c r="F8" s="179"/>
      <c r="G8" s="179"/>
      <c r="H8" s="179">
        <v>835</v>
      </c>
      <c r="I8" s="179">
        <v>100</v>
      </c>
      <c r="J8" s="179"/>
      <c r="K8" s="1154"/>
      <c r="L8" s="223" t="s">
        <v>333</v>
      </c>
    </row>
    <row r="9" spans="1:13" ht="31.5" customHeight="1" x14ac:dyDescent="0.25">
      <c r="A9" s="16">
        <v>41822</v>
      </c>
      <c r="B9" s="17" t="s">
        <v>18</v>
      </c>
      <c r="C9" s="179">
        <v>180</v>
      </c>
      <c r="D9" s="179">
        <f>+C9*(100-E9)/100</f>
        <v>54</v>
      </c>
      <c r="E9" s="179">
        <v>70</v>
      </c>
      <c r="F9" s="179"/>
      <c r="G9" s="179">
        <v>175</v>
      </c>
      <c r="H9" s="179"/>
      <c r="I9" s="179"/>
      <c r="J9" s="179"/>
      <c r="K9" s="1154"/>
      <c r="L9" s="273" t="s">
        <v>1142</v>
      </c>
    </row>
    <row r="10" spans="1:13" ht="24" customHeight="1" x14ac:dyDescent="0.25">
      <c r="A10" s="16">
        <v>41874</v>
      </c>
      <c r="B10" s="17" t="s">
        <v>127</v>
      </c>
      <c r="C10" s="179"/>
      <c r="D10" s="179"/>
      <c r="E10" s="179"/>
      <c r="F10" s="179"/>
      <c r="G10" s="179"/>
      <c r="H10" s="179">
        <v>650</v>
      </c>
      <c r="I10" s="179">
        <v>70</v>
      </c>
      <c r="J10" s="179"/>
      <c r="K10" s="1154"/>
      <c r="L10" s="223" t="s">
        <v>333</v>
      </c>
    </row>
    <row r="11" spans="1:13" ht="24" customHeight="1" x14ac:dyDescent="0.25">
      <c r="A11" s="16">
        <v>41879</v>
      </c>
      <c r="B11" s="17" t="s">
        <v>127</v>
      </c>
      <c r="C11" s="179"/>
      <c r="D11" s="179"/>
      <c r="E11" s="179"/>
      <c r="F11" s="179"/>
      <c r="G11" s="179"/>
      <c r="H11" s="179">
        <v>400</v>
      </c>
      <c r="I11" s="179">
        <v>90</v>
      </c>
      <c r="J11" s="179"/>
      <c r="K11" s="1154"/>
      <c r="L11" s="223" t="s">
        <v>347</v>
      </c>
    </row>
    <row r="12" spans="1:13" ht="22.5" customHeight="1" x14ac:dyDescent="0.25">
      <c r="A12" s="16">
        <v>41956</v>
      </c>
      <c r="B12" s="17" t="s">
        <v>127</v>
      </c>
      <c r="C12" s="179"/>
      <c r="D12" s="179"/>
      <c r="E12" s="179"/>
      <c r="F12" s="179"/>
      <c r="G12" s="179"/>
      <c r="H12" s="179">
        <v>460</v>
      </c>
      <c r="I12" s="179">
        <v>100</v>
      </c>
      <c r="J12" s="179"/>
      <c r="K12" s="1154"/>
      <c r="L12" s="223" t="s">
        <v>42</v>
      </c>
    </row>
    <row r="13" spans="1:13" ht="20.100000000000001" customHeight="1" thickBot="1" x14ac:dyDescent="0.3">
      <c r="A13" s="37">
        <v>42002</v>
      </c>
      <c r="B13" s="38" t="s">
        <v>18</v>
      </c>
      <c r="C13" s="205">
        <v>190</v>
      </c>
      <c r="D13" s="205">
        <f>+C13*(100-E13)/100</f>
        <v>57</v>
      </c>
      <c r="E13" s="205">
        <v>70</v>
      </c>
      <c r="F13" s="205"/>
      <c r="G13" s="205">
        <v>140</v>
      </c>
      <c r="H13" s="205"/>
      <c r="I13" s="205"/>
      <c r="J13" s="205"/>
      <c r="K13" s="1161"/>
      <c r="L13" s="224" t="s">
        <v>36</v>
      </c>
    </row>
    <row r="14" spans="1:13" ht="51.75" customHeight="1" thickTop="1" x14ac:dyDescent="0.25">
      <c r="A14" s="40">
        <v>42032</v>
      </c>
      <c r="B14" s="41" t="s">
        <v>11</v>
      </c>
      <c r="C14" s="1910" t="s">
        <v>1001</v>
      </c>
      <c r="D14" s="1809"/>
      <c r="E14" s="1809"/>
      <c r="F14" s="1809"/>
      <c r="G14" s="1809"/>
      <c r="H14" s="1809"/>
      <c r="I14" s="1809"/>
      <c r="J14" s="1810"/>
      <c r="K14" s="1165"/>
      <c r="L14" s="222"/>
    </row>
    <row r="15" spans="1:13" x14ac:dyDescent="0.25">
      <c r="A15" s="16">
        <v>42045</v>
      </c>
      <c r="B15" s="17" t="s">
        <v>127</v>
      </c>
      <c r="C15" s="57"/>
      <c r="D15" s="57"/>
      <c r="E15" s="57"/>
      <c r="F15" s="57"/>
      <c r="G15" s="57"/>
      <c r="H15" s="179">
        <v>655</v>
      </c>
      <c r="I15" s="179">
        <v>75</v>
      </c>
      <c r="J15" s="57"/>
      <c r="K15" s="1156"/>
      <c r="L15" s="223" t="s">
        <v>42</v>
      </c>
    </row>
    <row r="16" spans="1:13" ht="36.75" customHeight="1" x14ac:dyDescent="0.25">
      <c r="A16" s="16">
        <v>42072</v>
      </c>
      <c r="B16" s="17" t="s">
        <v>13</v>
      </c>
      <c r="C16" s="2106" t="s">
        <v>969</v>
      </c>
      <c r="D16" s="1945"/>
      <c r="E16" s="1945"/>
      <c r="F16" s="1945"/>
      <c r="G16" s="1945"/>
      <c r="H16" s="1945"/>
      <c r="I16" s="1945"/>
      <c r="J16" s="1946"/>
      <c r="K16" s="1174"/>
    </row>
    <row r="17" spans="1:12" ht="36.75" customHeight="1" x14ac:dyDescent="0.25">
      <c r="A17" s="16">
        <v>42085</v>
      </c>
      <c r="B17" s="17" t="s">
        <v>11</v>
      </c>
      <c r="C17" s="2141" t="s">
        <v>980</v>
      </c>
      <c r="D17" s="2142"/>
      <c r="E17" s="2142"/>
      <c r="F17" s="2142"/>
      <c r="G17" s="2142"/>
      <c r="H17" s="2142"/>
      <c r="I17" s="2142"/>
      <c r="J17" s="2143"/>
      <c r="K17" s="1183"/>
    </row>
    <row r="18" spans="1:12" ht="36.75" customHeight="1" x14ac:dyDescent="0.25">
      <c r="A18" s="16">
        <v>42129</v>
      </c>
      <c r="B18" s="17" t="s">
        <v>13</v>
      </c>
      <c r="C18" s="2141" t="s">
        <v>981</v>
      </c>
      <c r="D18" s="2142"/>
      <c r="E18" s="2142"/>
      <c r="F18" s="2142"/>
      <c r="G18" s="2142"/>
      <c r="H18" s="2142"/>
      <c r="I18" s="2142"/>
      <c r="J18" s="2143"/>
      <c r="K18" s="1183"/>
    </row>
    <row r="19" spans="1:12" x14ac:dyDescent="0.25">
      <c r="A19" s="16">
        <v>42146</v>
      </c>
      <c r="B19" s="17" t="s">
        <v>127</v>
      </c>
      <c r="C19" s="179"/>
      <c r="D19" s="179"/>
      <c r="E19" s="178"/>
      <c r="F19" s="178"/>
      <c r="G19" s="178"/>
      <c r="H19" s="178">
        <v>640</v>
      </c>
      <c r="I19" s="178">
        <v>100</v>
      </c>
      <c r="J19" s="178"/>
      <c r="K19" s="1147"/>
      <c r="L19" s="204" t="s">
        <v>42</v>
      </c>
    </row>
    <row r="20" spans="1:12" ht="20.100000000000001" customHeight="1" x14ac:dyDescent="0.25">
      <c r="A20" s="16">
        <v>42157</v>
      </c>
      <c r="B20" s="17" t="s">
        <v>18</v>
      </c>
      <c r="C20" s="178">
        <v>230</v>
      </c>
      <c r="D20" s="179">
        <f>+C20*(100-E20)/100</f>
        <v>57.5</v>
      </c>
      <c r="E20" s="178">
        <v>75</v>
      </c>
      <c r="F20" s="178"/>
      <c r="G20" s="178">
        <v>150</v>
      </c>
      <c r="H20" s="178"/>
      <c r="I20" s="178"/>
      <c r="J20" s="178"/>
      <c r="K20" s="1147"/>
      <c r="L20" s="204" t="s">
        <v>1033</v>
      </c>
    </row>
    <row r="21" spans="1:12" ht="39.75" customHeight="1" x14ac:dyDescent="0.25">
      <c r="A21" s="16">
        <v>42165</v>
      </c>
      <c r="B21" s="17" t="s">
        <v>13</v>
      </c>
      <c r="C21" s="2141" t="s">
        <v>1043</v>
      </c>
      <c r="D21" s="2142"/>
      <c r="E21" s="2142"/>
      <c r="F21" s="2142"/>
      <c r="G21" s="2142"/>
      <c r="H21" s="2142"/>
      <c r="I21" s="2142"/>
      <c r="J21" s="2143"/>
      <c r="K21" s="1183"/>
      <c r="L21" s="204"/>
    </row>
    <row r="22" spans="1:12" ht="33" customHeight="1" x14ac:dyDescent="0.25">
      <c r="A22" s="16">
        <v>42168</v>
      </c>
      <c r="B22" s="17" t="s">
        <v>13</v>
      </c>
      <c r="C22" s="1655" t="s">
        <v>1050</v>
      </c>
      <c r="D22" s="1656"/>
      <c r="E22" s="1656"/>
      <c r="F22" s="1656"/>
      <c r="G22" s="1656"/>
      <c r="H22" s="1656"/>
      <c r="I22" s="1656"/>
      <c r="J22" s="1657"/>
      <c r="K22" s="1153"/>
      <c r="L22" s="204"/>
    </row>
    <row r="23" spans="1:12" ht="36.75" customHeight="1" x14ac:dyDescent="0.25">
      <c r="A23" s="16">
        <v>42229</v>
      </c>
      <c r="B23" s="17" t="s">
        <v>13</v>
      </c>
      <c r="C23" s="1655" t="s">
        <v>1081</v>
      </c>
      <c r="D23" s="1656"/>
      <c r="E23" s="1656"/>
      <c r="F23" s="1656"/>
      <c r="G23" s="1656"/>
      <c r="H23" s="1656"/>
      <c r="I23" s="1656"/>
      <c r="J23" s="1657"/>
      <c r="K23" s="1153"/>
      <c r="L23" s="204"/>
    </row>
    <row r="24" spans="1:12" ht="80.25" customHeight="1" x14ac:dyDescent="0.25">
      <c r="A24" s="462">
        <v>42301</v>
      </c>
      <c r="B24" s="689" t="s">
        <v>24</v>
      </c>
      <c r="C24" s="1705" t="s">
        <v>1104</v>
      </c>
      <c r="D24" s="1765"/>
      <c r="E24" s="1765"/>
      <c r="F24" s="1765"/>
      <c r="G24" s="1765"/>
      <c r="H24" s="1765"/>
      <c r="I24" s="1765"/>
      <c r="J24" s="1766"/>
      <c r="K24" s="691" t="s">
        <v>1577</v>
      </c>
      <c r="L24" s="691" t="s">
        <v>1577</v>
      </c>
    </row>
    <row r="25" spans="1:12" ht="20.25" customHeight="1" x14ac:dyDescent="0.25">
      <c r="A25" s="16">
        <v>42310</v>
      </c>
      <c r="B25" s="17" t="s">
        <v>13</v>
      </c>
      <c r="C25" s="1655" t="s">
        <v>135</v>
      </c>
      <c r="D25" s="1656"/>
      <c r="E25" s="1656"/>
      <c r="F25" s="1656"/>
      <c r="G25" s="1656"/>
      <c r="H25" s="1656"/>
      <c r="I25" s="1656"/>
      <c r="J25" s="1657"/>
      <c r="K25" s="1153"/>
      <c r="L25" s="204"/>
    </row>
    <row r="26" spans="1:12" ht="20.100000000000001" customHeight="1" x14ac:dyDescent="0.25">
      <c r="A26" s="16">
        <v>42327</v>
      </c>
      <c r="B26" s="17" t="s">
        <v>127</v>
      </c>
      <c r="C26" s="178"/>
      <c r="D26" s="179"/>
      <c r="E26" s="178"/>
      <c r="F26" s="178"/>
      <c r="G26" s="178"/>
      <c r="H26" s="178" t="s">
        <v>50</v>
      </c>
      <c r="I26" s="178"/>
      <c r="J26" s="178"/>
      <c r="K26" s="1147"/>
      <c r="L26" s="204" t="s">
        <v>42</v>
      </c>
    </row>
    <row r="27" spans="1:12" ht="48" thickBot="1" x14ac:dyDescent="0.3">
      <c r="A27" s="381">
        <v>42337</v>
      </c>
      <c r="B27" s="388" t="s">
        <v>18</v>
      </c>
      <c r="C27" s="391">
        <v>215</v>
      </c>
      <c r="D27" s="205">
        <f>+C27*(100-E27)/100</f>
        <v>75.25</v>
      </c>
      <c r="E27" s="391">
        <v>65</v>
      </c>
      <c r="F27" s="391"/>
      <c r="G27" s="391">
        <v>175</v>
      </c>
      <c r="H27" s="391"/>
      <c r="I27" s="391"/>
      <c r="J27" s="391"/>
      <c r="K27" s="1188"/>
      <c r="L27" s="420" t="s">
        <v>1317</v>
      </c>
    </row>
    <row r="28" spans="1:12" ht="16.5" thickTop="1" x14ac:dyDescent="0.25">
      <c r="A28" s="40">
        <v>42431</v>
      </c>
      <c r="B28" s="41" t="s">
        <v>18</v>
      </c>
      <c r="C28" s="181">
        <v>225</v>
      </c>
      <c r="D28" s="182">
        <f>+C28*(100-E28)/100</f>
        <v>78.75</v>
      </c>
      <c r="E28" s="181">
        <v>65</v>
      </c>
      <c r="F28" s="181"/>
      <c r="G28" s="181">
        <v>150</v>
      </c>
      <c r="H28" s="181"/>
      <c r="I28" s="181"/>
      <c r="J28" s="181"/>
      <c r="K28" s="1162"/>
      <c r="L28" s="422" t="s">
        <v>36</v>
      </c>
    </row>
    <row r="29" spans="1:12" x14ac:dyDescent="0.25">
      <c r="A29" s="19">
        <v>42508</v>
      </c>
      <c r="B29" s="20" t="s">
        <v>18</v>
      </c>
      <c r="C29" s="236">
        <v>250</v>
      </c>
      <c r="D29" s="237">
        <f>+C29*(100-E29)/100</f>
        <v>87.5</v>
      </c>
      <c r="E29" s="236">
        <v>65</v>
      </c>
      <c r="F29" s="236"/>
      <c r="G29" s="236">
        <v>175</v>
      </c>
      <c r="H29" s="236"/>
      <c r="I29" s="236"/>
      <c r="J29" s="236"/>
      <c r="K29" s="1173"/>
      <c r="L29" s="303" t="s">
        <v>30</v>
      </c>
    </row>
    <row r="30" spans="1:12" x14ac:dyDescent="0.25">
      <c r="A30" s="380">
        <v>42534</v>
      </c>
      <c r="B30" s="17" t="s">
        <v>13</v>
      </c>
      <c r="C30" s="1658" t="s">
        <v>1307</v>
      </c>
      <c r="D30" s="1659"/>
      <c r="E30" s="1659"/>
      <c r="F30" s="1659"/>
      <c r="G30" s="1659"/>
      <c r="H30" s="1659"/>
      <c r="I30" s="1659"/>
      <c r="J30" s="1660"/>
      <c r="K30" s="1155"/>
      <c r="L30" s="204"/>
    </row>
    <row r="31" spans="1:12" ht="57" customHeight="1" x14ac:dyDescent="0.25">
      <c r="A31" s="462">
        <v>42550</v>
      </c>
      <c r="B31" s="463" t="s">
        <v>19</v>
      </c>
      <c r="C31" s="1705" t="s">
        <v>1319</v>
      </c>
      <c r="D31" s="1765"/>
      <c r="E31" s="1765"/>
      <c r="F31" s="1765"/>
      <c r="G31" s="1765"/>
      <c r="H31" s="1765"/>
      <c r="I31" s="1765"/>
      <c r="J31" s="1766"/>
      <c r="K31" s="691" t="s">
        <v>3065</v>
      </c>
      <c r="L31" s="694" t="s">
        <v>1578</v>
      </c>
    </row>
    <row r="32" spans="1:12" ht="22.5" customHeight="1" x14ac:dyDescent="0.25">
      <c r="A32" s="380">
        <v>42562</v>
      </c>
      <c r="B32" s="17" t="s">
        <v>18</v>
      </c>
      <c r="C32" s="383">
        <v>260</v>
      </c>
      <c r="D32" s="179">
        <f>+C32*(100-E32)/100</f>
        <v>104</v>
      </c>
      <c r="E32" s="383">
        <v>60</v>
      </c>
      <c r="F32" s="383"/>
      <c r="G32" s="383">
        <v>165</v>
      </c>
      <c r="H32" s="383"/>
      <c r="I32" s="383"/>
      <c r="J32" s="383"/>
      <c r="K32" s="1147"/>
      <c r="L32" s="204" t="s">
        <v>1316</v>
      </c>
    </row>
    <row r="33" spans="1:22" s="9" customFormat="1" ht="48.75" customHeight="1" x14ac:dyDescent="0.25">
      <c r="A33" s="380">
        <v>42574</v>
      </c>
      <c r="B33" s="17" t="s">
        <v>127</v>
      </c>
      <c r="C33" s="379"/>
      <c r="D33" s="57">
        <f>+C33*(100-E33)/100</f>
        <v>0</v>
      </c>
      <c r="E33" s="379"/>
      <c r="F33" s="379"/>
      <c r="G33" s="379"/>
      <c r="H33" s="1600" t="s">
        <v>1349</v>
      </c>
      <c r="I33" s="1601"/>
      <c r="J33" s="1602"/>
      <c r="K33" s="1151"/>
      <c r="L33" s="18" t="s">
        <v>1350</v>
      </c>
    </row>
    <row r="34" spans="1:22" ht="57" customHeight="1" x14ac:dyDescent="0.25">
      <c r="A34" s="380">
        <v>42593</v>
      </c>
      <c r="B34" s="17" t="s">
        <v>13</v>
      </c>
      <c r="C34" s="1655" t="s">
        <v>1366</v>
      </c>
      <c r="D34" s="1656"/>
      <c r="E34" s="1656"/>
      <c r="F34" s="1656"/>
      <c r="G34" s="1656"/>
      <c r="H34" s="1656"/>
      <c r="I34" s="1656"/>
      <c r="J34" s="1657"/>
      <c r="K34" s="1153"/>
      <c r="L34" s="204"/>
    </row>
    <row r="35" spans="1:22" ht="88.5" customHeight="1" x14ac:dyDescent="0.25">
      <c r="A35" s="462">
        <v>42617</v>
      </c>
      <c r="B35" s="463" t="s">
        <v>97</v>
      </c>
      <c r="C35" s="1705" t="s">
        <v>1579</v>
      </c>
      <c r="D35" s="1765"/>
      <c r="E35" s="1765"/>
      <c r="F35" s="1765"/>
      <c r="G35" s="1765"/>
      <c r="H35" s="1765"/>
      <c r="I35" s="1765"/>
      <c r="J35" s="1766"/>
      <c r="K35" s="691" t="s">
        <v>1580</v>
      </c>
      <c r="L35" s="691" t="s">
        <v>1580</v>
      </c>
    </row>
    <row r="36" spans="1:22" ht="27" customHeight="1" x14ac:dyDescent="0.25">
      <c r="A36" s="380">
        <v>42625</v>
      </c>
      <c r="B36" s="17" t="s">
        <v>18</v>
      </c>
      <c r="C36" s="383">
        <v>150</v>
      </c>
      <c r="D36" s="179">
        <f>+C36*(100-E36)/100</f>
        <v>60</v>
      </c>
      <c r="E36" s="383">
        <v>60</v>
      </c>
      <c r="F36" s="383"/>
      <c r="G36" s="383">
        <v>145</v>
      </c>
      <c r="H36" s="383"/>
      <c r="I36" s="383"/>
      <c r="J36" s="383"/>
      <c r="K36" s="1147"/>
      <c r="L36" s="288" t="s">
        <v>1378</v>
      </c>
    </row>
    <row r="37" spans="1:22" ht="30" customHeight="1" x14ac:dyDescent="0.25">
      <c r="A37" s="380">
        <v>42634</v>
      </c>
      <c r="B37" s="17" t="s">
        <v>127</v>
      </c>
      <c r="C37" s="383"/>
      <c r="D37" s="179"/>
      <c r="E37" s="383"/>
      <c r="F37" s="383"/>
      <c r="G37" s="383"/>
      <c r="H37" s="1734" t="s">
        <v>1382</v>
      </c>
      <c r="I37" s="1591"/>
      <c r="J37" s="383"/>
      <c r="K37" s="1147"/>
      <c r="L37" s="204"/>
    </row>
    <row r="38" spans="1:22" ht="30" customHeight="1" x14ac:dyDescent="0.25">
      <c r="A38" s="380">
        <v>42681</v>
      </c>
      <c r="B38" s="17" t="s">
        <v>127</v>
      </c>
      <c r="C38" s="383"/>
      <c r="D38" s="179"/>
      <c r="E38" s="383"/>
      <c r="F38" s="383"/>
      <c r="G38" s="383"/>
      <c r="H38" s="1734" t="s">
        <v>1382</v>
      </c>
      <c r="I38" s="1591"/>
      <c r="J38" s="383"/>
      <c r="K38" s="1147"/>
      <c r="L38" s="204" t="s">
        <v>249</v>
      </c>
    </row>
    <row r="39" spans="1:22" ht="20.100000000000001" customHeight="1" x14ac:dyDescent="0.25">
      <c r="A39" s="1855">
        <v>42682</v>
      </c>
      <c r="B39" s="17" t="s">
        <v>13</v>
      </c>
      <c r="C39" s="1658" t="s">
        <v>1442</v>
      </c>
      <c r="D39" s="1659"/>
      <c r="E39" s="1659"/>
      <c r="F39" s="1659"/>
      <c r="G39" s="1659"/>
      <c r="H39" s="1659"/>
      <c r="I39" s="1659"/>
      <c r="J39" s="1660"/>
      <c r="K39" s="1155"/>
      <c r="L39" s="204"/>
    </row>
    <row r="40" spans="1:22" ht="20.100000000000001" customHeight="1" x14ac:dyDescent="0.25">
      <c r="A40" s="1863"/>
      <c r="B40" s="17" t="s">
        <v>127</v>
      </c>
      <c r="C40" s="383"/>
      <c r="D40" s="179"/>
      <c r="E40" s="383"/>
      <c r="F40" s="383"/>
      <c r="G40" s="383"/>
      <c r="H40" s="1734"/>
      <c r="I40" s="1591"/>
      <c r="J40" s="383">
        <v>1200</v>
      </c>
      <c r="K40" s="1147"/>
      <c r="L40" s="204" t="s">
        <v>9</v>
      </c>
    </row>
    <row r="41" spans="1:22" ht="27.75" customHeight="1" x14ac:dyDescent="0.25">
      <c r="A41" s="1863"/>
      <c r="B41" s="463" t="s">
        <v>19</v>
      </c>
      <c r="C41" s="1901" t="s">
        <v>1451</v>
      </c>
      <c r="D41" s="1902"/>
      <c r="E41" s="1902"/>
      <c r="F41" s="1902"/>
      <c r="G41" s="1902"/>
      <c r="H41" s="1902"/>
      <c r="I41" s="1902"/>
      <c r="J41" s="1903"/>
      <c r="K41" s="691" t="s">
        <v>3065</v>
      </c>
      <c r="L41" s="691" t="s">
        <v>1581</v>
      </c>
    </row>
    <row r="42" spans="1:22" ht="20.100000000000001" customHeight="1" x14ac:dyDescent="0.25">
      <c r="A42" s="1856"/>
      <c r="B42" s="17" t="s">
        <v>66</v>
      </c>
      <c r="C42" s="1658" t="s">
        <v>1443</v>
      </c>
      <c r="D42" s="1659"/>
      <c r="E42" s="1659"/>
      <c r="F42" s="1659"/>
      <c r="G42" s="1659"/>
      <c r="H42" s="1659"/>
      <c r="I42" s="1659"/>
      <c r="J42" s="1660"/>
      <c r="K42" s="1155"/>
      <c r="L42" s="204"/>
    </row>
    <row r="43" spans="1:22" ht="26.25" customHeight="1" x14ac:dyDescent="0.25">
      <c r="A43" s="380">
        <v>42685</v>
      </c>
      <c r="B43" s="17" t="s">
        <v>127</v>
      </c>
      <c r="C43" s="383"/>
      <c r="D43" s="179"/>
      <c r="E43" s="383"/>
      <c r="F43" s="383"/>
      <c r="G43" s="383"/>
      <c r="H43" s="1589" t="s">
        <v>1297</v>
      </c>
      <c r="I43" s="1591"/>
      <c r="J43" s="383"/>
      <c r="K43" s="1147"/>
      <c r="L43" s="204" t="s">
        <v>42</v>
      </c>
    </row>
    <row r="44" spans="1:22" ht="26.25" customHeight="1" thickBot="1" x14ac:dyDescent="0.3">
      <c r="A44" s="381">
        <v>42693</v>
      </c>
      <c r="B44" s="388" t="s">
        <v>18</v>
      </c>
      <c r="C44" s="391">
        <v>255</v>
      </c>
      <c r="D44" s="205">
        <f>+C44*(100-E44)/100</f>
        <v>114.75</v>
      </c>
      <c r="E44" s="391">
        <v>55</v>
      </c>
      <c r="F44" s="391"/>
      <c r="G44" s="391">
        <v>165</v>
      </c>
      <c r="H44" s="391"/>
      <c r="I44" s="391"/>
      <c r="J44" s="391"/>
      <c r="K44" s="1188"/>
      <c r="L44" s="420" t="s">
        <v>1468</v>
      </c>
    </row>
    <row r="45" spans="1:22" ht="26.25" customHeight="1" thickTop="1" x14ac:dyDescent="0.25">
      <c r="A45" s="40">
        <v>42777</v>
      </c>
      <c r="B45" s="41" t="s">
        <v>18</v>
      </c>
      <c r="C45" s="181">
        <v>260</v>
      </c>
      <c r="D45" s="182">
        <f>+C45*(100-E45)/100</f>
        <v>117</v>
      </c>
      <c r="E45" s="181">
        <v>55</v>
      </c>
      <c r="F45" s="181"/>
      <c r="G45" s="181">
        <v>170</v>
      </c>
      <c r="H45" s="181"/>
      <c r="I45" s="181"/>
      <c r="J45" s="181"/>
      <c r="K45" s="1162"/>
      <c r="L45" s="422" t="s">
        <v>1504</v>
      </c>
    </row>
    <row r="46" spans="1:22" s="9" customFormat="1" ht="34.5" customHeight="1" x14ac:dyDescent="0.25">
      <c r="A46" s="342">
        <v>42803</v>
      </c>
      <c r="B46" s="17" t="s">
        <v>127</v>
      </c>
      <c r="C46" s="179"/>
      <c r="D46" s="179"/>
      <c r="E46" s="179"/>
      <c r="F46" s="179"/>
      <c r="G46" s="179"/>
      <c r="H46" s="1658" t="s">
        <v>1349</v>
      </c>
      <c r="I46" s="1660"/>
      <c r="J46" s="179"/>
      <c r="K46" s="1154"/>
      <c r="L46" s="204" t="s">
        <v>1599</v>
      </c>
      <c r="M46" s="89"/>
      <c r="N46" s="89"/>
      <c r="O46" s="89"/>
      <c r="P46" s="89"/>
      <c r="Q46" s="89"/>
      <c r="R46" s="89"/>
      <c r="S46" s="89"/>
      <c r="T46" s="89"/>
      <c r="U46" s="89"/>
      <c r="V46" s="89"/>
    </row>
    <row r="47" spans="1:22" ht="60" customHeight="1" x14ac:dyDescent="0.25">
      <c r="A47" s="16">
        <v>42887</v>
      </c>
      <c r="B47" s="17" t="s">
        <v>13</v>
      </c>
      <c r="C47" s="1655" t="s">
        <v>1624</v>
      </c>
      <c r="D47" s="1656"/>
      <c r="E47" s="1656"/>
      <c r="F47" s="1656"/>
      <c r="G47" s="1656"/>
      <c r="H47" s="1656"/>
      <c r="I47" s="1656"/>
      <c r="J47" s="1657"/>
      <c r="K47" s="1153"/>
      <c r="L47" s="436" t="s">
        <v>1625</v>
      </c>
    </row>
    <row r="48" spans="1:22" ht="90.75" customHeight="1" x14ac:dyDescent="0.25">
      <c r="A48" s="462">
        <v>42893</v>
      </c>
      <c r="B48" s="463" t="s">
        <v>24</v>
      </c>
      <c r="C48" s="1705" t="s">
        <v>1764</v>
      </c>
      <c r="D48" s="1765"/>
      <c r="E48" s="1765"/>
      <c r="F48" s="1765"/>
      <c r="G48" s="1765"/>
      <c r="H48" s="1765"/>
      <c r="I48" s="1765"/>
      <c r="J48" s="1766"/>
      <c r="K48" s="1163"/>
      <c r="L48" s="464" t="s">
        <v>1734</v>
      </c>
    </row>
    <row r="49" spans="1:12" ht="21" customHeight="1" x14ac:dyDescent="0.25">
      <c r="A49" s="16">
        <v>42904</v>
      </c>
      <c r="B49" s="17" t="s">
        <v>18</v>
      </c>
      <c r="C49" s="178">
        <v>240</v>
      </c>
      <c r="D49" s="179">
        <f>+C49*(100-E49)/100</f>
        <v>96</v>
      </c>
      <c r="E49" s="178">
        <v>60</v>
      </c>
      <c r="F49" s="178"/>
      <c r="G49" s="178">
        <v>230</v>
      </c>
      <c r="H49" s="178"/>
      <c r="I49" s="178"/>
      <c r="J49" s="178"/>
      <c r="K49" s="1147"/>
      <c r="L49" s="204" t="s">
        <v>36</v>
      </c>
    </row>
    <row r="50" spans="1:12" ht="20.100000000000001" customHeight="1" x14ac:dyDescent="0.25">
      <c r="A50" s="16">
        <v>42949</v>
      </c>
      <c r="B50" s="17" t="s">
        <v>127</v>
      </c>
      <c r="C50" s="178"/>
      <c r="D50" s="179"/>
      <c r="E50" s="178"/>
      <c r="F50" s="178"/>
      <c r="G50" s="178"/>
      <c r="H50" s="178">
        <v>785</v>
      </c>
      <c r="I50" s="178">
        <v>100</v>
      </c>
      <c r="J50" s="178"/>
      <c r="K50" s="1147"/>
      <c r="L50" s="204" t="s">
        <v>42</v>
      </c>
    </row>
    <row r="51" spans="1:12" ht="158.25" customHeight="1" x14ac:dyDescent="0.25">
      <c r="A51" s="462">
        <v>42996</v>
      </c>
      <c r="B51" s="463" t="s">
        <v>24</v>
      </c>
      <c r="C51" s="1705" t="s">
        <v>1735</v>
      </c>
      <c r="D51" s="1765"/>
      <c r="E51" s="1765"/>
      <c r="F51" s="1765"/>
      <c r="G51" s="1765"/>
      <c r="H51" s="1765"/>
      <c r="I51" s="1765"/>
      <c r="J51" s="1766"/>
      <c r="K51" s="464" t="s">
        <v>3066</v>
      </c>
      <c r="L51" s="464" t="s">
        <v>1740</v>
      </c>
    </row>
    <row r="52" spans="1:12" ht="20.100000000000001" customHeight="1" x14ac:dyDescent="0.25">
      <c r="A52" s="16">
        <v>43017</v>
      </c>
      <c r="B52" s="17" t="s">
        <v>127</v>
      </c>
      <c r="C52" s="178"/>
      <c r="D52" s="179"/>
      <c r="E52" s="178"/>
      <c r="F52" s="178"/>
      <c r="G52" s="178"/>
      <c r="H52" s="178">
        <v>1385</v>
      </c>
      <c r="I52" s="178">
        <v>80</v>
      </c>
      <c r="J52" s="178"/>
      <c r="K52" s="1147"/>
      <c r="L52" s="204" t="s">
        <v>42</v>
      </c>
    </row>
    <row r="53" spans="1:12" ht="16.5" thickBot="1" x14ac:dyDescent="0.3">
      <c r="A53" s="558">
        <v>43022</v>
      </c>
      <c r="B53" s="559" t="s">
        <v>18</v>
      </c>
      <c r="C53" s="391">
        <v>215</v>
      </c>
      <c r="D53" s="205">
        <f>+C53*(100-E53)/100</f>
        <v>86</v>
      </c>
      <c r="E53" s="391">
        <v>60</v>
      </c>
      <c r="F53" s="391"/>
      <c r="G53" s="391">
        <v>190</v>
      </c>
      <c r="H53" s="391"/>
      <c r="I53" s="391"/>
      <c r="J53" s="391"/>
      <c r="K53" s="1188"/>
      <c r="L53" s="420" t="s">
        <v>36</v>
      </c>
    </row>
    <row r="54" spans="1:12" ht="16.5" thickTop="1" x14ac:dyDescent="0.25">
      <c r="A54" s="613">
        <v>43124</v>
      </c>
      <c r="B54" s="614" t="s">
        <v>18</v>
      </c>
      <c r="C54" s="615">
        <v>165</v>
      </c>
      <c r="D54" s="616">
        <f>+C54*(100-E54)/100</f>
        <v>66</v>
      </c>
      <c r="E54" s="615">
        <v>60</v>
      </c>
      <c r="F54" s="615"/>
      <c r="G54" s="615">
        <v>165</v>
      </c>
      <c r="H54" s="615"/>
      <c r="I54" s="615"/>
      <c r="J54" s="615"/>
      <c r="K54" s="1285"/>
      <c r="L54" s="617" t="s">
        <v>1257</v>
      </c>
    </row>
    <row r="55" spans="1:12" x14ac:dyDescent="0.25">
      <c r="A55" s="36">
        <v>43125</v>
      </c>
      <c r="B55" s="131" t="s">
        <v>127</v>
      </c>
      <c r="C55" s="241"/>
      <c r="D55" s="242"/>
      <c r="E55" s="241"/>
      <c r="F55" s="241"/>
      <c r="G55" s="241"/>
      <c r="H55" s="241">
        <v>560</v>
      </c>
      <c r="I55" s="241">
        <v>100</v>
      </c>
      <c r="J55" s="241"/>
      <c r="K55" s="1261"/>
      <c r="L55" s="612"/>
    </row>
    <row r="56" spans="1:12" x14ac:dyDescent="0.25">
      <c r="A56" s="16">
        <v>43132</v>
      </c>
      <c r="B56" s="17" t="s">
        <v>13</v>
      </c>
      <c r="C56" s="1658" t="s">
        <v>14</v>
      </c>
      <c r="D56" s="1659"/>
      <c r="E56" s="1659"/>
      <c r="F56" s="1659"/>
      <c r="G56" s="1659"/>
      <c r="H56" s="1659"/>
      <c r="I56" s="1659"/>
      <c r="J56" s="1660"/>
      <c r="K56" s="1155"/>
      <c r="L56" s="204"/>
    </row>
    <row r="57" spans="1:12" x14ac:dyDescent="0.25">
      <c r="A57" s="16">
        <v>43163</v>
      </c>
      <c r="B57" s="17" t="s">
        <v>18</v>
      </c>
      <c r="C57" s="178">
        <v>170</v>
      </c>
      <c r="D57" s="179">
        <f>+C57*(100-E57)/100</f>
        <v>68</v>
      </c>
      <c r="E57" s="178">
        <v>60</v>
      </c>
      <c r="F57" s="178"/>
      <c r="G57" s="178">
        <v>160</v>
      </c>
      <c r="H57" s="178"/>
      <c r="I57" s="178"/>
      <c r="J57" s="178"/>
      <c r="K57" s="1147"/>
      <c r="L57" s="204" t="s">
        <v>36</v>
      </c>
    </row>
    <row r="58" spans="1:12" ht="20.100000000000001" customHeight="1" x14ac:dyDescent="0.25">
      <c r="A58" s="16">
        <v>43172</v>
      </c>
      <c r="B58" s="17" t="s">
        <v>127</v>
      </c>
      <c r="C58" s="178"/>
      <c r="D58" s="179"/>
      <c r="E58" s="178"/>
      <c r="F58" s="178"/>
      <c r="G58" s="178"/>
      <c r="H58" s="178">
        <v>535</v>
      </c>
      <c r="I58" s="178">
        <v>100</v>
      </c>
      <c r="J58" s="178"/>
      <c r="K58" s="1147"/>
      <c r="L58" s="204" t="s">
        <v>1956</v>
      </c>
    </row>
    <row r="59" spans="1:12" ht="20.100000000000001" customHeight="1" x14ac:dyDescent="0.25">
      <c r="A59" s="16">
        <v>43207</v>
      </c>
      <c r="B59" s="17" t="s">
        <v>13</v>
      </c>
      <c r="C59" s="1658" t="s">
        <v>14</v>
      </c>
      <c r="D59" s="1659"/>
      <c r="E59" s="1659"/>
      <c r="F59" s="1659"/>
      <c r="G59" s="1659"/>
      <c r="H59" s="1659"/>
      <c r="I59" s="1659"/>
      <c r="J59" s="1660"/>
      <c r="K59" s="1155"/>
      <c r="L59" s="204"/>
    </row>
    <row r="60" spans="1:12" ht="57" customHeight="1" x14ac:dyDescent="0.25">
      <c r="A60" s="16">
        <v>43227</v>
      </c>
      <c r="B60" s="17" t="s">
        <v>13</v>
      </c>
      <c r="C60" s="1734" t="s">
        <v>2065</v>
      </c>
      <c r="D60" s="1735"/>
      <c r="E60" s="1735"/>
      <c r="F60" s="1735"/>
      <c r="G60" s="1735"/>
      <c r="H60" s="1735"/>
      <c r="I60" s="1735"/>
      <c r="J60" s="1736"/>
      <c r="K60" s="1160"/>
      <c r="L60" s="661" t="s">
        <v>1595</v>
      </c>
    </row>
    <row r="61" spans="1:12" ht="20.100000000000001" customHeight="1" x14ac:dyDescent="0.25">
      <c r="A61" s="19">
        <v>43231</v>
      </c>
      <c r="B61" s="20" t="s">
        <v>18</v>
      </c>
      <c r="C61" s="236">
        <v>125</v>
      </c>
      <c r="D61" s="237">
        <f>+C61*(100-E61)/100</f>
        <v>50</v>
      </c>
      <c r="E61" s="236">
        <v>60</v>
      </c>
      <c r="F61" s="236"/>
      <c r="G61" s="236">
        <v>123</v>
      </c>
      <c r="H61" s="236"/>
      <c r="I61" s="236"/>
      <c r="J61" s="236"/>
      <c r="K61" s="1173"/>
      <c r="L61" s="303" t="s">
        <v>2073</v>
      </c>
    </row>
    <row r="62" spans="1:12" ht="42.75" customHeight="1" x14ac:dyDescent="0.25">
      <c r="A62" s="16">
        <v>43289</v>
      </c>
      <c r="B62" s="17" t="s">
        <v>13</v>
      </c>
      <c r="C62" s="1734" t="s">
        <v>2130</v>
      </c>
      <c r="D62" s="1735"/>
      <c r="E62" s="1735"/>
      <c r="F62" s="1735"/>
      <c r="G62" s="1735"/>
      <c r="H62" s="1735"/>
      <c r="I62" s="1735"/>
      <c r="J62" s="1736"/>
      <c r="K62" s="1160"/>
      <c r="L62" s="661" t="s">
        <v>2131</v>
      </c>
    </row>
    <row r="63" spans="1:12" ht="20.100000000000001" customHeight="1" x14ac:dyDescent="0.25">
      <c r="A63" s="19">
        <v>43301</v>
      </c>
      <c r="B63" s="20" t="s">
        <v>18</v>
      </c>
      <c r="C63" s="236">
        <v>215</v>
      </c>
      <c r="D63" s="237">
        <f>+C63*(100-E63)/100</f>
        <v>86</v>
      </c>
      <c r="E63" s="236">
        <v>60</v>
      </c>
      <c r="F63" s="236" t="s">
        <v>95</v>
      </c>
      <c r="G63" s="236">
        <v>150</v>
      </c>
      <c r="H63" s="236"/>
      <c r="I63" s="236"/>
      <c r="J63" s="236"/>
      <c r="K63" s="1173"/>
      <c r="L63" s="303" t="s">
        <v>2141</v>
      </c>
    </row>
    <row r="64" spans="1:12" ht="20.100000000000001" customHeight="1" x14ac:dyDescent="0.25">
      <c r="A64" s="723">
        <v>43342</v>
      </c>
      <c r="B64" s="17" t="s">
        <v>18</v>
      </c>
      <c r="C64" s="178">
        <v>180</v>
      </c>
      <c r="D64" s="179">
        <f>+C64*(100-E64)/100</f>
        <v>90</v>
      </c>
      <c r="E64" s="178">
        <v>50</v>
      </c>
      <c r="F64" s="178" t="s">
        <v>95</v>
      </c>
      <c r="G64" s="178">
        <v>160</v>
      </c>
      <c r="H64" s="178"/>
      <c r="I64" s="178"/>
      <c r="J64" s="178"/>
      <c r="K64" s="1147"/>
      <c r="L64" s="204" t="s">
        <v>2181</v>
      </c>
    </row>
    <row r="65" spans="1:12" ht="21.75" customHeight="1" x14ac:dyDescent="0.25">
      <c r="A65" s="16">
        <v>43317</v>
      </c>
      <c r="B65" s="17" t="s">
        <v>13</v>
      </c>
      <c r="C65" s="1655" t="s">
        <v>2190</v>
      </c>
      <c r="D65" s="1656"/>
      <c r="E65" s="1656"/>
      <c r="F65" s="1656"/>
      <c r="G65" s="1656"/>
      <c r="H65" s="1656"/>
      <c r="I65" s="1656"/>
      <c r="J65" s="1657"/>
      <c r="K65" s="1153"/>
      <c r="L65" s="204"/>
    </row>
    <row r="66" spans="1:12" ht="41.25" customHeight="1" x14ac:dyDescent="0.25">
      <c r="A66" s="16">
        <v>43385</v>
      </c>
      <c r="B66" s="17" t="s">
        <v>13</v>
      </c>
      <c r="C66" s="1734" t="s">
        <v>2257</v>
      </c>
      <c r="D66" s="1735"/>
      <c r="E66" s="1735"/>
      <c r="F66" s="1735"/>
      <c r="G66" s="1735"/>
      <c r="H66" s="1735"/>
      <c r="I66" s="1735"/>
      <c r="J66" s="1736"/>
      <c r="K66" s="1160"/>
      <c r="L66" s="661" t="s">
        <v>2254</v>
      </c>
    </row>
    <row r="67" spans="1:12" ht="64.5" customHeight="1" x14ac:dyDescent="0.25">
      <c r="A67" s="462">
        <v>43401</v>
      </c>
      <c r="B67" s="463" t="s">
        <v>24</v>
      </c>
      <c r="C67" s="1705" t="s">
        <v>2281</v>
      </c>
      <c r="D67" s="1765"/>
      <c r="E67" s="1765"/>
      <c r="F67" s="1765"/>
      <c r="G67" s="1765"/>
      <c r="H67" s="1765"/>
      <c r="I67" s="1765"/>
      <c r="J67" s="1766"/>
      <c r="K67" s="1163"/>
      <c r="L67" s="464" t="s">
        <v>2362</v>
      </c>
    </row>
    <row r="68" spans="1:12" ht="27" customHeight="1" x14ac:dyDescent="0.25">
      <c r="A68" s="762">
        <v>43418</v>
      </c>
      <c r="B68" s="17" t="s">
        <v>13</v>
      </c>
      <c r="C68" s="1734" t="s">
        <v>2308</v>
      </c>
      <c r="D68" s="1735"/>
      <c r="E68" s="1735"/>
      <c r="F68" s="1735"/>
      <c r="G68" s="1735"/>
      <c r="H68" s="1735"/>
      <c r="I68" s="1735"/>
      <c r="J68" s="1736"/>
      <c r="K68" s="1160"/>
      <c r="L68" s="661"/>
    </row>
    <row r="69" spans="1:12" ht="20.100000000000001" customHeight="1" x14ac:dyDescent="0.25">
      <c r="A69" s="19">
        <v>43422</v>
      </c>
      <c r="B69" s="20" t="s">
        <v>18</v>
      </c>
      <c r="C69" s="236">
        <v>310</v>
      </c>
      <c r="D69" s="237">
        <f>+C69*(100-E69)/100</f>
        <v>15.5</v>
      </c>
      <c r="E69" s="236">
        <v>95</v>
      </c>
      <c r="F69" s="236"/>
      <c r="G69" s="236">
        <v>150</v>
      </c>
      <c r="H69" s="236"/>
      <c r="I69" s="236"/>
      <c r="J69" s="236"/>
      <c r="K69" s="1173"/>
      <c r="L69" s="303" t="s">
        <v>36</v>
      </c>
    </row>
    <row r="70" spans="1:12" x14ac:dyDescent="0.25">
      <c r="A70" s="16">
        <v>43423</v>
      </c>
      <c r="B70" s="17" t="s">
        <v>18</v>
      </c>
      <c r="C70" s="178">
        <v>250</v>
      </c>
      <c r="D70" s="179">
        <f>+C70*(100-E70)/100</f>
        <v>12.5</v>
      </c>
      <c r="E70" s="178">
        <v>95</v>
      </c>
      <c r="F70" s="178"/>
      <c r="G70" s="178">
        <v>175</v>
      </c>
      <c r="H70" s="178"/>
      <c r="I70" s="178"/>
      <c r="J70" s="178"/>
      <c r="K70" s="1147"/>
      <c r="L70" s="204" t="s">
        <v>36</v>
      </c>
    </row>
    <row r="71" spans="1:12" ht="69.75" customHeight="1" x14ac:dyDescent="0.25">
      <c r="A71" s="462">
        <v>43454</v>
      </c>
      <c r="B71" s="463" t="s">
        <v>19</v>
      </c>
      <c r="C71" s="1705" t="s">
        <v>2424</v>
      </c>
      <c r="D71" s="1765"/>
      <c r="E71" s="1765"/>
      <c r="F71" s="1765"/>
      <c r="G71" s="1765"/>
      <c r="H71" s="1765"/>
      <c r="I71" s="1765"/>
      <c r="J71" s="1766"/>
      <c r="K71" s="1286" t="s">
        <v>2428</v>
      </c>
      <c r="L71" s="464" t="s">
        <v>2428</v>
      </c>
    </row>
    <row r="72" spans="1:12" ht="32.25" thickBot="1" x14ac:dyDescent="0.3">
      <c r="A72" s="22">
        <v>43457</v>
      </c>
      <c r="B72" s="23" t="s">
        <v>18</v>
      </c>
      <c r="C72" s="227">
        <v>150</v>
      </c>
      <c r="D72" s="367">
        <f>+C72*(100-E72)/100</f>
        <v>15</v>
      </c>
      <c r="E72" s="227">
        <v>90</v>
      </c>
      <c r="F72" s="227"/>
      <c r="G72" s="227">
        <v>150</v>
      </c>
      <c r="H72" s="227"/>
      <c r="I72" s="227"/>
      <c r="J72" s="227"/>
      <c r="K72" s="1169"/>
      <c r="L72" s="423" t="s">
        <v>2354</v>
      </c>
    </row>
    <row r="73" spans="1:12" ht="20.100000000000001" customHeight="1" thickTop="1" x14ac:dyDescent="0.25">
      <c r="A73" s="780">
        <v>43490</v>
      </c>
      <c r="B73" s="785" t="s">
        <v>18</v>
      </c>
      <c r="C73" s="229">
        <v>175</v>
      </c>
      <c r="D73" s="238">
        <f>+C73*(100-E73)/100</f>
        <v>17.5</v>
      </c>
      <c r="E73" s="229">
        <v>90</v>
      </c>
      <c r="F73" s="229"/>
      <c r="G73" s="229">
        <v>175</v>
      </c>
      <c r="H73" s="229"/>
      <c r="I73" s="229"/>
      <c r="J73" s="229"/>
      <c r="K73" s="1198"/>
      <c r="L73" s="552" t="s">
        <v>2146</v>
      </c>
    </row>
    <row r="74" spans="1:12" ht="20.100000000000001" customHeight="1" x14ac:dyDescent="0.25">
      <c r="A74" s="840">
        <v>43529</v>
      </c>
      <c r="B74" s="842" t="s">
        <v>4</v>
      </c>
      <c r="C74" s="1589" t="s">
        <v>2909</v>
      </c>
      <c r="D74" s="1590"/>
      <c r="E74" s="1590"/>
      <c r="F74" s="1590"/>
      <c r="G74" s="1590"/>
      <c r="H74" s="1590"/>
      <c r="I74" s="1590"/>
      <c r="J74" s="1591"/>
      <c r="K74" s="1269"/>
      <c r="L74" s="552"/>
    </row>
    <row r="75" spans="1:12" ht="64.5" customHeight="1" x14ac:dyDescent="0.25">
      <c r="A75" s="485">
        <v>43538</v>
      </c>
      <c r="B75" s="486" t="s">
        <v>19</v>
      </c>
      <c r="C75" s="1695" t="s">
        <v>2427</v>
      </c>
      <c r="D75" s="2117"/>
      <c r="E75" s="2117"/>
      <c r="F75" s="2117"/>
      <c r="G75" s="2117"/>
      <c r="H75" s="2117"/>
      <c r="I75" s="2117"/>
      <c r="J75" s="2118"/>
      <c r="K75" s="509" t="s">
        <v>2429</v>
      </c>
      <c r="L75" s="509" t="s">
        <v>2429</v>
      </c>
    </row>
    <row r="76" spans="1:12" ht="20.100000000000001" customHeight="1" x14ac:dyDescent="0.25">
      <c r="A76" s="1582">
        <v>43552</v>
      </c>
      <c r="B76" s="17" t="s">
        <v>4</v>
      </c>
      <c r="C76" s="1589" t="s">
        <v>2910</v>
      </c>
      <c r="D76" s="1590"/>
      <c r="E76" s="1590"/>
      <c r="F76" s="1590"/>
      <c r="G76" s="1590"/>
      <c r="H76" s="1590"/>
      <c r="I76" s="1590"/>
      <c r="J76" s="1591"/>
      <c r="K76" s="1148"/>
      <c r="L76" s="204"/>
    </row>
    <row r="77" spans="1:12" ht="20.100000000000001" customHeight="1" x14ac:dyDescent="0.25">
      <c r="A77" s="1682"/>
      <c r="B77" s="17" t="s">
        <v>73</v>
      </c>
      <c r="C77" s="1589" t="s">
        <v>2911</v>
      </c>
      <c r="D77" s="1590"/>
      <c r="E77" s="1590"/>
      <c r="F77" s="1590"/>
      <c r="G77" s="1590"/>
      <c r="H77" s="1590"/>
      <c r="I77" s="1590"/>
      <c r="J77" s="1591"/>
      <c r="K77" s="1148"/>
      <c r="L77" s="204"/>
    </row>
    <row r="78" spans="1:12" ht="74.25" customHeight="1" x14ac:dyDescent="0.25">
      <c r="A78" s="462">
        <v>43578</v>
      </c>
      <c r="B78" s="463" t="s">
        <v>24</v>
      </c>
      <c r="C78" s="1705" t="s">
        <v>2524</v>
      </c>
      <c r="D78" s="1765"/>
      <c r="E78" s="1765"/>
      <c r="F78" s="1765"/>
      <c r="G78" s="1765"/>
      <c r="H78" s="1765"/>
      <c r="I78" s="1765"/>
      <c r="J78" s="1766"/>
      <c r="K78" s="650" t="s">
        <v>2506</v>
      </c>
      <c r="L78" s="650" t="s">
        <v>2506</v>
      </c>
    </row>
    <row r="79" spans="1:12" x14ac:dyDescent="0.25">
      <c r="A79" s="16">
        <v>43586</v>
      </c>
      <c r="B79" s="17" t="s">
        <v>127</v>
      </c>
      <c r="C79" s="178"/>
      <c r="D79" s="179"/>
      <c r="E79" s="178"/>
      <c r="F79" s="178"/>
      <c r="G79" s="178"/>
      <c r="H79" s="178">
        <v>5150</v>
      </c>
      <c r="I79" s="178">
        <v>95</v>
      </c>
      <c r="J79" s="178"/>
      <c r="K79" s="1147"/>
      <c r="L79" s="204" t="s">
        <v>2502</v>
      </c>
    </row>
    <row r="80" spans="1:12" ht="42" customHeight="1" x14ac:dyDescent="0.25">
      <c r="A80" s="29">
        <v>43603</v>
      </c>
      <c r="B80" s="30" t="s">
        <v>18</v>
      </c>
      <c r="C80" s="199">
        <v>80</v>
      </c>
      <c r="D80" s="200">
        <f>+C80*(100-E80)/100</f>
        <v>44</v>
      </c>
      <c r="E80" s="199">
        <v>45</v>
      </c>
      <c r="F80" s="199"/>
      <c r="G80" s="199">
        <v>165</v>
      </c>
      <c r="H80" s="199"/>
      <c r="I80" s="199"/>
      <c r="J80" s="199"/>
      <c r="K80" s="1212"/>
      <c r="L80" s="750" t="s">
        <v>2640</v>
      </c>
    </row>
    <row r="81" spans="1:12" ht="20.100000000000001" customHeight="1" x14ac:dyDescent="0.25">
      <c r="A81" s="858">
        <v>43634</v>
      </c>
      <c r="B81" s="17" t="s">
        <v>4</v>
      </c>
      <c r="C81" s="1658" t="s">
        <v>2912</v>
      </c>
      <c r="D81" s="1659"/>
      <c r="E81" s="1659"/>
      <c r="F81" s="1659"/>
      <c r="G81" s="1659"/>
      <c r="H81" s="1659"/>
      <c r="I81" s="1659"/>
      <c r="J81" s="1660"/>
      <c r="K81" s="1155"/>
      <c r="L81" s="204"/>
    </row>
    <row r="82" spans="1:12" ht="20.100000000000001" customHeight="1" x14ac:dyDescent="0.25">
      <c r="A82" s="16">
        <v>43637</v>
      </c>
      <c r="B82" s="17" t="s">
        <v>13</v>
      </c>
      <c r="C82" s="1658" t="s">
        <v>365</v>
      </c>
      <c r="D82" s="1659"/>
      <c r="E82" s="1659"/>
      <c r="F82" s="1659"/>
      <c r="G82" s="1659"/>
      <c r="H82" s="1659"/>
      <c r="I82" s="1659"/>
      <c r="J82" s="1660"/>
      <c r="K82" s="1155"/>
      <c r="L82" s="204"/>
    </row>
    <row r="83" spans="1:12" ht="28.5" x14ac:dyDescent="0.45">
      <c r="A83" s="485">
        <v>43653</v>
      </c>
      <c r="B83" s="486" t="s">
        <v>19</v>
      </c>
      <c r="C83" s="1835" t="s">
        <v>2574</v>
      </c>
      <c r="D83" s="1836"/>
      <c r="E83" s="1836"/>
      <c r="F83" s="1836"/>
      <c r="G83" s="1836"/>
      <c r="H83" s="1836"/>
      <c r="I83" s="1836"/>
      <c r="J83" s="1837"/>
      <c r="K83" s="868" t="s">
        <v>1540</v>
      </c>
      <c r="L83" s="860" t="s">
        <v>1540</v>
      </c>
    </row>
    <row r="84" spans="1:12" x14ac:dyDescent="0.25">
      <c r="A84" s="16">
        <v>43656</v>
      </c>
      <c r="B84" s="17" t="s">
        <v>18</v>
      </c>
      <c r="C84" s="178">
        <v>130</v>
      </c>
      <c r="D84" s="179">
        <f>+C84*(100-E84)/100</f>
        <v>58.5</v>
      </c>
      <c r="E84" s="178">
        <v>55</v>
      </c>
      <c r="F84" s="178"/>
      <c r="G84" s="178">
        <v>160</v>
      </c>
      <c r="H84" s="178"/>
      <c r="I84" s="178"/>
      <c r="J84" s="178"/>
      <c r="K84" s="1147"/>
      <c r="L84" s="204" t="s">
        <v>36</v>
      </c>
    </row>
    <row r="85" spans="1:12" x14ac:dyDescent="0.25">
      <c r="A85" s="16">
        <v>43710</v>
      </c>
      <c r="B85" s="17" t="s">
        <v>127</v>
      </c>
      <c r="C85" s="178"/>
      <c r="D85" s="179"/>
      <c r="E85" s="178"/>
      <c r="F85" s="178"/>
      <c r="G85" s="178"/>
      <c r="H85" s="178">
        <v>1315</v>
      </c>
      <c r="I85" s="178">
        <v>100</v>
      </c>
      <c r="J85" s="178"/>
      <c r="K85" s="1147"/>
      <c r="L85" s="204" t="s">
        <v>108</v>
      </c>
    </row>
    <row r="86" spans="1:12" ht="20.100000000000001" customHeight="1" x14ac:dyDescent="0.25">
      <c r="A86" s="16">
        <v>43716</v>
      </c>
      <c r="B86" s="17" t="s">
        <v>127</v>
      </c>
      <c r="C86" s="178"/>
      <c r="D86" s="179"/>
      <c r="E86" s="178"/>
      <c r="F86" s="178"/>
      <c r="G86" s="178"/>
      <c r="H86" s="178">
        <v>1275</v>
      </c>
      <c r="I86" s="178">
        <v>100</v>
      </c>
      <c r="J86" s="178"/>
      <c r="K86" s="1147"/>
      <c r="L86" s="204" t="s">
        <v>108</v>
      </c>
    </row>
    <row r="87" spans="1:12" ht="20.100000000000001" customHeight="1" x14ac:dyDescent="0.25">
      <c r="A87" s="16">
        <v>43721</v>
      </c>
      <c r="B87" s="17" t="s">
        <v>13</v>
      </c>
      <c r="C87" s="1655" t="s">
        <v>2647</v>
      </c>
      <c r="D87" s="1656"/>
      <c r="E87" s="1656"/>
      <c r="F87" s="1656"/>
      <c r="G87" s="1656"/>
      <c r="H87" s="1656"/>
      <c r="I87" s="1656"/>
      <c r="J87" s="1657"/>
      <c r="K87" s="1153"/>
      <c r="L87" s="204"/>
    </row>
    <row r="88" spans="1:12" x14ac:dyDescent="0.25">
      <c r="A88" s="16">
        <v>43727</v>
      </c>
      <c r="B88" s="17" t="s">
        <v>18</v>
      </c>
      <c r="C88" s="178">
        <v>270</v>
      </c>
      <c r="D88" s="179">
        <f>+C88*(100-E88)/100</f>
        <v>121.5</v>
      </c>
      <c r="E88" s="178">
        <v>55</v>
      </c>
      <c r="F88" s="178"/>
      <c r="G88" s="178">
        <v>165</v>
      </c>
      <c r="H88" s="178"/>
      <c r="I88" s="178"/>
      <c r="J88" s="178"/>
      <c r="K88" s="1147"/>
      <c r="L88" s="204" t="s">
        <v>2649</v>
      </c>
    </row>
    <row r="89" spans="1:12" ht="36" customHeight="1" x14ac:dyDescent="0.25">
      <c r="A89" s="16">
        <v>43744</v>
      </c>
      <c r="B89" s="17" t="s">
        <v>13</v>
      </c>
      <c r="C89" s="1734" t="s">
        <v>2663</v>
      </c>
      <c r="D89" s="1735"/>
      <c r="E89" s="1735"/>
      <c r="F89" s="1735"/>
      <c r="G89" s="1735"/>
      <c r="H89" s="1735"/>
      <c r="I89" s="1735"/>
      <c r="J89" s="1736"/>
      <c r="K89" s="1160"/>
      <c r="L89" s="204"/>
    </row>
    <row r="90" spans="1:12" ht="66.75" customHeight="1" x14ac:dyDescent="0.25">
      <c r="A90" s="485">
        <v>43753</v>
      </c>
      <c r="B90" s="514" t="s">
        <v>24</v>
      </c>
      <c r="C90" s="1652" t="s">
        <v>2672</v>
      </c>
      <c r="D90" s="1653"/>
      <c r="E90" s="1653"/>
      <c r="F90" s="1653"/>
      <c r="G90" s="1653"/>
      <c r="H90" s="1653"/>
      <c r="I90" s="1653"/>
      <c r="J90" s="1654"/>
      <c r="K90" s="1152"/>
      <c r="L90" s="868" t="s">
        <v>1540</v>
      </c>
    </row>
    <row r="91" spans="1:12" ht="18" customHeight="1" x14ac:dyDescent="0.25">
      <c r="A91" s="16">
        <v>43759</v>
      </c>
      <c r="B91" s="17" t="s">
        <v>13</v>
      </c>
      <c r="C91" s="1658" t="s">
        <v>2671</v>
      </c>
      <c r="D91" s="1659"/>
      <c r="E91" s="1659"/>
      <c r="F91" s="1659"/>
      <c r="G91" s="1659"/>
      <c r="H91" s="1659"/>
      <c r="I91" s="1659"/>
      <c r="J91" s="1660"/>
      <c r="K91" s="1155"/>
      <c r="L91" s="204"/>
    </row>
    <row r="92" spans="1:12" ht="59.25" customHeight="1" x14ac:dyDescent="0.25">
      <c r="A92" s="16">
        <v>43766</v>
      </c>
      <c r="B92" s="17" t="s">
        <v>13</v>
      </c>
      <c r="C92" s="1655" t="s">
        <v>2688</v>
      </c>
      <c r="D92" s="1656"/>
      <c r="E92" s="1656"/>
      <c r="F92" s="1656"/>
      <c r="G92" s="1656"/>
      <c r="H92" s="1656"/>
      <c r="I92" s="1656"/>
      <c r="J92" s="1657"/>
      <c r="K92" s="1153"/>
      <c r="L92" s="204"/>
    </row>
    <row r="93" spans="1:12" ht="18" customHeight="1" x14ac:dyDescent="0.25">
      <c r="A93" s="29">
        <v>43775</v>
      </c>
      <c r="B93" s="30" t="s">
        <v>18</v>
      </c>
      <c r="C93" s="199">
        <v>40</v>
      </c>
      <c r="D93" s="200">
        <f>+C93*(100-E93)/100</f>
        <v>39.6</v>
      </c>
      <c r="E93" s="199">
        <v>1</v>
      </c>
      <c r="F93" s="199" t="s">
        <v>95</v>
      </c>
      <c r="G93" s="199">
        <v>140</v>
      </c>
      <c r="H93" s="199"/>
      <c r="I93" s="199"/>
      <c r="J93" s="199"/>
      <c r="K93" s="1212"/>
      <c r="L93" s="304" t="s">
        <v>2682</v>
      </c>
    </row>
    <row r="94" spans="1:12" ht="18" customHeight="1" x14ac:dyDescent="0.25">
      <c r="A94" s="16">
        <v>43785</v>
      </c>
      <c r="B94" s="17" t="s">
        <v>127</v>
      </c>
      <c r="C94" s="178"/>
      <c r="D94" s="179"/>
      <c r="E94" s="871"/>
      <c r="F94" s="178"/>
      <c r="G94" s="178"/>
      <c r="H94" s="178">
        <v>5575</v>
      </c>
      <c r="I94" s="178">
        <v>100</v>
      </c>
      <c r="J94" s="178"/>
      <c r="K94" s="1147"/>
      <c r="L94" s="204" t="s">
        <v>248</v>
      </c>
    </row>
    <row r="95" spans="1:12" ht="18" customHeight="1" x14ac:dyDescent="0.25">
      <c r="A95" s="16">
        <v>43872</v>
      </c>
      <c r="B95" s="17" t="s">
        <v>18</v>
      </c>
      <c r="C95" s="178">
        <v>35</v>
      </c>
      <c r="D95" s="179">
        <f>+C95*(100-E95)/100</f>
        <v>33.25</v>
      </c>
      <c r="E95" s="178">
        <v>5</v>
      </c>
      <c r="F95" s="178" t="s">
        <v>95</v>
      </c>
      <c r="G95" s="178">
        <v>130</v>
      </c>
      <c r="H95" s="178"/>
      <c r="I95" s="178"/>
      <c r="J95" s="178"/>
      <c r="K95" s="1147"/>
      <c r="L95" s="204" t="s">
        <v>2146</v>
      </c>
    </row>
    <row r="96" spans="1:12" ht="17.25" customHeight="1" x14ac:dyDescent="0.25">
      <c r="A96" s="1337">
        <v>43920</v>
      </c>
      <c r="B96" s="913" t="s">
        <v>4</v>
      </c>
      <c r="C96" s="914"/>
      <c r="D96" s="914"/>
      <c r="E96" s="914">
        <v>15</v>
      </c>
      <c r="F96" s="914"/>
      <c r="G96" s="914"/>
      <c r="H96" s="914"/>
      <c r="I96" s="914"/>
      <c r="J96" s="914"/>
      <c r="K96" s="1199"/>
      <c r="L96" s="915"/>
    </row>
    <row r="97" spans="1:13" ht="20.100000000000001" customHeight="1" x14ac:dyDescent="0.25">
      <c r="A97" s="1337">
        <v>43951</v>
      </c>
      <c r="B97" s="913" t="s">
        <v>4</v>
      </c>
      <c r="C97" s="914"/>
      <c r="D97" s="914"/>
      <c r="E97" s="914">
        <v>15</v>
      </c>
      <c r="F97" s="914"/>
      <c r="G97" s="914"/>
      <c r="H97" s="914"/>
      <c r="I97" s="914"/>
      <c r="J97" s="914"/>
      <c r="K97" s="1199"/>
      <c r="L97" s="915"/>
    </row>
    <row r="98" spans="1:13" ht="20.100000000000001" customHeight="1" x14ac:dyDescent="0.25">
      <c r="A98" s="1337">
        <v>43981</v>
      </c>
      <c r="B98" s="913" t="s">
        <v>4</v>
      </c>
      <c r="C98" s="914"/>
      <c r="D98" s="914"/>
      <c r="E98" s="914">
        <v>15</v>
      </c>
      <c r="F98" s="914"/>
      <c r="G98" s="914"/>
      <c r="H98" s="914"/>
      <c r="I98" s="914"/>
      <c r="J98" s="914"/>
      <c r="K98" s="1199"/>
      <c r="L98" s="915"/>
    </row>
    <row r="99" spans="1:13" ht="20.100000000000001" customHeight="1" x14ac:dyDescent="0.25">
      <c r="A99" s="1337">
        <v>44012</v>
      </c>
      <c r="B99" s="913" t="s">
        <v>4</v>
      </c>
      <c r="C99" s="914"/>
      <c r="D99" s="914"/>
      <c r="E99" s="914">
        <v>15</v>
      </c>
      <c r="F99" s="914"/>
      <c r="G99" s="914"/>
      <c r="H99" s="914"/>
      <c r="I99" s="914"/>
      <c r="J99" s="914"/>
      <c r="K99" s="1199"/>
      <c r="L99" s="915"/>
    </row>
    <row r="100" spans="1:13" x14ac:dyDescent="0.25">
      <c r="A100" s="16">
        <v>44013</v>
      </c>
      <c r="B100" s="17" t="s">
        <v>18</v>
      </c>
      <c r="C100" s="178">
        <v>54</v>
      </c>
      <c r="D100" s="179">
        <f>+C100*(100-E100)/100</f>
        <v>45.9</v>
      </c>
      <c r="E100" s="178">
        <v>15</v>
      </c>
      <c r="F100" s="178"/>
      <c r="G100" s="178">
        <v>130</v>
      </c>
      <c r="H100" s="178"/>
      <c r="I100" s="178"/>
      <c r="J100" s="178"/>
      <c r="K100" s="1147"/>
      <c r="L100" s="304" t="s">
        <v>2682</v>
      </c>
    </row>
    <row r="101" spans="1:13" s="959" customFormat="1" x14ac:dyDescent="0.25">
      <c r="A101" s="331">
        <v>44023</v>
      </c>
      <c r="B101" s="332" t="s">
        <v>13</v>
      </c>
      <c r="C101" s="1995" t="s">
        <v>2810</v>
      </c>
      <c r="D101" s="1996"/>
      <c r="E101" s="1996"/>
      <c r="F101" s="1996"/>
      <c r="G101" s="1996"/>
      <c r="H101" s="1996"/>
      <c r="I101" s="1996"/>
      <c r="J101" s="1997"/>
      <c r="K101" s="1182"/>
      <c r="L101" s="958"/>
      <c r="M101" s="432"/>
    </row>
    <row r="102" spans="1:13" ht="20.100000000000001" customHeight="1" x14ac:dyDescent="0.25">
      <c r="A102" s="1337">
        <v>44042</v>
      </c>
      <c r="B102" s="913" t="s">
        <v>4</v>
      </c>
      <c r="C102" s="914"/>
      <c r="D102" s="914"/>
      <c r="E102" s="914">
        <v>15</v>
      </c>
      <c r="F102" s="914"/>
      <c r="G102" s="914"/>
      <c r="H102" s="914"/>
      <c r="I102" s="914"/>
      <c r="J102" s="914"/>
      <c r="K102" s="1199"/>
      <c r="L102" s="915"/>
    </row>
    <row r="103" spans="1:13" ht="20.100000000000001" customHeight="1" x14ac:dyDescent="0.25">
      <c r="A103" s="16">
        <v>44045</v>
      </c>
      <c r="B103" s="17" t="s">
        <v>18</v>
      </c>
      <c r="C103" s="178">
        <v>60</v>
      </c>
      <c r="D103" s="179">
        <f>D113</f>
        <v>39.200000000000003</v>
      </c>
      <c r="E103" s="178">
        <v>15</v>
      </c>
      <c r="F103" s="178" t="s">
        <v>95</v>
      </c>
      <c r="G103" s="178">
        <v>150</v>
      </c>
      <c r="H103" s="178"/>
      <c r="I103" s="178"/>
      <c r="J103" s="178"/>
      <c r="K103" s="1147"/>
      <c r="L103" s="204" t="s">
        <v>3018</v>
      </c>
    </row>
    <row r="104" spans="1:13" ht="20.100000000000001" customHeight="1" x14ac:dyDescent="0.25">
      <c r="A104" s="16">
        <v>44066</v>
      </c>
      <c r="B104" s="17" t="s">
        <v>3098</v>
      </c>
      <c r="C104" s="178"/>
      <c r="D104" s="179">
        <f>+C104*(100-E104)/100</f>
        <v>0</v>
      </c>
      <c r="E104" s="178"/>
      <c r="F104" s="178"/>
      <c r="G104" s="178"/>
      <c r="H104" s="178">
        <v>5575</v>
      </c>
      <c r="I104" s="178">
        <v>100</v>
      </c>
      <c r="J104" s="178"/>
      <c r="K104" s="1147"/>
      <c r="L104" s="204" t="s">
        <v>3099</v>
      </c>
    </row>
    <row r="105" spans="1:13" x14ac:dyDescent="0.25">
      <c r="A105" s="1341">
        <v>44070</v>
      </c>
      <c r="B105" s="17" t="s">
        <v>13</v>
      </c>
      <c r="C105" s="1655" t="s">
        <v>135</v>
      </c>
      <c r="D105" s="1656"/>
      <c r="E105" s="1656"/>
      <c r="F105" s="1656"/>
      <c r="G105" s="1656"/>
      <c r="H105" s="1656"/>
      <c r="I105" s="1656"/>
      <c r="J105" s="1657"/>
      <c r="K105" s="1340"/>
      <c r="L105" s="204"/>
    </row>
    <row r="106" spans="1:13" ht="20.100000000000001" customHeight="1" x14ac:dyDescent="0.25">
      <c r="A106" s="1337">
        <v>44073</v>
      </c>
      <c r="B106" s="913" t="s">
        <v>4</v>
      </c>
      <c r="C106" s="914"/>
      <c r="D106" s="914"/>
      <c r="E106" s="914">
        <v>15</v>
      </c>
      <c r="F106" s="914"/>
      <c r="G106" s="914"/>
      <c r="H106" s="914"/>
      <c r="I106" s="914"/>
      <c r="J106" s="914"/>
      <c r="K106" s="1199"/>
      <c r="L106" s="915"/>
    </row>
    <row r="107" spans="1:13" ht="20.100000000000001" customHeight="1" x14ac:dyDescent="0.25">
      <c r="A107" s="1358">
        <v>44075</v>
      </c>
      <c r="B107" s="17" t="s">
        <v>13</v>
      </c>
      <c r="C107" s="1655" t="s">
        <v>135</v>
      </c>
      <c r="D107" s="1656"/>
      <c r="E107" s="1656"/>
      <c r="F107" s="1656"/>
      <c r="G107" s="1656"/>
      <c r="H107" s="1656"/>
      <c r="I107" s="1656"/>
      <c r="J107" s="1657"/>
      <c r="K107" s="1357"/>
      <c r="L107" s="204"/>
    </row>
    <row r="108" spans="1:13" ht="20.100000000000001" customHeight="1" x14ac:dyDescent="0.25">
      <c r="A108" s="19">
        <v>44079</v>
      </c>
      <c r="B108" s="20" t="s">
        <v>18</v>
      </c>
      <c r="C108" s="236">
        <v>122</v>
      </c>
      <c r="D108" s="237">
        <f>+C108*(100-E108)/100</f>
        <v>103.7</v>
      </c>
      <c r="E108" s="236">
        <v>15</v>
      </c>
      <c r="F108" s="236" t="s">
        <v>95</v>
      </c>
      <c r="G108" s="236">
        <v>155</v>
      </c>
      <c r="H108" s="236"/>
      <c r="I108" s="236"/>
      <c r="J108" s="236"/>
      <c r="K108" s="1347"/>
      <c r="L108" s="303" t="s">
        <v>2772</v>
      </c>
    </row>
    <row r="109" spans="1:13" s="432" customFormat="1" ht="24.75" customHeight="1" x14ac:dyDescent="0.25">
      <c r="A109" s="331">
        <v>44098</v>
      </c>
      <c r="B109" s="332" t="s">
        <v>13</v>
      </c>
      <c r="C109" s="1995" t="s">
        <v>3171</v>
      </c>
      <c r="D109" s="1996"/>
      <c r="E109" s="1996"/>
      <c r="F109" s="1996"/>
      <c r="G109" s="1996"/>
      <c r="H109" s="1996"/>
      <c r="I109" s="1996"/>
      <c r="J109" s="1997"/>
      <c r="K109" s="1368"/>
      <c r="L109" s="959"/>
    </row>
    <row r="110" spans="1:13" ht="20.100000000000001" customHeight="1" x14ac:dyDescent="0.25">
      <c r="A110" s="1337">
        <v>44104</v>
      </c>
      <c r="B110" s="913" t="s">
        <v>4</v>
      </c>
      <c r="C110" s="914"/>
      <c r="D110" s="914"/>
      <c r="E110" s="914">
        <v>2</v>
      </c>
      <c r="F110" s="914"/>
      <c r="G110" s="914"/>
      <c r="H110" s="914"/>
      <c r="I110" s="914"/>
      <c r="J110" s="914"/>
      <c r="K110" s="1199"/>
      <c r="L110" s="915"/>
    </row>
    <row r="111" spans="1:13" ht="20.100000000000001" customHeight="1" x14ac:dyDescent="0.25">
      <c r="A111" s="1337">
        <v>44134</v>
      </c>
      <c r="B111" s="913" t="s">
        <v>4</v>
      </c>
      <c r="C111" s="914"/>
      <c r="D111" s="914"/>
      <c r="E111" s="914">
        <v>2</v>
      </c>
      <c r="F111" s="914"/>
      <c r="G111" s="914"/>
      <c r="H111" s="914"/>
      <c r="I111" s="914"/>
      <c r="J111" s="914"/>
      <c r="K111" s="1199"/>
      <c r="L111" s="915"/>
    </row>
    <row r="112" spans="1:13" ht="24" customHeight="1" x14ac:dyDescent="0.25">
      <c r="A112" s="1415">
        <v>44159</v>
      </c>
      <c r="B112" s="17" t="s">
        <v>26</v>
      </c>
      <c r="C112" s="1658" t="s">
        <v>3247</v>
      </c>
      <c r="D112" s="1659"/>
      <c r="E112" s="1659"/>
      <c r="F112" s="1659"/>
      <c r="G112" s="1659"/>
      <c r="H112" s="1659"/>
      <c r="I112" s="1659"/>
      <c r="J112" s="1660"/>
      <c r="K112" s="1414"/>
      <c r="L112" s="204"/>
    </row>
    <row r="113" spans="1:12" x14ac:dyDescent="0.25">
      <c r="A113" s="16">
        <v>44157</v>
      </c>
      <c r="B113" s="17" t="s">
        <v>18</v>
      </c>
      <c r="C113" s="178">
        <v>40</v>
      </c>
      <c r="D113" s="179">
        <f>+C113*(100-E113)/100</f>
        <v>39.200000000000003</v>
      </c>
      <c r="E113" s="178">
        <v>2</v>
      </c>
      <c r="F113" s="178"/>
      <c r="G113" s="178">
        <v>130</v>
      </c>
      <c r="H113" s="178"/>
      <c r="I113" s="178"/>
      <c r="J113" s="178"/>
      <c r="K113" s="1147"/>
      <c r="L113" s="204" t="s">
        <v>1634</v>
      </c>
    </row>
    <row r="114" spans="1:12" ht="20.100000000000001" customHeight="1" x14ac:dyDescent="0.25">
      <c r="A114" s="1337">
        <v>44165</v>
      </c>
      <c r="B114" s="913" t="s">
        <v>4</v>
      </c>
      <c r="C114" s="914"/>
      <c r="D114" s="914"/>
      <c r="E114" s="914">
        <v>2</v>
      </c>
      <c r="F114" s="914"/>
      <c r="G114" s="914"/>
      <c r="H114" s="914"/>
      <c r="I114" s="914"/>
      <c r="J114" s="914"/>
      <c r="K114" s="1199"/>
      <c r="L114" s="915"/>
    </row>
    <row r="115" spans="1:12" ht="20.100000000000001" customHeight="1" x14ac:dyDescent="0.25">
      <c r="A115" s="1337">
        <v>44195</v>
      </c>
      <c r="B115" s="913" t="s">
        <v>4</v>
      </c>
      <c r="C115" s="914"/>
      <c r="D115" s="914"/>
      <c r="E115" s="914">
        <v>2</v>
      </c>
      <c r="F115" s="914"/>
      <c r="G115" s="914"/>
      <c r="H115" s="914"/>
      <c r="I115" s="914"/>
      <c r="J115" s="914"/>
      <c r="K115" s="1199"/>
      <c r="L115" s="915"/>
    </row>
    <row r="116" spans="1:12" ht="20.100000000000001" customHeight="1" x14ac:dyDescent="0.25">
      <c r="A116" s="16">
        <v>44199</v>
      </c>
      <c r="B116" s="17" t="s">
        <v>13</v>
      </c>
      <c r="C116" s="1589" t="s">
        <v>3262</v>
      </c>
      <c r="D116" s="1590"/>
      <c r="E116" s="1590"/>
      <c r="F116" s="1590"/>
      <c r="G116" s="1590"/>
      <c r="H116" s="1590"/>
      <c r="I116" s="1590"/>
      <c r="J116" s="1591"/>
      <c r="K116" s="1147"/>
      <c r="L116" s="204"/>
    </row>
    <row r="117" spans="1:12" x14ac:dyDescent="0.25">
      <c r="A117" s="16">
        <v>44207</v>
      </c>
      <c r="B117" s="17" t="s">
        <v>127</v>
      </c>
      <c r="C117" s="178"/>
      <c r="D117" s="178"/>
      <c r="E117" s="178"/>
      <c r="F117" s="178"/>
      <c r="G117" s="178"/>
      <c r="H117" s="178">
        <v>5575</v>
      </c>
      <c r="I117" s="178">
        <v>100</v>
      </c>
      <c r="J117" s="178"/>
      <c r="K117" s="1147"/>
      <c r="L117" s="204" t="s">
        <v>3307</v>
      </c>
    </row>
    <row r="118" spans="1:12" ht="20.100000000000001" customHeight="1" x14ac:dyDescent="0.25">
      <c r="A118" s="1337">
        <v>44226</v>
      </c>
      <c r="B118" s="913" t="s">
        <v>4</v>
      </c>
      <c r="C118" s="914"/>
      <c r="D118" s="914"/>
      <c r="E118" s="914">
        <v>5</v>
      </c>
      <c r="F118" s="914"/>
      <c r="G118" s="914"/>
      <c r="H118" s="914"/>
      <c r="I118" s="914"/>
      <c r="J118" s="914"/>
      <c r="K118" s="1199"/>
      <c r="L118" s="915"/>
    </row>
    <row r="119" spans="1:12" ht="20.100000000000001" customHeight="1" x14ac:dyDescent="0.25">
      <c r="A119" s="1337">
        <v>44255</v>
      </c>
      <c r="B119" s="913" t="s">
        <v>4</v>
      </c>
      <c r="C119" s="914"/>
      <c r="D119" s="914"/>
      <c r="E119" s="914">
        <v>5</v>
      </c>
      <c r="F119" s="914"/>
      <c r="G119" s="914"/>
      <c r="H119" s="914"/>
      <c r="I119" s="914"/>
      <c r="J119" s="914"/>
      <c r="K119" s="1199"/>
      <c r="L119" s="915"/>
    </row>
    <row r="120" spans="1:12" x14ac:dyDescent="0.25">
      <c r="A120" s="16">
        <v>44291</v>
      </c>
      <c r="B120" s="17" t="s">
        <v>13</v>
      </c>
      <c r="C120" s="1589" t="s">
        <v>3365</v>
      </c>
      <c r="D120" s="1590"/>
      <c r="E120" s="1590"/>
      <c r="F120" s="1590"/>
      <c r="G120" s="1590"/>
      <c r="H120" s="1590"/>
      <c r="I120" s="1590"/>
      <c r="J120" s="1591"/>
      <c r="K120" s="1147"/>
      <c r="L120" s="204"/>
    </row>
    <row r="121" spans="1:12" x14ac:dyDescent="0.25">
      <c r="A121" s="16">
        <v>44311</v>
      </c>
      <c r="B121" s="17" t="s">
        <v>18</v>
      </c>
      <c r="C121" s="178">
        <v>25</v>
      </c>
      <c r="D121" s="178">
        <v>23</v>
      </c>
      <c r="E121" s="178">
        <v>10</v>
      </c>
      <c r="F121" s="178" t="s">
        <v>95</v>
      </c>
      <c r="G121" s="178">
        <v>160</v>
      </c>
      <c r="H121" s="178"/>
      <c r="I121" s="178"/>
      <c r="J121" s="178"/>
      <c r="K121" s="1147"/>
      <c r="L121" s="204" t="s">
        <v>1634</v>
      </c>
    </row>
    <row r="122" spans="1:12" x14ac:dyDescent="0.25">
      <c r="A122" s="16">
        <v>44354</v>
      </c>
      <c r="B122" s="17" t="s">
        <v>127</v>
      </c>
      <c r="C122" s="178"/>
      <c r="D122" s="178"/>
      <c r="E122" s="178"/>
      <c r="F122" s="178"/>
      <c r="G122" s="178"/>
      <c r="H122" s="1484">
        <v>5510</v>
      </c>
      <c r="I122" s="1484">
        <v>100</v>
      </c>
      <c r="J122" s="178"/>
      <c r="K122" s="1147"/>
      <c r="L122" s="204" t="s">
        <v>3417</v>
      </c>
    </row>
    <row r="123" spans="1:12" x14ac:dyDescent="0.25">
      <c r="A123" s="16"/>
      <c r="C123" s="178"/>
      <c r="D123" s="178"/>
      <c r="E123" s="178"/>
      <c r="F123" s="178"/>
      <c r="G123" s="178"/>
      <c r="H123" s="178"/>
      <c r="I123" s="178"/>
      <c r="J123" s="178"/>
      <c r="K123" s="1147"/>
      <c r="L123" s="204"/>
    </row>
    <row r="124" spans="1:12" x14ac:dyDescent="0.25">
      <c r="A124" s="16"/>
      <c r="C124" s="178"/>
      <c r="D124" s="178"/>
      <c r="E124" s="178"/>
      <c r="F124" s="178"/>
      <c r="G124" s="178"/>
      <c r="H124" s="178"/>
      <c r="I124" s="178"/>
      <c r="J124" s="178"/>
      <c r="K124" s="1147"/>
      <c r="L124" s="204"/>
    </row>
    <row r="125" spans="1:12" x14ac:dyDescent="0.25">
      <c r="A125" s="16"/>
      <c r="C125" s="178"/>
      <c r="D125" s="178"/>
      <c r="E125" s="178"/>
      <c r="F125" s="178"/>
      <c r="G125" s="178"/>
      <c r="H125" s="178"/>
      <c r="I125" s="178"/>
      <c r="J125" s="178"/>
      <c r="K125" s="1147"/>
      <c r="L125" s="204"/>
    </row>
    <row r="126" spans="1:12" x14ac:dyDescent="0.25">
      <c r="A126" s="16"/>
      <c r="C126" s="178"/>
      <c r="D126" s="178"/>
      <c r="E126" s="178"/>
      <c r="F126" s="178"/>
      <c r="G126" s="178"/>
      <c r="H126" s="178"/>
      <c r="I126" s="178"/>
      <c r="J126" s="178"/>
      <c r="K126" s="1147"/>
      <c r="L126" s="204"/>
    </row>
    <row r="127" spans="1:12" x14ac:dyDescent="0.25">
      <c r="A127" s="16"/>
      <c r="C127" s="178"/>
      <c r="D127" s="178"/>
      <c r="E127" s="178"/>
      <c r="F127" s="178"/>
      <c r="G127" s="178"/>
      <c r="H127" s="178"/>
      <c r="I127" s="178"/>
      <c r="J127" s="178"/>
      <c r="K127" s="1147"/>
      <c r="L127" s="204"/>
    </row>
    <row r="128" spans="1:12" x14ac:dyDescent="0.25">
      <c r="A128" s="16"/>
      <c r="C128" s="178"/>
      <c r="D128" s="178"/>
      <c r="E128" s="178"/>
      <c r="F128" s="178"/>
      <c r="G128" s="178"/>
      <c r="H128" s="178"/>
      <c r="I128" s="178"/>
      <c r="J128" s="178"/>
      <c r="K128" s="1147"/>
      <c r="L128" s="204"/>
    </row>
    <row r="129" spans="1:12" x14ac:dyDescent="0.25">
      <c r="A129" s="16"/>
      <c r="C129" s="178"/>
      <c r="D129" s="178"/>
      <c r="E129" s="178"/>
      <c r="F129" s="178"/>
      <c r="G129" s="178"/>
      <c r="H129" s="178"/>
      <c r="I129" s="178"/>
      <c r="J129" s="178"/>
      <c r="K129" s="1147"/>
      <c r="L129" s="204"/>
    </row>
    <row r="130" spans="1:12" x14ac:dyDescent="0.25">
      <c r="A130" s="16"/>
      <c r="C130" s="178"/>
      <c r="D130" s="178"/>
      <c r="E130" s="178"/>
      <c r="F130" s="178"/>
      <c r="G130" s="178"/>
      <c r="H130" s="178"/>
      <c r="I130" s="178"/>
      <c r="J130" s="178"/>
      <c r="K130" s="1147"/>
      <c r="L130" s="204"/>
    </row>
    <row r="131" spans="1:12" x14ac:dyDescent="0.25">
      <c r="A131" s="16"/>
      <c r="C131" s="178"/>
      <c r="D131" s="178"/>
      <c r="E131" s="178"/>
      <c r="F131" s="178"/>
      <c r="G131" s="178"/>
      <c r="H131" s="178"/>
      <c r="I131" s="178"/>
      <c r="J131" s="178"/>
      <c r="K131" s="1147"/>
      <c r="L131" s="204"/>
    </row>
    <row r="132" spans="1:12" x14ac:dyDescent="0.25">
      <c r="A132" s="16"/>
      <c r="C132" s="178"/>
      <c r="D132" s="178"/>
      <c r="E132" s="178"/>
      <c r="F132" s="178"/>
      <c r="G132" s="178"/>
      <c r="H132" s="178"/>
      <c r="I132" s="178"/>
      <c r="J132" s="178"/>
      <c r="K132" s="1147"/>
      <c r="L132" s="204"/>
    </row>
    <row r="133" spans="1:12" x14ac:dyDescent="0.25">
      <c r="A133" s="16"/>
      <c r="C133" s="178"/>
      <c r="D133" s="178"/>
      <c r="E133" s="178"/>
      <c r="F133" s="178"/>
      <c r="G133" s="178"/>
      <c r="H133" s="178"/>
      <c r="I133" s="178"/>
      <c r="J133" s="178"/>
      <c r="K133" s="1147"/>
      <c r="L133" s="204"/>
    </row>
    <row r="134" spans="1:12" x14ac:dyDescent="0.25">
      <c r="A134" s="16"/>
      <c r="C134" s="178"/>
      <c r="D134" s="178"/>
      <c r="E134" s="178"/>
      <c r="F134" s="178"/>
      <c r="G134" s="178"/>
      <c r="H134" s="178"/>
      <c r="I134" s="178"/>
      <c r="J134" s="178"/>
      <c r="K134" s="1147"/>
      <c r="L134" s="204"/>
    </row>
    <row r="135" spans="1:12" x14ac:dyDescent="0.25">
      <c r="A135" s="16"/>
      <c r="C135" s="178"/>
      <c r="D135" s="178"/>
      <c r="E135" s="178"/>
      <c r="F135" s="178"/>
      <c r="G135" s="178"/>
      <c r="H135" s="178"/>
      <c r="I135" s="178"/>
      <c r="J135" s="178"/>
      <c r="K135" s="1147"/>
      <c r="L135" s="204"/>
    </row>
    <row r="136" spans="1:12" x14ac:dyDescent="0.25">
      <c r="A136" s="16"/>
      <c r="C136" s="178"/>
      <c r="D136" s="178"/>
      <c r="E136" s="178"/>
      <c r="F136" s="178"/>
      <c r="G136" s="178"/>
      <c r="H136" s="178"/>
      <c r="I136" s="178"/>
      <c r="J136" s="178"/>
      <c r="K136" s="1147"/>
      <c r="L136" s="204"/>
    </row>
    <row r="137" spans="1:12" x14ac:dyDescent="0.25">
      <c r="A137" s="16"/>
      <c r="C137" s="178"/>
      <c r="D137" s="178"/>
      <c r="E137" s="178"/>
      <c r="F137" s="178"/>
      <c r="G137" s="178"/>
      <c r="H137" s="178"/>
      <c r="I137" s="178"/>
      <c r="J137" s="178"/>
      <c r="K137" s="1147"/>
      <c r="L137" s="204"/>
    </row>
    <row r="138" spans="1:12" x14ac:dyDescent="0.25">
      <c r="A138" s="16"/>
      <c r="C138" s="178"/>
      <c r="D138" s="178"/>
      <c r="E138" s="178"/>
      <c r="F138" s="178"/>
      <c r="G138" s="178"/>
      <c r="H138" s="178"/>
      <c r="I138" s="178"/>
      <c r="J138" s="178"/>
      <c r="K138" s="1147"/>
      <c r="L138" s="204"/>
    </row>
    <row r="139" spans="1:12" x14ac:dyDescent="0.25">
      <c r="A139" s="16"/>
      <c r="C139" s="178"/>
      <c r="D139" s="178"/>
      <c r="E139" s="178"/>
      <c r="F139" s="178"/>
      <c r="G139" s="178"/>
      <c r="H139" s="178"/>
      <c r="I139" s="178"/>
      <c r="J139" s="178"/>
      <c r="K139" s="1147"/>
      <c r="L139" s="204"/>
    </row>
    <row r="140" spans="1:12" x14ac:dyDescent="0.25">
      <c r="A140" s="16"/>
      <c r="C140" s="178"/>
      <c r="D140" s="178"/>
      <c r="E140" s="178"/>
      <c r="F140" s="178"/>
      <c r="G140" s="178"/>
      <c r="H140" s="178"/>
      <c r="I140" s="178"/>
      <c r="J140" s="178"/>
      <c r="K140" s="1147"/>
      <c r="L140" s="204"/>
    </row>
    <row r="141" spans="1:12" x14ac:dyDescent="0.25">
      <c r="A141" s="16"/>
      <c r="C141" s="178"/>
      <c r="D141" s="178"/>
      <c r="E141" s="178"/>
      <c r="F141" s="178"/>
      <c r="G141" s="178"/>
      <c r="H141" s="178"/>
      <c r="I141" s="178"/>
      <c r="J141" s="178"/>
      <c r="K141" s="1147"/>
      <c r="L141" s="204"/>
    </row>
    <row r="142" spans="1:12" x14ac:dyDescent="0.25">
      <c r="A142" s="16"/>
      <c r="C142" s="178"/>
      <c r="D142" s="178"/>
      <c r="E142" s="178"/>
      <c r="F142" s="178"/>
      <c r="G142" s="178"/>
      <c r="H142" s="178"/>
      <c r="I142" s="178"/>
      <c r="J142" s="178"/>
      <c r="K142" s="1147"/>
      <c r="L142" s="204"/>
    </row>
    <row r="143" spans="1:12" x14ac:dyDescent="0.25">
      <c r="A143" s="16"/>
      <c r="C143" s="178"/>
      <c r="D143" s="178"/>
      <c r="E143" s="178"/>
      <c r="F143" s="178"/>
      <c r="G143" s="178"/>
      <c r="H143" s="178"/>
      <c r="I143" s="178"/>
      <c r="J143" s="178"/>
      <c r="K143" s="1147"/>
      <c r="L143" s="204"/>
    </row>
    <row r="144" spans="1:12" x14ac:dyDescent="0.25">
      <c r="A144" s="16"/>
      <c r="C144" s="178"/>
      <c r="D144" s="178"/>
      <c r="E144" s="178"/>
      <c r="F144" s="178"/>
      <c r="G144" s="178"/>
      <c r="H144" s="178"/>
      <c r="I144" s="178"/>
      <c r="J144" s="178"/>
      <c r="K144" s="1147"/>
      <c r="L144" s="204"/>
    </row>
    <row r="145" spans="1:1" x14ac:dyDescent="0.25">
      <c r="A145" s="16"/>
    </row>
    <row r="146" spans="1:1" x14ac:dyDescent="0.25">
      <c r="A146" s="16"/>
    </row>
    <row r="147" spans="1:1" x14ac:dyDescent="0.25">
      <c r="A147" s="16"/>
    </row>
    <row r="148" spans="1:1" x14ac:dyDescent="0.25">
      <c r="A148" s="16"/>
    </row>
  </sheetData>
  <autoFilter ref="A6:L112"/>
  <customSheetViews>
    <customSheetView guid="{4721BBB5-12E6-4B99-8BF2-C39038CD9F6A}" showAutoFilter="1">
      <pane ySplit="6" topLeftCell="A40" activePane="bottomLeft" state="frozen"/>
      <selection pane="bottomLeft" activeCell="A45" sqref="A45:XFD45"/>
      <pageMargins left="0.7" right="0.7" top="0.75" bottom="0.75" header="0.3" footer="0.3"/>
      <pageSetup paperSize="9" orientation="portrait" r:id="rId1"/>
      <autoFilter ref="B6:B87"/>
    </customSheetView>
    <customSheetView guid="{FA9FAA88-D028-49CA-97F0-6F4B4A8F7473}" showAutoFilter="1">
      <pane ySplit="6" topLeftCell="A40" activePane="bottomLeft" state="frozen"/>
      <selection pane="bottomLeft" activeCell="K47" sqref="K47"/>
      <pageMargins left="0.7" right="0.7" top="0.75" bottom="0.75" header="0.3" footer="0.3"/>
      <pageSetup paperSize="9" orientation="portrait" r:id="rId2"/>
      <autoFilter ref="B6:B87"/>
    </customSheetView>
  </customSheetViews>
  <mergeCells count="77">
    <mergeCell ref="C120:J120"/>
    <mergeCell ref="C116:J116"/>
    <mergeCell ref="C112:J112"/>
    <mergeCell ref="C109:J109"/>
    <mergeCell ref="C107:J107"/>
    <mergeCell ref="C82:J82"/>
    <mergeCell ref="C78:J78"/>
    <mergeCell ref="C66:J66"/>
    <mergeCell ref="C68:J68"/>
    <mergeCell ref="C65:J65"/>
    <mergeCell ref="C105:J105"/>
    <mergeCell ref="H37:I37"/>
    <mergeCell ref="C47:J47"/>
    <mergeCell ref="C101:J101"/>
    <mergeCell ref="C92:J92"/>
    <mergeCell ref="H38:I38"/>
    <mergeCell ref="H40:I40"/>
    <mergeCell ref="C91:J91"/>
    <mergeCell ref="C90:J90"/>
    <mergeCell ref="C89:J89"/>
    <mergeCell ref="C87:J87"/>
    <mergeCell ref="C83:J83"/>
    <mergeCell ref="C74:J74"/>
    <mergeCell ref="C75:J75"/>
    <mergeCell ref="C51:J51"/>
    <mergeCell ref="C81:J81"/>
    <mergeCell ref="A76:A77"/>
    <mergeCell ref="C77:J77"/>
    <mergeCell ref="A39:A42"/>
    <mergeCell ref="C39:J39"/>
    <mergeCell ref="C42:J42"/>
    <mergeCell ref="C41:J41"/>
    <mergeCell ref="C62:J62"/>
    <mergeCell ref="C60:J60"/>
    <mergeCell ref="C59:J59"/>
    <mergeCell ref="C56:J56"/>
    <mergeCell ref="H46:I46"/>
    <mergeCell ref="C67:J67"/>
    <mergeCell ref="H43:I43"/>
    <mergeCell ref="C48:J48"/>
    <mergeCell ref="C71:J71"/>
    <mergeCell ref="C76:J76"/>
    <mergeCell ref="A4:B4"/>
    <mergeCell ref="A5:B5"/>
    <mergeCell ref="C5:F5"/>
    <mergeCell ref="C7:J7"/>
    <mergeCell ref="I5:J5"/>
    <mergeCell ref="C4:F4"/>
    <mergeCell ref="G4:H4"/>
    <mergeCell ref="I4:J4"/>
    <mergeCell ref="A1:L1"/>
    <mergeCell ref="A2:B2"/>
    <mergeCell ref="C2:F2"/>
    <mergeCell ref="G2:H2"/>
    <mergeCell ref="I2:J2"/>
    <mergeCell ref="K2:L2"/>
    <mergeCell ref="A3:B3"/>
    <mergeCell ref="C3:F3"/>
    <mergeCell ref="G3:H3"/>
    <mergeCell ref="I3:J3"/>
    <mergeCell ref="K3:L3"/>
    <mergeCell ref="K4:L4"/>
    <mergeCell ref="C17:J17"/>
    <mergeCell ref="C21:J21"/>
    <mergeCell ref="C18:J18"/>
    <mergeCell ref="C35:J35"/>
    <mergeCell ref="C34:J34"/>
    <mergeCell ref="C30:J30"/>
    <mergeCell ref="C25:J25"/>
    <mergeCell ref="C24:J24"/>
    <mergeCell ref="H33:J33"/>
    <mergeCell ref="C31:J31"/>
    <mergeCell ref="C22:J22"/>
    <mergeCell ref="C14:J14"/>
    <mergeCell ref="C16:J16"/>
    <mergeCell ref="C23:J23"/>
    <mergeCell ref="K5:L5"/>
  </mergeCells>
  <hyperlinks>
    <hyperlink ref="B7" r:id="rId3"/>
    <hyperlink ref="B24" r:id="rId4" location=".xls"/>
    <hyperlink ref="B90" r:id="rId5"/>
  </hyperlinks>
  <pageMargins left="0.7" right="0.7" top="0.75" bottom="0.75" header="0.3" footer="0.3"/>
  <pageSetup paperSize="9" orientation="portrait" r:id="rId6"/>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FF00"/>
  </sheetPr>
  <dimension ref="A1:M124"/>
  <sheetViews>
    <sheetView zoomScaleNormal="100" workbookViewId="0">
      <pane ySplit="6" topLeftCell="A67" activePane="bottomLeft" state="frozen"/>
      <selection pane="bottomLeft" activeCell="I83" sqref="I83"/>
    </sheetView>
  </sheetViews>
  <sheetFormatPr defaultColWidth="8.88671875" defaultRowHeight="15.75" x14ac:dyDescent="0.25"/>
  <cols>
    <col min="1" max="1" width="8.5546875" style="48" customWidth="1"/>
    <col min="2" max="2" width="7.88671875" style="280" customWidth="1"/>
    <col min="3" max="10" width="10.33203125" style="280" customWidth="1"/>
    <col min="11" max="11" width="22.88671875" style="1150" customWidth="1"/>
    <col min="12" max="12" width="41.33203125" style="7" customWidth="1"/>
    <col min="13" max="16384" width="8.88671875" style="89"/>
  </cols>
  <sheetData>
    <row r="1" spans="1:13" s="6" customFormat="1" ht="30.75" customHeight="1" thickTop="1" x14ac:dyDescent="0.25">
      <c r="A1" s="2006" t="s">
        <v>1180</v>
      </c>
      <c r="B1" s="2007"/>
      <c r="C1" s="2007"/>
      <c r="D1" s="2007"/>
      <c r="E1" s="2007"/>
      <c r="F1" s="2007"/>
      <c r="G1" s="2007"/>
      <c r="H1" s="2007"/>
      <c r="I1" s="2007"/>
      <c r="J1" s="2007"/>
      <c r="K1" s="2007"/>
      <c r="L1" s="2008"/>
      <c r="M1" s="5"/>
    </row>
    <row r="2" spans="1:13" s="9" customFormat="1" ht="20.25" customHeight="1" x14ac:dyDescent="0.25">
      <c r="A2" s="1624" t="s">
        <v>177</v>
      </c>
      <c r="B2" s="1625"/>
      <c r="C2" s="1600">
        <f>+(232)*25</f>
        <v>5800</v>
      </c>
      <c r="D2" s="1601"/>
      <c r="E2" s="1601"/>
      <c r="F2" s="1602"/>
      <c r="G2" s="641"/>
      <c r="H2" s="642"/>
      <c r="I2" s="1628" t="s">
        <v>178</v>
      </c>
      <c r="J2" s="1629"/>
      <c r="K2" s="1632" t="s">
        <v>185</v>
      </c>
      <c r="L2" s="1633"/>
      <c r="M2" s="8"/>
    </row>
    <row r="3" spans="1:13" s="9" customFormat="1" ht="20.25" customHeight="1" x14ac:dyDescent="0.25">
      <c r="A3" s="1624" t="s">
        <v>179</v>
      </c>
      <c r="B3" s="1625"/>
      <c r="C3" s="1600" t="s">
        <v>189</v>
      </c>
      <c r="D3" s="1601"/>
      <c r="E3" s="1601"/>
      <c r="F3" s="1602"/>
      <c r="G3" s="641"/>
      <c r="H3" s="642"/>
      <c r="I3" s="1628" t="s">
        <v>180</v>
      </c>
      <c r="J3" s="1629"/>
      <c r="K3" s="1632" t="s">
        <v>1292</v>
      </c>
      <c r="L3" s="1633"/>
      <c r="M3" s="8"/>
    </row>
    <row r="4" spans="1:13" s="9" customFormat="1" ht="20.25" customHeight="1" x14ac:dyDescent="0.25">
      <c r="A4" s="1624" t="s">
        <v>181</v>
      </c>
      <c r="B4" s="1625"/>
      <c r="C4" s="1600" t="s">
        <v>1606</v>
      </c>
      <c r="D4" s="1601"/>
      <c r="E4" s="1601"/>
      <c r="F4" s="1602"/>
      <c r="G4" s="641"/>
      <c r="H4" s="642"/>
      <c r="I4" s="1628" t="s">
        <v>182</v>
      </c>
      <c r="J4" s="1629"/>
      <c r="K4" s="1632" t="s">
        <v>2407</v>
      </c>
      <c r="L4" s="1633"/>
      <c r="M4" s="8"/>
    </row>
    <row r="5" spans="1:13" s="9" customFormat="1" ht="69.75" customHeight="1" thickBot="1" x14ac:dyDescent="0.3">
      <c r="A5" s="1641" t="s">
        <v>183</v>
      </c>
      <c r="B5" s="1642"/>
      <c r="C5" s="1636" t="s">
        <v>2408</v>
      </c>
      <c r="D5" s="1637"/>
      <c r="E5" s="1637"/>
      <c r="F5" s="1638"/>
      <c r="G5" s="2145" t="s">
        <v>2346</v>
      </c>
      <c r="H5" s="1743"/>
      <c r="I5" s="1628" t="s">
        <v>297</v>
      </c>
      <c r="J5" s="1629"/>
      <c r="K5" s="1913" t="s">
        <v>2398</v>
      </c>
      <c r="L5" s="1914"/>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108" customHeight="1" thickTop="1" x14ac:dyDescent="0.25">
      <c r="A7" s="485">
        <v>42420</v>
      </c>
      <c r="B7" s="514" t="s">
        <v>78</v>
      </c>
      <c r="C7" s="2131" t="s">
        <v>1396</v>
      </c>
      <c r="D7" s="2132"/>
      <c r="E7" s="2132"/>
      <c r="F7" s="2132"/>
      <c r="G7" s="2132"/>
      <c r="H7" s="2132"/>
      <c r="I7" s="2132"/>
      <c r="J7" s="2132"/>
      <c r="K7" s="1289" t="s">
        <v>3067</v>
      </c>
      <c r="L7" s="1288" t="s">
        <v>1582</v>
      </c>
    </row>
    <row r="8" spans="1:13" x14ac:dyDescent="0.25">
      <c r="A8" s="281">
        <v>42427</v>
      </c>
      <c r="B8" s="17" t="s">
        <v>18</v>
      </c>
      <c r="C8" s="178">
        <v>200</v>
      </c>
      <c r="D8" s="179">
        <f>+C8*(100-E8)/100</f>
        <v>176</v>
      </c>
      <c r="E8" s="178">
        <v>12</v>
      </c>
      <c r="F8" s="178"/>
      <c r="G8" s="178">
        <v>143</v>
      </c>
      <c r="H8" s="178"/>
      <c r="I8" s="178"/>
      <c r="J8" s="178"/>
      <c r="K8" s="1147"/>
      <c r="L8" s="288" t="s">
        <v>1293</v>
      </c>
    </row>
    <row r="9" spans="1:13" x14ac:dyDescent="0.25">
      <c r="A9" s="281">
        <v>42433</v>
      </c>
      <c r="B9" s="17" t="s">
        <v>18</v>
      </c>
      <c r="C9" s="178">
        <v>210</v>
      </c>
      <c r="D9" s="179">
        <f>+C9*(100-E9)/100</f>
        <v>168</v>
      </c>
      <c r="E9" s="178">
        <v>20</v>
      </c>
      <c r="F9" s="178"/>
      <c r="G9" s="178">
        <v>150</v>
      </c>
      <c r="H9" s="178"/>
      <c r="I9" s="178"/>
      <c r="J9" s="178"/>
      <c r="K9" s="1147"/>
      <c r="L9" s="204" t="s">
        <v>36</v>
      </c>
    </row>
    <row r="10" spans="1:13" x14ac:dyDescent="0.25">
      <c r="A10" s="291">
        <v>42439</v>
      </c>
      <c r="B10" s="17" t="s">
        <v>18</v>
      </c>
      <c r="C10" s="178">
        <v>185</v>
      </c>
      <c r="D10" s="179">
        <f>+C10*(100-E10)/100</f>
        <v>148</v>
      </c>
      <c r="E10" s="178">
        <v>20</v>
      </c>
      <c r="F10" s="178"/>
      <c r="G10" s="178">
        <v>180</v>
      </c>
      <c r="H10" s="178"/>
      <c r="I10" s="178"/>
      <c r="J10" s="178"/>
      <c r="K10" s="1147"/>
      <c r="L10" s="204" t="s">
        <v>30</v>
      </c>
    </row>
    <row r="11" spans="1:13" x14ac:dyDescent="0.25">
      <c r="A11" s="281">
        <v>42460</v>
      </c>
      <c r="B11" s="17" t="s">
        <v>127</v>
      </c>
      <c r="C11" s="178"/>
      <c r="D11" s="179"/>
      <c r="E11" s="178"/>
      <c r="F11" s="178"/>
      <c r="G11" s="178"/>
      <c r="H11" s="178">
        <v>2760</v>
      </c>
      <c r="I11" s="178">
        <v>100</v>
      </c>
      <c r="J11" s="178"/>
      <c r="K11" s="1147"/>
      <c r="L11" s="204" t="s">
        <v>42</v>
      </c>
    </row>
    <row r="12" spans="1:13" x14ac:dyDescent="0.25">
      <c r="A12" s="19">
        <v>42489</v>
      </c>
      <c r="B12" s="20" t="s">
        <v>18</v>
      </c>
      <c r="C12" s="236">
        <v>145</v>
      </c>
      <c r="D12" s="237">
        <f>+C12*(100-E12)/100</f>
        <v>116</v>
      </c>
      <c r="E12" s="236">
        <v>20</v>
      </c>
      <c r="F12" s="236"/>
      <c r="G12" s="236">
        <v>175</v>
      </c>
      <c r="H12" s="236"/>
      <c r="I12" s="236"/>
      <c r="J12" s="236"/>
      <c r="K12" s="1173"/>
      <c r="L12" s="303" t="s">
        <v>1254</v>
      </c>
    </row>
    <row r="13" spans="1:13" x14ac:dyDescent="0.25">
      <c r="A13" s="29">
        <v>42493</v>
      </c>
      <c r="B13" s="30" t="s">
        <v>18</v>
      </c>
      <c r="C13" s="199">
        <v>180</v>
      </c>
      <c r="D13" s="200">
        <f>+C13*(100-E13)/100</f>
        <v>144</v>
      </c>
      <c r="E13" s="199">
        <v>20</v>
      </c>
      <c r="F13" s="199"/>
      <c r="G13" s="199">
        <v>170</v>
      </c>
      <c r="H13" s="199"/>
      <c r="I13" s="199"/>
      <c r="J13" s="199"/>
      <c r="K13" s="1212"/>
      <c r="L13" s="304" t="s">
        <v>1257</v>
      </c>
    </row>
    <row r="14" spans="1:13" ht="20.100000000000001" customHeight="1" x14ac:dyDescent="0.25">
      <c r="A14" s="307">
        <v>42522</v>
      </c>
      <c r="B14" s="17" t="s">
        <v>127</v>
      </c>
      <c r="C14" s="306"/>
      <c r="D14" s="57"/>
      <c r="E14" s="306"/>
      <c r="F14" s="306"/>
      <c r="G14" s="306"/>
      <c r="H14" s="178">
        <v>3705</v>
      </c>
      <c r="I14" s="178">
        <v>100</v>
      </c>
      <c r="J14" s="306"/>
      <c r="L14" s="7" t="s">
        <v>42</v>
      </c>
    </row>
    <row r="15" spans="1:13" x14ac:dyDescent="0.25">
      <c r="A15" s="313">
        <v>42530</v>
      </c>
      <c r="B15" s="17" t="s">
        <v>26</v>
      </c>
      <c r="C15" s="1655" t="s">
        <v>1305</v>
      </c>
      <c r="D15" s="1656"/>
      <c r="E15" s="1656"/>
      <c r="F15" s="1656"/>
      <c r="G15" s="1656"/>
      <c r="H15" s="1656"/>
      <c r="I15" s="1656"/>
      <c r="J15" s="1657"/>
      <c r="K15" s="1153"/>
      <c r="L15" s="204"/>
    </row>
    <row r="16" spans="1:13" x14ac:dyDescent="0.25">
      <c r="A16" s="281">
        <v>42536</v>
      </c>
      <c r="B16" s="17" t="s">
        <v>18</v>
      </c>
      <c r="C16" s="178">
        <v>235</v>
      </c>
      <c r="D16" s="179">
        <f>+C16*(100-E16)/100</f>
        <v>141</v>
      </c>
      <c r="E16" s="178">
        <v>40</v>
      </c>
      <c r="F16" s="178"/>
      <c r="G16" s="178">
        <v>180</v>
      </c>
      <c r="H16" s="178"/>
      <c r="I16" s="178"/>
      <c r="J16" s="178"/>
      <c r="K16" s="1147"/>
      <c r="L16" s="204" t="s">
        <v>1309</v>
      </c>
    </row>
    <row r="17" spans="1:12" ht="26.25" customHeight="1" x14ac:dyDescent="0.25">
      <c r="A17" s="281">
        <v>42574</v>
      </c>
      <c r="B17" s="17" t="s">
        <v>127</v>
      </c>
      <c r="C17" s="178"/>
      <c r="D17" s="179"/>
      <c r="E17" s="178"/>
      <c r="F17" s="178"/>
      <c r="G17" s="178"/>
      <c r="H17" s="178">
        <v>4540</v>
      </c>
      <c r="I17" s="178">
        <v>100</v>
      </c>
      <c r="J17" s="178"/>
      <c r="K17" s="1147"/>
      <c r="L17" s="288" t="s">
        <v>1351</v>
      </c>
    </row>
    <row r="18" spans="1:12" ht="20.25" customHeight="1" x14ac:dyDescent="0.25">
      <c r="A18" s="19">
        <v>42623</v>
      </c>
      <c r="B18" s="20" t="s">
        <v>18</v>
      </c>
      <c r="C18" s="236">
        <v>210</v>
      </c>
      <c r="D18" s="237">
        <f>+C18*(100-E18)/100</f>
        <v>115.5</v>
      </c>
      <c r="E18" s="236">
        <v>45</v>
      </c>
      <c r="F18" s="236"/>
      <c r="G18" s="236">
        <v>145</v>
      </c>
      <c r="H18" s="236"/>
      <c r="I18" s="236"/>
      <c r="J18" s="236"/>
      <c r="K18" s="1173"/>
      <c r="L18" s="303" t="s">
        <v>1375</v>
      </c>
    </row>
    <row r="19" spans="1:12" x14ac:dyDescent="0.25">
      <c r="A19" s="281">
        <v>42666</v>
      </c>
      <c r="B19" s="17" t="s">
        <v>13</v>
      </c>
      <c r="C19" s="1658" t="s">
        <v>46</v>
      </c>
      <c r="D19" s="1659"/>
      <c r="E19" s="1659"/>
      <c r="F19" s="1659"/>
      <c r="G19" s="1659"/>
      <c r="H19" s="1659"/>
      <c r="I19" s="1659"/>
      <c r="J19" s="1660"/>
      <c r="K19" s="1155"/>
      <c r="L19" s="204"/>
    </row>
    <row r="20" spans="1:12" ht="39" customHeight="1" x14ac:dyDescent="0.25">
      <c r="A20" s="281">
        <v>42671</v>
      </c>
      <c r="B20" s="17" t="s">
        <v>13</v>
      </c>
      <c r="C20" s="1655" t="s">
        <v>1437</v>
      </c>
      <c r="D20" s="1656"/>
      <c r="E20" s="1656"/>
      <c r="F20" s="1656"/>
      <c r="G20" s="1656"/>
      <c r="H20" s="1656"/>
      <c r="I20" s="1656"/>
      <c r="J20" s="1657"/>
      <c r="K20" s="1153"/>
      <c r="L20" s="204"/>
    </row>
    <row r="21" spans="1:12" x14ac:dyDescent="0.25">
      <c r="A21" s="281">
        <v>42681</v>
      </c>
      <c r="B21" s="17" t="s">
        <v>127</v>
      </c>
      <c r="C21" s="178"/>
      <c r="D21" s="179">
        <f>+C21*(100-E21)/100</f>
        <v>0</v>
      </c>
      <c r="E21" s="178"/>
      <c r="F21" s="178"/>
      <c r="G21" s="178"/>
      <c r="H21" s="178">
        <v>4130</v>
      </c>
      <c r="I21" s="178">
        <v>100</v>
      </c>
      <c r="J21" s="178"/>
      <c r="K21" s="1147"/>
      <c r="L21" s="204" t="s">
        <v>42</v>
      </c>
    </row>
    <row r="22" spans="1:12" ht="24.75" customHeight="1" x14ac:dyDescent="0.25">
      <c r="A22" s="281">
        <v>42687</v>
      </c>
      <c r="B22" s="17" t="s">
        <v>13</v>
      </c>
      <c r="C22" s="1655" t="s">
        <v>1462</v>
      </c>
      <c r="D22" s="1656"/>
      <c r="E22" s="1656"/>
      <c r="F22" s="1656"/>
      <c r="G22" s="1656"/>
      <c r="H22" s="1656"/>
      <c r="I22" s="1656"/>
      <c r="J22" s="1657"/>
      <c r="K22" s="1153"/>
      <c r="L22" s="204"/>
    </row>
    <row r="23" spans="1:12" ht="32.25" customHeight="1" x14ac:dyDescent="0.25">
      <c r="A23" s="281">
        <v>42693</v>
      </c>
      <c r="B23" s="17" t="s">
        <v>13</v>
      </c>
      <c r="C23" s="1655" t="s">
        <v>1463</v>
      </c>
      <c r="D23" s="1656"/>
      <c r="E23" s="1656"/>
      <c r="F23" s="1656"/>
      <c r="G23" s="1656"/>
      <c r="H23" s="1656"/>
      <c r="I23" s="1656"/>
      <c r="J23" s="1657"/>
      <c r="K23" s="1153"/>
      <c r="L23" s="204"/>
    </row>
    <row r="24" spans="1:12" ht="36" customHeight="1" x14ac:dyDescent="0.25">
      <c r="A24" s="281">
        <v>42720</v>
      </c>
      <c r="B24" s="17" t="s">
        <v>13</v>
      </c>
      <c r="C24" s="1655" t="s">
        <v>1503</v>
      </c>
      <c r="D24" s="1656"/>
      <c r="E24" s="1656"/>
      <c r="F24" s="1656"/>
      <c r="G24" s="1656"/>
      <c r="H24" s="1656"/>
      <c r="I24" s="1656"/>
      <c r="J24" s="1657"/>
      <c r="K24" s="1153"/>
      <c r="L24" s="204"/>
    </row>
    <row r="25" spans="1:12" x14ac:dyDescent="0.25">
      <c r="A25" s="19">
        <v>42729</v>
      </c>
      <c r="B25" s="20" t="s">
        <v>18</v>
      </c>
      <c r="C25" s="236">
        <v>100</v>
      </c>
      <c r="D25" s="237">
        <f>+C25*(100-E25)/100</f>
        <v>40</v>
      </c>
      <c r="E25" s="236">
        <v>60</v>
      </c>
      <c r="F25" s="236"/>
      <c r="G25" s="236">
        <v>160</v>
      </c>
      <c r="H25" s="236"/>
      <c r="I25" s="236"/>
      <c r="J25" s="236"/>
      <c r="K25" s="1173"/>
      <c r="L25" s="303" t="s">
        <v>1489</v>
      </c>
    </row>
    <row r="26" spans="1:12" ht="117" customHeight="1" thickBot="1" x14ac:dyDescent="0.3">
      <c r="A26" s="381">
        <v>42734</v>
      </c>
      <c r="B26" s="388" t="s">
        <v>13</v>
      </c>
      <c r="C26" s="1842" t="s">
        <v>1495</v>
      </c>
      <c r="D26" s="1843"/>
      <c r="E26" s="1843"/>
      <c r="F26" s="1843"/>
      <c r="G26" s="1843"/>
      <c r="H26" s="1843"/>
      <c r="I26" s="1843"/>
      <c r="J26" s="1844"/>
      <c r="K26" s="1168"/>
      <c r="L26" s="420"/>
    </row>
    <row r="27" spans="1:12" ht="102" customHeight="1" thickTop="1" x14ac:dyDescent="0.25">
      <c r="A27" s="647">
        <v>42748</v>
      </c>
      <c r="B27" s="648" t="s">
        <v>24</v>
      </c>
      <c r="C27" s="1791" t="s">
        <v>1765</v>
      </c>
      <c r="D27" s="1792"/>
      <c r="E27" s="1792"/>
      <c r="F27" s="1792"/>
      <c r="G27" s="1792"/>
      <c r="H27" s="1792"/>
      <c r="I27" s="1792"/>
      <c r="J27" s="1793"/>
      <c r="K27" s="649" t="s">
        <v>1554</v>
      </c>
      <c r="L27" s="649" t="s">
        <v>1554</v>
      </c>
    </row>
    <row r="28" spans="1:12" ht="21.75" customHeight="1" x14ac:dyDescent="0.25">
      <c r="A28" s="281">
        <v>42758</v>
      </c>
      <c r="B28" s="17" t="s">
        <v>18</v>
      </c>
      <c r="C28" s="178">
        <v>115</v>
      </c>
      <c r="D28" s="179">
        <f>+C28*(100-E28)/100</f>
        <v>113.85</v>
      </c>
      <c r="E28" s="178">
        <v>1</v>
      </c>
      <c r="F28" s="178"/>
      <c r="G28" s="178">
        <v>175</v>
      </c>
      <c r="H28" s="178"/>
      <c r="I28" s="178"/>
      <c r="J28" s="178"/>
      <c r="K28" s="1147"/>
      <c r="L28" s="288" t="s">
        <v>1506</v>
      </c>
    </row>
    <row r="29" spans="1:12" ht="21.75" customHeight="1" x14ac:dyDescent="0.25">
      <c r="A29" s="281">
        <v>42799</v>
      </c>
      <c r="B29" s="17" t="s">
        <v>127</v>
      </c>
      <c r="C29" s="178"/>
      <c r="D29" s="179"/>
      <c r="E29" s="178"/>
      <c r="F29" s="178"/>
      <c r="G29" s="178"/>
      <c r="H29" s="178">
        <v>5820</v>
      </c>
      <c r="I29" s="178">
        <v>78</v>
      </c>
      <c r="J29" s="178"/>
      <c r="K29" s="1147"/>
      <c r="L29" s="204" t="s">
        <v>1525</v>
      </c>
    </row>
    <row r="30" spans="1:12" ht="21.75" customHeight="1" x14ac:dyDescent="0.25">
      <c r="A30" s="342">
        <v>42823</v>
      </c>
      <c r="B30" s="17" t="s">
        <v>26</v>
      </c>
      <c r="C30" s="1658" t="s">
        <v>300</v>
      </c>
      <c r="D30" s="1659"/>
      <c r="E30" s="1659"/>
      <c r="F30" s="1659"/>
      <c r="G30" s="1659"/>
      <c r="H30" s="1659"/>
      <c r="I30" s="1659"/>
      <c r="J30" s="1660"/>
      <c r="K30" s="1155"/>
      <c r="L30" s="204"/>
    </row>
    <row r="31" spans="1:12" x14ac:dyDescent="0.25">
      <c r="A31" s="281">
        <v>42839</v>
      </c>
      <c r="B31" s="17" t="s">
        <v>18</v>
      </c>
      <c r="C31" s="178">
        <v>110</v>
      </c>
      <c r="D31" s="179">
        <f>+C31*(100-E31)/100</f>
        <v>108.9</v>
      </c>
      <c r="E31" s="178">
        <v>1</v>
      </c>
      <c r="F31" s="178"/>
      <c r="G31" s="178">
        <v>165</v>
      </c>
      <c r="H31" s="178"/>
      <c r="I31" s="178"/>
      <c r="J31" s="178"/>
      <c r="K31" s="1147"/>
      <c r="L31" s="204" t="s">
        <v>1588</v>
      </c>
    </row>
    <row r="32" spans="1:12" x14ac:dyDescent="0.25">
      <c r="A32" s="281">
        <v>43021</v>
      </c>
      <c r="B32" s="17" t="s">
        <v>127</v>
      </c>
      <c r="C32" s="178"/>
      <c r="D32" s="179"/>
      <c r="E32" s="178"/>
      <c r="F32" s="178"/>
      <c r="G32" s="178"/>
      <c r="H32" s="178">
        <v>5880</v>
      </c>
      <c r="I32" s="178">
        <v>93</v>
      </c>
      <c r="J32" s="178"/>
      <c r="K32" s="1147"/>
      <c r="L32" s="204" t="s">
        <v>1751</v>
      </c>
    </row>
    <row r="33" spans="1:12" ht="16.5" thickBot="1" x14ac:dyDescent="0.3">
      <c r="A33" s="587">
        <v>43023</v>
      </c>
      <c r="B33" s="144" t="s">
        <v>18</v>
      </c>
      <c r="C33" s="243">
        <v>145</v>
      </c>
      <c r="D33" s="244">
        <f>+C33*(100-E33)/100</f>
        <v>139.19999999999999</v>
      </c>
      <c r="E33" s="243">
        <v>4</v>
      </c>
      <c r="F33" s="243"/>
      <c r="G33" s="243">
        <v>190</v>
      </c>
      <c r="H33" s="243"/>
      <c r="I33" s="243"/>
      <c r="J33" s="243"/>
      <c r="K33" s="1202"/>
      <c r="L33" s="589" t="s">
        <v>36</v>
      </c>
    </row>
    <row r="34" spans="1:12" ht="16.5" thickTop="1" x14ac:dyDescent="0.25">
      <c r="A34" s="40">
        <v>43105</v>
      </c>
      <c r="B34" s="41" t="s">
        <v>13</v>
      </c>
      <c r="C34" s="1702" t="s">
        <v>1891</v>
      </c>
      <c r="D34" s="1703"/>
      <c r="E34" s="1703"/>
      <c r="F34" s="1703"/>
      <c r="G34" s="1703"/>
      <c r="H34" s="1703"/>
      <c r="I34" s="1703"/>
      <c r="J34" s="1704"/>
      <c r="K34" s="1159"/>
      <c r="L34" s="422"/>
    </row>
    <row r="35" spans="1:12" x14ac:dyDescent="0.25">
      <c r="A35" s="543">
        <v>43162</v>
      </c>
      <c r="B35" s="17" t="s">
        <v>18</v>
      </c>
      <c r="C35" s="542">
        <v>120</v>
      </c>
      <c r="D35" s="179">
        <f>+C35*(100-E35)/100</f>
        <v>102</v>
      </c>
      <c r="E35" s="542">
        <v>15</v>
      </c>
      <c r="F35" s="542"/>
      <c r="G35" s="542">
        <v>160</v>
      </c>
      <c r="H35" s="542"/>
      <c r="I35" s="542"/>
      <c r="J35" s="542"/>
      <c r="K35" s="1147"/>
      <c r="L35" s="204" t="s">
        <v>36</v>
      </c>
    </row>
    <row r="36" spans="1:12" ht="54" customHeight="1" x14ac:dyDescent="0.25">
      <c r="A36" s="462">
        <v>43192</v>
      </c>
      <c r="B36" s="463" t="s">
        <v>11</v>
      </c>
      <c r="C36" s="1918" t="s">
        <v>2015</v>
      </c>
      <c r="D36" s="1865"/>
      <c r="E36" s="1865"/>
      <c r="F36" s="1865"/>
      <c r="G36" s="1865"/>
      <c r="H36" s="1865"/>
      <c r="I36" s="1865"/>
      <c r="J36" s="1866"/>
      <c r="K36" s="1170"/>
      <c r="L36" s="650" t="s">
        <v>1554</v>
      </c>
    </row>
    <row r="37" spans="1:12" x14ac:dyDescent="0.25">
      <c r="A37" s="281">
        <v>43230</v>
      </c>
      <c r="B37" s="17" t="s">
        <v>18</v>
      </c>
      <c r="C37" s="178">
        <v>105</v>
      </c>
      <c r="D37" s="179">
        <f>+C37*(100-E37)/100</f>
        <v>84</v>
      </c>
      <c r="E37" s="178">
        <v>20</v>
      </c>
      <c r="F37" s="178"/>
      <c r="G37" s="178">
        <v>165</v>
      </c>
      <c r="H37" s="178"/>
      <c r="I37" s="178"/>
      <c r="J37" s="178"/>
      <c r="K37" s="1147"/>
      <c r="L37" s="204" t="s">
        <v>1216</v>
      </c>
    </row>
    <row r="38" spans="1:12" x14ac:dyDescent="0.25">
      <c r="A38" s="29">
        <v>43304</v>
      </c>
      <c r="B38" s="30" t="s">
        <v>18</v>
      </c>
      <c r="C38" s="199">
        <v>70</v>
      </c>
      <c r="D38" s="200">
        <f>+C38*(100-E38)/100</f>
        <v>56</v>
      </c>
      <c r="E38" s="199">
        <v>20</v>
      </c>
      <c r="F38" s="199"/>
      <c r="G38" s="199">
        <v>150</v>
      </c>
      <c r="H38" s="199"/>
      <c r="I38" s="199"/>
      <c r="J38" s="199"/>
      <c r="K38" s="1212"/>
      <c r="L38" s="304" t="s">
        <v>1216</v>
      </c>
    </row>
    <row r="39" spans="1:12" x14ac:dyDescent="0.25">
      <c r="A39" s="281">
        <v>43317</v>
      </c>
      <c r="B39" s="17" t="s">
        <v>127</v>
      </c>
      <c r="C39" s="178"/>
      <c r="D39" s="179"/>
      <c r="E39" s="178"/>
      <c r="F39" s="178"/>
      <c r="G39" s="178"/>
      <c r="H39" s="178">
        <v>5900</v>
      </c>
      <c r="I39" s="178">
        <v>100</v>
      </c>
      <c r="J39" s="178"/>
      <c r="K39" s="1147"/>
      <c r="L39" s="204"/>
    </row>
    <row r="40" spans="1:12" x14ac:dyDescent="0.25">
      <c r="A40" s="281">
        <v>43324</v>
      </c>
      <c r="B40" s="17" t="s">
        <v>127</v>
      </c>
      <c r="C40" s="178"/>
      <c r="D40" s="179"/>
      <c r="E40" s="178"/>
      <c r="F40" s="178"/>
      <c r="G40" s="178"/>
      <c r="H40" s="178">
        <v>5900</v>
      </c>
      <c r="I40" s="178">
        <v>100</v>
      </c>
      <c r="J40" s="178"/>
      <c r="K40" s="1147"/>
      <c r="L40" s="204"/>
    </row>
    <row r="41" spans="1:12" x14ac:dyDescent="0.25">
      <c r="A41" s="281">
        <v>43351</v>
      </c>
      <c r="B41" s="17" t="s">
        <v>18</v>
      </c>
      <c r="C41" s="178">
        <v>65</v>
      </c>
      <c r="D41" s="179">
        <f>+C41*(100-E41)/100</f>
        <v>52</v>
      </c>
      <c r="E41" s="178">
        <v>20</v>
      </c>
      <c r="F41" s="178"/>
      <c r="G41" s="178">
        <v>160</v>
      </c>
      <c r="H41" s="178"/>
      <c r="I41" s="178"/>
      <c r="J41" s="178"/>
      <c r="K41" s="1147"/>
      <c r="L41" s="204" t="s">
        <v>1139</v>
      </c>
    </row>
    <row r="42" spans="1:12" x14ac:dyDescent="0.25">
      <c r="A42" s="281">
        <v>43352</v>
      </c>
      <c r="B42" s="17" t="s">
        <v>127</v>
      </c>
      <c r="C42" s="178"/>
      <c r="D42" s="179"/>
      <c r="E42" s="178"/>
      <c r="F42" s="178"/>
      <c r="G42" s="178"/>
      <c r="H42" s="178">
        <v>5900</v>
      </c>
      <c r="I42" s="178">
        <v>100</v>
      </c>
      <c r="J42" s="178"/>
      <c r="K42" s="1147"/>
      <c r="L42" s="204"/>
    </row>
    <row r="43" spans="1:12" x14ac:dyDescent="0.25">
      <c r="A43" s="281">
        <v>43411</v>
      </c>
      <c r="B43" s="17" t="s">
        <v>127</v>
      </c>
      <c r="C43" s="178"/>
      <c r="D43" s="179"/>
      <c r="E43" s="178"/>
      <c r="F43" s="178"/>
      <c r="G43" s="178"/>
      <c r="H43" s="178">
        <v>5700</v>
      </c>
      <c r="I43" s="178">
        <v>92</v>
      </c>
      <c r="J43" s="178"/>
      <c r="K43" s="1147"/>
      <c r="L43" s="204" t="s">
        <v>2275</v>
      </c>
    </row>
    <row r="44" spans="1:12" x14ac:dyDescent="0.25">
      <c r="A44" s="281">
        <v>43449</v>
      </c>
      <c r="B44" s="17" t="s">
        <v>18</v>
      </c>
      <c r="C44" s="178">
        <v>85</v>
      </c>
      <c r="D44" s="179">
        <f>+C44*(100-E44)/100</f>
        <v>63.75</v>
      </c>
      <c r="E44" s="178">
        <v>25</v>
      </c>
      <c r="F44" s="178"/>
      <c r="G44" s="178">
        <v>155</v>
      </c>
      <c r="H44" s="178"/>
      <c r="I44" s="178"/>
      <c r="J44" s="178"/>
      <c r="K44" s="1147"/>
      <c r="L44" s="204" t="s">
        <v>2337</v>
      </c>
    </row>
    <row r="45" spans="1:12" ht="16.5" thickBot="1" x14ac:dyDescent="0.3">
      <c r="A45" s="22">
        <v>43450</v>
      </c>
      <c r="B45" s="23" t="s">
        <v>18</v>
      </c>
      <c r="C45" s="227">
        <v>90</v>
      </c>
      <c r="D45" s="367">
        <f>+C45*(100-E45)/100</f>
        <v>67.5</v>
      </c>
      <c r="E45" s="227">
        <v>25</v>
      </c>
      <c r="F45" s="227"/>
      <c r="G45" s="227">
        <v>155</v>
      </c>
      <c r="H45" s="227"/>
      <c r="I45" s="227"/>
      <c r="J45" s="227"/>
      <c r="K45" s="1169"/>
      <c r="L45" s="423" t="s">
        <v>2339</v>
      </c>
    </row>
    <row r="46" spans="1:12" ht="46.5" customHeight="1" thickTop="1" x14ac:dyDescent="0.25">
      <c r="A46" s="780">
        <v>43490</v>
      </c>
      <c r="B46" s="785" t="s">
        <v>13</v>
      </c>
      <c r="C46" s="2146" t="s">
        <v>2390</v>
      </c>
      <c r="D46" s="2147"/>
      <c r="E46" s="2147"/>
      <c r="F46" s="2147"/>
      <c r="G46" s="2147"/>
      <c r="H46" s="2147"/>
      <c r="I46" s="2147"/>
      <c r="J46" s="2148"/>
      <c r="K46" s="1287"/>
      <c r="L46" s="809" t="s">
        <v>2391</v>
      </c>
    </row>
    <row r="47" spans="1:12" ht="81.75" customHeight="1" x14ac:dyDescent="0.25">
      <c r="A47" s="485">
        <v>43470</v>
      </c>
      <c r="B47" s="514" t="s">
        <v>24</v>
      </c>
      <c r="C47" s="1695" t="s">
        <v>2409</v>
      </c>
      <c r="D47" s="2117"/>
      <c r="E47" s="2117"/>
      <c r="F47" s="2117"/>
      <c r="G47" s="2117"/>
      <c r="H47" s="2117"/>
      <c r="I47" s="2117"/>
      <c r="J47" s="2118"/>
      <c r="K47" s="1181"/>
      <c r="L47" s="509" t="s">
        <v>1554</v>
      </c>
    </row>
    <row r="48" spans="1:12" x14ac:dyDescent="0.25">
      <c r="A48" s="19">
        <v>43512</v>
      </c>
      <c r="B48" s="20" t="s">
        <v>18</v>
      </c>
      <c r="C48" s="236">
        <v>65</v>
      </c>
      <c r="D48" s="237">
        <f>+C48*(100-E48)/100</f>
        <v>48.75</v>
      </c>
      <c r="E48" s="236">
        <v>25</v>
      </c>
      <c r="F48" s="236"/>
      <c r="G48" s="236">
        <v>180</v>
      </c>
      <c r="H48" s="236"/>
      <c r="I48" s="236"/>
      <c r="J48" s="236"/>
      <c r="K48" s="1173"/>
      <c r="L48" s="303" t="s">
        <v>2406</v>
      </c>
    </row>
    <row r="49" spans="1:12" x14ac:dyDescent="0.25">
      <c r="A49" s="281">
        <v>43515</v>
      </c>
      <c r="B49" s="17" t="s">
        <v>18</v>
      </c>
      <c r="C49" s="178">
        <v>90</v>
      </c>
      <c r="D49" s="179">
        <f>+C49*(100-E49)/100</f>
        <v>67.5</v>
      </c>
      <c r="E49" s="178">
        <v>25</v>
      </c>
      <c r="F49" s="178"/>
      <c r="G49" s="178">
        <v>150</v>
      </c>
      <c r="H49" s="178"/>
      <c r="I49" s="178"/>
      <c r="J49" s="178"/>
      <c r="K49" s="1147"/>
      <c r="L49" s="204" t="s">
        <v>2406</v>
      </c>
    </row>
    <row r="50" spans="1:12" x14ac:dyDescent="0.25">
      <c r="A50" s="281">
        <v>43581</v>
      </c>
      <c r="B50" s="17" t="s">
        <v>127</v>
      </c>
      <c r="C50" s="178"/>
      <c r="D50" s="179"/>
      <c r="E50" s="178"/>
      <c r="F50" s="178"/>
      <c r="G50" s="178"/>
      <c r="H50" s="178">
        <v>5860</v>
      </c>
      <c r="I50" s="178">
        <v>100</v>
      </c>
      <c r="J50" s="178"/>
      <c r="K50" s="1147"/>
      <c r="L50" s="204"/>
    </row>
    <row r="51" spans="1:12" x14ac:dyDescent="0.25">
      <c r="A51" s="281">
        <v>43673</v>
      </c>
      <c r="B51" s="17" t="s">
        <v>18</v>
      </c>
      <c r="C51" s="178">
        <v>90</v>
      </c>
      <c r="D51" s="179">
        <f>+C51*(100-E51)/100</f>
        <v>58.5</v>
      </c>
      <c r="E51" s="178">
        <v>35</v>
      </c>
      <c r="F51" s="178"/>
      <c r="G51" s="178">
        <v>160</v>
      </c>
      <c r="H51" s="178"/>
      <c r="I51" s="178"/>
      <c r="J51" s="178"/>
      <c r="K51" s="1147"/>
      <c r="L51" s="204" t="s">
        <v>36</v>
      </c>
    </row>
    <row r="52" spans="1:12" x14ac:dyDescent="0.25">
      <c r="A52" s="281">
        <v>43813</v>
      </c>
      <c r="B52" s="17" t="s">
        <v>127</v>
      </c>
      <c r="C52" s="178"/>
      <c r="D52" s="179" t="s">
        <v>1941</v>
      </c>
      <c r="E52" s="178"/>
      <c r="F52" s="178"/>
      <c r="G52" s="178"/>
      <c r="H52" s="178">
        <v>5682</v>
      </c>
      <c r="I52" s="178">
        <v>100</v>
      </c>
      <c r="J52" s="178"/>
      <c r="K52" s="1147"/>
      <c r="L52" s="204" t="s">
        <v>2734</v>
      </c>
    </row>
    <row r="53" spans="1:12" x14ac:dyDescent="0.25">
      <c r="A53" s="19">
        <v>43895</v>
      </c>
      <c r="B53" s="20" t="s">
        <v>18</v>
      </c>
      <c r="C53" s="236">
        <v>61</v>
      </c>
      <c r="D53" s="237">
        <f>+C53*(100-E53)/100</f>
        <v>39.65</v>
      </c>
      <c r="E53" s="236">
        <v>35</v>
      </c>
      <c r="F53" s="236"/>
      <c r="G53" s="236">
        <v>155</v>
      </c>
      <c r="H53" s="236"/>
      <c r="I53" s="236"/>
      <c r="J53" s="236"/>
      <c r="K53" s="1173"/>
      <c r="L53" s="303" t="s">
        <v>2830</v>
      </c>
    </row>
    <row r="54" spans="1:12" x14ac:dyDescent="0.25">
      <c r="A54" s="19">
        <v>43904</v>
      </c>
      <c r="B54" s="20" t="s">
        <v>127</v>
      </c>
      <c r="C54" s="236"/>
      <c r="D54" s="237"/>
      <c r="E54" s="236"/>
      <c r="F54" s="236"/>
      <c r="G54" s="236"/>
      <c r="H54" s="236">
        <v>5745</v>
      </c>
      <c r="I54" s="236">
        <v>68</v>
      </c>
      <c r="J54" s="236"/>
      <c r="K54" s="1173"/>
      <c r="L54" s="303" t="s">
        <v>2839</v>
      </c>
    </row>
    <row r="55" spans="1:12" ht="17.25" customHeight="1" x14ac:dyDescent="0.25">
      <c r="A55" s="1337">
        <v>43920</v>
      </c>
      <c r="B55" s="913" t="s">
        <v>4</v>
      </c>
      <c r="C55" s="914"/>
      <c r="D55" s="914"/>
      <c r="E55" s="914">
        <v>15</v>
      </c>
      <c r="F55" s="914"/>
      <c r="G55" s="914"/>
      <c r="H55" s="914"/>
      <c r="I55" s="914"/>
      <c r="J55" s="914"/>
      <c r="K55" s="1199"/>
      <c r="L55" s="915"/>
    </row>
    <row r="56" spans="1:12" x14ac:dyDescent="0.25">
      <c r="A56" s="281">
        <v>43949</v>
      </c>
      <c r="B56" s="17" t="s">
        <v>18</v>
      </c>
      <c r="C56" s="178">
        <v>90</v>
      </c>
      <c r="D56" s="179">
        <f>+C56*(100-E56)/100</f>
        <v>76.5</v>
      </c>
      <c r="E56" s="178">
        <v>15</v>
      </c>
      <c r="F56" s="178"/>
      <c r="G56" s="178">
        <v>160</v>
      </c>
      <c r="H56" s="178"/>
      <c r="I56" s="178"/>
      <c r="J56" s="178"/>
      <c r="K56" s="1147"/>
      <c r="L56" s="204" t="s">
        <v>2830</v>
      </c>
    </row>
    <row r="57" spans="1:12" x14ac:dyDescent="0.25">
      <c r="A57" s="1337">
        <v>43951</v>
      </c>
      <c r="B57" s="913" t="s">
        <v>4</v>
      </c>
      <c r="C57" s="914"/>
      <c r="D57" s="914"/>
      <c r="E57" s="914">
        <v>15</v>
      </c>
      <c r="F57" s="914"/>
      <c r="G57" s="914"/>
      <c r="H57" s="914"/>
      <c r="I57" s="914"/>
      <c r="J57" s="914"/>
      <c r="K57" s="1199"/>
      <c r="L57" s="915"/>
    </row>
    <row r="58" spans="1:12" ht="18.75" customHeight="1" x14ac:dyDescent="0.25">
      <c r="A58" s="1337">
        <v>43981</v>
      </c>
      <c r="B58" s="913" t="s">
        <v>4</v>
      </c>
      <c r="C58" s="914"/>
      <c r="D58" s="914"/>
      <c r="E58" s="914">
        <v>15</v>
      </c>
      <c r="F58" s="914"/>
      <c r="G58" s="914"/>
      <c r="H58" s="914"/>
      <c r="I58" s="914"/>
      <c r="J58" s="914"/>
      <c r="K58" s="1199"/>
      <c r="L58" s="915"/>
    </row>
    <row r="59" spans="1:12" x14ac:dyDescent="0.25">
      <c r="A59" s="281">
        <v>43988</v>
      </c>
      <c r="B59" s="17" t="s">
        <v>11</v>
      </c>
      <c r="C59" s="1655" t="s">
        <v>2979</v>
      </c>
      <c r="D59" s="1656"/>
      <c r="E59" s="1656"/>
      <c r="F59" s="1656"/>
      <c r="G59" s="1656"/>
      <c r="H59" s="1656"/>
      <c r="I59" s="1656"/>
      <c r="J59" s="1657"/>
      <c r="K59" s="1153"/>
      <c r="L59" s="204"/>
    </row>
    <row r="60" spans="1:12" ht="18.75" customHeight="1" x14ac:dyDescent="0.25">
      <c r="A60" s="1337">
        <v>44012</v>
      </c>
      <c r="B60" s="913" t="s">
        <v>4</v>
      </c>
      <c r="C60" s="914"/>
      <c r="D60" s="914"/>
      <c r="E60" s="914">
        <v>20</v>
      </c>
      <c r="F60" s="914"/>
      <c r="G60" s="914"/>
      <c r="H60" s="914"/>
      <c r="I60" s="914"/>
      <c r="J60" s="914"/>
      <c r="K60" s="1199"/>
      <c r="L60" s="915"/>
    </row>
    <row r="61" spans="1:12" x14ac:dyDescent="0.25">
      <c r="A61" s="281">
        <v>44022</v>
      </c>
      <c r="B61" s="17" t="s">
        <v>18</v>
      </c>
      <c r="C61" s="178">
        <v>70</v>
      </c>
      <c r="D61" s="179">
        <f>+C61*(100-E61)/100</f>
        <v>56</v>
      </c>
      <c r="E61" s="178">
        <v>20</v>
      </c>
      <c r="F61" s="178" t="s">
        <v>95</v>
      </c>
      <c r="G61" s="178">
        <v>165</v>
      </c>
      <c r="H61" s="178"/>
      <c r="I61" s="178"/>
      <c r="J61" s="178"/>
      <c r="K61" s="1147"/>
      <c r="L61" s="204" t="s">
        <v>2830</v>
      </c>
    </row>
    <row r="62" spans="1:12" ht="18.75" customHeight="1" x14ac:dyDescent="0.25">
      <c r="A62" s="1337">
        <v>44042</v>
      </c>
      <c r="B62" s="913" t="s">
        <v>4</v>
      </c>
      <c r="C62" s="914"/>
      <c r="D62" s="914"/>
      <c r="E62" s="914">
        <v>1</v>
      </c>
      <c r="F62" s="914"/>
      <c r="G62" s="914"/>
      <c r="H62" s="914"/>
      <c r="I62" s="914"/>
      <c r="J62" s="914"/>
      <c r="K62" s="1199"/>
      <c r="L62" s="915"/>
    </row>
    <row r="63" spans="1:12" x14ac:dyDescent="0.25">
      <c r="A63" s="281">
        <v>44049</v>
      </c>
      <c r="B63" s="17" t="s">
        <v>351</v>
      </c>
      <c r="C63" s="1655" t="s">
        <v>3025</v>
      </c>
      <c r="D63" s="1656"/>
      <c r="E63" s="1656"/>
      <c r="F63" s="1656"/>
      <c r="G63" s="1656"/>
      <c r="H63" s="1656"/>
      <c r="I63" s="1656"/>
      <c r="J63" s="1657"/>
      <c r="K63" s="1153"/>
      <c r="L63" s="204"/>
    </row>
    <row r="64" spans="1:12" x14ac:dyDescent="0.25">
      <c r="A64" s="281">
        <v>44063</v>
      </c>
      <c r="B64" s="17" t="s">
        <v>127</v>
      </c>
      <c r="C64" s="178"/>
      <c r="D64" s="179">
        <f>+C64*(100-E64)/100</f>
        <v>0</v>
      </c>
      <c r="E64" s="178"/>
      <c r="F64" s="178"/>
      <c r="G64" s="178"/>
      <c r="H64" s="178">
        <v>5780</v>
      </c>
      <c r="I64" s="178">
        <v>92</v>
      </c>
      <c r="J64" s="178"/>
      <c r="K64" s="1147"/>
      <c r="L64" s="204" t="s">
        <v>3093</v>
      </c>
    </row>
    <row r="65" spans="1:12" ht="18.75" customHeight="1" x14ac:dyDescent="0.25">
      <c r="A65" s="1337">
        <v>44073</v>
      </c>
      <c r="B65" s="913" t="s">
        <v>4</v>
      </c>
      <c r="C65" s="914"/>
      <c r="D65" s="914"/>
      <c r="E65" s="914">
        <v>1</v>
      </c>
      <c r="F65" s="914"/>
      <c r="G65" s="914"/>
      <c r="H65" s="914"/>
      <c r="I65" s="914"/>
      <c r="J65" s="914"/>
      <c r="K65" s="1199"/>
      <c r="L65" s="915"/>
    </row>
    <row r="66" spans="1:12" ht="18.75" customHeight="1" x14ac:dyDescent="0.25">
      <c r="A66" s="1337">
        <v>44104</v>
      </c>
      <c r="B66" s="913" t="s">
        <v>4</v>
      </c>
      <c r="C66" s="914"/>
      <c r="D66" s="914"/>
      <c r="E66" s="914">
        <v>1</v>
      </c>
      <c r="F66" s="914"/>
      <c r="G66" s="914"/>
      <c r="H66" s="914"/>
      <c r="I66" s="914"/>
      <c r="J66" s="914"/>
      <c r="K66" s="1199"/>
      <c r="L66" s="915"/>
    </row>
    <row r="67" spans="1:12" ht="18.75" customHeight="1" x14ac:dyDescent="0.25">
      <c r="A67" s="1337">
        <v>44134</v>
      </c>
      <c r="B67" s="913" t="s">
        <v>4</v>
      </c>
      <c r="C67" s="914"/>
      <c r="D67" s="914"/>
      <c r="E67" s="914">
        <v>3</v>
      </c>
      <c r="F67" s="914"/>
      <c r="G67" s="914"/>
      <c r="H67" s="914"/>
      <c r="I67" s="914"/>
      <c r="J67" s="914"/>
      <c r="K67" s="1199"/>
      <c r="L67" s="915"/>
    </row>
    <row r="68" spans="1:12" x14ac:dyDescent="0.25">
      <c r="A68" s="281">
        <v>44159</v>
      </c>
      <c r="B68" s="17" t="s">
        <v>18</v>
      </c>
      <c r="C68" s="178">
        <v>60</v>
      </c>
      <c r="D68" s="179">
        <f>+C68*(100-E68)/100</f>
        <v>56.4</v>
      </c>
      <c r="E68" s="178">
        <v>6</v>
      </c>
      <c r="F68" s="178"/>
      <c r="G68" s="178">
        <v>135</v>
      </c>
      <c r="H68" s="178"/>
      <c r="I68" s="178"/>
      <c r="J68" s="178"/>
      <c r="K68" s="1147"/>
      <c r="L68" s="204" t="s">
        <v>1634</v>
      </c>
    </row>
    <row r="69" spans="1:12" x14ac:dyDescent="0.25">
      <c r="A69" s="281">
        <v>44161</v>
      </c>
      <c r="B69" s="17" t="s">
        <v>127</v>
      </c>
      <c r="C69" s="178"/>
      <c r="D69" s="179">
        <f>+C69*(100-E69)/100</f>
        <v>0</v>
      </c>
      <c r="E69" s="178"/>
      <c r="F69" s="178"/>
      <c r="G69" s="178"/>
      <c r="H69" s="178">
        <v>5800</v>
      </c>
      <c r="I69" s="178">
        <v>100</v>
      </c>
      <c r="J69" s="178"/>
      <c r="K69" s="1147"/>
      <c r="L69" s="204" t="s">
        <v>3249</v>
      </c>
    </row>
    <row r="70" spans="1:12" ht="18.75" customHeight="1" x14ac:dyDescent="0.25">
      <c r="A70" s="1337">
        <v>44195</v>
      </c>
      <c r="B70" s="913" t="s">
        <v>4</v>
      </c>
      <c r="C70" s="914"/>
      <c r="D70" s="914"/>
      <c r="E70" s="914">
        <v>6</v>
      </c>
      <c r="F70" s="914"/>
      <c r="G70" s="914"/>
      <c r="H70" s="914"/>
      <c r="I70" s="914"/>
      <c r="J70" s="914"/>
      <c r="K70" s="1199"/>
      <c r="L70" s="915"/>
    </row>
    <row r="71" spans="1:12" ht="18.75" customHeight="1" x14ac:dyDescent="0.25">
      <c r="A71" s="1337">
        <v>44226</v>
      </c>
      <c r="B71" s="913" t="s">
        <v>4</v>
      </c>
      <c r="C71" s="914"/>
      <c r="D71" s="914"/>
      <c r="E71" s="914">
        <v>6</v>
      </c>
      <c r="F71" s="914"/>
      <c r="G71" s="914"/>
      <c r="H71" s="914"/>
      <c r="I71" s="914"/>
      <c r="J71" s="914"/>
      <c r="K71" s="1199"/>
      <c r="L71" s="915"/>
    </row>
    <row r="72" spans="1:12" ht="18.75" customHeight="1" x14ac:dyDescent="0.25">
      <c r="A72" s="1337">
        <v>44255</v>
      </c>
      <c r="B72" s="913" t="s">
        <v>4</v>
      </c>
      <c r="C72" s="914"/>
      <c r="D72" s="914"/>
      <c r="E72" s="914">
        <v>6</v>
      </c>
      <c r="F72" s="914"/>
      <c r="G72" s="914"/>
      <c r="H72" s="914"/>
      <c r="I72" s="914"/>
      <c r="J72" s="914"/>
      <c r="K72" s="1199"/>
      <c r="L72" s="915"/>
    </row>
    <row r="73" spans="1:12" ht="20.25" customHeight="1" x14ac:dyDescent="0.25">
      <c r="A73" s="281">
        <v>44292</v>
      </c>
      <c r="B73" s="17" t="s">
        <v>13</v>
      </c>
      <c r="C73" s="1589" t="s">
        <v>3366</v>
      </c>
      <c r="D73" s="1590"/>
      <c r="E73" s="1590"/>
      <c r="F73" s="1590"/>
      <c r="G73" s="1590"/>
      <c r="H73" s="1590"/>
      <c r="I73" s="1590"/>
      <c r="J73" s="1591"/>
      <c r="K73" s="1147"/>
      <c r="L73" s="204"/>
    </row>
    <row r="74" spans="1:12" ht="20.25" customHeight="1" x14ac:dyDescent="0.25">
      <c r="A74" s="1458">
        <v>44293</v>
      </c>
      <c r="B74" s="17" t="s">
        <v>3362</v>
      </c>
      <c r="C74" s="1589" t="s">
        <v>3364</v>
      </c>
      <c r="D74" s="1590"/>
      <c r="E74" s="1590"/>
      <c r="F74" s="1590"/>
      <c r="G74" s="1590"/>
      <c r="H74" s="1590"/>
      <c r="I74" s="1590"/>
      <c r="J74" s="1591"/>
      <c r="K74" s="1457"/>
      <c r="L74" s="204"/>
    </row>
    <row r="75" spans="1:12" ht="28.5" customHeight="1" x14ac:dyDescent="0.25">
      <c r="A75" s="281">
        <v>44294</v>
      </c>
      <c r="B75" s="17" t="s">
        <v>3362</v>
      </c>
      <c r="C75" s="2149" t="s">
        <v>3363</v>
      </c>
      <c r="D75" s="1590"/>
      <c r="E75" s="1590"/>
      <c r="F75" s="1590"/>
      <c r="G75" s="1590"/>
      <c r="H75" s="1590"/>
      <c r="I75" s="1590"/>
      <c r="J75" s="1591"/>
      <c r="K75" s="1147"/>
      <c r="L75" s="204"/>
    </row>
    <row r="76" spans="1:12" ht="21.75" customHeight="1" x14ac:dyDescent="0.25">
      <c r="A76" s="281">
        <v>44300</v>
      </c>
      <c r="B76" s="17" t="s">
        <v>13</v>
      </c>
      <c r="C76" s="1658" t="s">
        <v>3373</v>
      </c>
      <c r="D76" s="1659"/>
      <c r="E76" s="1659"/>
      <c r="F76" s="1659"/>
      <c r="G76" s="1659"/>
      <c r="H76" s="1659"/>
      <c r="I76" s="1659"/>
      <c r="J76" s="1660"/>
      <c r="K76" s="1147"/>
      <c r="L76" s="204"/>
    </row>
    <row r="77" spans="1:12" x14ac:dyDescent="0.25">
      <c r="A77" s="281">
        <v>44315</v>
      </c>
      <c r="B77" s="17" t="s">
        <v>18</v>
      </c>
      <c r="C77" s="178">
        <v>35</v>
      </c>
      <c r="D77" s="179">
        <f>+C77*(100-E77)/100</f>
        <v>32.9</v>
      </c>
      <c r="E77" s="178">
        <v>6</v>
      </c>
      <c r="F77" s="178" t="s">
        <v>95</v>
      </c>
      <c r="G77" s="178">
        <v>180</v>
      </c>
      <c r="H77" s="178"/>
      <c r="I77" s="178"/>
      <c r="J77" s="178"/>
      <c r="K77" s="1147"/>
      <c r="L77" s="204" t="s">
        <v>1634</v>
      </c>
    </row>
    <row r="78" spans="1:12" ht="31.5" x14ac:dyDescent="0.25">
      <c r="A78" s="281">
        <v>44366</v>
      </c>
      <c r="B78" s="17" t="s">
        <v>127</v>
      </c>
      <c r="C78" s="178"/>
      <c r="D78" s="179"/>
      <c r="E78" s="178"/>
      <c r="F78" s="178"/>
      <c r="G78" s="178"/>
      <c r="H78" s="178">
        <v>5790</v>
      </c>
      <c r="I78" s="178">
        <v>100</v>
      </c>
      <c r="J78" s="178"/>
      <c r="K78" s="1147"/>
      <c r="L78" s="204" t="s">
        <v>3436</v>
      </c>
    </row>
    <row r="79" spans="1:12" x14ac:dyDescent="0.25">
      <c r="A79" s="281">
        <v>44437</v>
      </c>
      <c r="B79" s="17" t="s">
        <v>13</v>
      </c>
      <c r="C79" s="1589" t="s">
        <v>3477</v>
      </c>
      <c r="D79" s="1590"/>
      <c r="E79" s="1590"/>
      <c r="F79" s="1590"/>
      <c r="G79" s="1590"/>
      <c r="H79" s="1590"/>
      <c r="I79" s="1590"/>
      <c r="J79" s="1591"/>
      <c r="K79" s="1147"/>
      <c r="L79" s="204"/>
    </row>
    <row r="80" spans="1:12" x14ac:dyDescent="0.25">
      <c r="A80" s="281"/>
      <c r="B80" s="17"/>
      <c r="C80" s="178"/>
      <c r="D80" s="178"/>
      <c r="E80" s="178"/>
      <c r="F80" s="178"/>
      <c r="G80" s="178"/>
      <c r="H80" s="178"/>
      <c r="I80" s="178"/>
      <c r="J80" s="178"/>
      <c r="K80" s="1147"/>
      <c r="L80" s="204"/>
    </row>
    <row r="81" spans="1:12" x14ac:dyDescent="0.25">
      <c r="A81" s="281"/>
      <c r="B81" s="17"/>
      <c r="C81" s="178"/>
      <c r="D81" s="178"/>
      <c r="E81" s="178"/>
      <c r="F81" s="178"/>
      <c r="G81" s="178"/>
      <c r="H81" s="178"/>
      <c r="I81" s="178"/>
      <c r="J81" s="178"/>
      <c r="K81" s="1147"/>
      <c r="L81" s="204"/>
    </row>
    <row r="82" spans="1:12" x14ac:dyDescent="0.25">
      <c r="A82" s="281"/>
      <c r="B82" s="17"/>
      <c r="C82" s="178"/>
      <c r="D82" s="178"/>
      <c r="E82" s="178"/>
      <c r="F82" s="178"/>
      <c r="G82" s="178"/>
      <c r="H82" s="178"/>
      <c r="I82" s="178"/>
      <c r="J82" s="178"/>
      <c r="K82" s="1147"/>
      <c r="L82" s="204"/>
    </row>
    <row r="83" spans="1:12" x14ac:dyDescent="0.25">
      <c r="A83" s="281"/>
      <c r="B83" s="17"/>
      <c r="C83" s="178"/>
      <c r="D83" s="178"/>
      <c r="E83" s="178"/>
      <c r="F83" s="178"/>
      <c r="G83" s="178"/>
      <c r="H83" s="178"/>
      <c r="I83" s="178"/>
      <c r="J83" s="178"/>
      <c r="K83" s="1147"/>
      <c r="L83" s="204"/>
    </row>
    <row r="84" spans="1:12" x14ac:dyDescent="0.25">
      <c r="A84" s="281"/>
      <c r="B84" s="17"/>
      <c r="C84" s="178"/>
      <c r="D84" s="178"/>
      <c r="E84" s="178"/>
      <c r="F84" s="178"/>
      <c r="G84" s="178"/>
      <c r="H84" s="178"/>
      <c r="I84" s="178"/>
      <c r="J84" s="178"/>
      <c r="K84" s="1147"/>
      <c r="L84" s="204"/>
    </row>
    <row r="85" spans="1:12" x14ac:dyDescent="0.25">
      <c r="A85" s="281"/>
      <c r="B85" s="17"/>
      <c r="C85" s="178"/>
      <c r="D85" s="178"/>
      <c r="E85" s="178"/>
      <c r="F85" s="178"/>
      <c r="G85" s="178"/>
      <c r="H85" s="178"/>
      <c r="I85" s="178"/>
      <c r="J85" s="178"/>
      <c r="K85" s="1147"/>
      <c r="L85" s="204"/>
    </row>
    <row r="86" spans="1:12" x14ac:dyDescent="0.25">
      <c r="A86" s="281"/>
      <c r="B86" s="17"/>
      <c r="C86" s="178"/>
      <c r="D86" s="178"/>
      <c r="E86" s="178"/>
      <c r="F86" s="178"/>
      <c r="G86" s="178"/>
      <c r="H86" s="178"/>
      <c r="I86" s="178"/>
      <c r="J86" s="178"/>
      <c r="K86" s="1147"/>
      <c r="L86" s="204"/>
    </row>
    <row r="87" spans="1:12" x14ac:dyDescent="0.25">
      <c r="A87" s="281"/>
      <c r="B87" s="17"/>
      <c r="C87" s="178"/>
      <c r="D87" s="178"/>
      <c r="E87" s="178"/>
      <c r="F87" s="178"/>
      <c r="G87" s="178"/>
      <c r="H87" s="178"/>
      <c r="I87" s="178"/>
      <c r="J87" s="178"/>
      <c r="K87" s="1147"/>
      <c r="L87" s="204"/>
    </row>
    <row r="88" spans="1:12" x14ac:dyDescent="0.25">
      <c r="A88" s="281"/>
      <c r="B88" s="17"/>
      <c r="C88" s="178"/>
      <c r="D88" s="178"/>
      <c r="E88" s="178"/>
      <c r="F88" s="178"/>
      <c r="G88" s="178"/>
      <c r="H88" s="178"/>
      <c r="I88" s="178"/>
      <c r="J88" s="178"/>
      <c r="K88" s="1147"/>
      <c r="L88" s="204"/>
    </row>
    <row r="89" spans="1:12" x14ac:dyDescent="0.25">
      <c r="A89" s="281"/>
      <c r="B89" s="17"/>
      <c r="C89" s="178"/>
      <c r="D89" s="178"/>
      <c r="E89" s="178"/>
      <c r="F89" s="178"/>
      <c r="G89" s="178"/>
      <c r="H89" s="178"/>
      <c r="I89" s="178"/>
      <c r="J89" s="178"/>
      <c r="K89" s="1147"/>
      <c r="L89" s="204"/>
    </row>
    <row r="90" spans="1:12" x14ac:dyDescent="0.25">
      <c r="A90" s="281"/>
      <c r="B90" s="17"/>
      <c r="C90" s="178"/>
      <c r="D90" s="178"/>
      <c r="E90" s="178"/>
      <c r="F90" s="178"/>
      <c r="G90" s="178"/>
      <c r="H90" s="178"/>
      <c r="I90" s="178"/>
      <c r="J90" s="178"/>
      <c r="K90" s="1147"/>
      <c r="L90" s="204"/>
    </row>
    <row r="91" spans="1:12" x14ac:dyDescent="0.25">
      <c r="A91" s="281"/>
      <c r="B91" s="17"/>
      <c r="C91" s="178"/>
      <c r="D91" s="178"/>
      <c r="E91" s="178"/>
      <c r="F91" s="178"/>
      <c r="G91" s="178"/>
      <c r="H91" s="178"/>
      <c r="I91" s="178"/>
      <c r="J91" s="178"/>
      <c r="K91" s="1147"/>
      <c r="L91" s="204"/>
    </row>
    <row r="92" spans="1:12" x14ac:dyDescent="0.25">
      <c r="A92" s="281"/>
      <c r="B92" s="17"/>
      <c r="C92" s="178"/>
      <c r="D92" s="178"/>
      <c r="E92" s="178"/>
      <c r="F92" s="178"/>
      <c r="G92" s="178"/>
      <c r="H92" s="178"/>
      <c r="I92" s="178"/>
      <c r="J92" s="178"/>
      <c r="K92" s="1147"/>
      <c r="L92" s="204"/>
    </row>
    <row r="93" spans="1:12" x14ac:dyDescent="0.25">
      <c r="A93" s="281"/>
      <c r="B93" s="17"/>
      <c r="C93" s="178"/>
      <c r="D93" s="178"/>
      <c r="E93" s="178"/>
      <c r="F93" s="178"/>
      <c r="G93" s="178"/>
      <c r="H93" s="178"/>
      <c r="I93" s="178"/>
      <c r="J93" s="178"/>
      <c r="K93" s="1147"/>
      <c r="L93" s="204"/>
    </row>
    <row r="94" spans="1:12" x14ac:dyDescent="0.25">
      <c r="A94" s="281"/>
      <c r="B94" s="17"/>
      <c r="C94" s="178"/>
      <c r="D94" s="178"/>
      <c r="E94" s="178"/>
      <c r="F94" s="178"/>
      <c r="G94" s="178"/>
      <c r="H94" s="178"/>
      <c r="I94" s="178"/>
      <c r="J94" s="178"/>
      <c r="K94" s="1147"/>
      <c r="L94" s="204"/>
    </row>
    <row r="95" spans="1:12" x14ac:dyDescent="0.25">
      <c r="A95" s="281"/>
      <c r="B95" s="17"/>
      <c r="C95" s="178"/>
      <c r="D95" s="178"/>
      <c r="E95" s="178"/>
      <c r="F95" s="178"/>
      <c r="G95" s="178"/>
      <c r="H95" s="178"/>
      <c r="I95" s="178"/>
      <c r="J95" s="178"/>
      <c r="K95" s="1147"/>
      <c r="L95" s="204"/>
    </row>
    <row r="96" spans="1:12" x14ac:dyDescent="0.25">
      <c r="A96" s="281"/>
      <c r="B96" s="17"/>
      <c r="C96" s="178"/>
      <c r="D96" s="178"/>
      <c r="E96" s="178"/>
      <c r="F96" s="178"/>
      <c r="G96" s="178"/>
      <c r="H96" s="178"/>
      <c r="I96" s="178"/>
      <c r="J96" s="178"/>
      <c r="K96" s="1147"/>
      <c r="L96" s="204"/>
    </row>
    <row r="97" spans="1:12" x14ac:dyDescent="0.25">
      <c r="A97" s="281"/>
      <c r="B97" s="17"/>
      <c r="C97" s="178"/>
      <c r="D97" s="178"/>
      <c r="E97" s="178"/>
      <c r="F97" s="178"/>
      <c r="G97" s="178"/>
      <c r="H97" s="178"/>
      <c r="I97" s="178"/>
      <c r="J97" s="178"/>
      <c r="K97" s="1147"/>
      <c r="L97" s="204"/>
    </row>
    <row r="98" spans="1:12" x14ac:dyDescent="0.25">
      <c r="A98" s="281"/>
      <c r="C98" s="178"/>
      <c r="D98" s="178"/>
      <c r="E98" s="178"/>
      <c r="F98" s="178"/>
      <c r="G98" s="178"/>
      <c r="H98" s="178"/>
      <c r="I98" s="178"/>
      <c r="J98" s="178"/>
      <c r="K98" s="1147"/>
      <c r="L98" s="204"/>
    </row>
    <row r="99" spans="1:12" x14ac:dyDescent="0.25">
      <c r="A99" s="281"/>
      <c r="C99" s="178"/>
      <c r="D99" s="178"/>
      <c r="E99" s="178"/>
      <c r="F99" s="178"/>
      <c r="G99" s="178"/>
      <c r="H99" s="178"/>
      <c r="I99" s="178"/>
      <c r="J99" s="178"/>
      <c r="K99" s="1147"/>
      <c r="L99" s="204"/>
    </row>
    <row r="100" spans="1:12" x14ac:dyDescent="0.25">
      <c r="A100" s="281"/>
      <c r="C100" s="178"/>
      <c r="D100" s="178"/>
      <c r="E100" s="178"/>
      <c r="F100" s="178"/>
      <c r="G100" s="178"/>
      <c r="H100" s="178"/>
      <c r="I100" s="178"/>
      <c r="J100" s="178"/>
      <c r="K100" s="1147"/>
      <c r="L100" s="204"/>
    </row>
    <row r="101" spans="1:12" x14ac:dyDescent="0.25">
      <c r="A101" s="281"/>
      <c r="C101" s="178"/>
      <c r="D101" s="178"/>
      <c r="E101" s="178"/>
      <c r="F101" s="178"/>
      <c r="G101" s="178"/>
      <c r="H101" s="178"/>
      <c r="I101" s="178"/>
      <c r="J101" s="178"/>
      <c r="K101" s="1147"/>
      <c r="L101" s="204"/>
    </row>
    <row r="102" spans="1:12" x14ac:dyDescent="0.25">
      <c r="A102" s="281"/>
      <c r="C102" s="178"/>
      <c r="D102" s="178"/>
      <c r="E102" s="178"/>
      <c r="F102" s="178"/>
      <c r="G102" s="178"/>
      <c r="H102" s="178"/>
      <c r="I102" s="178"/>
      <c r="J102" s="178"/>
      <c r="K102" s="1147"/>
      <c r="L102" s="204"/>
    </row>
    <row r="103" spans="1:12" x14ac:dyDescent="0.25">
      <c r="A103" s="281"/>
      <c r="C103" s="178"/>
      <c r="D103" s="178"/>
      <c r="E103" s="178"/>
      <c r="F103" s="178"/>
      <c r="G103" s="178"/>
      <c r="H103" s="178"/>
      <c r="I103" s="178"/>
      <c r="J103" s="178"/>
      <c r="K103" s="1147"/>
      <c r="L103" s="204"/>
    </row>
    <row r="104" spans="1:12" x14ac:dyDescent="0.25">
      <c r="A104" s="281"/>
      <c r="C104" s="178"/>
      <c r="D104" s="178"/>
      <c r="E104" s="178"/>
      <c r="F104" s="178"/>
      <c r="G104" s="178"/>
      <c r="H104" s="178"/>
      <c r="I104" s="178"/>
      <c r="J104" s="178"/>
      <c r="K104" s="1147"/>
      <c r="L104" s="204"/>
    </row>
    <row r="105" spans="1:12" x14ac:dyDescent="0.25">
      <c r="A105" s="281"/>
      <c r="C105" s="178"/>
      <c r="D105" s="178"/>
      <c r="E105" s="178"/>
      <c r="F105" s="178"/>
      <c r="G105" s="178"/>
      <c r="H105" s="178"/>
      <c r="I105" s="178"/>
      <c r="J105" s="178"/>
      <c r="K105" s="1147"/>
      <c r="L105" s="204"/>
    </row>
    <row r="106" spans="1:12" x14ac:dyDescent="0.25">
      <c r="A106" s="281"/>
      <c r="C106" s="178"/>
      <c r="D106" s="178"/>
      <c r="E106" s="178"/>
      <c r="F106" s="178"/>
      <c r="G106" s="178"/>
      <c r="H106" s="178"/>
      <c r="I106" s="178"/>
      <c r="J106" s="178"/>
      <c r="K106" s="1147"/>
      <c r="L106" s="204"/>
    </row>
    <row r="107" spans="1:12" x14ac:dyDescent="0.25">
      <c r="A107" s="281"/>
      <c r="C107" s="178"/>
      <c r="D107" s="178"/>
      <c r="E107" s="178"/>
      <c r="F107" s="178"/>
      <c r="G107" s="178"/>
      <c r="H107" s="178"/>
      <c r="I107" s="178"/>
      <c r="J107" s="178"/>
      <c r="K107" s="1147"/>
      <c r="L107" s="204"/>
    </row>
    <row r="108" spans="1:12" x14ac:dyDescent="0.25">
      <c r="A108" s="281"/>
      <c r="C108" s="178"/>
      <c r="D108" s="178"/>
      <c r="E108" s="178"/>
      <c r="F108" s="178"/>
      <c r="G108" s="178"/>
      <c r="H108" s="178"/>
      <c r="I108" s="178"/>
      <c r="J108" s="178"/>
      <c r="K108" s="1147"/>
      <c r="L108" s="204"/>
    </row>
    <row r="109" spans="1:12" x14ac:dyDescent="0.25">
      <c r="A109" s="281"/>
      <c r="C109" s="178"/>
      <c r="D109" s="178"/>
      <c r="E109" s="178"/>
      <c r="F109" s="178"/>
      <c r="G109" s="178"/>
      <c r="H109" s="178"/>
      <c r="I109" s="178"/>
      <c r="J109" s="178"/>
      <c r="K109" s="1147"/>
      <c r="L109" s="204"/>
    </row>
    <row r="110" spans="1:12" x14ac:dyDescent="0.25">
      <c r="A110" s="281"/>
      <c r="C110" s="178"/>
      <c r="D110" s="178"/>
      <c r="E110" s="178"/>
      <c r="F110" s="178"/>
      <c r="G110" s="178"/>
      <c r="H110" s="178"/>
      <c r="I110" s="178"/>
      <c r="J110" s="178"/>
      <c r="K110" s="1147"/>
      <c r="L110" s="204"/>
    </row>
    <row r="111" spans="1:12" x14ac:dyDescent="0.25">
      <c r="A111" s="281"/>
      <c r="C111" s="178"/>
      <c r="D111" s="178"/>
      <c r="E111" s="178"/>
      <c r="F111" s="178"/>
      <c r="G111" s="178"/>
      <c r="H111" s="178"/>
      <c r="I111" s="178"/>
      <c r="J111" s="178"/>
      <c r="K111" s="1147"/>
      <c r="L111" s="204"/>
    </row>
    <row r="112" spans="1:12" x14ac:dyDescent="0.25">
      <c r="A112" s="281"/>
      <c r="C112" s="178"/>
      <c r="D112" s="178"/>
      <c r="E112" s="178"/>
      <c r="F112" s="178"/>
      <c r="G112" s="178"/>
      <c r="H112" s="178"/>
      <c r="I112" s="178"/>
      <c r="J112" s="178"/>
      <c r="K112" s="1147"/>
      <c r="L112" s="204"/>
    </row>
    <row r="113" spans="1:12" x14ac:dyDescent="0.25">
      <c r="A113" s="281"/>
      <c r="C113" s="178"/>
      <c r="D113" s="178"/>
      <c r="E113" s="178"/>
      <c r="F113" s="178"/>
      <c r="G113" s="178"/>
      <c r="H113" s="178"/>
      <c r="I113" s="178"/>
      <c r="J113" s="178"/>
      <c r="K113" s="1147"/>
      <c r="L113" s="204"/>
    </row>
    <row r="114" spans="1:12" x14ac:dyDescent="0.25">
      <c r="A114" s="281"/>
      <c r="C114" s="178"/>
      <c r="D114" s="178"/>
      <c r="E114" s="178"/>
      <c r="F114" s="178"/>
      <c r="G114" s="178"/>
      <c r="H114" s="178"/>
      <c r="I114" s="178"/>
      <c r="J114" s="178"/>
      <c r="K114" s="1147"/>
      <c r="L114" s="204"/>
    </row>
    <row r="115" spans="1:12" x14ac:dyDescent="0.25">
      <c r="A115" s="281"/>
      <c r="C115" s="178"/>
      <c r="D115" s="178"/>
      <c r="E115" s="178"/>
      <c r="F115" s="178"/>
      <c r="G115" s="178"/>
      <c r="H115" s="178"/>
      <c r="I115" s="178"/>
      <c r="J115" s="178"/>
      <c r="K115" s="1147"/>
      <c r="L115" s="204"/>
    </row>
    <row r="116" spans="1:12" x14ac:dyDescent="0.25">
      <c r="A116" s="281"/>
      <c r="C116" s="178"/>
      <c r="D116" s="178"/>
      <c r="E116" s="178"/>
      <c r="F116" s="178"/>
      <c r="G116" s="178"/>
      <c r="H116" s="178"/>
      <c r="I116" s="178"/>
      <c r="J116" s="178"/>
      <c r="K116" s="1147"/>
      <c r="L116" s="204"/>
    </row>
    <row r="117" spans="1:12" x14ac:dyDescent="0.25">
      <c r="A117" s="281"/>
      <c r="C117" s="178"/>
      <c r="D117" s="178"/>
      <c r="E117" s="178"/>
      <c r="F117" s="178"/>
      <c r="G117" s="178"/>
      <c r="H117" s="178"/>
      <c r="I117" s="178"/>
      <c r="J117" s="178"/>
      <c r="K117" s="1147"/>
      <c r="L117" s="204"/>
    </row>
    <row r="118" spans="1:12" x14ac:dyDescent="0.25">
      <c r="A118" s="281"/>
      <c r="C118" s="178"/>
      <c r="D118" s="178"/>
      <c r="E118" s="178"/>
      <c r="F118" s="178"/>
      <c r="G118" s="178"/>
      <c r="H118" s="178"/>
      <c r="I118" s="178"/>
      <c r="J118" s="178"/>
      <c r="K118" s="1147"/>
      <c r="L118" s="204"/>
    </row>
    <row r="119" spans="1:12" x14ac:dyDescent="0.25">
      <c r="A119" s="281"/>
      <c r="C119" s="178"/>
      <c r="D119" s="178"/>
      <c r="E119" s="178"/>
      <c r="F119" s="178"/>
      <c r="G119" s="178"/>
      <c r="H119" s="178"/>
      <c r="I119" s="178"/>
      <c r="J119" s="178"/>
      <c r="K119" s="1147"/>
      <c r="L119" s="204"/>
    </row>
    <row r="120" spans="1:12" x14ac:dyDescent="0.25">
      <c r="A120" s="281"/>
      <c r="C120" s="178"/>
      <c r="D120" s="178"/>
      <c r="E120" s="178"/>
      <c r="F120" s="178"/>
      <c r="G120" s="178"/>
      <c r="H120" s="178"/>
      <c r="I120" s="178"/>
      <c r="J120" s="178"/>
      <c r="K120" s="1147"/>
      <c r="L120" s="204"/>
    </row>
    <row r="121" spans="1:12" x14ac:dyDescent="0.25">
      <c r="A121" s="281"/>
    </row>
    <row r="122" spans="1:12" x14ac:dyDescent="0.25">
      <c r="A122" s="281"/>
    </row>
    <row r="123" spans="1:12" x14ac:dyDescent="0.25">
      <c r="A123" s="281"/>
    </row>
    <row r="124" spans="1:12" x14ac:dyDescent="0.25">
      <c r="A124" s="281"/>
    </row>
  </sheetData>
  <autoFilter ref="A6:L7"/>
  <customSheetViews>
    <customSheetView guid="{4721BBB5-12E6-4B99-8BF2-C39038CD9F6A}">
      <pane ySplit="6" topLeftCell="A25" activePane="bottomLeft" state="frozen"/>
      <selection pane="bottomLeft" activeCell="C30" sqref="C30:J30"/>
      <pageMargins left="0.7" right="0.7" top="0.75" bottom="0.75" header="0.3" footer="0.3"/>
      <pageSetup paperSize="9" orientation="portrait" r:id="rId1"/>
    </customSheetView>
    <customSheetView guid="{FA9FAA88-D028-49CA-97F0-6F4B4A8F7473}">
      <pane ySplit="6" topLeftCell="A26" activePane="bottomLeft" state="frozen"/>
      <selection pane="bottomLeft" activeCell="D30" sqref="D30"/>
      <pageMargins left="0.7" right="0.7" top="0.75" bottom="0.75" header="0.3" footer="0.3"/>
      <pageSetup paperSize="9" orientation="portrait" r:id="rId2"/>
    </customSheetView>
  </customSheetViews>
  <mergeCells count="39">
    <mergeCell ref="C75:J75"/>
    <mergeCell ref="I4:J4"/>
    <mergeCell ref="C15:J15"/>
    <mergeCell ref="C7:J7"/>
    <mergeCell ref="C74:J74"/>
    <mergeCell ref="C73:J73"/>
    <mergeCell ref="C63:J63"/>
    <mergeCell ref="C5:F5"/>
    <mergeCell ref="C36:J36"/>
    <mergeCell ref="C34:J34"/>
    <mergeCell ref="C30:J30"/>
    <mergeCell ref="I5:J5"/>
    <mergeCell ref="C24:J24"/>
    <mergeCell ref="C22:J22"/>
    <mergeCell ref="C20:J20"/>
    <mergeCell ref="C19:J19"/>
    <mergeCell ref="G5:H5"/>
    <mergeCell ref="C23:J23"/>
    <mergeCell ref="C27:J27"/>
    <mergeCell ref="C26:J26"/>
    <mergeCell ref="C59:J59"/>
    <mergeCell ref="C47:J47"/>
    <mergeCell ref="C46:J46"/>
    <mergeCell ref="C79:J79"/>
    <mergeCell ref="C76:J76"/>
    <mergeCell ref="K4:L4"/>
    <mergeCell ref="K5:L5"/>
    <mergeCell ref="A1:L1"/>
    <mergeCell ref="A2:B2"/>
    <mergeCell ref="C2:F2"/>
    <mergeCell ref="I2:J2"/>
    <mergeCell ref="K2:L2"/>
    <mergeCell ref="K3:L3"/>
    <mergeCell ref="A3:B3"/>
    <mergeCell ref="C3:F3"/>
    <mergeCell ref="I3:J3"/>
    <mergeCell ref="A4:B4"/>
    <mergeCell ref="C4:F4"/>
    <mergeCell ref="A5:B5"/>
  </mergeCells>
  <hyperlinks>
    <hyperlink ref="B7" r:id="rId3"/>
    <hyperlink ref="B47" r:id="rId4"/>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M163"/>
  <sheetViews>
    <sheetView view="pageBreakPreview" zoomScaleNormal="100" zoomScaleSheetLayoutView="100" workbookViewId="0">
      <pane ySplit="6" topLeftCell="A115" activePane="bottomLeft" state="frozen"/>
      <selection pane="bottomLeft" activeCell="C118" sqref="C118:J118"/>
    </sheetView>
  </sheetViews>
  <sheetFormatPr defaultColWidth="8.88671875" defaultRowHeight="15.75" x14ac:dyDescent="0.25"/>
  <cols>
    <col min="1" max="1" width="8.5546875" style="48" customWidth="1"/>
    <col min="2" max="2" width="7.88671875" style="47" customWidth="1"/>
    <col min="3" max="10" width="11.6640625" style="47" customWidth="1"/>
    <col min="11" max="11" width="13.88671875" style="977" customWidth="1"/>
    <col min="12" max="12" width="42" style="18" customWidth="1"/>
    <col min="13" max="16384" width="8.88671875" style="9"/>
  </cols>
  <sheetData>
    <row r="1" spans="1:13" s="6" customFormat="1" ht="30.75" customHeight="1" thickTop="1" x14ac:dyDescent="0.25">
      <c r="A1" s="1751" t="s">
        <v>429</v>
      </c>
      <c r="B1" s="1752"/>
      <c r="C1" s="1752"/>
      <c r="D1" s="1752"/>
      <c r="E1" s="1752"/>
      <c r="F1" s="1752"/>
      <c r="G1" s="1752"/>
      <c r="H1" s="1752"/>
      <c r="I1" s="1752"/>
      <c r="J1" s="1752"/>
      <c r="K1" s="1752"/>
      <c r="L1" s="1753"/>
      <c r="M1" s="5"/>
    </row>
    <row r="2" spans="1:13" ht="20.25" customHeight="1" x14ac:dyDescent="0.25">
      <c r="A2" s="1624" t="s">
        <v>177</v>
      </c>
      <c r="B2" s="1625"/>
      <c r="C2" s="1600">
        <f>+(60+125+25)*25</f>
        <v>5250</v>
      </c>
      <c r="D2" s="1601"/>
      <c r="E2" s="1601"/>
      <c r="F2" s="1602"/>
      <c r="G2" s="1754" t="s">
        <v>3240</v>
      </c>
      <c r="H2" s="1755"/>
      <c r="I2" s="1628" t="s">
        <v>178</v>
      </c>
      <c r="J2" s="1629"/>
      <c r="K2" s="1756" t="s">
        <v>190</v>
      </c>
      <c r="L2" s="1757"/>
      <c r="M2" s="8"/>
    </row>
    <row r="3" spans="1:13" ht="20.25" customHeight="1" x14ac:dyDescent="0.25">
      <c r="A3" s="1624" t="s">
        <v>179</v>
      </c>
      <c r="B3" s="1625"/>
      <c r="C3" s="1600" t="s">
        <v>193</v>
      </c>
      <c r="D3" s="1601"/>
      <c r="E3" s="1601"/>
      <c r="F3" s="1602"/>
      <c r="G3" s="1740" t="s">
        <v>291</v>
      </c>
      <c r="H3" s="1741"/>
      <c r="I3" s="1628" t="s">
        <v>180</v>
      </c>
      <c r="J3" s="1629"/>
      <c r="K3" s="1756" t="s">
        <v>192</v>
      </c>
      <c r="L3" s="1757"/>
      <c r="M3" s="8"/>
    </row>
    <row r="4" spans="1:13" ht="20.25" customHeight="1" x14ac:dyDescent="0.25">
      <c r="A4" s="1624" t="s">
        <v>181</v>
      </c>
      <c r="B4" s="1625"/>
      <c r="C4" s="1600" t="s">
        <v>3132</v>
      </c>
      <c r="D4" s="1601"/>
      <c r="E4" s="1601"/>
      <c r="F4" s="1602"/>
      <c r="G4" s="1740"/>
      <c r="H4" s="1741"/>
      <c r="I4" s="1628" t="s">
        <v>182</v>
      </c>
      <c r="J4" s="1629"/>
      <c r="K4" s="1758" t="s">
        <v>3410</v>
      </c>
      <c r="L4" s="1759"/>
      <c r="M4" s="8"/>
    </row>
    <row r="5" spans="1:13" ht="90.75" customHeight="1" thickBot="1" x14ac:dyDescent="0.3">
      <c r="A5" s="1641" t="s">
        <v>183</v>
      </c>
      <c r="B5" s="1642"/>
      <c r="C5" s="1750" t="s">
        <v>3423</v>
      </c>
      <c r="D5" s="1637"/>
      <c r="E5" s="1637"/>
      <c r="F5" s="1638"/>
      <c r="G5" s="1742" t="s">
        <v>1645</v>
      </c>
      <c r="H5" s="1743"/>
      <c r="I5" s="1628" t="s">
        <v>297</v>
      </c>
      <c r="J5" s="1629"/>
      <c r="K5" s="1760" t="s">
        <v>3131</v>
      </c>
      <c r="L5" s="1761"/>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30.75" customHeight="1" x14ac:dyDescent="0.35">
      <c r="A7" s="16">
        <v>40571</v>
      </c>
      <c r="B7" s="17" t="s">
        <v>18</v>
      </c>
      <c r="C7" s="47">
        <v>110</v>
      </c>
      <c r="D7" s="47">
        <v>65</v>
      </c>
      <c r="E7" s="47">
        <v>40</v>
      </c>
      <c r="G7" s="47">
        <v>173</v>
      </c>
      <c r="K7" s="1248" t="s">
        <v>1538</v>
      </c>
      <c r="L7" s="346" t="s">
        <v>1537</v>
      </c>
    </row>
    <row r="8" spans="1:13" ht="48" customHeight="1" x14ac:dyDescent="0.25">
      <c r="A8" s="16">
        <v>40576</v>
      </c>
      <c r="B8" s="17" t="s">
        <v>13</v>
      </c>
      <c r="C8" s="1617" t="s">
        <v>32</v>
      </c>
      <c r="D8" s="1617"/>
      <c r="E8" s="1617"/>
      <c r="F8" s="1617"/>
      <c r="G8" s="1617"/>
      <c r="H8" s="1617"/>
      <c r="I8" s="1617"/>
      <c r="J8" s="1617"/>
      <c r="K8" s="976"/>
    </row>
    <row r="9" spans="1:13" ht="48" customHeight="1" x14ac:dyDescent="0.25">
      <c r="A9" s="485">
        <v>40602</v>
      </c>
      <c r="B9" s="486" t="s">
        <v>24</v>
      </c>
      <c r="C9" s="1681" t="s">
        <v>102</v>
      </c>
      <c r="D9" s="1681"/>
      <c r="E9" s="1681"/>
      <c r="F9" s="1681"/>
      <c r="G9" s="1681"/>
      <c r="H9" s="1681"/>
      <c r="I9" s="1681"/>
      <c r="J9" s="1681"/>
      <c r="K9" s="1034"/>
      <c r="L9" s="524"/>
    </row>
    <row r="10" spans="1:13" ht="20.100000000000001" customHeight="1" x14ac:dyDescent="0.25">
      <c r="A10" s="16">
        <v>40627</v>
      </c>
      <c r="B10" s="17" t="s">
        <v>127</v>
      </c>
      <c r="H10" s="47" t="s">
        <v>52</v>
      </c>
      <c r="L10" s="18" t="s">
        <v>53</v>
      </c>
    </row>
    <row r="11" spans="1:13" ht="21.75" customHeight="1" x14ac:dyDescent="0.25">
      <c r="A11" s="16">
        <v>40655</v>
      </c>
      <c r="B11" s="17" t="s">
        <v>18</v>
      </c>
      <c r="C11" s="47">
        <v>130</v>
      </c>
      <c r="D11" s="47">
        <v>104</v>
      </c>
      <c r="E11" s="47">
        <v>20</v>
      </c>
      <c r="F11" s="47">
        <v>77</v>
      </c>
      <c r="G11" s="47">
        <v>160</v>
      </c>
      <c r="L11" s="18" t="s">
        <v>896</v>
      </c>
    </row>
    <row r="12" spans="1:13" ht="21" customHeight="1" thickBot="1" x14ac:dyDescent="0.3">
      <c r="A12" s="37">
        <v>40750</v>
      </c>
      <c r="B12" s="38" t="s">
        <v>127</v>
      </c>
      <c r="C12" s="74"/>
      <c r="D12" s="74"/>
      <c r="E12" s="74"/>
      <c r="F12" s="74"/>
      <c r="G12" s="74"/>
      <c r="H12" s="74" t="s">
        <v>52</v>
      </c>
      <c r="I12" s="74"/>
      <c r="J12" s="74"/>
      <c r="K12" s="74"/>
      <c r="L12" s="39" t="s">
        <v>90</v>
      </c>
    </row>
    <row r="13" spans="1:13" ht="53.25" customHeight="1" thickTop="1" x14ac:dyDescent="0.25">
      <c r="A13" s="40">
        <v>41001</v>
      </c>
      <c r="B13" s="41" t="s">
        <v>13</v>
      </c>
      <c r="C13" s="1744" t="s">
        <v>897</v>
      </c>
      <c r="D13" s="1745"/>
      <c r="E13" s="1745"/>
      <c r="F13" s="1745"/>
      <c r="G13" s="1745"/>
      <c r="H13" s="1745"/>
      <c r="I13" s="1745"/>
      <c r="J13" s="1746"/>
      <c r="K13" s="1036"/>
      <c r="L13" s="42"/>
    </row>
    <row r="14" spans="1:13" ht="20.100000000000001" customHeight="1" x14ac:dyDescent="0.25">
      <c r="A14" s="16">
        <v>41007</v>
      </c>
      <c r="B14" s="17" t="s">
        <v>127</v>
      </c>
      <c r="L14" s="18" t="s">
        <v>898</v>
      </c>
    </row>
    <row r="15" spans="1:13" ht="20.100000000000001" customHeight="1" x14ac:dyDescent="0.25">
      <c r="A15" s="19">
        <v>41043</v>
      </c>
      <c r="B15" s="20" t="s">
        <v>18</v>
      </c>
      <c r="C15" s="62">
        <v>55</v>
      </c>
      <c r="D15" s="60">
        <f>+C15*(100-E15)/100</f>
        <v>33</v>
      </c>
      <c r="E15" s="62">
        <v>40</v>
      </c>
      <c r="F15" s="62"/>
      <c r="G15" s="62">
        <v>30</v>
      </c>
      <c r="H15" s="62"/>
      <c r="I15" s="62"/>
      <c r="J15" s="62"/>
      <c r="K15" s="1098"/>
      <c r="L15" s="28" t="s">
        <v>777</v>
      </c>
    </row>
    <row r="16" spans="1:13" ht="70.5" customHeight="1" x14ac:dyDescent="0.25">
      <c r="A16" s="485">
        <v>41067</v>
      </c>
      <c r="B16" s="486" t="s">
        <v>24</v>
      </c>
      <c r="C16" s="1747" t="s">
        <v>899</v>
      </c>
      <c r="D16" s="1748"/>
      <c r="E16" s="1748"/>
      <c r="F16" s="1748"/>
      <c r="G16" s="1748"/>
      <c r="H16" s="1748"/>
      <c r="I16" s="1748"/>
      <c r="J16" s="1749"/>
      <c r="K16" s="1037"/>
      <c r="L16" s="525" t="s">
        <v>1538</v>
      </c>
    </row>
    <row r="17" spans="1:12" ht="20.100000000000001" customHeight="1" x14ac:dyDescent="0.25">
      <c r="A17" s="25">
        <v>41004</v>
      </c>
      <c r="B17" s="26" t="s">
        <v>130</v>
      </c>
      <c r="C17" s="1607" t="s">
        <v>149</v>
      </c>
      <c r="D17" s="1607" t="e">
        <f>+C17*(100-E17)/100</f>
        <v>#VALUE!</v>
      </c>
      <c r="E17" s="1607"/>
      <c r="F17" s="1607"/>
      <c r="G17" s="1607"/>
      <c r="H17" s="1607"/>
      <c r="I17" s="1607"/>
      <c r="J17" s="1607"/>
      <c r="K17" s="979"/>
      <c r="L17" s="27"/>
    </row>
    <row r="18" spans="1:12" ht="20.100000000000001" customHeight="1" x14ac:dyDescent="0.25">
      <c r="A18" s="19">
        <v>41115</v>
      </c>
      <c r="B18" s="20" t="s">
        <v>18</v>
      </c>
      <c r="C18" s="62">
        <v>85</v>
      </c>
      <c r="D18" s="60">
        <f>+C18*(100-E18)/100</f>
        <v>51</v>
      </c>
      <c r="E18" s="62">
        <v>40</v>
      </c>
      <c r="F18" s="62"/>
      <c r="G18" s="62">
        <v>90</v>
      </c>
      <c r="H18" s="62"/>
      <c r="I18" s="62"/>
      <c r="J18" s="62"/>
      <c r="K18" s="1098"/>
      <c r="L18" s="28" t="s">
        <v>706</v>
      </c>
    </row>
    <row r="19" spans="1:12" ht="20.100000000000001" customHeight="1" x14ac:dyDescent="0.25">
      <c r="A19" s="16">
        <v>41116</v>
      </c>
      <c r="B19" s="17" t="s">
        <v>127</v>
      </c>
      <c r="D19" s="57"/>
      <c r="H19" s="1600" t="s">
        <v>52</v>
      </c>
      <c r="I19" s="1602"/>
      <c r="L19" s="52" t="s">
        <v>164</v>
      </c>
    </row>
    <row r="20" spans="1:12" ht="20.100000000000001" customHeight="1" x14ac:dyDescent="0.25">
      <c r="A20" s="16">
        <v>41136</v>
      </c>
      <c r="B20" s="17" t="s">
        <v>13</v>
      </c>
      <c r="C20" s="1661" t="s">
        <v>74</v>
      </c>
      <c r="D20" s="1662"/>
      <c r="E20" s="1662"/>
      <c r="F20" s="1662"/>
      <c r="G20" s="1662"/>
      <c r="H20" s="1662"/>
      <c r="I20" s="1662"/>
      <c r="J20" s="1663"/>
      <c r="K20" s="1002"/>
    </row>
    <row r="21" spans="1:12" ht="20.100000000000001" customHeight="1" x14ac:dyDescent="0.25">
      <c r="A21" s="16">
        <v>41185</v>
      </c>
      <c r="B21" s="17" t="s">
        <v>127</v>
      </c>
      <c r="D21" s="57"/>
      <c r="H21" s="1600" t="s">
        <v>52</v>
      </c>
      <c r="I21" s="1602"/>
      <c r="L21" s="18" t="s">
        <v>900</v>
      </c>
    </row>
    <row r="22" spans="1:12" ht="20.100000000000001" customHeight="1" thickBot="1" x14ac:dyDescent="0.3">
      <c r="A22" s="22">
        <v>41214</v>
      </c>
      <c r="B22" s="23" t="s">
        <v>18</v>
      </c>
      <c r="C22" s="64">
        <v>110</v>
      </c>
      <c r="D22" s="58">
        <f>+C22*(100-E22)/100</f>
        <v>66</v>
      </c>
      <c r="E22" s="64">
        <v>40</v>
      </c>
      <c r="F22" s="64"/>
      <c r="G22" s="64">
        <v>160</v>
      </c>
      <c r="H22" s="64"/>
      <c r="I22" s="64"/>
      <c r="J22" s="64"/>
      <c r="K22" s="64"/>
      <c r="L22" s="32" t="s">
        <v>446</v>
      </c>
    </row>
    <row r="23" spans="1:12" ht="20.100000000000001" customHeight="1" thickTop="1" x14ac:dyDescent="0.25">
      <c r="A23" s="44">
        <v>41290</v>
      </c>
      <c r="B23" s="45" t="s">
        <v>18</v>
      </c>
      <c r="C23" s="81">
        <v>110</v>
      </c>
      <c r="D23" s="67">
        <f>+C23*(100-E23)/100</f>
        <v>66</v>
      </c>
      <c r="E23" s="81">
        <v>40</v>
      </c>
      <c r="F23" s="81"/>
      <c r="G23" s="81">
        <v>160</v>
      </c>
      <c r="H23" s="81"/>
      <c r="I23" s="81"/>
      <c r="J23" s="81"/>
      <c r="K23" s="985"/>
      <c r="L23" s="46" t="s">
        <v>36</v>
      </c>
    </row>
    <row r="24" spans="1:12" ht="20.100000000000001" customHeight="1" x14ac:dyDescent="0.25">
      <c r="A24" s="16">
        <v>41304</v>
      </c>
      <c r="B24" s="17" t="s">
        <v>127</v>
      </c>
      <c r="D24" s="57"/>
      <c r="H24" s="1600" t="s">
        <v>52</v>
      </c>
      <c r="I24" s="1602"/>
      <c r="L24" s="18" t="s">
        <v>901</v>
      </c>
    </row>
    <row r="25" spans="1:12" ht="20.100000000000001" customHeight="1" x14ac:dyDescent="0.25">
      <c r="A25" s="16">
        <v>41547</v>
      </c>
      <c r="B25" s="17" t="s">
        <v>127</v>
      </c>
      <c r="D25" s="57"/>
      <c r="L25" s="18" t="s">
        <v>902</v>
      </c>
    </row>
    <row r="26" spans="1:12" ht="20.100000000000001" customHeight="1" x14ac:dyDescent="0.25">
      <c r="A26" s="16">
        <v>41562</v>
      </c>
      <c r="B26" s="17" t="s">
        <v>4</v>
      </c>
      <c r="C26" s="1600" t="s">
        <v>2889</v>
      </c>
      <c r="D26" s="1601"/>
      <c r="E26" s="1601"/>
      <c r="F26" s="1601"/>
      <c r="G26" s="1601"/>
      <c r="H26" s="1601"/>
      <c r="I26" s="1601"/>
      <c r="J26" s="1602"/>
      <c r="K26" s="972"/>
    </row>
    <row r="27" spans="1:12" ht="20.100000000000001" customHeight="1" x14ac:dyDescent="0.25">
      <c r="A27" s="16">
        <v>41568</v>
      </c>
      <c r="B27" s="17" t="s">
        <v>18</v>
      </c>
      <c r="C27" s="47">
        <v>120</v>
      </c>
      <c r="D27" s="57">
        <f>+C27*(100-E27)/100</f>
        <v>102</v>
      </c>
      <c r="E27" s="47">
        <v>15</v>
      </c>
      <c r="G27" s="47">
        <v>150</v>
      </c>
      <c r="L27" s="18" t="s">
        <v>36</v>
      </c>
    </row>
    <row r="28" spans="1:12" ht="24" customHeight="1" thickBot="1" x14ac:dyDescent="0.3">
      <c r="A28" s="22">
        <v>41637</v>
      </c>
      <c r="B28" s="23" t="s">
        <v>11</v>
      </c>
      <c r="C28" s="1764" t="s">
        <v>903</v>
      </c>
      <c r="D28" s="1720"/>
      <c r="E28" s="1720"/>
      <c r="F28" s="1720"/>
      <c r="G28" s="1720"/>
      <c r="H28" s="1720"/>
      <c r="I28" s="1720"/>
      <c r="J28" s="1721"/>
      <c r="K28" s="1020"/>
      <c r="L28" s="32"/>
    </row>
    <row r="29" spans="1:12" ht="20.100000000000001" customHeight="1" thickTop="1" x14ac:dyDescent="0.25">
      <c r="A29" s="44">
        <v>41719</v>
      </c>
      <c r="B29" s="45" t="s">
        <v>127</v>
      </c>
      <c r="C29" s="81"/>
      <c r="D29" s="67"/>
      <c r="E29" s="81"/>
      <c r="F29" s="81"/>
      <c r="G29" s="81"/>
      <c r="H29" s="1600" t="s">
        <v>52</v>
      </c>
      <c r="I29" s="1602"/>
      <c r="J29" s="81"/>
      <c r="K29" s="985"/>
      <c r="L29" s="18" t="s">
        <v>904</v>
      </c>
    </row>
    <row r="30" spans="1:12" x14ac:dyDescent="0.25">
      <c r="A30" s="16">
        <v>41762</v>
      </c>
      <c r="B30" s="17" t="s">
        <v>18</v>
      </c>
      <c r="C30" s="47">
        <v>105</v>
      </c>
      <c r="D30" s="57">
        <f>+C30*(100-E30)/100</f>
        <v>92.4</v>
      </c>
      <c r="E30" s="47">
        <v>12</v>
      </c>
      <c r="G30" s="47">
        <v>150</v>
      </c>
      <c r="L30" s="18" t="s">
        <v>321</v>
      </c>
    </row>
    <row r="31" spans="1:12" ht="49.5" customHeight="1" x14ac:dyDescent="0.25">
      <c r="A31" s="16">
        <v>41863</v>
      </c>
      <c r="B31" s="17" t="s">
        <v>13</v>
      </c>
      <c r="C31" s="1664" t="s">
        <v>905</v>
      </c>
      <c r="D31" s="1665"/>
      <c r="E31" s="1665"/>
      <c r="F31" s="1665"/>
      <c r="G31" s="1665"/>
      <c r="H31" s="1665"/>
      <c r="I31" s="1665"/>
      <c r="J31" s="1666"/>
      <c r="K31" s="999"/>
    </row>
    <row r="32" spans="1:12" ht="67.5" customHeight="1" x14ac:dyDescent="0.25">
      <c r="A32" s="485">
        <v>41866</v>
      </c>
      <c r="B32" s="486" t="s">
        <v>24</v>
      </c>
      <c r="C32" s="1747" t="s">
        <v>1848</v>
      </c>
      <c r="D32" s="1762"/>
      <c r="E32" s="1762"/>
      <c r="F32" s="1762"/>
      <c r="G32" s="1762"/>
      <c r="H32" s="1762"/>
      <c r="I32" s="1762"/>
      <c r="J32" s="1763"/>
      <c r="K32" s="1029"/>
      <c r="L32" s="526" t="s">
        <v>1069</v>
      </c>
    </row>
    <row r="33" spans="1:12" x14ac:dyDescent="0.25">
      <c r="A33" s="16">
        <v>41874</v>
      </c>
      <c r="B33" s="17" t="s">
        <v>127</v>
      </c>
      <c r="C33" s="178"/>
      <c r="D33" s="179"/>
      <c r="E33" s="178"/>
      <c r="F33" s="178"/>
      <c r="G33" s="178"/>
      <c r="H33" s="1589" t="s">
        <v>52</v>
      </c>
      <c r="I33" s="1591"/>
      <c r="J33" s="178"/>
      <c r="K33" s="1003"/>
      <c r="L33" s="18" t="s">
        <v>906</v>
      </c>
    </row>
    <row r="34" spans="1:12" ht="20.100000000000001" customHeight="1" x14ac:dyDescent="0.25">
      <c r="A34" s="16">
        <v>41879</v>
      </c>
      <c r="B34" s="17" t="s">
        <v>18</v>
      </c>
      <c r="C34" s="178">
        <v>115</v>
      </c>
      <c r="D34" s="179">
        <f>+C34*(100-E34)/100</f>
        <v>101.2</v>
      </c>
      <c r="E34" s="178">
        <v>12</v>
      </c>
      <c r="F34" s="178"/>
      <c r="G34" s="178">
        <v>150</v>
      </c>
      <c r="H34" s="178"/>
      <c r="I34" s="178"/>
      <c r="J34" s="178"/>
      <c r="K34" s="1003"/>
      <c r="L34" s="18" t="s">
        <v>158</v>
      </c>
    </row>
    <row r="35" spans="1:12" ht="20.100000000000001" customHeight="1" thickBot="1" x14ac:dyDescent="0.3">
      <c r="A35" s="166">
        <v>42000</v>
      </c>
      <c r="B35" s="167" t="s">
        <v>18</v>
      </c>
      <c r="C35" s="239">
        <v>150</v>
      </c>
      <c r="D35" s="240">
        <f>+C35*(100-E35)/100</f>
        <v>132</v>
      </c>
      <c r="E35" s="239">
        <v>12</v>
      </c>
      <c r="F35" s="239"/>
      <c r="G35" s="239">
        <v>148</v>
      </c>
      <c r="H35" s="239"/>
      <c r="I35" s="239"/>
      <c r="J35" s="239"/>
      <c r="K35" s="239"/>
      <c r="L35" s="161" t="s">
        <v>214</v>
      </c>
    </row>
    <row r="36" spans="1:12" ht="21.75" customHeight="1" thickTop="1" x14ac:dyDescent="0.25">
      <c r="A36" s="44">
        <v>42037</v>
      </c>
      <c r="B36" s="45" t="s">
        <v>127</v>
      </c>
      <c r="C36" s="229"/>
      <c r="D36" s="238"/>
      <c r="E36" s="229"/>
      <c r="F36" s="229"/>
      <c r="G36" s="229"/>
      <c r="H36" s="1732" t="s">
        <v>52</v>
      </c>
      <c r="I36" s="1733"/>
      <c r="J36" s="229"/>
      <c r="K36" s="229"/>
      <c r="L36" s="18" t="s">
        <v>902</v>
      </c>
    </row>
    <row r="37" spans="1:12" ht="21.75" customHeight="1" x14ac:dyDescent="0.25">
      <c r="A37" s="16">
        <v>42063</v>
      </c>
      <c r="B37" s="17" t="s">
        <v>18</v>
      </c>
      <c r="C37" s="178">
        <v>165</v>
      </c>
      <c r="D37" s="179">
        <f>+C37*(100-E37)/100</f>
        <v>145.19999999999999</v>
      </c>
      <c r="E37" s="178">
        <v>12</v>
      </c>
      <c r="F37" s="178"/>
      <c r="G37" s="178">
        <v>150</v>
      </c>
      <c r="H37" s="178"/>
      <c r="I37" s="178"/>
      <c r="J37" s="178"/>
      <c r="K37" s="1003"/>
      <c r="L37" s="18" t="s">
        <v>36</v>
      </c>
    </row>
    <row r="38" spans="1:12" ht="21.75" customHeight="1" x14ac:dyDescent="0.25">
      <c r="A38" s="16">
        <v>42108</v>
      </c>
      <c r="B38" s="17" t="s">
        <v>13</v>
      </c>
      <c r="C38" s="1658" t="s">
        <v>14</v>
      </c>
      <c r="D38" s="1659"/>
      <c r="E38" s="1659"/>
      <c r="F38" s="1659"/>
      <c r="G38" s="1659"/>
      <c r="H38" s="1659"/>
      <c r="I38" s="1659"/>
      <c r="J38" s="1660"/>
      <c r="K38" s="997"/>
    </row>
    <row r="39" spans="1:12" ht="21.75" customHeight="1" x14ac:dyDescent="0.25">
      <c r="A39" s="19">
        <v>42117</v>
      </c>
      <c r="B39" s="20" t="s">
        <v>18</v>
      </c>
      <c r="C39" s="236">
        <v>125</v>
      </c>
      <c r="D39" s="237">
        <v>100</v>
      </c>
      <c r="E39" s="236">
        <v>20</v>
      </c>
      <c r="F39" s="236"/>
      <c r="G39" s="236">
        <v>145</v>
      </c>
      <c r="H39" s="236"/>
      <c r="I39" s="236"/>
      <c r="J39" s="236"/>
      <c r="K39" s="236"/>
      <c r="L39" s="28" t="s">
        <v>36</v>
      </c>
    </row>
    <row r="40" spans="1:12" ht="20.100000000000001" customHeight="1" x14ac:dyDescent="0.25">
      <c r="A40" s="16">
        <v>42133</v>
      </c>
      <c r="B40" s="17" t="s">
        <v>127</v>
      </c>
      <c r="C40" s="178"/>
      <c r="D40" s="179"/>
      <c r="E40" s="178"/>
      <c r="F40" s="178"/>
      <c r="G40" s="178"/>
      <c r="H40" s="1589" t="s">
        <v>52</v>
      </c>
      <c r="I40" s="1591"/>
      <c r="J40" s="178"/>
      <c r="K40" s="1003"/>
      <c r="L40" s="18" t="s">
        <v>42</v>
      </c>
    </row>
    <row r="41" spans="1:12" ht="20.100000000000001" customHeight="1" x14ac:dyDescent="0.25">
      <c r="A41" s="16">
        <v>42183</v>
      </c>
      <c r="B41" s="17" t="s">
        <v>13</v>
      </c>
      <c r="C41" s="1661" t="s">
        <v>1056</v>
      </c>
      <c r="D41" s="1662"/>
      <c r="E41" s="1662"/>
      <c r="F41" s="1662"/>
      <c r="G41" s="1662"/>
      <c r="H41" s="1662"/>
      <c r="I41" s="1662"/>
      <c r="J41" s="1663"/>
      <c r="K41" s="1002"/>
    </row>
    <row r="42" spans="1:12" ht="20.100000000000001" customHeight="1" x14ac:dyDescent="0.25">
      <c r="A42" s="16">
        <v>42185</v>
      </c>
      <c r="B42" s="17" t="s">
        <v>18</v>
      </c>
      <c r="C42" s="178">
        <v>190</v>
      </c>
      <c r="D42" s="179">
        <f>+C42*(100-E42)/100</f>
        <v>167.2</v>
      </c>
      <c r="E42" s="178">
        <v>12</v>
      </c>
      <c r="F42" s="178"/>
      <c r="G42" s="178">
        <v>125</v>
      </c>
      <c r="H42" s="178"/>
      <c r="I42" s="178"/>
      <c r="J42" s="178"/>
      <c r="K42" s="1003"/>
      <c r="L42" s="18" t="s">
        <v>1057</v>
      </c>
    </row>
    <row r="43" spans="1:12" ht="20.100000000000001" customHeight="1" x14ac:dyDescent="0.25">
      <c r="A43" s="16">
        <v>42304</v>
      </c>
      <c r="B43" s="17" t="s">
        <v>18</v>
      </c>
      <c r="C43" s="178">
        <v>195</v>
      </c>
      <c r="D43" s="179">
        <f>+C43*(100-E43)/100</f>
        <v>171.6</v>
      </c>
      <c r="E43" s="178">
        <v>12</v>
      </c>
      <c r="F43" s="178"/>
      <c r="G43" s="178">
        <v>170</v>
      </c>
      <c r="H43" s="178"/>
      <c r="I43" s="178"/>
      <c r="J43" s="178"/>
      <c r="K43" s="1003"/>
      <c r="L43" s="18" t="s">
        <v>1092</v>
      </c>
    </row>
    <row r="44" spans="1:12" ht="20.100000000000001" customHeight="1" x14ac:dyDescent="0.25">
      <c r="A44" s="16">
        <v>42318</v>
      </c>
      <c r="B44" s="17" t="s">
        <v>127</v>
      </c>
      <c r="C44" s="178"/>
      <c r="D44" s="179"/>
      <c r="E44" s="178"/>
      <c r="F44" s="178"/>
      <c r="G44" s="178"/>
      <c r="H44" s="1589"/>
      <c r="I44" s="1590"/>
      <c r="J44" s="1591"/>
      <c r="K44" s="988"/>
      <c r="L44" s="18" t="s">
        <v>42</v>
      </c>
    </row>
    <row r="45" spans="1:12" x14ac:dyDescent="0.25">
      <c r="A45" s="16">
        <v>42360</v>
      </c>
      <c r="B45" s="17" t="s">
        <v>18</v>
      </c>
      <c r="C45" s="178">
        <v>185</v>
      </c>
      <c r="D45" s="179">
        <f>+C45*(100-E45)/100</f>
        <v>157.25</v>
      </c>
      <c r="E45" s="178">
        <v>15</v>
      </c>
      <c r="F45" s="178"/>
      <c r="G45" s="178">
        <v>175</v>
      </c>
      <c r="H45" s="178"/>
      <c r="I45" s="178"/>
      <c r="J45" s="178"/>
      <c r="K45" s="1003"/>
      <c r="L45" s="18" t="s">
        <v>36</v>
      </c>
    </row>
    <row r="46" spans="1:12" ht="20.100000000000001" customHeight="1" thickBot="1" x14ac:dyDescent="0.3">
      <c r="A46" s="381">
        <v>42368</v>
      </c>
      <c r="B46" s="388" t="s">
        <v>18</v>
      </c>
      <c r="C46" s="391">
        <v>175</v>
      </c>
      <c r="D46" s="205">
        <f>+C46*(100-E46)/100</f>
        <v>148.75</v>
      </c>
      <c r="E46" s="391">
        <v>15</v>
      </c>
      <c r="F46" s="391"/>
      <c r="G46" s="391">
        <v>200</v>
      </c>
      <c r="H46" s="391"/>
      <c r="I46" s="391"/>
      <c r="J46" s="391"/>
      <c r="K46" s="391"/>
      <c r="L46" s="39" t="s">
        <v>30</v>
      </c>
    </row>
    <row r="47" spans="1:12" ht="16.5" thickTop="1" x14ac:dyDescent="0.25">
      <c r="A47" s="154">
        <v>42496</v>
      </c>
      <c r="B47" s="155" t="s">
        <v>18</v>
      </c>
      <c r="C47" s="371">
        <v>245</v>
      </c>
      <c r="D47" s="372">
        <f>+C47*(100-E47)/100</f>
        <v>208.25</v>
      </c>
      <c r="E47" s="371">
        <v>15</v>
      </c>
      <c r="F47" s="371"/>
      <c r="G47" s="371">
        <v>210</v>
      </c>
      <c r="H47" s="371"/>
      <c r="I47" s="371"/>
      <c r="J47" s="371"/>
      <c r="K47" s="371"/>
      <c r="L47" s="156" t="s">
        <v>30</v>
      </c>
    </row>
    <row r="48" spans="1:12" x14ac:dyDescent="0.25">
      <c r="A48" s="16">
        <v>42498</v>
      </c>
      <c r="B48" s="17" t="s">
        <v>11</v>
      </c>
      <c r="C48" s="1658" t="s">
        <v>1266</v>
      </c>
      <c r="D48" s="1659"/>
      <c r="E48" s="1659"/>
      <c r="F48" s="1659"/>
      <c r="G48" s="1659"/>
      <c r="H48" s="1659"/>
      <c r="I48" s="1659"/>
      <c r="J48" s="1660"/>
      <c r="K48" s="997"/>
    </row>
    <row r="49" spans="1:12" x14ac:dyDescent="0.25">
      <c r="A49" s="16">
        <v>42524</v>
      </c>
      <c r="B49" s="17" t="s">
        <v>127</v>
      </c>
      <c r="C49" s="178"/>
      <c r="D49" s="179"/>
      <c r="E49" s="178"/>
      <c r="F49" s="178"/>
      <c r="G49" s="178"/>
      <c r="H49" s="178" t="s">
        <v>52</v>
      </c>
      <c r="I49" s="178"/>
      <c r="J49" s="178"/>
      <c r="K49" s="1003"/>
      <c r="L49" s="18" t="s">
        <v>1287</v>
      </c>
    </row>
    <row r="50" spans="1:12" x14ac:dyDescent="0.25">
      <c r="A50" s="19">
        <v>42534</v>
      </c>
      <c r="B50" s="20" t="s">
        <v>18</v>
      </c>
      <c r="C50" s="236">
        <v>155</v>
      </c>
      <c r="D50" s="237">
        <f>+C50*(100-E50)/100</f>
        <v>124</v>
      </c>
      <c r="E50" s="236">
        <v>20</v>
      </c>
      <c r="F50" s="236"/>
      <c r="G50" s="236">
        <v>140</v>
      </c>
      <c r="H50" s="236"/>
      <c r="I50" s="236"/>
      <c r="J50" s="236"/>
      <c r="K50" s="236"/>
      <c r="L50" s="28" t="s">
        <v>36</v>
      </c>
    </row>
    <row r="51" spans="1:12" x14ac:dyDescent="0.25">
      <c r="A51" s="16">
        <v>42571</v>
      </c>
      <c r="B51" s="17" t="s">
        <v>18</v>
      </c>
      <c r="C51" s="178">
        <v>200</v>
      </c>
      <c r="D51" s="179">
        <f>+C51*(100-E51)/100</f>
        <v>160</v>
      </c>
      <c r="E51" s="178">
        <v>20</v>
      </c>
      <c r="F51" s="178"/>
      <c r="G51" s="178">
        <v>155</v>
      </c>
      <c r="H51" s="178"/>
      <c r="I51" s="178"/>
      <c r="J51" s="178"/>
      <c r="K51" s="1003"/>
      <c r="L51" s="18" t="s">
        <v>1336</v>
      </c>
    </row>
    <row r="52" spans="1:12" ht="24" customHeight="1" x14ac:dyDescent="0.25">
      <c r="A52" s="1582">
        <v>42673</v>
      </c>
      <c r="B52" s="17" t="s">
        <v>351</v>
      </c>
      <c r="C52" s="1655" t="s">
        <v>1439</v>
      </c>
      <c r="D52" s="1656"/>
      <c r="E52" s="1656"/>
      <c r="F52" s="1656"/>
      <c r="G52" s="1656"/>
      <c r="H52" s="1656"/>
      <c r="I52" s="1656"/>
      <c r="J52" s="1657"/>
      <c r="K52" s="991"/>
    </row>
    <row r="53" spans="1:12" ht="47.25" customHeight="1" x14ac:dyDescent="0.25">
      <c r="A53" s="1682"/>
      <c r="B53" s="17" t="s">
        <v>13</v>
      </c>
      <c r="C53" s="1734" t="s">
        <v>1440</v>
      </c>
      <c r="D53" s="1735"/>
      <c r="E53" s="1735"/>
      <c r="F53" s="1735"/>
      <c r="G53" s="1735"/>
      <c r="H53" s="1735"/>
      <c r="I53" s="1735"/>
      <c r="J53" s="1736"/>
      <c r="K53" s="1031"/>
    </row>
    <row r="54" spans="1:12" ht="80.25" customHeight="1" x14ac:dyDescent="0.25">
      <c r="A54" s="485">
        <v>42680</v>
      </c>
      <c r="B54" s="486" t="s">
        <v>24</v>
      </c>
      <c r="C54" s="1652" t="s">
        <v>1849</v>
      </c>
      <c r="D54" s="1653"/>
      <c r="E54" s="1653"/>
      <c r="F54" s="1653"/>
      <c r="G54" s="1653"/>
      <c r="H54" s="1653"/>
      <c r="I54" s="1653"/>
      <c r="J54" s="1654"/>
      <c r="K54" s="994"/>
      <c r="L54" s="525" t="s">
        <v>1538</v>
      </c>
    </row>
    <row r="55" spans="1:12" ht="20.100000000000001" customHeight="1" x14ac:dyDescent="0.25">
      <c r="A55" s="16">
        <v>42691</v>
      </c>
      <c r="B55" s="17" t="s">
        <v>127</v>
      </c>
      <c r="C55" s="178"/>
      <c r="D55" s="179"/>
      <c r="E55" s="178"/>
      <c r="F55" s="178"/>
      <c r="G55" s="178"/>
      <c r="H55" s="330" t="s">
        <v>52</v>
      </c>
      <c r="I55" s="178"/>
      <c r="J55" s="178"/>
      <c r="K55" s="1003"/>
      <c r="L55" s="18" t="s">
        <v>1466</v>
      </c>
    </row>
    <row r="56" spans="1:12" ht="20.100000000000001" customHeight="1" thickBot="1" x14ac:dyDescent="0.3">
      <c r="A56" s="166">
        <v>42707</v>
      </c>
      <c r="B56" s="167" t="s">
        <v>18</v>
      </c>
      <c r="C56" s="239">
        <v>155</v>
      </c>
      <c r="D56" s="240">
        <f>+C56*(100-E56)/100</f>
        <v>124</v>
      </c>
      <c r="E56" s="239">
        <v>20</v>
      </c>
      <c r="F56" s="239"/>
      <c r="G56" s="239">
        <v>110</v>
      </c>
      <c r="H56" s="239"/>
      <c r="I56" s="239"/>
      <c r="J56" s="239"/>
      <c r="K56" s="239"/>
      <c r="L56" s="161" t="s">
        <v>36</v>
      </c>
    </row>
    <row r="57" spans="1:12" ht="20.100000000000001" customHeight="1" thickTop="1" x14ac:dyDescent="0.25">
      <c r="A57" s="341">
        <v>42796</v>
      </c>
      <c r="B57" s="26" t="s">
        <v>18</v>
      </c>
      <c r="C57" s="282">
        <v>120</v>
      </c>
      <c r="D57" s="289">
        <f>+C57*(100-E57)/100</f>
        <v>96</v>
      </c>
      <c r="E57" s="282">
        <v>20</v>
      </c>
      <c r="F57" s="282"/>
      <c r="G57" s="282">
        <v>170</v>
      </c>
      <c r="H57" s="282"/>
      <c r="I57" s="282"/>
      <c r="J57" s="282"/>
      <c r="K57" s="282"/>
      <c r="L57" s="27" t="s">
        <v>1054</v>
      </c>
    </row>
    <row r="58" spans="1:12" ht="20.100000000000001" customHeight="1" x14ac:dyDescent="0.25">
      <c r="A58" s="16">
        <v>42799</v>
      </c>
      <c r="B58" s="17" t="s">
        <v>127</v>
      </c>
      <c r="C58" s="178"/>
      <c r="D58" s="179"/>
      <c r="E58" s="178"/>
      <c r="F58" s="178"/>
      <c r="G58" s="178"/>
      <c r="H58" s="178" t="s">
        <v>1519</v>
      </c>
      <c r="I58" s="178"/>
      <c r="J58" s="178"/>
      <c r="K58" s="1003"/>
      <c r="L58" s="18" t="s">
        <v>1520</v>
      </c>
    </row>
    <row r="59" spans="1:12" ht="20.100000000000001" customHeight="1" x14ac:dyDescent="0.25">
      <c r="A59" s="29">
        <v>42899</v>
      </c>
      <c r="B59" s="30" t="s">
        <v>18</v>
      </c>
      <c r="C59" s="199">
        <v>140</v>
      </c>
      <c r="D59" s="200">
        <f>+C59*(100-E59)/100</f>
        <v>112</v>
      </c>
      <c r="E59" s="199">
        <v>20</v>
      </c>
      <c r="F59" s="199"/>
      <c r="G59" s="199">
        <v>190</v>
      </c>
      <c r="H59" s="199"/>
      <c r="I59" s="199"/>
      <c r="J59" s="199"/>
      <c r="K59" s="199"/>
      <c r="L59" s="31" t="s">
        <v>1054</v>
      </c>
    </row>
    <row r="60" spans="1:12" ht="26.25" customHeight="1" x14ac:dyDescent="0.25">
      <c r="A60" s="16">
        <v>42936</v>
      </c>
      <c r="B60" s="17" t="s">
        <v>13</v>
      </c>
      <c r="C60" s="1658" t="s">
        <v>1657</v>
      </c>
      <c r="D60" s="1659"/>
      <c r="E60" s="1659"/>
      <c r="F60" s="1659"/>
      <c r="G60" s="1659"/>
      <c r="H60" s="1659"/>
      <c r="I60" s="1659"/>
      <c r="J60" s="1660"/>
      <c r="K60" s="997"/>
    </row>
    <row r="61" spans="1:12" ht="31.5" x14ac:dyDescent="0.25">
      <c r="A61" s="16">
        <v>42945</v>
      </c>
      <c r="B61" s="17" t="s">
        <v>66</v>
      </c>
      <c r="C61" s="178"/>
      <c r="D61" s="179"/>
      <c r="E61" s="178"/>
      <c r="F61" s="178"/>
      <c r="G61" s="178"/>
      <c r="H61" s="178"/>
      <c r="I61" s="178"/>
      <c r="J61" s="178"/>
      <c r="K61" s="1003"/>
      <c r="L61" s="450" t="s">
        <v>1656</v>
      </c>
    </row>
    <row r="62" spans="1:12" ht="20.100000000000001" customHeight="1" x14ac:dyDescent="0.25">
      <c r="A62" s="16">
        <v>42961</v>
      </c>
      <c r="B62" s="17" t="s">
        <v>127</v>
      </c>
      <c r="C62" s="178"/>
      <c r="D62" s="179"/>
      <c r="E62" s="178"/>
      <c r="F62" s="178"/>
      <c r="G62" s="178"/>
      <c r="H62" s="1589" t="s">
        <v>52</v>
      </c>
      <c r="I62" s="1591"/>
      <c r="J62" s="178"/>
      <c r="K62" s="1003"/>
    </row>
    <row r="63" spans="1:12" ht="20.100000000000001" customHeight="1" x14ac:dyDescent="0.25">
      <c r="A63" s="16">
        <v>42966</v>
      </c>
      <c r="B63" s="17" t="s">
        <v>18</v>
      </c>
      <c r="C63" s="178">
        <v>140</v>
      </c>
      <c r="D63" s="179">
        <f>+C63*(100-E63)/100</f>
        <v>112</v>
      </c>
      <c r="E63" s="178">
        <v>20</v>
      </c>
      <c r="F63" s="178"/>
      <c r="G63" s="178">
        <v>230</v>
      </c>
      <c r="H63" s="178"/>
      <c r="I63" s="178"/>
      <c r="J63" s="178"/>
      <c r="K63" s="1003"/>
      <c r="L63" s="18" t="s">
        <v>36</v>
      </c>
    </row>
    <row r="64" spans="1:12" ht="22.5" customHeight="1" x14ac:dyDescent="0.25">
      <c r="A64" s="16">
        <v>43062</v>
      </c>
      <c r="B64" s="17" t="s">
        <v>11</v>
      </c>
      <c r="C64" s="1658" t="s">
        <v>1800</v>
      </c>
      <c r="D64" s="1659"/>
      <c r="E64" s="1659"/>
      <c r="F64" s="1659"/>
      <c r="G64" s="1659"/>
      <c r="H64" s="1659"/>
      <c r="I64" s="1659"/>
      <c r="J64" s="1660"/>
      <c r="K64" s="997"/>
    </row>
    <row r="65" spans="1:12" ht="64.5" customHeight="1" x14ac:dyDescent="0.25">
      <c r="A65" s="16">
        <v>43068</v>
      </c>
      <c r="B65" s="17" t="s">
        <v>11</v>
      </c>
      <c r="C65" s="1655" t="s">
        <v>1857</v>
      </c>
      <c r="D65" s="1656"/>
      <c r="E65" s="1656"/>
      <c r="F65" s="1656"/>
      <c r="G65" s="1656"/>
      <c r="H65" s="1656"/>
      <c r="I65" s="1656"/>
      <c r="J65" s="1657"/>
      <c r="K65" s="991"/>
      <c r="L65" s="21" t="s">
        <v>1843</v>
      </c>
    </row>
    <row r="66" spans="1:12" ht="79.5" customHeight="1" x14ac:dyDescent="0.25">
      <c r="A66" s="485">
        <v>43079</v>
      </c>
      <c r="B66" s="486" t="s">
        <v>24</v>
      </c>
      <c r="C66" s="1652" t="s">
        <v>1862</v>
      </c>
      <c r="D66" s="1653"/>
      <c r="E66" s="1653"/>
      <c r="F66" s="1653"/>
      <c r="G66" s="1653"/>
      <c r="H66" s="1653"/>
      <c r="I66" s="1653"/>
      <c r="J66" s="1654"/>
      <c r="K66" s="994"/>
      <c r="L66" s="523" t="s">
        <v>1538</v>
      </c>
    </row>
    <row r="67" spans="1:12" ht="21" customHeight="1" x14ac:dyDescent="0.25">
      <c r="A67" s="16">
        <v>43086</v>
      </c>
      <c r="B67" s="17" t="s">
        <v>18</v>
      </c>
      <c r="C67" s="178">
        <v>130</v>
      </c>
      <c r="D67" s="179">
        <f>+C67*(100-E67)/100</f>
        <v>104</v>
      </c>
      <c r="E67" s="178">
        <v>20</v>
      </c>
      <c r="F67" s="178"/>
      <c r="G67" s="178">
        <v>185</v>
      </c>
      <c r="H67" s="178"/>
      <c r="I67" s="178"/>
      <c r="J67" s="178"/>
      <c r="K67" s="1003"/>
      <c r="L67" s="18" t="s">
        <v>1054</v>
      </c>
    </row>
    <row r="68" spans="1:12" ht="21" customHeight="1" x14ac:dyDescent="0.25">
      <c r="A68" s="535">
        <v>43090</v>
      </c>
      <c r="B68" s="17" t="s">
        <v>18</v>
      </c>
      <c r="C68" s="536">
        <v>120</v>
      </c>
      <c r="D68" s="179">
        <f>+C68*(100-E68)/100</f>
        <v>96</v>
      </c>
      <c r="E68" s="536">
        <v>20</v>
      </c>
      <c r="F68" s="536"/>
      <c r="G68" s="536">
        <v>180</v>
      </c>
      <c r="H68" s="536"/>
      <c r="I68" s="536"/>
      <c r="J68" s="536"/>
      <c r="K68" s="1003"/>
      <c r="L68" s="18" t="s">
        <v>36</v>
      </c>
    </row>
    <row r="69" spans="1:12" x14ac:dyDescent="0.25">
      <c r="A69" s="16">
        <v>43092</v>
      </c>
      <c r="B69" s="17" t="s">
        <v>11</v>
      </c>
      <c r="C69" s="1658" t="s">
        <v>1879</v>
      </c>
      <c r="D69" s="1659"/>
      <c r="E69" s="1659"/>
      <c r="F69" s="1659"/>
      <c r="G69" s="1659"/>
      <c r="H69" s="1659"/>
      <c r="I69" s="1659"/>
      <c r="J69" s="1660"/>
      <c r="K69" s="997"/>
    </row>
    <row r="70" spans="1:12" ht="16.5" thickBot="1" x14ac:dyDescent="0.3">
      <c r="A70" s="537">
        <v>43094</v>
      </c>
      <c r="B70" s="538" t="s">
        <v>13</v>
      </c>
      <c r="C70" s="1737" t="s">
        <v>1881</v>
      </c>
      <c r="D70" s="1738"/>
      <c r="E70" s="1738"/>
      <c r="F70" s="1738"/>
      <c r="G70" s="1738"/>
      <c r="H70" s="1738"/>
      <c r="I70" s="1738"/>
      <c r="J70" s="1739"/>
      <c r="K70" s="1039"/>
      <c r="L70" s="39"/>
    </row>
    <row r="71" spans="1:12" ht="20.100000000000001" customHeight="1" thickTop="1" x14ac:dyDescent="0.25">
      <c r="A71" s="40">
        <v>43102</v>
      </c>
      <c r="B71" s="41" t="s">
        <v>11</v>
      </c>
      <c r="C71" s="1702" t="s">
        <v>1888</v>
      </c>
      <c r="D71" s="1703"/>
      <c r="E71" s="1703"/>
      <c r="F71" s="1703"/>
      <c r="G71" s="1703"/>
      <c r="H71" s="1703"/>
      <c r="I71" s="1703"/>
      <c r="J71" s="1704"/>
      <c r="K71" s="1023"/>
      <c r="L71" s="42"/>
    </row>
    <row r="72" spans="1:12" ht="21" customHeight="1" x14ac:dyDescent="0.25">
      <c r="A72" s="16">
        <v>43177</v>
      </c>
      <c r="B72" s="17" t="s">
        <v>11</v>
      </c>
      <c r="C72" s="1734" t="s">
        <v>1984</v>
      </c>
      <c r="D72" s="1735"/>
      <c r="E72" s="1735"/>
      <c r="F72" s="1735"/>
      <c r="G72" s="1735"/>
      <c r="H72" s="1735"/>
      <c r="I72" s="1735"/>
      <c r="J72" s="1736"/>
      <c r="K72" s="1031"/>
    </row>
    <row r="73" spans="1:12" ht="20.100000000000001" customHeight="1" x14ac:dyDescent="0.25">
      <c r="A73" s="16">
        <v>43196</v>
      </c>
      <c r="B73" s="17" t="s">
        <v>18</v>
      </c>
      <c r="C73" s="178">
        <v>100</v>
      </c>
      <c r="D73" s="179">
        <f>+C73*(100-E73)/100</f>
        <v>80</v>
      </c>
      <c r="E73" s="178">
        <v>20</v>
      </c>
      <c r="F73" s="178"/>
      <c r="G73" s="178">
        <v>180</v>
      </c>
      <c r="H73" s="178"/>
      <c r="I73" s="178"/>
      <c r="J73" s="178"/>
      <c r="K73" s="1003"/>
      <c r="L73" s="18" t="s">
        <v>2007</v>
      </c>
    </row>
    <row r="74" spans="1:12" x14ac:dyDescent="0.25">
      <c r="A74" s="16">
        <v>43243</v>
      </c>
      <c r="B74" s="17" t="s">
        <v>127</v>
      </c>
      <c r="C74" s="178"/>
      <c r="D74" s="179"/>
      <c r="E74" s="178"/>
      <c r="F74" s="178"/>
      <c r="G74" s="178"/>
      <c r="H74" s="1589" t="s">
        <v>52</v>
      </c>
      <c r="I74" s="1591"/>
      <c r="J74" s="178"/>
      <c r="K74" s="1003"/>
      <c r="L74" s="18" t="s">
        <v>2083</v>
      </c>
    </row>
    <row r="75" spans="1:12" ht="40.5" customHeight="1" x14ac:dyDescent="0.25">
      <c r="A75" s="16">
        <v>43273</v>
      </c>
      <c r="B75" s="17" t="s">
        <v>11</v>
      </c>
      <c r="C75" s="1734" t="s">
        <v>2125</v>
      </c>
      <c r="D75" s="1735"/>
      <c r="E75" s="1735"/>
      <c r="F75" s="1735"/>
      <c r="G75" s="1735"/>
      <c r="H75" s="1735"/>
      <c r="I75" s="1735"/>
      <c r="J75" s="1736"/>
      <c r="K75" s="1031"/>
    </row>
    <row r="76" spans="1:12" x14ac:dyDescent="0.25">
      <c r="A76" s="19">
        <v>43314</v>
      </c>
      <c r="B76" s="20" t="s">
        <v>18</v>
      </c>
      <c r="C76" s="236">
        <v>85</v>
      </c>
      <c r="D76" s="237">
        <f>+C76*(100-E76)/100</f>
        <v>68</v>
      </c>
      <c r="E76" s="236">
        <v>20</v>
      </c>
      <c r="F76" s="236"/>
      <c r="G76" s="236">
        <v>160</v>
      </c>
      <c r="H76" s="236"/>
      <c r="I76" s="236"/>
      <c r="J76" s="236"/>
      <c r="K76" s="236"/>
      <c r="L76" s="28" t="s">
        <v>2155</v>
      </c>
    </row>
    <row r="77" spans="1:12" x14ac:dyDescent="0.25">
      <c r="A77" s="16">
        <v>43383</v>
      </c>
      <c r="B77" s="17" t="s">
        <v>18</v>
      </c>
      <c r="C77" s="178">
        <v>115</v>
      </c>
      <c r="D77" s="179">
        <f>+C77*(100-E77)/100</f>
        <v>92</v>
      </c>
      <c r="E77" s="178">
        <v>20</v>
      </c>
      <c r="F77" s="178"/>
      <c r="G77" s="178">
        <v>140</v>
      </c>
      <c r="H77" s="178"/>
      <c r="I77" s="178"/>
      <c r="J77" s="178"/>
      <c r="K77" s="1003"/>
      <c r="L77" s="18" t="s">
        <v>2249</v>
      </c>
    </row>
    <row r="78" spans="1:12" x14ac:dyDescent="0.25">
      <c r="A78" s="16">
        <v>43418</v>
      </c>
      <c r="B78" s="17" t="s">
        <v>127</v>
      </c>
      <c r="C78" s="178"/>
      <c r="D78" s="179"/>
      <c r="E78" s="178"/>
      <c r="F78" s="178"/>
      <c r="G78" s="178"/>
      <c r="H78" s="1589" t="s">
        <v>2284</v>
      </c>
      <c r="I78" s="1591"/>
      <c r="J78" s="178"/>
      <c r="K78" s="1003"/>
      <c r="L78" s="18" t="s">
        <v>2285</v>
      </c>
    </row>
    <row r="79" spans="1:12" ht="32.25" customHeight="1" x14ac:dyDescent="0.25">
      <c r="A79" s="16">
        <v>43427</v>
      </c>
      <c r="B79" s="17" t="s">
        <v>13</v>
      </c>
      <c r="C79" s="1734" t="s">
        <v>2612</v>
      </c>
      <c r="D79" s="1735"/>
      <c r="E79" s="1735"/>
      <c r="F79" s="1735"/>
      <c r="G79" s="1735"/>
      <c r="H79" s="1735"/>
      <c r="I79" s="1735"/>
      <c r="J79" s="1736"/>
      <c r="K79" s="1031"/>
      <c r="L79" s="763" t="s">
        <v>2309</v>
      </c>
    </row>
    <row r="80" spans="1:12" ht="34.5" customHeight="1" x14ac:dyDescent="0.25">
      <c r="A80" s="16">
        <v>43430</v>
      </c>
      <c r="B80" s="17" t="s">
        <v>13</v>
      </c>
      <c r="C80" s="1655" t="s">
        <v>2613</v>
      </c>
      <c r="D80" s="1656"/>
      <c r="E80" s="1656"/>
      <c r="F80" s="1656"/>
      <c r="G80" s="1656"/>
      <c r="H80" s="1656"/>
      <c r="I80" s="1656"/>
      <c r="J80" s="1657"/>
      <c r="K80" s="991"/>
      <c r="L80" s="763" t="s">
        <v>2313</v>
      </c>
    </row>
    <row r="81" spans="1:12" ht="20.100000000000001" customHeight="1" thickBot="1" x14ac:dyDescent="0.3">
      <c r="A81" s="22">
        <v>43440</v>
      </c>
      <c r="B81" s="23" t="s">
        <v>18</v>
      </c>
      <c r="C81" s="227">
        <v>90</v>
      </c>
      <c r="D81" s="367">
        <f t="shared" ref="D81:D150" si="0">+C81*(100-E81)/100</f>
        <v>72</v>
      </c>
      <c r="E81" s="227">
        <v>20</v>
      </c>
      <c r="F81" s="227"/>
      <c r="G81" s="227">
        <v>155</v>
      </c>
      <c r="H81" s="227"/>
      <c r="I81" s="227"/>
      <c r="J81" s="227"/>
      <c r="K81" s="227"/>
      <c r="L81" s="32" t="s">
        <v>2319</v>
      </c>
    </row>
    <row r="82" spans="1:12" ht="20.100000000000001" customHeight="1" thickTop="1" x14ac:dyDescent="0.25">
      <c r="A82" s="780">
        <v>43578</v>
      </c>
      <c r="B82" s="785" t="s">
        <v>127</v>
      </c>
      <c r="C82" s="229"/>
      <c r="D82" s="238"/>
      <c r="E82" s="229"/>
      <c r="F82" s="229"/>
      <c r="G82" s="229"/>
      <c r="H82" s="1732" t="s">
        <v>2284</v>
      </c>
      <c r="I82" s="1733"/>
      <c r="J82" s="229"/>
      <c r="K82" s="229"/>
      <c r="L82" s="46" t="s">
        <v>2482</v>
      </c>
    </row>
    <row r="83" spans="1:12" ht="20.100000000000001" customHeight="1" x14ac:dyDescent="0.25">
      <c r="A83" s="16">
        <v>43653</v>
      </c>
      <c r="B83" s="17" t="s">
        <v>18</v>
      </c>
      <c r="C83" s="178">
        <v>100</v>
      </c>
      <c r="D83" s="179">
        <f t="shared" si="0"/>
        <v>65</v>
      </c>
      <c r="E83" s="178">
        <v>35</v>
      </c>
      <c r="F83" s="178"/>
      <c r="G83" s="178">
        <v>155</v>
      </c>
      <c r="H83" s="178"/>
      <c r="I83" s="178"/>
      <c r="J83" s="178"/>
      <c r="K83" s="1003"/>
      <c r="L83" s="18" t="s">
        <v>2561</v>
      </c>
    </row>
    <row r="84" spans="1:12" ht="23.25" customHeight="1" x14ac:dyDescent="0.25">
      <c r="A84" s="16">
        <v>43671</v>
      </c>
      <c r="B84" s="17" t="s">
        <v>13</v>
      </c>
      <c r="C84" s="1655" t="s">
        <v>2585</v>
      </c>
      <c r="D84" s="1656"/>
      <c r="E84" s="1656"/>
      <c r="F84" s="1656"/>
      <c r="G84" s="1656"/>
      <c r="H84" s="1656"/>
      <c r="I84" s="1656"/>
      <c r="J84" s="1657"/>
      <c r="K84" s="991"/>
      <c r="L84" s="763" t="s">
        <v>2586</v>
      </c>
    </row>
    <row r="85" spans="1:12" ht="51" customHeight="1" x14ac:dyDescent="0.25">
      <c r="A85" s="16">
        <v>43703</v>
      </c>
      <c r="B85" s="17" t="s">
        <v>13</v>
      </c>
      <c r="C85" s="1655" t="s">
        <v>2689</v>
      </c>
      <c r="D85" s="1656"/>
      <c r="E85" s="1656"/>
      <c r="F85" s="1656"/>
      <c r="G85" s="1656"/>
      <c r="H85" s="1656"/>
      <c r="I85" s="1656"/>
      <c r="J85" s="1657"/>
      <c r="K85" s="991"/>
    </row>
    <row r="86" spans="1:12" ht="108.75" customHeight="1" x14ac:dyDescent="0.25">
      <c r="A86" s="485">
        <v>43783</v>
      </c>
      <c r="B86" s="486" t="s">
        <v>24</v>
      </c>
      <c r="C86" s="1652" t="s">
        <v>3145</v>
      </c>
      <c r="D86" s="1653"/>
      <c r="E86" s="1653"/>
      <c r="F86" s="1653"/>
      <c r="G86" s="1653"/>
      <c r="H86" s="1653"/>
      <c r="I86" s="1653"/>
      <c r="J86" s="1654"/>
      <c r="K86" s="994"/>
      <c r="L86" s="523" t="s">
        <v>1538</v>
      </c>
    </row>
    <row r="87" spans="1:12" ht="20.25" customHeight="1" x14ac:dyDescent="0.25">
      <c r="A87" s="16">
        <v>43794</v>
      </c>
      <c r="B87" s="17" t="s">
        <v>18</v>
      </c>
      <c r="C87" s="178">
        <v>140</v>
      </c>
      <c r="D87" s="179">
        <f t="shared" si="0"/>
        <v>28</v>
      </c>
      <c r="E87" s="178">
        <v>80</v>
      </c>
      <c r="F87" s="178" t="s">
        <v>95</v>
      </c>
      <c r="G87" s="178">
        <v>162</v>
      </c>
      <c r="H87" s="178"/>
      <c r="I87" s="178"/>
      <c r="J87" s="178"/>
      <c r="K87" s="1003"/>
      <c r="L87" s="21" t="s">
        <v>2713</v>
      </c>
    </row>
    <row r="88" spans="1:12" ht="20.100000000000001" customHeight="1" x14ac:dyDescent="0.25">
      <c r="A88" s="16">
        <v>43807</v>
      </c>
      <c r="B88" s="17" t="s">
        <v>127</v>
      </c>
      <c r="C88" s="178"/>
      <c r="D88" s="179" t="s">
        <v>1941</v>
      </c>
      <c r="E88" s="178"/>
      <c r="F88" s="178"/>
      <c r="G88" s="178"/>
      <c r="H88" s="1589" t="s">
        <v>2284</v>
      </c>
      <c r="I88" s="1591"/>
      <c r="J88" s="178"/>
      <c r="K88" s="1003"/>
      <c r="L88" s="18" t="s">
        <v>2726</v>
      </c>
    </row>
    <row r="89" spans="1:12" x14ac:dyDescent="0.25">
      <c r="A89" s="16">
        <v>43866</v>
      </c>
      <c r="B89" s="17" t="s">
        <v>13</v>
      </c>
      <c r="C89" s="1655" t="s">
        <v>2810</v>
      </c>
      <c r="D89" s="1656"/>
      <c r="E89" s="1656"/>
      <c r="F89" s="1656"/>
      <c r="G89" s="1656"/>
      <c r="H89" s="1656"/>
      <c r="I89" s="1656"/>
      <c r="J89" s="1657"/>
      <c r="K89" s="991"/>
    </row>
    <row r="90" spans="1:12" s="89" customFormat="1" ht="18" customHeight="1" x14ac:dyDescent="0.25">
      <c r="A90" s="1337">
        <v>43920</v>
      </c>
      <c r="B90" s="913" t="s">
        <v>4</v>
      </c>
      <c r="C90" s="914"/>
      <c r="D90" s="914"/>
      <c r="E90" s="914">
        <v>20</v>
      </c>
      <c r="F90" s="914"/>
      <c r="G90" s="914"/>
      <c r="H90" s="914"/>
      <c r="I90" s="914"/>
      <c r="J90" s="914"/>
      <c r="K90" s="1199"/>
      <c r="L90" s="915"/>
    </row>
    <row r="91" spans="1:12" ht="16.5" customHeight="1" x14ac:dyDescent="0.25">
      <c r="A91" s="1337">
        <v>43951</v>
      </c>
      <c r="B91" s="913" t="s">
        <v>4</v>
      </c>
      <c r="C91" s="914"/>
      <c r="D91" s="914"/>
      <c r="E91" s="914">
        <v>20</v>
      </c>
      <c r="F91" s="914"/>
      <c r="G91" s="914"/>
      <c r="H91" s="914"/>
      <c r="I91" s="914"/>
      <c r="J91" s="914"/>
      <c r="K91" s="1199"/>
      <c r="L91" s="915"/>
    </row>
    <row r="92" spans="1:12" x14ac:dyDescent="0.25">
      <c r="A92" s="16">
        <v>43979</v>
      </c>
      <c r="B92" s="17" t="s">
        <v>18</v>
      </c>
      <c r="C92" s="179">
        <v>130</v>
      </c>
      <c r="D92" s="179">
        <v>104</v>
      </c>
      <c r="E92" s="179">
        <v>20</v>
      </c>
      <c r="F92" s="179" t="s">
        <v>95</v>
      </c>
      <c r="G92" s="179">
        <v>155</v>
      </c>
      <c r="H92" s="178"/>
      <c r="I92" s="178"/>
      <c r="J92" s="178"/>
      <c r="K92" s="1003"/>
      <c r="L92" s="18" t="s">
        <v>2249</v>
      </c>
    </row>
    <row r="93" spans="1:12" ht="16.5" customHeight="1" x14ac:dyDescent="0.25">
      <c r="A93" s="1337">
        <v>43981</v>
      </c>
      <c r="B93" s="913" t="s">
        <v>4</v>
      </c>
      <c r="C93" s="914"/>
      <c r="D93" s="914"/>
      <c r="E93" s="914">
        <v>20</v>
      </c>
      <c r="F93" s="914"/>
      <c r="G93" s="914"/>
      <c r="H93" s="914"/>
      <c r="I93" s="914"/>
      <c r="J93" s="914"/>
      <c r="K93" s="1199"/>
      <c r="L93" s="915"/>
    </row>
    <row r="94" spans="1:12" ht="16.5" customHeight="1" x14ac:dyDescent="0.25">
      <c r="A94" s="1337">
        <v>44012</v>
      </c>
      <c r="B94" s="913" t="s">
        <v>4</v>
      </c>
      <c r="C94" s="914"/>
      <c r="D94" s="914"/>
      <c r="E94" s="914">
        <v>30</v>
      </c>
      <c r="F94" s="914"/>
      <c r="G94" s="914"/>
      <c r="H94" s="914"/>
      <c r="I94" s="914"/>
      <c r="J94" s="914"/>
      <c r="K94" s="1199"/>
      <c r="L94" s="915"/>
    </row>
    <row r="95" spans="1:12" ht="51" customHeight="1" x14ac:dyDescent="0.25">
      <c r="A95" s="16">
        <v>44035</v>
      </c>
      <c r="B95" s="17" t="s">
        <v>13</v>
      </c>
      <c r="C95" s="1734" t="s">
        <v>3044</v>
      </c>
      <c r="D95" s="1735"/>
      <c r="E95" s="1735"/>
      <c r="F95" s="1735"/>
      <c r="G95" s="1735"/>
      <c r="H95" s="1735"/>
      <c r="I95" s="1735"/>
      <c r="J95" s="1736"/>
      <c r="K95" s="1031"/>
      <c r="L95" s="967" t="s">
        <v>3016</v>
      </c>
    </row>
    <row r="96" spans="1:12" ht="32.25" customHeight="1" x14ac:dyDescent="0.25">
      <c r="A96" s="16">
        <v>44041</v>
      </c>
      <c r="B96" s="17" t="s">
        <v>13</v>
      </c>
      <c r="C96" s="1655" t="s">
        <v>3045</v>
      </c>
      <c r="D96" s="1656"/>
      <c r="E96" s="1656"/>
      <c r="F96" s="1656"/>
      <c r="G96" s="1656"/>
      <c r="H96" s="1656"/>
      <c r="I96" s="1656"/>
      <c r="J96" s="1657"/>
      <c r="K96" s="991"/>
      <c r="L96" s="967" t="s">
        <v>2747</v>
      </c>
    </row>
    <row r="97" spans="1:12" ht="16.5" customHeight="1" x14ac:dyDescent="0.25">
      <c r="A97" s="1337">
        <v>44042</v>
      </c>
      <c r="B97" s="913" t="s">
        <v>4</v>
      </c>
      <c r="C97" s="914"/>
      <c r="D97" s="914"/>
      <c r="E97" s="914">
        <v>30</v>
      </c>
      <c r="F97" s="914"/>
      <c r="G97" s="914"/>
      <c r="H97" s="914"/>
      <c r="I97" s="914"/>
      <c r="J97" s="914"/>
      <c r="K97" s="1199"/>
      <c r="L97" s="915"/>
    </row>
    <row r="98" spans="1:12" ht="75" customHeight="1" x14ac:dyDescent="0.25">
      <c r="A98" s="485">
        <v>44077</v>
      </c>
      <c r="B98" s="486" t="s">
        <v>24</v>
      </c>
      <c r="C98" s="1652" t="s">
        <v>3146</v>
      </c>
      <c r="D98" s="1653" t="e">
        <f t="shared" si="0"/>
        <v>#VALUE!</v>
      </c>
      <c r="E98" s="1653"/>
      <c r="F98" s="1653"/>
      <c r="G98" s="1653"/>
      <c r="H98" s="1653"/>
      <c r="I98" s="1653"/>
      <c r="J98" s="1654"/>
      <c r="K98" s="1359"/>
      <c r="L98" s="523" t="s">
        <v>3133</v>
      </c>
    </row>
    <row r="99" spans="1:12" ht="46.5" customHeight="1" x14ac:dyDescent="0.25">
      <c r="A99" s="16">
        <v>44093</v>
      </c>
      <c r="B99" s="17" t="s">
        <v>18</v>
      </c>
      <c r="C99" s="178">
        <v>78</v>
      </c>
      <c r="D99" s="179">
        <f>+C99-(E99/100*C99)</f>
        <v>54.6</v>
      </c>
      <c r="E99" s="178">
        <v>30</v>
      </c>
      <c r="F99" s="178" t="s">
        <v>95</v>
      </c>
      <c r="G99" s="178">
        <v>160</v>
      </c>
      <c r="H99" s="178"/>
      <c r="I99" s="178"/>
      <c r="J99" s="178"/>
      <c r="K99" s="1003"/>
      <c r="L99" s="18" t="s">
        <v>3253</v>
      </c>
    </row>
    <row r="100" spans="1:12" ht="16.5" customHeight="1" x14ac:dyDescent="0.25">
      <c r="A100" s="1337">
        <v>44104</v>
      </c>
      <c r="B100" s="913" t="s">
        <v>4</v>
      </c>
      <c r="C100" s="914"/>
      <c r="D100" s="914"/>
      <c r="E100" s="914">
        <v>30</v>
      </c>
      <c r="F100" s="914"/>
      <c r="G100" s="914"/>
      <c r="H100" s="914"/>
      <c r="I100" s="914"/>
      <c r="J100" s="914"/>
      <c r="K100" s="1199"/>
      <c r="L100" s="915"/>
    </row>
    <row r="101" spans="1:12" ht="16.5" customHeight="1" x14ac:dyDescent="0.25">
      <c r="A101" s="1337">
        <v>44134</v>
      </c>
      <c r="B101" s="913" t="s">
        <v>4</v>
      </c>
      <c r="C101" s="914"/>
      <c r="D101" s="914"/>
      <c r="E101" s="914">
        <v>30</v>
      </c>
      <c r="F101" s="914"/>
      <c r="G101" s="914"/>
      <c r="H101" s="914"/>
      <c r="I101" s="914"/>
      <c r="J101" s="914"/>
      <c r="K101" s="1199"/>
      <c r="L101" s="915"/>
    </row>
    <row r="102" spans="1:12" ht="16.5" customHeight="1" x14ac:dyDescent="0.25">
      <c r="A102" s="1337">
        <v>44165</v>
      </c>
      <c r="B102" s="913" t="s">
        <v>4</v>
      </c>
      <c r="C102" s="914"/>
      <c r="D102" s="914"/>
      <c r="E102" s="914">
        <v>30</v>
      </c>
      <c r="F102" s="914"/>
      <c r="G102" s="914"/>
      <c r="H102" s="914"/>
      <c r="I102" s="914"/>
      <c r="J102" s="914"/>
      <c r="K102" s="1199"/>
      <c r="L102" s="915"/>
    </row>
    <row r="103" spans="1:12" s="1451" customFormat="1" ht="30" customHeight="1" x14ac:dyDescent="0.2">
      <c r="A103" s="19">
        <v>44190</v>
      </c>
      <c r="B103" s="20" t="s">
        <v>18</v>
      </c>
      <c r="C103" s="236">
        <v>121</v>
      </c>
      <c r="D103" s="237">
        <f t="shared" si="0"/>
        <v>84.7</v>
      </c>
      <c r="E103" s="236">
        <v>30</v>
      </c>
      <c r="F103" s="236" t="s">
        <v>95</v>
      </c>
      <c r="G103" s="236">
        <v>160</v>
      </c>
      <c r="H103" s="236"/>
      <c r="I103" s="236"/>
      <c r="J103" s="236"/>
      <c r="K103" s="236"/>
      <c r="L103" s="107" t="s">
        <v>3276</v>
      </c>
    </row>
    <row r="104" spans="1:12" ht="16.5" customHeight="1" x14ac:dyDescent="0.25">
      <c r="A104" s="1337">
        <v>44195</v>
      </c>
      <c r="B104" s="913" t="s">
        <v>4</v>
      </c>
      <c r="C104" s="914"/>
      <c r="D104" s="914"/>
      <c r="E104" s="914">
        <v>30</v>
      </c>
      <c r="F104" s="914"/>
      <c r="G104" s="914"/>
      <c r="H104" s="914"/>
      <c r="I104" s="914"/>
      <c r="J104" s="914"/>
      <c r="K104" s="1199"/>
      <c r="L104" s="915"/>
    </row>
    <row r="105" spans="1:12" ht="20.100000000000001" customHeight="1" x14ac:dyDescent="0.25">
      <c r="A105" s="16">
        <v>44197</v>
      </c>
      <c r="B105" s="17" t="s">
        <v>18</v>
      </c>
      <c r="C105" s="178">
        <v>90</v>
      </c>
      <c r="D105" s="179">
        <f>+C105-(E105/100*C105)</f>
        <v>63</v>
      </c>
      <c r="E105" s="178">
        <v>30</v>
      </c>
      <c r="F105" s="178" t="s">
        <v>95</v>
      </c>
      <c r="G105" s="178">
        <v>160</v>
      </c>
      <c r="H105" s="178"/>
      <c r="I105" s="178"/>
      <c r="J105" s="178"/>
      <c r="K105" s="1003"/>
      <c r="L105" s="18" t="s">
        <v>132</v>
      </c>
    </row>
    <row r="106" spans="1:12" ht="31.5" x14ac:dyDescent="0.25">
      <c r="A106" s="16">
        <v>44201</v>
      </c>
      <c r="B106" s="17" t="s">
        <v>127</v>
      </c>
      <c r="C106" s="178"/>
      <c r="D106" s="179">
        <f t="shared" si="0"/>
        <v>0</v>
      </c>
      <c r="E106" s="178"/>
      <c r="F106" s="178"/>
      <c r="G106" s="178"/>
      <c r="H106" s="1589" t="s">
        <v>2293</v>
      </c>
      <c r="I106" s="1591"/>
      <c r="J106" s="178"/>
      <c r="K106" s="1003"/>
      <c r="L106" s="18" t="s">
        <v>3403</v>
      </c>
    </row>
    <row r="107" spans="1:12" x14ac:dyDescent="0.25">
      <c r="A107" s="16">
        <v>44203</v>
      </c>
      <c r="B107" s="17" t="s">
        <v>351</v>
      </c>
      <c r="C107" s="1658" t="s">
        <v>1439</v>
      </c>
      <c r="D107" s="1659"/>
      <c r="E107" s="1659"/>
      <c r="F107" s="1659"/>
      <c r="G107" s="1659"/>
      <c r="H107" s="1659"/>
      <c r="I107" s="1659"/>
      <c r="J107" s="1660"/>
      <c r="K107" s="1003"/>
    </row>
    <row r="108" spans="1:12" ht="16.5" customHeight="1" x14ac:dyDescent="0.25">
      <c r="A108" s="1337">
        <v>44226</v>
      </c>
      <c r="B108" s="913" t="s">
        <v>4</v>
      </c>
      <c r="C108" s="914"/>
      <c r="D108" s="914"/>
      <c r="E108" s="914">
        <v>30</v>
      </c>
      <c r="F108" s="914"/>
      <c r="G108" s="914"/>
      <c r="H108" s="914"/>
      <c r="I108" s="914"/>
      <c r="J108" s="914"/>
      <c r="K108" s="1199"/>
      <c r="L108" s="915"/>
    </row>
    <row r="109" spans="1:12" ht="16.5" customHeight="1" x14ac:dyDescent="0.25">
      <c r="A109" s="1337">
        <v>44255</v>
      </c>
      <c r="B109" s="913" t="s">
        <v>4</v>
      </c>
      <c r="C109" s="914"/>
      <c r="D109" s="914"/>
      <c r="E109" s="914">
        <v>30</v>
      </c>
      <c r="F109" s="914"/>
      <c r="G109" s="914"/>
      <c r="H109" s="914"/>
      <c r="I109" s="914"/>
      <c r="J109" s="914"/>
      <c r="K109" s="1199"/>
      <c r="L109" s="915"/>
    </row>
    <row r="110" spans="1:12" x14ac:dyDescent="0.25">
      <c r="A110" s="16">
        <v>44316</v>
      </c>
      <c r="B110" s="17" t="s">
        <v>18</v>
      </c>
      <c r="C110" s="178">
        <v>95</v>
      </c>
      <c r="D110" s="179">
        <f t="shared" si="0"/>
        <v>61.75</v>
      </c>
      <c r="E110" s="178">
        <v>35</v>
      </c>
      <c r="F110" s="178" t="s">
        <v>95</v>
      </c>
      <c r="G110" s="178">
        <v>180</v>
      </c>
      <c r="H110" s="178"/>
      <c r="I110" s="178"/>
      <c r="J110" s="178"/>
      <c r="K110" s="1003"/>
      <c r="L110" s="18" t="s">
        <v>2146</v>
      </c>
    </row>
    <row r="111" spans="1:12" ht="20.100000000000001" customHeight="1" x14ac:dyDescent="0.25">
      <c r="A111" s="16">
        <v>44313</v>
      </c>
      <c r="B111" s="17" t="s">
        <v>351</v>
      </c>
      <c r="C111" s="1658" t="s">
        <v>1439</v>
      </c>
      <c r="D111" s="1659"/>
      <c r="E111" s="1659"/>
      <c r="F111" s="1659"/>
      <c r="G111" s="1659"/>
      <c r="H111" s="1659"/>
      <c r="I111" s="1659"/>
      <c r="J111" s="1660"/>
      <c r="K111" s="1003"/>
    </row>
    <row r="112" spans="1:12" x14ac:dyDescent="0.25">
      <c r="A112" s="16">
        <v>44316</v>
      </c>
      <c r="B112" s="17" t="s">
        <v>18</v>
      </c>
      <c r="C112" s="178">
        <v>95</v>
      </c>
      <c r="D112" s="179">
        <f t="shared" si="0"/>
        <v>61.75</v>
      </c>
      <c r="E112" s="178">
        <v>35</v>
      </c>
      <c r="F112" s="178" t="s">
        <v>95</v>
      </c>
      <c r="G112" s="178">
        <v>180</v>
      </c>
      <c r="H112" s="178"/>
      <c r="I112" s="178"/>
      <c r="J112" s="178"/>
      <c r="K112" s="1003"/>
      <c r="L112" s="18" t="s">
        <v>2146</v>
      </c>
    </row>
    <row r="113" spans="1:12" x14ac:dyDescent="0.25">
      <c r="A113" s="16">
        <v>44330</v>
      </c>
      <c r="B113" s="17" t="s">
        <v>13</v>
      </c>
      <c r="C113" s="1658" t="s">
        <v>2190</v>
      </c>
      <c r="D113" s="1659"/>
      <c r="E113" s="1659"/>
      <c r="F113" s="1659"/>
      <c r="G113" s="1659"/>
      <c r="H113" s="1659"/>
      <c r="I113" s="1659"/>
      <c r="J113" s="1660"/>
      <c r="K113" s="1003"/>
    </row>
    <row r="114" spans="1:12" x14ac:dyDescent="0.25">
      <c r="A114" s="16">
        <v>44332</v>
      </c>
      <c r="B114" s="17" t="s">
        <v>13</v>
      </c>
      <c r="C114" s="1658" t="s">
        <v>2190</v>
      </c>
      <c r="D114" s="1659"/>
      <c r="E114" s="1659"/>
      <c r="F114" s="1659"/>
      <c r="G114" s="1659"/>
      <c r="H114" s="1659"/>
      <c r="I114" s="1659"/>
      <c r="J114" s="1660"/>
      <c r="K114" s="1003"/>
    </row>
    <row r="115" spans="1:12" ht="84" customHeight="1" x14ac:dyDescent="0.25">
      <c r="A115" s="1479">
        <v>44341</v>
      </c>
      <c r="B115" s="17" t="s">
        <v>13</v>
      </c>
      <c r="C115" s="1655" t="s">
        <v>3421</v>
      </c>
      <c r="D115" s="1656"/>
      <c r="E115" s="1656"/>
      <c r="F115" s="1656"/>
      <c r="G115" s="1656"/>
      <c r="H115" s="1656"/>
      <c r="I115" s="1656"/>
      <c r="J115" s="1657"/>
      <c r="K115" s="1003"/>
      <c r="L115" s="1485" t="s">
        <v>3422</v>
      </c>
    </row>
    <row r="116" spans="1:12" ht="22.5" customHeight="1" x14ac:dyDescent="0.25">
      <c r="A116" s="16">
        <v>44349</v>
      </c>
      <c r="B116" s="17" t="s">
        <v>127</v>
      </c>
      <c r="C116" s="178"/>
      <c r="D116" s="179">
        <f t="shared" si="0"/>
        <v>0</v>
      </c>
      <c r="E116" s="178"/>
      <c r="F116" s="178"/>
      <c r="G116" s="178"/>
      <c r="H116" s="178"/>
      <c r="I116" s="178"/>
      <c r="J116" s="178">
        <v>635</v>
      </c>
      <c r="K116" s="1003"/>
      <c r="L116" s="18" t="s">
        <v>3413</v>
      </c>
    </row>
    <row r="117" spans="1:12" ht="25.5" customHeight="1" x14ac:dyDescent="0.3">
      <c r="A117" s="16">
        <v>44360</v>
      </c>
      <c r="B117" s="17" t="s">
        <v>13</v>
      </c>
      <c r="C117" s="1658" t="s">
        <v>3428</v>
      </c>
      <c r="D117" s="1659"/>
      <c r="E117" s="1659"/>
      <c r="F117" s="1659"/>
      <c r="G117" s="1659"/>
      <c r="H117" s="1659"/>
      <c r="I117" s="1659"/>
      <c r="J117" s="1660"/>
      <c r="K117" s="1003"/>
      <c r="L117" s="1493" t="s">
        <v>1982</v>
      </c>
    </row>
    <row r="118" spans="1:12" ht="84" customHeight="1" x14ac:dyDescent="0.25">
      <c r="A118" s="16">
        <v>44402</v>
      </c>
      <c r="B118" s="17" t="s">
        <v>13</v>
      </c>
      <c r="C118" s="1734" t="s">
        <v>3468</v>
      </c>
      <c r="D118" s="1590"/>
      <c r="E118" s="1590"/>
      <c r="F118" s="1590"/>
      <c r="G118" s="1590"/>
      <c r="H118" s="1590"/>
      <c r="I118" s="1590"/>
      <c r="J118" s="1591"/>
      <c r="K118" s="1003"/>
    </row>
    <row r="119" spans="1:12" x14ac:dyDescent="0.25">
      <c r="A119" s="16"/>
      <c r="B119" s="17"/>
      <c r="C119" s="178"/>
      <c r="D119" s="179">
        <f t="shared" si="0"/>
        <v>0</v>
      </c>
      <c r="E119" s="178"/>
      <c r="F119" s="178"/>
      <c r="G119" s="178"/>
      <c r="H119" s="178"/>
      <c r="I119" s="178"/>
      <c r="J119" s="178"/>
      <c r="K119" s="1003"/>
    </row>
    <row r="120" spans="1:12" ht="20.100000000000001" customHeight="1" x14ac:dyDescent="0.25">
      <c r="A120" s="16"/>
      <c r="B120" s="17"/>
      <c r="C120" s="178"/>
      <c r="D120" s="179">
        <f t="shared" si="0"/>
        <v>0</v>
      </c>
      <c r="E120" s="178"/>
      <c r="F120" s="178"/>
      <c r="G120" s="178"/>
      <c r="H120" s="178"/>
      <c r="I120" s="178"/>
      <c r="J120" s="178"/>
      <c r="K120" s="1003"/>
    </row>
    <row r="121" spans="1:12" ht="20.100000000000001" customHeight="1" x14ac:dyDescent="0.25">
      <c r="A121" s="16"/>
      <c r="B121" s="17"/>
      <c r="C121" s="178"/>
      <c r="D121" s="179">
        <f t="shared" si="0"/>
        <v>0</v>
      </c>
      <c r="E121" s="178"/>
      <c r="F121" s="178"/>
      <c r="G121" s="178"/>
      <c r="H121" s="178"/>
      <c r="I121" s="178"/>
      <c r="J121" s="178"/>
      <c r="K121" s="1003"/>
    </row>
    <row r="122" spans="1:12" ht="20.100000000000001" customHeight="1" x14ac:dyDescent="0.25">
      <c r="A122" s="16"/>
      <c r="B122" s="17"/>
      <c r="C122" s="178"/>
      <c r="D122" s="179">
        <f t="shared" si="0"/>
        <v>0</v>
      </c>
      <c r="E122" s="178"/>
      <c r="F122" s="178"/>
      <c r="G122" s="178"/>
      <c r="H122" s="178"/>
      <c r="I122" s="178"/>
      <c r="J122" s="178"/>
      <c r="K122" s="1003"/>
    </row>
    <row r="123" spans="1:12" ht="20.100000000000001" customHeight="1" x14ac:dyDescent="0.25">
      <c r="A123" s="16"/>
      <c r="B123" s="17"/>
      <c r="C123" s="178"/>
      <c r="D123" s="179">
        <f t="shared" si="0"/>
        <v>0</v>
      </c>
      <c r="E123" s="178"/>
      <c r="F123" s="178"/>
      <c r="G123" s="178"/>
      <c r="H123" s="178"/>
      <c r="I123" s="178"/>
      <c r="J123" s="178"/>
      <c r="K123" s="1003"/>
    </row>
    <row r="124" spans="1:12" x14ac:dyDescent="0.25">
      <c r="A124" s="16"/>
      <c r="B124" s="17"/>
      <c r="C124" s="178"/>
      <c r="D124" s="179">
        <f t="shared" si="0"/>
        <v>0</v>
      </c>
      <c r="E124" s="178"/>
      <c r="F124" s="178"/>
      <c r="G124" s="178"/>
      <c r="H124" s="178"/>
      <c r="I124" s="178"/>
      <c r="J124" s="178"/>
      <c r="K124" s="1003"/>
    </row>
    <row r="125" spans="1:12" ht="20.100000000000001" customHeight="1" x14ac:dyDescent="0.25">
      <c r="A125" s="16"/>
      <c r="B125" s="17"/>
      <c r="C125" s="178"/>
      <c r="D125" s="179">
        <f t="shared" si="0"/>
        <v>0</v>
      </c>
      <c r="E125" s="178"/>
      <c r="F125" s="178"/>
      <c r="G125" s="178"/>
      <c r="H125" s="178"/>
      <c r="I125" s="178"/>
      <c r="J125" s="178"/>
      <c r="K125" s="1003"/>
    </row>
    <row r="126" spans="1:12" ht="20.100000000000001" customHeight="1" x14ac:dyDescent="0.25">
      <c r="A126" s="16"/>
      <c r="B126" s="17"/>
      <c r="C126" s="178"/>
      <c r="D126" s="179">
        <f t="shared" si="0"/>
        <v>0</v>
      </c>
      <c r="E126" s="178"/>
      <c r="F126" s="178"/>
      <c r="G126" s="178"/>
      <c r="H126" s="178"/>
      <c r="I126" s="178"/>
      <c r="J126" s="178"/>
      <c r="K126" s="1003"/>
    </row>
    <row r="127" spans="1:12" ht="20.100000000000001" customHeight="1" x14ac:dyDescent="0.25">
      <c r="A127" s="16"/>
      <c r="B127" s="17"/>
      <c r="C127" s="178"/>
      <c r="D127" s="179">
        <f t="shared" si="0"/>
        <v>0</v>
      </c>
      <c r="E127" s="178"/>
      <c r="F127" s="178"/>
      <c r="G127" s="178"/>
      <c r="H127" s="178"/>
      <c r="I127" s="178"/>
      <c r="J127" s="178"/>
      <c r="K127" s="1003"/>
    </row>
    <row r="128" spans="1:12" ht="20.100000000000001" customHeight="1" x14ac:dyDescent="0.25">
      <c r="A128" s="16"/>
      <c r="B128" s="17"/>
      <c r="C128" s="178"/>
      <c r="D128" s="179">
        <f t="shared" si="0"/>
        <v>0</v>
      </c>
      <c r="E128" s="178"/>
      <c r="F128" s="178"/>
      <c r="G128" s="178"/>
      <c r="H128" s="178"/>
      <c r="I128" s="178"/>
      <c r="J128" s="178"/>
      <c r="K128" s="1003"/>
    </row>
    <row r="129" spans="1:11" ht="20.100000000000001" customHeight="1" x14ac:dyDescent="0.25">
      <c r="A129" s="16"/>
      <c r="B129" s="17"/>
      <c r="C129" s="178"/>
      <c r="D129" s="179">
        <f t="shared" si="0"/>
        <v>0</v>
      </c>
      <c r="E129" s="178"/>
      <c r="F129" s="178"/>
      <c r="G129" s="178"/>
      <c r="H129" s="178"/>
      <c r="I129" s="178"/>
      <c r="J129" s="178"/>
      <c r="K129" s="1003"/>
    </row>
    <row r="130" spans="1:11" ht="20.100000000000001" customHeight="1" x14ac:dyDescent="0.25">
      <c r="A130" s="16"/>
      <c r="B130" s="17"/>
      <c r="C130" s="178"/>
      <c r="D130" s="179">
        <f t="shared" si="0"/>
        <v>0</v>
      </c>
      <c r="E130" s="178"/>
      <c r="F130" s="178"/>
      <c r="G130" s="178"/>
      <c r="H130" s="178"/>
      <c r="I130" s="178"/>
      <c r="J130" s="178"/>
      <c r="K130" s="1003"/>
    </row>
    <row r="131" spans="1:11" ht="20.100000000000001" customHeight="1" x14ac:dyDescent="0.25">
      <c r="A131" s="16"/>
      <c r="B131" s="17"/>
      <c r="C131" s="178"/>
      <c r="D131" s="179">
        <f t="shared" si="0"/>
        <v>0</v>
      </c>
      <c r="E131" s="178"/>
      <c r="F131" s="178"/>
      <c r="G131" s="178"/>
      <c r="H131" s="178"/>
      <c r="I131" s="178"/>
      <c r="J131" s="178"/>
      <c r="K131" s="1003"/>
    </row>
    <row r="132" spans="1:11" ht="20.100000000000001" customHeight="1" x14ac:dyDescent="0.25">
      <c r="A132" s="16"/>
      <c r="B132" s="17"/>
      <c r="C132" s="178"/>
      <c r="D132" s="179">
        <f t="shared" si="0"/>
        <v>0</v>
      </c>
      <c r="E132" s="178"/>
      <c r="F132" s="178"/>
      <c r="G132" s="178"/>
      <c r="H132" s="178"/>
      <c r="I132" s="178"/>
      <c r="J132" s="178"/>
      <c r="K132" s="1003"/>
    </row>
    <row r="133" spans="1:11" x14ac:dyDescent="0.25">
      <c r="A133" s="16"/>
      <c r="B133" s="17"/>
      <c r="C133" s="178"/>
      <c r="D133" s="179">
        <f t="shared" si="0"/>
        <v>0</v>
      </c>
      <c r="E133" s="178"/>
      <c r="F133" s="178"/>
      <c r="G133" s="178"/>
      <c r="H133" s="178"/>
      <c r="I133" s="178"/>
      <c r="J133" s="178"/>
      <c r="K133" s="1003"/>
    </row>
    <row r="134" spans="1:11" ht="20.100000000000001" customHeight="1" x14ac:dyDescent="0.25">
      <c r="A134" s="16"/>
      <c r="B134" s="17"/>
      <c r="C134" s="178"/>
      <c r="D134" s="179">
        <f t="shared" si="0"/>
        <v>0</v>
      </c>
      <c r="E134" s="178"/>
      <c r="F134" s="178"/>
      <c r="G134" s="178"/>
      <c r="H134" s="178"/>
      <c r="I134" s="178"/>
      <c r="J134" s="178"/>
      <c r="K134" s="1003"/>
    </row>
    <row r="135" spans="1:11" x14ac:dyDescent="0.25">
      <c r="A135" s="16"/>
      <c r="B135" s="17"/>
      <c r="C135" s="178"/>
      <c r="D135" s="179">
        <f t="shared" si="0"/>
        <v>0</v>
      </c>
      <c r="E135" s="178"/>
      <c r="F135" s="178"/>
      <c r="G135" s="178"/>
      <c r="H135" s="178"/>
      <c r="I135" s="178"/>
      <c r="J135" s="178"/>
      <c r="K135" s="1003"/>
    </row>
    <row r="136" spans="1:11" x14ac:dyDescent="0.25">
      <c r="A136" s="16"/>
      <c r="B136" s="17"/>
      <c r="C136" s="178"/>
      <c r="D136" s="179">
        <f t="shared" si="0"/>
        <v>0</v>
      </c>
      <c r="E136" s="178"/>
      <c r="F136" s="178"/>
      <c r="G136" s="178"/>
      <c r="H136" s="178"/>
      <c r="I136" s="178"/>
      <c r="J136" s="178"/>
      <c r="K136" s="1003"/>
    </row>
    <row r="137" spans="1:11" x14ac:dyDescent="0.25">
      <c r="A137" s="16"/>
      <c r="C137" s="178"/>
      <c r="D137" s="179">
        <f t="shared" si="0"/>
        <v>0</v>
      </c>
      <c r="E137" s="178"/>
      <c r="F137" s="178"/>
      <c r="G137" s="178"/>
      <c r="H137" s="178"/>
      <c r="I137" s="178"/>
      <c r="J137" s="178"/>
      <c r="K137" s="1003"/>
    </row>
    <row r="138" spans="1:11" x14ac:dyDescent="0.25">
      <c r="A138" s="16"/>
      <c r="C138" s="178"/>
      <c r="D138" s="179">
        <f t="shared" si="0"/>
        <v>0</v>
      </c>
      <c r="E138" s="178"/>
      <c r="F138" s="178"/>
      <c r="G138" s="178"/>
      <c r="H138" s="178"/>
      <c r="I138" s="178"/>
      <c r="J138" s="178"/>
      <c r="K138" s="1003"/>
    </row>
    <row r="139" spans="1:11" x14ac:dyDescent="0.25">
      <c r="A139" s="16"/>
      <c r="C139" s="178"/>
      <c r="D139" s="179">
        <f t="shared" si="0"/>
        <v>0</v>
      </c>
      <c r="E139" s="178"/>
      <c r="F139" s="178"/>
      <c r="G139" s="178"/>
      <c r="H139" s="178"/>
      <c r="I139" s="178"/>
      <c r="J139" s="178"/>
      <c r="K139" s="1003"/>
    </row>
    <row r="140" spans="1:11" x14ac:dyDescent="0.25">
      <c r="A140" s="16"/>
      <c r="C140" s="178"/>
      <c r="D140" s="179">
        <f t="shared" si="0"/>
        <v>0</v>
      </c>
      <c r="E140" s="178"/>
      <c r="F140" s="178"/>
      <c r="G140" s="178"/>
      <c r="H140" s="178"/>
      <c r="I140" s="178"/>
      <c r="J140" s="178"/>
      <c r="K140" s="1003"/>
    </row>
    <row r="141" spans="1:11" x14ac:dyDescent="0.25">
      <c r="A141" s="16"/>
      <c r="C141" s="178"/>
      <c r="D141" s="179">
        <f t="shared" si="0"/>
        <v>0</v>
      </c>
      <c r="E141" s="178"/>
      <c r="F141" s="178"/>
      <c r="G141" s="178"/>
      <c r="H141" s="178"/>
      <c r="I141" s="178"/>
      <c r="J141" s="178"/>
      <c r="K141" s="1003"/>
    </row>
    <row r="142" spans="1:11" x14ac:dyDescent="0.25">
      <c r="A142" s="16"/>
      <c r="C142" s="178"/>
      <c r="D142" s="179">
        <f t="shared" si="0"/>
        <v>0</v>
      </c>
      <c r="E142" s="178"/>
      <c r="F142" s="178"/>
      <c r="G142" s="178"/>
      <c r="H142" s="178"/>
      <c r="I142" s="178"/>
      <c r="J142" s="178"/>
      <c r="K142" s="1003"/>
    </row>
    <row r="143" spans="1:11" x14ac:dyDescent="0.25">
      <c r="A143" s="16"/>
      <c r="C143" s="178"/>
      <c r="D143" s="179">
        <f t="shared" si="0"/>
        <v>0</v>
      </c>
      <c r="E143" s="178"/>
      <c r="F143" s="178"/>
      <c r="G143" s="178"/>
      <c r="H143" s="178"/>
      <c r="I143" s="178"/>
      <c r="J143" s="178"/>
      <c r="K143" s="1003"/>
    </row>
    <row r="144" spans="1:11" x14ac:dyDescent="0.25">
      <c r="A144" s="16"/>
      <c r="C144" s="178"/>
      <c r="D144" s="179">
        <f t="shared" si="0"/>
        <v>0</v>
      </c>
      <c r="E144" s="178"/>
      <c r="F144" s="178"/>
      <c r="G144" s="178"/>
      <c r="H144" s="178"/>
      <c r="I144" s="178"/>
      <c r="J144" s="178"/>
      <c r="K144" s="1003"/>
    </row>
    <row r="145" spans="1:11" x14ac:dyDescent="0.25">
      <c r="A145" s="16"/>
      <c r="C145" s="178"/>
      <c r="D145" s="179">
        <f t="shared" si="0"/>
        <v>0</v>
      </c>
      <c r="E145" s="178"/>
      <c r="F145" s="178"/>
      <c r="G145" s="178"/>
      <c r="H145" s="178"/>
      <c r="I145" s="178"/>
      <c r="J145" s="178"/>
      <c r="K145" s="1003"/>
    </row>
    <row r="146" spans="1:11" x14ac:dyDescent="0.25">
      <c r="A146" s="16"/>
      <c r="C146" s="178"/>
      <c r="D146" s="179">
        <f t="shared" si="0"/>
        <v>0</v>
      </c>
      <c r="E146" s="178"/>
      <c r="F146" s="178"/>
      <c r="G146" s="178"/>
      <c r="H146" s="178"/>
      <c r="I146" s="178"/>
      <c r="J146" s="178"/>
      <c r="K146" s="1003"/>
    </row>
    <row r="147" spans="1:11" x14ac:dyDescent="0.25">
      <c r="A147" s="16"/>
      <c r="C147" s="178"/>
      <c r="D147" s="179">
        <f t="shared" si="0"/>
        <v>0</v>
      </c>
      <c r="E147" s="178"/>
      <c r="F147" s="178"/>
      <c r="G147" s="178"/>
      <c r="H147" s="178"/>
      <c r="I147" s="178"/>
      <c r="J147" s="178"/>
      <c r="K147" s="1003"/>
    </row>
    <row r="148" spans="1:11" x14ac:dyDescent="0.25">
      <c r="A148" s="16"/>
      <c r="C148" s="178"/>
      <c r="D148" s="179">
        <f t="shared" si="0"/>
        <v>0</v>
      </c>
      <c r="E148" s="178"/>
      <c r="F148" s="178"/>
      <c r="G148" s="178"/>
      <c r="H148" s="178"/>
      <c r="I148" s="178"/>
      <c r="J148" s="178"/>
      <c r="K148" s="1003"/>
    </row>
    <row r="149" spans="1:11" x14ac:dyDescent="0.25">
      <c r="A149" s="16"/>
      <c r="C149" s="178"/>
      <c r="D149" s="179">
        <f t="shared" si="0"/>
        <v>0</v>
      </c>
      <c r="E149" s="178"/>
      <c r="F149" s="178"/>
      <c r="G149" s="178"/>
      <c r="H149" s="178"/>
      <c r="I149" s="178"/>
      <c r="J149" s="178"/>
      <c r="K149" s="1003"/>
    </row>
    <row r="150" spans="1:11" x14ac:dyDescent="0.25">
      <c r="A150" s="16"/>
      <c r="C150" s="178"/>
      <c r="D150" s="179">
        <f t="shared" si="0"/>
        <v>0</v>
      </c>
      <c r="E150" s="178"/>
      <c r="F150" s="178"/>
      <c r="G150" s="178"/>
      <c r="H150" s="178"/>
      <c r="I150" s="178"/>
      <c r="J150" s="178"/>
      <c r="K150" s="1003"/>
    </row>
    <row r="151" spans="1:11" x14ac:dyDescent="0.25">
      <c r="A151" s="16"/>
      <c r="C151" s="178"/>
      <c r="D151" s="179">
        <f>+C151*(100-E151)/100</f>
        <v>0</v>
      </c>
      <c r="E151" s="178"/>
      <c r="F151" s="178"/>
      <c r="G151" s="178"/>
      <c r="H151" s="178"/>
      <c r="I151" s="178"/>
      <c r="J151" s="178"/>
      <c r="K151" s="1003"/>
    </row>
    <row r="152" spans="1:11" x14ac:dyDescent="0.25">
      <c r="A152" s="16"/>
      <c r="C152" s="178"/>
      <c r="D152" s="178"/>
      <c r="E152" s="178"/>
      <c r="F152" s="178"/>
      <c r="G152" s="178"/>
      <c r="H152" s="178"/>
      <c r="I152" s="178"/>
      <c r="J152" s="178"/>
      <c r="K152" s="1003"/>
    </row>
    <row r="153" spans="1:11" x14ac:dyDescent="0.25">
      <c r="A153" s="16"/>
      <c r="C153" s="178"/>
      <c r="D153" s="178"/>
      <c r="E153" s="178"/>
      <c r="F153" s="178"/>
      <c r="G153" s="178"/>
      <c r="H153" s="178"/>
      <c r="I153" s="178"/>
      <c r="J153" s="178"/>
      <c r="K153" s="1003"/>
    </row>
    <row r="154" spans="1:11" x14ac:dyDescent="0.25">
      <c r="A154" s="16"/>
      <c r="C154" s="178"/>
      <c r="D154" s="178"/>
      <c r="E154" s="178"/>
      <c r="F154" s="178"/>
      <c r="G154" s="178"/>
      <c r="H154" s="178"/>
      <c r="I154" s="178"/>
      <c r="J154" s="178"/>
      <c r="K154" s="1003"/>
    </row>
    <row r="155" spans="1:11" x14ac:dyDescent="0.25">
      <c r="A155" s="16"/>
      <c r="C155" s="178"/>
      <c r="D155" s="178"/>
      <c r="E155" s="178"/>
      <c r="F155" s="178"/>
      <c r="G155" s="178"/>
      <c r="H155" s="178"/>
      <c r="I155" s="178"/>
      <c r="J155" s="178"/>
      <c r="K155" s="1003"/>
    </row>
    <row r="156" spans="1:11" x14ac:dyDescent="0.25">
      <c r="A156" s="16"/>
      <c r="C156" s="178"/>
      <c r="D156" s="178"/>
      <c r="E156" s="178"/>
      <c r="F156" s="178"/>
      <c r="G156" s="178"/>
      <c r="H156" s="178"/>
      <c r="I156" s="178"/>
      <c r="J156" s="178"/>
      <c r="K156" s="1003"/>
    </row>
    <row r="157" spans="1:11" x14ac:dyDescent="0.25">
      <c r="A157" s="16"/>
      <c r="C157" s="178"/>
      <c r="D157" s="178"/>
      <c r="E157" s="178"/>
      <c r="F157" s="178"/>
      <c r="G157" s="178"/>
      <c r="H157" s="178"/>
      <c r="I157" s="178"/>
      <c r="J157" s="178"/>
      <c r="K157" s="1003"/>
    </row>
    <row r="158" spans="1:11" x14ac:dyDescent="0.25">
      <c r="A158" s="16"/>
    </row>
    <row r="159" spans="1:11" x14ac:dyDescent="0.25">
      <c r="A159" s="16"/>
    </row>
    <row r="160" spans="1:11" x14ac:dyDescent="0.25">
      <c r="A160" s="16"/>
    </row>
    <row r="161" spans="1:1" x14ac:dyDescent="0.25">
      <c r="A161" s="16"/>
    </row>
    <row r="162" spans="1:1" x14ac:dyDescent="0.25">
      <c r="A162" s="16"/>
    </row>
    <row r="163" spans="1:1" x14ac:dyDescent="0.25">
      <c r="A163" s="16"/>
    </row>
  </sheetData>
  <autoFilter ref="B6:K6"/>
  <customSheetViews>
    <customSheetView guid="{4721BBB5-12E6-4B99-8BF2-C39038CD9F6A}" showAutoFilter="1">
      <pane ySplit="6" topLeftCell="A49" activePane="bottomLeft" state="frozen"/>
      <selection pane="bottomLeft" activeCell="K58" sqref="K58"/>
      <pageMargins left="0.75" right="0.75" top="1" bottom="1" header="0.5" footer="0.5"/>
      <printOptions gridLines="1"/>
      <pageSetup paperSize="9" orientation="portrait" r:id="rId1"/>
      <headerFooter alignWithMargins="0">
        <oddHeader>&amp;A</oddHeader>
        <oddFooter>Page &amp;P</oddFooter>
      </headerFooter>
      <autoFilter ref="B6:B170"/>
    </customSheetView>
    <customSheetView guid="{FA9FAA88-D028-49CA-97F0-6F4B4A8F7473}" showAutoFilter="1">
      <pane ySplit="6" topLeftCell="A49" activePane="bottomLeft" state="frozen"/>
      <selection pane="bottomLeft" activeCell="K54" sqref="K54"/>
      <pageMargins left="0.75" right="0.75" top="1" bottom="1" header="0.5" footer="0.5"/>
      <printOptions gridLines="1"/>
      <pageSetup paperSize="9" orientation="portrait" r:id="rId2"/>
      <headerFooter alignWithMargins="0">
        <oddHeader>&amp;A</oddHeader>
        <oddFooter>Page &amp;P</oddFooter>
      </headerFooter>
      <autoFilter ref="B6:B170"/>
    </customSheetView>
  </customSheetViews>
  <mergeCells count="76">
    <mergeCell ref="C118:J118"/>
    <mergeCell ref="K5:L5"/>
    <mergeCell ref="C80:J80"/>
    <mergeCell ref="C48:J48"/>
    <mergeCell ref="C26:J26"/>
    <mergeCell ref="H24:I24"/>
    <mergeCell ref="C32:J32"/>
    <mergeCell ref="H40:I40"/>
    <mergeCell ref="C31:J31"/>
    <mergeCell ref="H44:J44"/>
    <mergeCell ref="C28:J28"/>
    <mergeCell ref="H29:I29"/>
    <mergeCell ref="H33:I33"/>
    <mergeCell ref="C38:J38"/>
    <mergeCell ref="H36:I36"/>
    <mergeCell ref="H62:I62"/>
    <mergeCell ref="C41:J41"/>
    <mergeCell ref="C52:J52"/>
    <mergeCell ref="A1:L1"/>
    <mergeCell ref="A2:B2"/>
    <mergeCell ref="C2:F2"/>
    <mergeCell ref="I2:J2"/>
    <mergeCell ref="A3:B3"/>
    <mergeCell ref="C3:F3"/>
    <mergeCell ref="G2:H2"/>
    <mergeCell ref="A4:B4"/>
    <mergeCell ref="C4:F4"/>
    <mergeCell ref="I4:J4"/>
    <mergeCell ref="I3:J3"/>
    <mergeCell ref="K2:L2"/>
    <mergeCell ref="K3:L3"/>
    <mergeCell ref="K4:L4"/>
    <mergeCell ref="G3:H4"/>
    <mergeCell ref="A5:B5"/>
    <mergeCell ref="C20:J20"/>
    <mergeCell ref="H21:I21"/>
    <mergeCell ref="H19:I19"/>
    <mergeCell ref="C9:J9"/>
    <mergeCell ref="G5:H5"/>
    <mergeCell ref="C17:J17"/>
    <mergeCell ref="C8:J8"/>
    <mergeCell ref="C13:J13"/>
    <mergeCell ref="C16:J16"/>
    <mergeCell ref="I5:J5"/>
    <mergeCell ref="C5:F5"/>
    <mergeCell ref="A52:A53"/>
    <mergeCell ref="C79:J79"/>
    <mergeCell ref="H78:I78"/>
    <mergeCell ref="C70:J70"/>
    <mergeCell ref="C71:J71"/>
    <mergeCell ref="C54:J54"/>
    <mergeCell ref="C69:J69"/>
    <mergeCell ref="C53:J53"/>
    <mergeCell ref="C75:J75"/>
    <mergeCell ref="H74:I74"/>
    <mergeCell ref="C72:J72"/>
    <mergeCell ref="C65:J65"/>
    <mergeCell ref="C64:J64"/>
    <mergeCell ref="C66:J66"/>
    <mergeCell ref="C60:J60"/>
    <mergeCell ref="C117:J117"/>
    <mergeCell ref="C115:J115"/>
    <mergeCell ref="C86:J86"/>
    <mergeCell ref="C85:J85"/>
    <mergeCell ref="H82:I82"/>
    <mergeCell ref="C84:J84"/>
    <mergeCell ref="C114:J114"/>
    <mergeCell ref="C113:J113"/>
    <mergeCell ref="C111:J111"/>
    <mergeCell ref="C95:J95"/>
    <mergeCell ref="H88:I88"/>
    <mergeCell ref="C107:J107"/>
    <mergeCell ref="H106:I106"/>
    <mergeCell ref="C98:J98"/>
    <mergeCell ref="C96:J96"/>
    <mergeCell ref="C89:J89"/>
  </mergeCells>
  <phoneticPr fontId="11" type="noConversion"/>
  <printOptions gridLines="1" gridLinesSet="0"/>
  <pageMargins left="0.75" right="0.75" top="1" bottom="1" header="0.5" footer="0.5"/>
  <pageSetup paperSize="9" scale="40" orientation="portrait" r:id="rId3"/>
  <headerFooter alignWithMargins="0">
    <oddHeader>&amp;A</oddHeader>
    <oddFooter>Page &amp;P</oddFooter>
  </headerFooter>
  <rowBreaks count="2" manualBreakCount="2">
    <brk id="61" max="11" man="1"/>
    <brk id="125" max="11"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Y103"/>
  <sheetViews>
    <sheetView zoomScaleNormal="100" workbookViewId="0">
      <pane ySplit="6" topLeftCell="A97" activePane="bottomLeft" state="frozen"/>
      <selection pane="bottomLeft" activeCell="K101" sqref="K101"/>
    </sheetView>
  </sheetViews>
  <sheetFormatPr defaultColWidth="8.88671875" defaultRowHeight="15.75" x14ac:dyDescent="0.25"/>
  <cols>
    <col min="1" max="1" width="11" style="48" customWidth="1"/>
    <col min="2" max="2" width="7.88671875" style="426" customWidth="1"/>
    <col min="3" max="10" width="10.6640625" style="426" customWidth="1"/>
    <col min="11" max="11" width="21.77734375" style="1150" customWidth="1"/>
    <col min="12" max="12" width="44.88671875" style="7" customWidth="1"/>
    <col min="13" max="16384" width="8.88671875" style="89"/>
  </cols>
  <sheetData>
    <row r="1" spans="1:13" s="6" customFormat="1" ht="30.75" customHeight="1" thickTop="1" x14ac:dyDescent="0.25">
      <c r="A1" s="2006" t="s">
        <v>1702</v>
      </c>
      <c r="B1" s="2007"/>
      <c r="C1" s="2007"/>
      <c r="D1" s="2007"/>
      <c r="E1" s="2007"/>
      <c r="F1" s="2007"/>
      <c r="G1" s="2007"/>
      <c r="H1" s="2007"/>
      <c r="I1" s="2007"/>
      <c r="J1" s="2007"/>
      <c r="K1" s="2007"/>
      <c r="L1" s="2008"/>
      <c r="M1" s="5"/>
    </row>
    <row r="2" spans="1:13" s="9" customFormat="1" ht="20.25" customHeight="1" x14ac:dyDescent="0.25">
      <c r="A2" s="1624" t="s">
        <v>177</v>
      </c>
      <c r="B2" s="1625"/>
      <c r="C2" s="1600">
        <f>(25+125+83)*25</f>
        <v>5825</v>
      </c>
      <c r="D2" s="1601"/>
      <c r="E2" s="1601"/>
      <c r="F2" s="1602"/>
      <c r="G2" s="1754" t="s">
        <v>3240</v>
      </c>
      <c r="H2" s="1755"/>
      <c r="I2" s="1628" t="s">
        <v>178</v>
      </c>
      <c r="J2" s="1629"/>
      <c r="K2" s="1632" t="s">
        <v>3103</v>
      </c>
      <c r="L2" s="1633"/>
      <c r="M2" s="8"/>
    </row>
    <row r="3" spans="1:13" s="9" customFormat="1" ht="20.25" customHeight="1" x14ac:dyDescent="0.25">
      <c r="A3" s="1624" t="s">
        <v>179</v>
      </c>
      <c r="B3" s="1625"/>
      <c r="C3" s="1600" t="s">
        <v>1720</v>
      </c>
      <c r="D3" s="1601"/>
      <c r="E3" s="1601"/>
      <c r="F3" s="1602"/>
      <c r="G3" s="641"/>
      <c r="H3" s="642"/>
      <c r="I3" s="1628" t="s">
        <v>180</v>
      </c>
      <c r="J3" s="1629"/>
      <c r="K3" s="1632" t="s">
        <v>1687</v>
      </c>
      <c r="L3" s="1633"/>
      <c r="M3" s="8"/>
    </row>
    <row r="4" spans="1:13" s="9" customFormat="1" ht="28.5" customHeight="1" x14ac:dyDescent="0.25">
      <c r="A4" s="1624" t="s">
        <v>181</v>
      </c>
      <c r="B4" s="1625"/>
      <c r="C4" s="1651" t="s">
        <v>195</v>
      </c>
      <c r="D4" s="1686"/>
      <c r="E4" s="1686"/>
      <c r="F4" s="1687"/>
      <c r="G4" s="641"/>
      <c r="H4" s="642"/>
      <c r="I4" s="1628" t="s">
        <v>182</v>
      </c>
      <c r="J4" s="1629"/>
      <c r="K4" s="1688" t="s">
        <v>3522</v>
      </c>
      <c r="L4" s="1689"/>
      <c r="M4" s="8"/>
    </row>
    <row r="5" spans="1:13" s="9" customFormat="1" ht="59.25" customHeight="1" thickBot="1" x14ac:dyDescent="0.3">
      <c r="A5" s="1641" t="s">
        <v>183</v>
      </c>
      <c r="B5" s="1642"/>
      <c r="C5" s="1750" t="s">
        <v>2265</v>
      </c>
      <c r="D5" s="1929"/>
      <c r="E5" s="1929"/>
      <c r="F5" s="1930"/>
      <c r="G5" s="2161" t="s">
        <v>3521</v>
      </c>
      <c r="H5" s="2162"/>
      <c r="I5" s="1628" t="s">
        <v>297</v>
      </c>
      <c r="J5" s="1629"/>
      <c r="K5" s="2129" t="s">
        <v>3529</v>
      </c>
      <c r="L5" s="1914"/>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291" customHeight="1" thickTop="1" x14ac:dyDescent="0.25">
      <c r="A7" s="487">
        <v>42886</v>
      </c>
      <c r="B7" s="488" t="s">
        <v>78</v>
      </c>
      <c r="C7" s="2159" t="s">
        <v>1649</v>
      </c>
      <c r="D7" s="2160"/>
      <c r="E7" s="2160"/>
      <c r="F7" s="2160"/>
      <c r="G7" s="2160"/>
      <c r="H7" s="2160"/>
      <c r="I7" s="2160"/>
      <c r="J7" s="2160"/>
      <c r="K7" s="508" t="s">
        <v>3068</v>
      </c>
      <c r="L7" s="1290" t="s">
        <v>1622</v>
      </c>
    </row>
    <row r="8" spans="1:13" ht="53.25" customHeight="1" x14ac:dyDescent="0.25">
      <c r="A8" s="2155">
        <v>42893</v>
      </c>
      <c r="B8" s="437" t="s">
        <v>66</v>
      </c>
      <c r="C8" s="2156" t="s">
        <v>1629</v>
      </c>
      <c r="D8" s="2157"/>
      <c r="E8" s="2157"/>
      <c r="F8" s="2157"/>
      <c r="G8" s="2157"/>
      <c r="H8" s="2157"/>
      <c r="I8" s="2157"/>
      <c r="J8" s="2158"/>
      <c r="K8" s="1185"/>
      <c r="L8" s="430"/>
    </row>
    <row r="9" spans="1:13" ht="47.25" x14ac:dyDescent="0.25">
      <c r="A9" s="2155"/>
      <c r="B9" s="17" t="s">
        <v>18</v>
      </c>
      <c r="C9" s="428">
        <v>975</v>
      </c>
      <c r="D9" s="179">
        <f>+C9*(100-E9)/100</f>
        <v>965.25</v>
      </c>
      <c r="E9" s="428">
        <v>1</v>
      </c>
      <c r="F9" s="428"/>
      <c r="G9" s="428">
        <v>180</v>
      </c>
      <c r="H9" s="428"/>
      <c r="I9" s="428"/>
      <c r="J9" s="428"/>
      <c r="K9" s="1147"/>
      <c r="L9" s="204" t="s">
        <v>1628</v>
      </c>
    </row>
    <row r="10" spans="1:13" ht="49.5" customHeight="1" x14ac:dyDescent="0.25">
      <c r="A10" s="427">
        <v>42957</v>
      </c>
      <c r="B10" s="17" t="s">
        <v>18</v>
      </c>
      <c r="C10" s="428">
        <v>1050</v>
      </c>
      <c r="D10" s="179">
        <f>+C10*(100-E10)/100</f>
        <v>315</v>
      </c>
      <c r="E10" s="428">
        <v>70</v>
      </c>
      <c r="F10" s="428"/>
      <c r="G10" s="428">
        <v>228</v>
      </c>
      <c r="H10" s="428"/>
      <c r="I10" s="428"/>
      <c r="J10" s="428"/>
      <c r="K10" s="1147"/>
      <c r="L10" s="204" t="s">
        <v>1671</v>
      </c>
    </row>
    <row r="11" spans="1:13" ht="37.5" customHeight="1" x14ac:dyDescent="0.25">
      <c r="A11" s="427">
        <v>42975</v>
      </c>
      <c r="B11" s="17" t="s">
        <v>4</v>
      </c>
      <c r="C11" s="1658" t="s">
        <v>1699</v>
      </c>
      <c r="D11" s="1659"/>
      <c r="E11" s="1659"/>
      <c r="F11" s="1659"/>
      <c r="G11" s="1659"/>
      <c r="H11" s="1659"/>
      <c r="I11" s="1659"/>
      <c r="J11" s="1660"/>
      <c r="K11" s="1155"/>
      <c r="L11" s="204"/>
    </row>
    <row r="12" spans="1:13" ht="129.75" customHeight="1" x14ac:dyDescent="0.25">
      <c r="A12" s="462">
        <v>42978</v>
      </c>
      <c r="B12" s="463" t="s">
        <v>24</v>
      </c>
      <c r="C12" s="1705" t="s">
        <v>1718</v>
      </c>
      <c r="D12" s="1765"/>
      <c r="E12" s="1765"/>
      <c r="F12" s="1765"/>
      <c r="G12" s="1765"/>
      <c r="H12" s="1765"/>
      <c r="I12" s="1765"/>
      <c r="J12" s="1766"/>
      <c r="K12" s="1163"/>
      <c r="L12" s="465" t="s">
        <v>1721</v>
      </c>
    </row>
    <row r="13" spans="1:13" ht="31.5" customHeight="1" x14ac:dyDescent="0.25">
      <c r="A13" s="427">
        <v>42988</v>
      </c>
      <c r="B13" s="17" t="s">
        <v>18</v>
      </c>
      <c r="C13" s="428">
        <v>530</v>
      </c>
      <c r="D13" s="179">
        <f>+C13*(100-E13)/100</f>
        <v>79.5</v>
      </c>
      <c r="E13" s="428">
        <v>85</v>
      </c>
      <c r="F13" s="428"/>
      <c r="G13" s="428">
        <v>210</v>
      </c>
      <c r="H13" s="428"/>
      <c r="I13" s="428"/>
      <c r="J13" s="428"/>
      <c r="K13" s="1147"/>
      <c r="L13" s="288" t="s">
        <v>1719</v>
      </c>
    </row>
    <row r="14" spans="1:13" ht="31.5" x14ac:dyDescent="0.25">
      <c r="A14" s="427">
        <v>43017</v>
      </c>
      <c r="B14" s="17" t="s">
        <v>127</v>
      </c>
      <c r="C14" s="428"/>
      <c r="D14" s="179"/>
      <c r="E14" s="428"/>
      <c r="F14" s="428"/>
      <c r="G14" s="428"/>
      <c r="H14" s="428"/>
      <c r="I14" s="428"/>
      <c r="J14" s="428">
        <v>4660</v>
      </c>
      <c r="K14" s="1147"/>
      <c r="L14" s="204" t="s">
        <v>1794</v>
      </c>
    </row>
    <row r="15" spans="1:13" x14ac:dyDescent="0.25">
      <c r="A15" s="19">
        <v>43047</v>
      </c>
      <c r="B15" s="20" t="s">
        <v>18</v>
      </c>
      <c r="C15" s="236">
        <v>415</v>
      </c>
      <c r="D15" s="237">
        <f>+C15*(100-E15)/100</f>
        <v>182.6</v>
      </c>
      <c r="E15" s="236">
        <v>56</v>
      </c>
      <c r="F15" s="236"/>
      <c r="G15" s="236">
        <v>160</v>
      </c>
      <c r="H15" s="236"/>
      <c r="I15" s="236"/>
      <c r="J15" s="236"/>
      <c r="K15" s="1173"/>
      <c r="L15" s="303" t="s">
        <v>1257</v>
      </c>
    </row>
    <row r="16" spans="1:13" x14ac:dyDescent="0.25">
      <c r="A16" s="427">
        <v>43060</v>
      </c>
      <c r="B16" s="17" t="s">
        <v>18</v>
      </c>
      <c r="C16" s="428">
        <v>470</v>
      </c>
      <c r="D16" s="179">
        <f>+C16*(100-E16)/100</f>
        <v>188</v>
      </c>
      <c r="E16" s="428">
        <v>60</v>
      </c>
      <c r="F16" s="428"/>
      <c r="G16" s="428">
        <v>180</v>
      </c>
      <c r="H16" s="428"/>
      <c r="I16" s="428"/>
      <c r="J16" s="428"/>
      <c r="K16" s="1147"/>
      <c r="L16" s="204" t="s">
        <v>36</v>
      </c>
    </row>
    <row r="17" spans="1:12" ht="36" customHeight="1" x14ac:dyDescent="0.25">
      <c r="A17" s="506">
        <v>43061</v>
      </c>
      <c r="B17" s="17" t="s">
        <v>127</v>
      </c>
      <c r="C17" s="507"/>
      <c r="D17" s="179"/>
      <c r="E17" s="507"/>
      <c r="F17" s="507"/>
      <c r="G17" s="507"/>
      <c r="H17" s="507"/>
      <c r="I17" s="507"/>
      <c r="J17" s="507">
        <v>4780</v>
      </c>
      <c r="K17" s="1147"/>
      <c r="L17" s="288" t="s">
        <v>1944</v>
      </c>
    </row>
    <row r="18" spans="1:12" ht="57.75" customHeight="1" x14ac:dyDescent="0.25">
      <c r="A18" s="485">
        <v>43062</v>
      </c>
      <c r="B18" s="486" t="s">
        <v>19</v>
      </c>
      <c r="C18" s="1652" t="s">
        <v>1830</v>
      </c>
      <c r="D18" s="1653"/>
      <c r="E18" s="1653"/>
      <c r="F18" s="1653"/>
      <c r="G18" s="1653"/>
      <c r="H18" s="1653"/>
      <c r="I18" s="1653"/>
      <c r="J18" s="1654"/>
      <c r="K18" s="508" t="s">
        <v>3070</v>
      </c>
      <c r="L18" s="508" t="s">
        <v>1799</v>
      </c>
    </row>
    <row r="19" spans="1:12" ht="24" customHeight="1" x14ac:dyDescent="0.25">
      <c r="A19" s="513">
        <v>43065</v>
      </c>
      <c r="B19" s="17" t="s">
        <v>127</v>
      </c>
      <c r="C19" s="179"/>
      <c r="D19" s="179"/>
      <c r="E19" s="179"/>
      <c r="F19" s="179"/>
      <c r="G19" s="179"/>
      <c r="H19" s="179" t="s">
        <v>1941</v>
      </c>
      <c r="I19" s="179"/>
      <c r="J19" s="179"/>
      <c r="K19" s="179"/>
      <c r="L19" s="18" t="s">
        <v>233</v>
      </c>
    </row>
    <row r="20" spans="1:12" ht="24" customHeight="1" x14ac:dyDescent="0.25">
      <c r="A20" s="427">
        <v>43066</v>
      </c>
      <c r="B20" s="17" t="s">
        <v>66</v>
      </c>
      <c r="C20" s="1658" t="s">
        <v>1807</v>
      </c>
      <c r="D20" s="1659"/>
      <c r="E20" s="1659"/>
      <c r="F20" s="1659"/>
      <c r="G20" s="1659"/>
      <c r="H20" s="1659"/>
      <c r="I20" s="1659"/>
      <c r="J20" s="1660"/>
      <c r="K20" s="1155"/>
      <c r="L20" s="204"/>
    </row>
    <row r="21" spans="1:12" x14ac:dyDescent="0.25">
      <c r="A21" s="1582">
        <v>43067</v>
      </c>
      <c r="B21" s="17" t="s">
        <v>18</v>
      </c>
      <c r="C21" s="428">
        <v>740</v>
      </c>
      <c r="D21" s="179">
        <f>+C21*(100-E21)/100</f>
        <v>296</v>
      </c>
      <c r="E21" s="428">
        <v>60</v>
      </c>
      <c r="F21" s="428"/>
      <c r="G21" s="428">
        <v>180</v>
      </c>
      <c r="H21" s="428"/>
      <c r="I21" s="428"/>
      <c r="J21" s="428"/>
      <c r="K21" s="1147"/>
      <c r="L21" s="204" t="s">
        <v>1825</v>
      </c>
    </row>
    <row r="22" spans="1:12" s="9" customFormat="1" ht="19.5" customHeight="1" x14ac:dyDescent="0.25">
      <c r="A22" s="1682"/>
      <c r="B22" s="17" t="s">
        <v>127</v>
      </c>
      <c r="C22" s="17"/>
      <c r="D22" s="57"/>
      <c r="E22" s="17"/>
      <c r="F22" s="17"/>
      <c r="G22" s="17"/>
      <c r="H22" s="17">
        <v>1020</v>
      </c>
      <c r="I22" s="17">
        <v>87</v>
      </c>
      <c r="J22" s="17"/>
      <c r="K22" s="17"/>
      <c r="L22" s="18" t="s">
        <v>233</v>
      </c>
    </row>
    <row r="23" spans="1:12" x14ac:dyDescent="0.25">
      <c r="A23" s="427">
        <v>43074</v>
      </c>
      <c r="B23" s="17" t="s">
        <v>18</v>
      </c>
      <c r="C23" s="428">
        <v>700</v>
      </c>
      <c r="D23" s="179">
        <f>+C23*(100-E23)/100</f>
        <v>280</v>
      </c>
      <c r="E23" s="428">
        <v>60</v>
      </c>
      <c r="F23" s="428"/>
      <c r="G23" s="428">
        <v>170</v>
      </c>
      <c r="H23" s="428"/>
      <c r="I23" s="428"/>
      <c r="J23" s="428"/>
      <c r="K23" s="1147"/>
      <c r="L23" s="204" t="s">
        <v>1257</v>
      </c>
    </row>
    <row r="24" spans="1:12" x14ac:dyDescent="0.25">
      <c r="A24" s="427">
        <v>43140</v>
      </c>
      <c r="B24" s="17" t="s">
        <v>127</v>
      </c>
      <c r="C24" s="428"/>
      <c r="D24" s="179"/>
      <c r="E24" s="428"/>
      <c r="F24" s="428"/>
      <c r="G24" s="428"/>
      <c r="H24" s="428">
        <v>1050</v>
      </c>
      <c r="I24" s="428">
        <v>100</v>
      </c>
      <c r="J24" s="428"/>
      <c r="K24" s="1147"/>
      <c r="L24" s="204" t="s">
        <v>42</v>
      </c>
    </row>
    <row r="25" spans="1:12" x14ac:dyDescent="0.25">
      <c r="A25" s="427">
        <v>43166</v>
      </c>
      <c r="B25" s="17" t="s">
        <v>18</v>
      </c>
      <c r="C25" s="428">
        <v>705</v>
      </c>
      <c r="D25" s="179">
        <f>+C25*(100-E25)/100</f>
        <v>176.25</v>
      </c>
      <c r="E25" s="428">
        <v>75</v>
      </c>
      <c r="F25" s="428"/>
      <c r="G25" s="428">
        <v>165</v>
      </c>
      <c r="H25" s="428"/>
      <c r="I25" s="428"/>
      <c r="J25" s="428"/>
      <c r="K25" s="1147"/>
      <c r="L25" s="204" t="s">
        <v>2056</v>
      </c>
    </row>
    <row r="26" spans="1:12" ht="51" customHeight="1" x14ac:dyDescent="0.25">
      <c r="A26" s="427">
        <v>43210</v>
      </c>
      <c r="B26" s="17" t="s">
        <v>13</v>
      </c>
      <c r="C26" s="1655" t="s">
        <v>2041</v>
      </c>
      <c r="D26" s="1656"/>
      <c r="E26" s="1656"/>
      <c r="F26" s="1656"/>
      <c r="G26" s="1656"/>
      <c r="H26" s="1656"/>
      <c r="I26" s="1656"/>
      <c r="J26" s="1657"/>
      <c r="K26" s="1153"/>
      <c r="L26" s="288" t="s">
        <v>2096</v>
      </c>
    </row>
    <row r="27" spans="1:12" ht="21" customHeight="1" x14ac:dyDescent="0.25">
      <c r="A27" s="662">
        <v>43212</v>
      </c>
      <c r="B27" s="17" t="s">
        <v>66</v>
      </c>
      <c r="C27" s="1655" t="s">
        <v>2057</v>
      </c>
      <c r="D27" s="1656"/>
      <c r="E27" s="1656"/>
      <c r="F27" s="1656"/>
      <c r="G27" s="1656"/>
      <c r="H27" s="1656"/>
      <c r="I27" s="1656"/>
      <c r="J27" s="1657"/>
      <c r="K27" s="1153"/>
      <c r="L27" s="204"/>
    </row>
    <row r="28" spans="1:12" ht="55.5" customHeight="1" x14ac:dyDescent="0.25">
      <c r="A28" s="485">
        <v>43222</v>
      </c>
      <c r="B28" s="486" t="s">
        <v>19</v>
      </c>
      <c r="C28" s="1652" t="s">
        <v>2061</v>
      </c>
      <c r="D28" s="1653"/>
      <c r="E28" s="1653"/>
      <c r="F28" s="1653"/>
      <c r="G28" s="1653"/>
      <c r="H28" s="1653"/>
      <c r="I28" s="1653"/>
      <c r="J28" s="1654"/>
      <c r="K28" s="508" t="s">
        <v>1577</v>
      </c>
      <c r="L28" s="508" t="s">
        <v>1577</v>
      </c>
    </row>
    <row r="29" spans="1:12" x14ac:dyDescent="0.25">
      <c r="A29" s="427">
        <v>43226</v>
      </c>
      <c r="B29" s="17" t="s">
        <v>66</v>
      </c>
      <c r="C29" s="1589" t="s">
        <v>2059</v>
      </c>
      <c r="D29" s="1590"/>
      <c r="E29" s="1590"/>
      <c r="F29" s="1590"/>
      <c r="G29" s="1590"/>
      <c r="H29" s="1590"/>
      <c r="I29" s="1590"/>
      <c r="J29" s="1591"/>
      <c r="K29" s="1148"/>
      <c r="L29" s="204"/>
    </row>
    <row r="30" spans="1:12" x14ac:dyDescent="0.25">
      <c r="A30" s="427">
        <v>43229</v>
      </c>
      <c r="B30" s="17" t="s">
        <v>18</v>
      </c>
      <c r="C30" s="428">
        <v>145</v>
      </c>
      <c r="D30" s="179">
        <f>+C30*(100-E30)/100</f>
        <v>58</v>
      </c>
      <c r="E30" s="428">
        <v>60</v>
      </c>
      <c r="F30" s="428"/>
      <c r="G30" s="428">
        <v>145</v>
      </c>
      <c r="H30" s="428"/>
      <c r="I30" s="428"/>
      <c r="J30" s="428"/>
      <c r="K30" s="1147"/>
      <c r="L30" s="204" t="s">
        <v>2058</v>
      </c>
    </row>
    <row r="31" spans="1:12" ht="30.75" customHeight="1" x14ac:dyDescent="0.25">
      <c r="A31" s="1164">
        <v>43235</v>
      </c>
      <c r="B31" s="486" t="s">
        <v>19</v>
      </c>
      <c r="C31" s="1652" t="s">
        <v>2085</v>
      </c>
      <c r="D31" s="1653"/>
      <c r="E31" s="1653"/>
      <c r="F31" s="1653"/>
      <c r="G31" s="1653"/>
      <c r="H31" s="1653"/>
      <c r="I31" s="1653"/>
      <c r="J31" s="1654"/>
      <c r="K31" s="508" t="s">
        <v>2077</v>
      </c>
      <c r="L31" s="508" t="s">
        <v>2077</v>
      </c>
    </row>
    <row r="32" spans="1:12" x14ac:dyDescent="0.25">
      <c r="A32" s="1582">
        <v>43236</v>
      </c>
      <c r="B32" s="17" t="s">
        <v>18</v>
      </c>
      <c r="C32" s="669">
        <v>480</v>
      </c>
      <c r="D32" s="179">
        <f>+C32*(100-E32)/100</f>
        <v>129.6</v>
      </c>
      <c r="E32" s="670">
        <v>73</v>
      </c>
      <c r="F32" s="670"/>
      <c r="G32" s="670">
        <v>150</v>
      </c>
      <c r="H32" s="670"/>
      <c r="I32" s="670"/>
      <c r="J32" s="671"/>
      <c r="K32" s="1155"/>
      <c r="L32" s="204" t="s">
        <v>2079</v>
      </c>
    </row>
    <row r="33" spans="1:12" x14ac:dyDescent="0.25">
      <c r="A33" s="1682"/>
      <c r="B33" s="17" t="s">
        <v>127</v>
      </c>
      <c r="C33" s="428"/>
      <c r="D33" s="179"/>
      <c r="E33" s="428"/>
      <c r="F33" s="428"/>
      <c r="G33" s="428"/>
      <c r="H33" s="428">
        <v>1800</v>
      </c>
      <c r="I33" s="428">
        <v>91</v>
      </c>
      <c r="J33" s="428"/>
      <c r="K33" s="1147"/>
      <c r="L33" s="204" t="s">
        <v>2078</v>
      </c>
    </row>
    <row r="34" spans="1:12" ht="60" customHeight="1" x14ac:dyDescent="0.25">
      <c r="A34" s="427">
        <v>43261</v>
      </c>
      <c r="B34" s="17" t="s">
        <v>13</v>
      </c>
      <c r="C34" s="1655" t="s">
        <v>2097</v>
      </c>
      <c r="D34" s="1656"/>
      <c r="E34" s="1656"/>
      <c r="F34" s="1656"/>
      <c r="G34" s="1656"/>
      <c r="H34" s="1656"/>
      <c r="I34" s="1656"/>
      <c r="J34" s="1657"/>
      <c r="K34" s="1153"/>
      <c r="L34" s="714" t="s">
        <v>2095</v>
      </c>
    </row>
    <row r="35" spans="1:12" x14ac:dyDescent="0.25">
      <c r="A35" s="427">
        <v>43268</v>
      </c>
      <c r="B35" s="17" t="s">
        <v>18</v>
      </c>
      <c r="C35" s="428">
        <v>500</v>
      </c>
      <c r="D35" s="179">
        <f>+C35*(100-E35)/100</f>
        <v>125</v>
      </c>
      <c r="E35" s="428">
        <v>75</v>
      </c>
      <c r="F35" s="428"/>
      <c r="G35" s="428">
        <v>160</v>
      </c>
      <c r="H35" s="428"/>
      <c r="I35" s="428"/>
      <c r="J35" s="428"/>
      <c r="K35" s="1147"/>
      <c r="L35" s="204" t="s">
        <v>1216</v>
      </c>
    </row>
    <row r="36" spans="1:12" ht="43.5" customHeight="1" x14ac:dyDescent="0.25">
      <c r="A36" s="427">
        <v>43307</v>
      </c>
      <c r="B36" s="17" t="s">
        <v>13</v>
      </c>
      <c r="C36" s="1734" t="s">
        <v>2154</v>
      </c>
      <c r="D36" s="1735"/>
      <c r="E36" s="1735"/>
      <c r="F36" s="1735"/>
      <c r="G36" s="1735"/>
      <c r="H36" s="1735"/>
      <c r="I36" s="1735"/>
      <c r="J36" s="1736"/>
      <c r="K36" s="1160"/>
      <c r="L36" s="714" t="s">
        <v>2153</v>
      </c>
    </row>
    <row r="37" spans="1:12" ht="81.75" customHeight="1" x14ac:dyDescent="0.25">
      <c r="A37" s="485">
        <v>43313</v>
      </c>
      <c r="B37" s="486" t="s">
        <v>24</v>
      </c>
      <c r="C37" s="1695" t="s">
        <v>2217</v>
      </c>
      <c r="D37" s="1696"/>
      <c r="E37" s="1696"/>
      <c r="F37" s="1696"/>
      <c r="G37" s="1696"/>
      <c r="H37" s="1696"/>
      <c r="I37" s="1696"/>
      <c r="J37" s="1697"/>
      <c r="K37" s="508" t="s">
        <v>3068</v>
      </c>
      <c r="L37" s="509" t="s">
        <v>2169</v>
      </c>
    </row>
    <row r="38" spans="1:12" x14ac:dyDescent="0.25">
      <c r="A38" s="427">
        <v>43319</v>
      </c>
      <c r="B38" s="17" t="s">
        <v>18</v>
      </c>
      <c r="C38" s="428">
        <v>355</v>
      </c>
      <c r="D38" s="179">
        <f>+C38*(100-E38)/100</f>
        <v>152.65</v>
      </c>
      <c r="E38" s="428">
        <v>57</v>
      </c>
      <c r="F38" s="428"/>
      <c r="G38" s="428">
        <v>150</v>
      </c>
      <c r="H38" s="428"/>
      <c r="I38" s="428"/>
      <c r="J38" s="428"/>
      <c r="K38" s="1147"/>
      <c r="L38" s="204" t="s">
        <v>1054</v>
      </c>
    </row>
    <row r="39" spans="1:12" x14ac:dyDescent="0.25">
      <c r="A39" s="427">
        <v>43323</v>
      </c>
      <c r="B39" s="17" t="s">
        <v>127</v>
      </c>
      <c r="C39" s="428"/>
      <c r="D39" s="179"/>
      <c r="E39" s="428"/>
      <c r="F39" s="428"/>
      <c r="G39" s="428"/>
      <c r="H39" s="428"/>
      <c r="I39" s="428"/>
      <c r="J39" s="428">
        <v>3220</v>
      </c>
      <c r="K39" s="1147"/>
      <c r="L39" s="288" t="s">
        <v>2222</v>
      </c>
    </row>
    <row r="40" spans="1:12" x14ac:dyDescent="0.25">
      <c r="A40" s="427">
        <v>43372</v>
      </c>
      <c r="B40" s="17" t="s">
        <v>127</v>
      </c>
      <c r="C40" s="428"/>
      <c r="D40" s="179"/>
      <c r="E40" s="428"/>
      <c r="F40" s="428"/>
      <c r="G40" s="428"/>
      <c r="H40" s="428"/>
      <c r="I40" s="428"/>
      <c r="J40" s="428">
        <v>4545</v>
      </c>
      <c r="K40" s="1147"/>
      <c r="L40" s="204" t="s">
        <v>2221</v>
      </c>
    </row>
    <row r="41" spans="1:12" ht="31.5" x14ac:dyDescent="0.25">
      <c r="A41" s="427">
        <v>43386</v>
      </c>
      <c r="B41" s="17" t="s">
        <v>18</v>
      </c>
      <c r="C41" s="428">
        <v>350</v>
      </c>
      <c r="D41" s="179">
        <f>+C41*(100-E41)/100</f>
        <v>157.5</v>
      </c>
      <c r="E41" s="428">
        <v>55</v>
      </c>
      <c r="F41" s="428"/>
      <c r="G41" s="428">
        <v>140</v>
      </c>
      <c r="H41" s="428"/>
      <c r="I41" s="428"/>
      <c r="J41" s="428"/>
      <c r="K41" s="1147"/>
      <c r="L41" s="204" t="s">
        <v>2255</v>
      </c>
    </row>
    <row r="42" spans="1:12" x14ac:dyDescent="0.25">
      <c r="A42" s="2150">
        <v>43413</v>
      </c>
      <c r="B42" s="332" t="s">
        <v>127</v>
      </c>
      <c r="C42" s="428"/>
      <c r="D42" s="179"/>
      <c r="E42" s="428"/>
      <c r="F42" s="428"/>
      <c r="G42" s="428"/>
      <c r="H42" s="428"/>
      <c r="I42" s="428"/>
      <c r="J42" s="428">
        <v>4805</v>
      </c>
      <c r="K42" s="1147"/>
      <c r="L42" s="204" t="s">
        <v>2221</v>
      </c>
    </row>
    <row r="43" spans="1:12" x14ac:dyDescent="0.25">
      <c r="A43" s="2151"/>
      <c r="B43" s="332" t="s">
        <v>1034</v>
      </c>
      <c r="C43" s="1589" t="s">
        <v>1699</v>
      </c>
      <c r="D43" s="1590"/>
      <c r="E43" s="1590"/>
      <c r="F43" s="1590"/>
      <c r="G43" s="1590"/>
      <c r="H43" s="1590"/>
      <c r="I43" s="1590"/>
      <c r="J43" s="1591"/>
      <c r="K43" s="1148"/>
      <c r="L43" s="204"/>
    </row>
    <row r="44" spans="1:12" ht="54" customHeight="1" x14ac:dyDescent="0.25">
      <c r="A44" s="485">
        <v>43415</v>
      </c>
      <c r="B44" s="486" t="s">
        <v>19</v>
      </c>
      <c r="C44" s="1695" t="s">
        <v>2289</v>
      </c>
      <c r="D44" s="2117"/>
      <c r="E44" s="2117"/>
      <c r="F44" s="2117"/>
      <c r="G44" s="2117"/>
      <c r="H44" s="2117"/>
      <c r="I44" s="2117"/>
      <c r="J44" s="2118"/>
      <c r="K44" s="508" t="s">
        <v>3069</v>
      </c>
      <c r="L44" s="753" t="s">
        <v>2282</v>
      </c>
    </row>
    <row r="45" spans="1:12" x14ac:dyDescent="0.25">
      <c r="A45" s="427">
        <v>43416</v>
      </c>
      <c r="B45" s="17" t="s">
        <v>127</v>
      </c>
      <c r="C45" s="428"/>
      <c r="D45" s="179"/>
      <c r="E45" s="428"/>
      <c r="F45" s="428"/>
      <c r="G45" s="428"/>
      <c r="H45" s="428"/>
      <c r="I45" s="428"/>
      <c r="J45" s="428">
        <v>4805</v>
      </c>
      <c r="K45" s="1147"/>
      <c r="L45" s="204" t="s">
        <v>2221</v>
      </c>
    </row>
    <row r="46" spans="1:12" ht="21.75" customHeight="1" x14ac:dyDescent="0.25">
      <c r="A46" s="427">
        <v>43420</v>
      </c>
      <c r="B46" s="17" t="s">
        <v>18</v>
      </c>
      <c r="C46" s="428">
        <v>475</v>
      </c>
      <c r="D46" s="179">
        <f>+C46*(100-E46)/100</f>
        <v>142.5</v>
      </c>
      <c r="E46" s="428">
        <v>70</v>
      </c>
      <c r="F46" s="428"/>
      <c r="G46" s="428">
        <v>145</v>
      </c>
      <c r="H46" s="428"/>
      <c r="I46" s="428"/>
      <c r="J46" s="428"/>
      <c r="K46" s="1147"/>
      <c r="L46" s="204" t="s">
        <v>2291</v>
      </c>
    </row>
    <row r="47" spans="1:12" ht="16.5" thickBot="1" x14ac:dyDescent="0.3">
      <c r="A47" s="22">
        <v>43428</v>
      </c>
      <c r="B47" s="23" t="s">
        <v>127</v>
      </c>
      <c r="C47" s="227"/>
      <c r="D47" s="367"/>
      <c r="E47" s="227"/>
      <c r="F47" s="227"/>
      <c r="G47" s="227"/>
      <c r="H47" s="227"/>
      <c r="I47" s="227"/>
      <c r="J47" s="227">
        <v>4815</v>
      </c>
      <c r="K47" s="1169"/>
      <c r="L47" s="423" t="s">
        <v>2221</v>
      </c>
    </row>
    <row r="48" spans="1:12" ht="21.75" customHeight="1" thickTop="1" x14ac:dyDescent="0.25">
      <c r="A48" s="780">
        <v>43501</v>
      </c>
      <c r="B48" s="785" t="s">
        <v>13</v>
      </c>
      <c r="C48" s="1816" t="s">
        <v>2397</v>
      </c>
      <c r="D48" s="1817"/>
      <c r="E48" s="1817"/>
      <c r="F48" s="1817"/>
      <c r="G48" s="1817"/>
      <c r="H48" s="1817"/>
      <c r="I48" s="1817"/>
      <c r="J48" s="1818"/>
      <c r="K48" s="1180"/>
      <c r="L48" s="552"/>
    </row>
    <row r="49" spans="1:12" ht="61.5" customHeight="1" x14ac:dyDescent="0.25">
      <c r="A49" s="427">
        <v>43503</v>
      </c>
      <c r="B49" s="17" t="s">
        <v>13</v>
      </c>
      <c r="C49" s="1734" t="s">
        <v>2460</v>
      </c>
      <c r="D49" s="1735"/>
      <c r="E49" s="1735"/>
      <c r="F49" s="1735"/>
      <c r="G49" s="1735"/>
      <c r="H49" s="1735"/>
      <c r="I49" s="1735"/>
      <c r="J49" s="1736"/>
      <c r="K49" s="1160"/>
      <c r="L49" s="810" t="s">
        <v>2400</v>
      </c>
    </row>
    <row r="50" spans="1:12" x14ac:dyDescent="0.25">
      <c r="A50" s="427">
        <v>43540</v>
      </c>
      <c r="B50" s="17" t="s">
        <v>18</v>
      </c>
      <c r="C50" s="428">
        <v>500</v>
      </c>
      <c r="D50" s="179">
        <f>+C50*(100-E50)/100</f>
        <v>125</v>
      </c>
      <c r="E50" s="428">
        <v>75</v>
      </c>
      <c r="F50" s="428" t="s">
        <v>95</v>
      </c>
      <c r="G50" s="428">
        <v>143</v>
      </c>
      <c r="H50" s="428"/>
      <c r="I50" s="428"/>
      <c r="J50" s="428"/>
      <c r="K50" s="1147"/>
      <c r="L50" s="204" t="s">
        <v>2437</v>
      </c>
    </row>
    <row r="51" spans="1:12" ht="60" customHeight="1" x14ac:dyDescent="0.25">
      <c r="A51" s="824">
        <v>43547</v>
      </c>
      <c r="B51" s="827" t="s">
        <v>13</v>
      </c>
      <c r="C51" s="1734" t="s">
        <v>2459</v>
      </c>
      <c r="D51" s="1735"/>
      <c r="E51" s="1735"/>
      <c r="F51" s="1735"/>
      <c r="G51" s="1735"/>
      <c r="H51" s="1735"/>
      <c r="I51" s="1735"/>
      <c r="J51" s="1736"/>
      <c r="K51" s="1283"/>
      <c r="L51" s="830" t="s">
        <v>2456</v>
      </c>
    </row>
    <row r="52" spans="1:12" ht="63" customHeight="1" x14ac:dyDescent="0.25">
      <c r="A52" s="485">
        <v>43567</v>
      </c>
      <c r="B52" s="486" t="s">
        <v>24</v>
      </c>
      <c r="C52" s="1695" t="s">
        <v>2696</v>
      </c>
      <c r="D52" s="1696"/>
      <c r="E52" s="1696"/>
      <c r="F52" s="1696"/>
      <c r="G52" s="1696"/>
      <c r="H52" s="1696"/>
      <c r="I52" s="1696"/>
      <c r="J52" s="1697"/>
      <c r="K52" s="508" t="s">
        <v>2077</v>
      </c>
      <c r="L52" s="632" t="s">
        <v>2479</v>
      </c>
    </row>
    <row r="53" spans="1:12" x14ac:dyDescent="0.25">
      <c r="A53" s="427">
        <v>43580</v>
      </c>
      <c r="B53" s="17" t="s">
        <v>127</v>
      </c>
      <c r="C53" s="428"/>
      <c r="D53" s="179"/>
      <c r="E53" s="428"/>
      <c r="F53" s="428"/>
      <c r="G53" s="428"/>
      <c r="H53" s="428">
        <v>1600</v>
      </c>
      <c r="I53" s="428">
        <v>95</v>
      </c>
      <c r="J53" s="428"/>
      <c r="K53" s="1147"/>
      <c r="L53" s="204" t="s">
        <v>42</v>
      </c>
    </row>
    <row r="54" spans="1:12" x14ac:dyDescent="0.25">
      <c r="A54" s="427">
        <v>43588</v>
      </c>
      <c r="B54" s="17" t="s">
        <v>18</v>
      </c>
      <c r="C54" s="428">
        <v>545</v>
      </c>
      <c r="D54" s="179">
        <f>+C54*(100-E54)/100</f>
        <v>109</v>
      </c>
      <c r="E54" s="428">
        <v>80</v>
      </c>
      <c r="F54" s="428"/>
      <c r="G54" s="428">
        <v>155</v>
      </c>
      <c r="H54" s="428"/>
      <c r="I54" s="428"/>
      <c r="J54" s="428"/>
      <c r="K54" s="1147"/>
      <c r="L54" s="204" t="s">
        <v>2511</v>
      </c>
    </row>
    <row r="55" spans="1:12" ht="54.75" customHeight="1" x14ac:dyDescent="0.25">
      <c r="A55" s="29">
        <v>43709</v>
      </c>
      <c r="B55" s="30" t="s">
        <v>13</v>
      </c>
      <c r="C55" s="2141" t="s">
        <v>2645</v>
      </c>
      <c r="D55" s="2152"/>
      <c r="E55" s="2152"/>
      <c r="F55" s="2152"/>
      <c r="G55" s="2152"/>
      <c r="H55" s="2152"/>
      <c r="I55" s="2152"/>
      <c r="J55" s="2153"/>
      <c r="K55" s="1184"/>
      <c r="L55" s="875" t="s">
        <v>2644</v>
      </c>
    </row>
    <row r="56" spans="1:12" ht="30" customHeight="1" x14ac:dyDescent="0.25">
      <c r="A56" s="427">
        <v>43729</v>
      </c>
      <c r="B56" s="17" t="s">
        <v>13</v>
      </c>
      <c r="C56" s="2141" t="s">
        <v>2655</v>
      </c>
      <c r="D56" s="2152"/>
      <c r="E56" s="2152"/>
      <c r="F56" s="2152"/>
      <c r="G56" s="2152"/>
      <c r="H56" s="2152"/>
      <c r="I56" s="2152"/>
      <c r="J56" s="2153"/>
      <c r="K56" s="1184"/>
      <c r="L56" s="875" t="s">
        <v>2656</v>
      </c>
    </row>
    <row r="57" spans="1:12" ht="25.5" customHeight="1" x14ac:dyDescent="0.25">
      <c r="A57" s="427">
        <v>43758</v>
      </c>
      <c r="B57" s="17" t="s">
        <v>13</v>
      </c>
      <c r="C57" s="2141" t="s">
        <v>2667</v>
      </c>
      <c r="D57" s="2152"/>
      <c r="E57" s="2152"/>
      <c r="F57" s="2152"/>
      <c r="G57" s="2152"/>
      <c r="H57" s="2152"/>
      <c r="I57" s="2152"/>
      <c r="J57" s="2153"/>
      <c r="K57" s="1184"/>
      <c r="L57" s="875" t="s">
        <v>2668</v>
      </c>
    </row>
    <row r="58" spans="1:12" x14ac:dyDescent="0.25">
      <c r="A58" s="427">
        <v>43788</v>
      </c>
      <c r="B58" s="17" t="s">
        <v>18</v>
      </c>
      <c r="C58" s="428">
        <v>500</v>
      </c>
      <c r="D58" s="179">
        <f>+C58*(100-E58)/100</f>
        <v>75</v>
      </c>
      <c r="E58" s="428">
        <v>85</v>
      </c>
      <c r="F58" s="428" t="s">
        <v>95</v>
      </c>
      <c r="G58" s="428">
        <v>150</v>
      </c>
      <c r="H58" s="428"/>
      <c r="I58" s="428"/>
      <c r="J58" s="428"/>
      <c r="K58" s="1147"/>
      <c r="L58" s="204" t="s">
        <v>2698</v>
      </c>
    </row>
    <row r="59" spans="1:12" x14ac:dyDescent="0.25">
      <c r="A59" s="427">
        <v>43818</v>
      </c>
      <c r="B59" s="17" t="s">
        <v>127</v>
      </c>
      <c r="C59" s="428"/>
      <c r="D59" s="179"/>
      <c r="E59" s="428"/>
      <c r="F59" s="428"/>
      <c r="G59" s="428"/>
      <c r="H59" s="1589" t="s">
        <v>2739</v>
      </c>
      <c r="I59" s="1590"/>
      <c r="J59" s="1591"/>
      <c r="K59" s="1148"/>
      <c r="L59" s="204" t="s">
        <v>42</v>
      </c>
    </row>
    <row r="60" spans="1:12" ht="42.75" customHeight="1" x14ac:dyDescent="0.25">
      <c r="A60" s="427">
        <v>43820</v>
      </c>
      <c r="B60" s="17" t="s">
        <v>13</v>
      </c>
      <c r="C60" s="1734" t="s">
        <v>2748</v>
      </c>
      <c r="D60" s="1735"/>
      <c r="E60" s="1735"/>
      <c r="F60" s="1735"/>
      <c r="G60" s="1735"/>
      <c r="H60" s="1735"/>
      <c r="I60" s="1735"/>
      <c r="J60" s="1736"/>
      <c r="K60" s="1160"/>
      <c r="L60" s="875" t="s">
        <v>2747</v>
      </c>
    </row>
    <row r="61" spans="1:12" ht="42.75" customHeight="1" x14ac:dyDescent="0.25">
      <c r="A61" s="892">
        <v>43836</v>
      </c>
      <c r="B61" s="17" t="s">
        <v>13</v>
      </c>
      <c r="C61" s="1734" t="s">
        <v>2776</v>
      </c>
      <c r="D61" s="1735"/>
      <c r="E61" s="1735"/>
      <c r="F61" s="1735"/>
      <c r="G61" s="1735"/>
      <c r="H61" s="1735"/>
      <c r="I61" s="1735"/>
      <c r="J61" s="1736"/>
      <c r="K61" s="1160"/>
      <c r="L61" s="875" t="s">
        <v>2775</v>
      </c>
    </row>
    <row r="62" spans="1:12" x14ac:dyDescent="0.25">
      <c r="A62" s="427">
        <v>43838</v>
      </c>
      <c r="B62" s="17" t="s">
        <v>18</v>
      </c>
      <c r="C62" s="428">
        <v>450</v>
      </c>
      <c r="D62" s="179">
        <f>+C62*(100-E62)/100</f>
        <v>67.5</v>
      </c>
      <c r="E62" s="428">
        <v>85</v>
      </c>
      <c r="F62" s="428" t="s">
        <v>95</v>
      </c>
      <c r="G62" s="428">
        <v>145</v>
      </c>
      <c r="H62" s="428"/>
      <c r="I62" s="428"/>
      <c r="J62" s="428"/>
      <c r="K62" s="1147"/>
      <c r="L62" s="204" t="s">
        <v>1636</v>
      </c>
    </row>
    <row r="63" spans="1:12" ht="85.5" customHeight="1" x14ac:dyDescent="0.25">
      <c r="A63" s="427">
        <v>43883</v>
      </c>
      <c r="B63" s="17" t="s">
        <v>11</v>
      </c>
      <c r="C63" s="1655" t="s">
        <v>2823</v>
      </c>
      <c r="D63" s="1656"/>
      <c r="E63" s="1656"/>
      <c r="F63" s="1656"/>
      <c r="G63" s="1656"/>
      <c r="H63" s="1656"/>
      <c r="I63" s="1656"/>
      <c r="J63" s="1657"/>
      <c r="K63" s="1153"/>
      <c r="L63" s="903" t="s">
        <v>2824</v>
      </c>
    </row>
    <row r="64" spans="1:12" ht="22.5" customHeight="1" x14ac:dyDescent="0.25">
      <c r="A64" s="427">
        <v>43892</v>
      </c>
      <c r="B64" s="17" t="s">
        <v>13</v>
      </c>
      <c r="C64" s="1655" t="s">
        <v>2826</v>
      </c>
      <c r="D64" s="1656"/>
      <c r="E64" s="1656"/>
      <c r="F64" s="1656"/>
      <c r="G64" s="1656"/>
      <c r="H64" s="1656"/>
      <c r="I64" s="1656"/>
      <c r="J64" s="1657"/>
      <c r="K64" s="1153"/>
      <c r="L64" s="204"/>
    </row>
    <row r="65" spans="1:25" s="545" customFormat="1" ht="83.25" customHeight="1" x14ac:dyDescent="0.25">
      <c r="A65" s="485">
        <v>43993</v>
      </c>
      <c r="B65" s="514" t="s">
        <v>24</v>
      </c>
      <c r="C65" s="1652" t="s">
        <v>2977</v>
      </c>
      <c r="D65" s="1653"/>
      <c r="E65" s="1653"/>
      <c r="F65" s="1653"/>
      <c r="G65" s="1653"/>
      <c r="H65" s="1653"/>
      <c r="I65" s="1653"/>
      <c r="J65" s="1654"/>
      <c r="K65" s="1152"/>
      <c r="L65" s="941" t="s">
        <v>2077</v>
      </c>
      <c r="M65" s="89"/>
      <c r="N65" s="89"/>
      <c r="O65" s="89"/>
      <c r="P65" s="89"/>
      <c r="Q65" s="89"/>
      <c r="R65" s="89"/>
      <c r="S65" s="89"/>
      <c r="T65" s="89"/>
      <c r="U65" s="89"/>
      <c r="V65" s="89"/>
      <c r="W65" s="89"/>
      <c r="X65" s="89"/>
      <c r="Y65" s="89"/>
    </row>
    <row r="66" spans="1:25" x14ac:dyDescent="0.25">
      <c r="A66" s="427">
        <v>44008</v>
      </c>
      <c r="B66" s="17" t="s">
        <v>18</v>
      </c>
      <c r="C66" s="179">
        <v>400</v>
      </c>
      <c r="D66" s="179">
        <f>+C66*(100-E66)/100</f>
        <v>40</v>
      </c>
      <c r="E66" s="179">
        <v>90</v>
      </c>
      <c r="F66" s="179" t="s">
        <v>95</v>
      </c>
      <c r="G66" s="179">
        <v>188</v>
      </c>
      <c r="H66" s="428"/>
      <c r="I66" s="428"/>
      <c r="J66" s="428"/>
      <c r="K66" s="1147"/>
      <c r="L66" s="204" t="s">
        <v>1634</v>
      </c>
    </row>
    <row r="67" spans="1:25" ht="18.75" customHeight="1" x14ac:dyDescent="0.25">
      <c r="A67" s="1337">
        <v>44012</v>
      </c>
      <c r="B67" s="913" t="s">
        <v>4</v>
      </c>
      <c r="C67" s="914"/>
      <c r="D67" s="914"/>
      <c r="E67" s="914">
        <v>95</v>
      </c>
      <c r="F67" s="914"/>
      <c r="G67" s="914"/>
      <c r="H67" s="914"/>
      <c r="I67" s="914"/>
      <c r="J67" s="914"/>
      <c r="K67" s="1199"/>
      <c r="L67" s="915"/>
    </row>
    <row r="68" spans="1:25" ht="18.75" customHeight="1" x14ac:dyDescent="0.25">
      <c r="A68" s="1337">
        <v>44042</v>
      </c>
      <c r="B68" s="913" t="s">
        <v>4</v>
      </c>
      <c r="C68" s="914"/>
      <c r="D68" s="914"/>
      <c r="E68" s="914">
        <v>95</v>
      </c>
      <c r="F68" s="914"/>
      <c r="G68" s="914"/>
      <c r="H68" s="914"/>
      <c r="I68" s="914"/>
      <c r="J68" s="914"/>
      <c r="K68" s="1199"/>
      <c r="L68" s="915"/>
    </row>
    <row r="69" spans="1:25" x14ac:dyDescent="0.25">
      <c r="A69" s="427">
        <v>44049</v>
      </c>
      <c r="B69" s="17" t="s">
        <v>127</v>
      </c>
      <c r="C69" s="428"/>
      <c r="D69" s="179" t="s">
        <v>1941</v>
      </c>
      <c r="E69" s="428"/>
      <c r="F69" s="428"/>
      <c r="G69" s="428"/>
      <c r="H69" s="428">
        <v>490</v>
      </c>
      <c r="I69" s="428">
        <v>96</v>
      </c>
      <c r="J69" s="428"/>
      <c r="K69" s="1147"/>
      <c r="L69" s="204" t="s">
        <v>3039</v>
      </c>
    </row>
    <row r="70" spans="1:25" ht="18.75" customHeight="1" x14ac:dyDescent="0.25">
      <c r="A70" s="427">
        <v>44059</v>
      </c>
      <c r="B70" s="529" t="s">
        <v>13</v>
      </c>
      <c r="C70" s="1589" t="s">
        <v>3119</v>
      </c>
      <c r="D70" s="1590"/>
      <c r="E70" s="1590"/>
      <c r="F70" s="1590"/>
      <c r="G70" s="1590"/>
      <c r="H70" s="1590"/>
      <c r="I70" s="1590"/>
      <c r="J70" s="1591"/>
      <c r="K70" s="1147"/>
      <c r="L70" s="204"/>
    </row>
    <row r="71" spans="1:25" x14ac:dyDescent="0.25">
      <c r="A71" s="427">
        <v>44067</v>
      </c>
      <c r="B71" s="529" t="s">
        <v>127</v>
      </c>
      <c r="C71" s="428"/>
      <c r="D71" s="179" t="s">
        <v>1941</v>
      </c>
      <c r="E71" s="428"/>
      <c r="F71" s="428"/>
      <c r="G71" s="428"/>
      <c r="H71" s="428">
        <v>130</v>
      </c>
      <c r="I71" s="428">
        <v>100</v>
      </c>
      <c r="J71" s="428"/>
      <c r="K71" s="1147"/>
      <c r="L71" s="204" t="s">
        <v>42</v>
      </c>
    </row>
    <row r="72" spans="1:25" ht="18.75" customHeight="1" x14ac:dyDescent="0.25">
      <c r="A72" s="1337">
        <v>44073</v>
      </c>
      <c r="B72" s="913" t="s">
        <v>4</v>
      </c>
      <c r="C72" s="914"/>
      <c r="D72" s="914"/>
      <c r="E72" s="914">
        <v>95</v>
      </c>
      <c r="F72" s="914"/>
      <c r="G72" s="914"/>
      <c r="H72" s="914"/>
      <c r="I72" s="914"/>
      <c r="J72" s="914"/>
      <c r="K72" s="1199"/>
      <c r="L72" s="915"/>
    </row>
    <row r="73" spans="1:25" ht="117.75" customHeight="1" x14ac:dyDescent="0.25">
      <c r="A73" s="485">
        <v>44118</v>
      </c>
      <c r="B73" s="937" t="s">
        <v>19</v>
      </c>
      <c r="C73" s="2154" t="s">
        <v>3185</v>
      </c>
      <c r="D73" s="2117"/>
      <c r="E73" s="2117"/>
      <c r="F73" s="2117"/>
      <c r="G73" s="2117"/>
      <c r="H73" s="2117"/>
      <c r="I73" s="2117"/>
      <c r="J73" s="2118"/>
      <c r="K73" s="1389" t="s">
        <v>1572</v>
      </c>
      <c r="L73" s="941" t="s">
        <v>3219</v>
      </c>
    </row>
    <row r="74" spans="1:25" x14ac:dyDescent="0.25">
      <c r="A74" s="1582">
        <v>44123</v>
      </c>
      <c r="B74" s="529" t="s">
        <v>18</v>
      </c>
      <c r="C74" s="428">
        <v>210</v>
      </c>
      <c r="D74" s="179">
        <f>+C74*(100-E74)/100</f>
        <v>105</v>
      </c>
      <c r="E74" s="428">
        <v>50</v>
      </c>
      <c r="F74" s="428"/>
      <c r="G74" s="428">
        <v>188</v>
      </c>
      <c r="H74" s="428"/>
      <c r="I74" s="428"/>
      <c r="J74" s="428"/>
      <c r="K74" s="1147"/>
      <c r="L74" s="204" t="s">
        <v>3210</v>
      </c>
    </row>
    <row r="75" spans="1:25" x14ac:dyDescent="0.25">
      <c r="A75" s="1682"/>
      <c r="B75" s="529" t="s">
        <v>127</v>
      </c>
      <c r="C75" s="428"/>
      <c r="D75" s="179" t="s">
        <v>1941</v>
      </c>
      <c r="E75" s="428"/>
      <c r="F75" s="428"/>
      <c r="G75" s="428"/>
      <c r="H75" s="428">
        <v>5390</v>
      </c>
      <c r="I75" s="428">
        <v>100</v>
      </c>
      <c r="J75" s="428"/>
      <c r="K75" s="1147"/>
      <c r="L75" s="204"/>
    </row>
    <row r="76" spans="1:25" x14ac:dyDescent="0.25">
      <c r="A76" s="427">
        <v>44129</v>
      </c>
      <c r="B76" s="529" t="s">
        <v>18</v>
      </c>
      <c r="C76" s="428">
        <v>210</v>
      </c>
      <c r="D76" s="179">
        <f>+C76*(100-E76)/100</f>
        <v>105</v>
      </c>
      <c r="E76" s="428">
        <v>50</v>
      </c>
      <c r="F76" s="428"/>
      <c r="G76" s="428">
        <v>150</v>
      </c>
      <c r="H76" s="428"/>
      <c r="I76" s="428"/>
      <c r="J76" s="428"/>
      <c r="K76" s="1147"/>
      <c r="L76" s="204" t="s">
        <v>36</v>
      </c>
    </row>
    <row r="77" spans="1:25" ht="18.75" customHeight="1" x14ac:dyDescent="0.25">
      <c r="A77" s="1337">
        <v>44134</v>
      </c>
      <c r="B77" s="913" t="s">
        <v>4</v>
      </c>
      <c r="C77" s="914"/>
      <c r="D77" s="914"/>
      <c r="E77" s="914">
        <v>50</v>
      </c>
      <c r="F77" s="914"/>
      <c r="G77" s="914"/>
      <c r="H77" s="914"/>
      <c r="I77" s="914"/>
      <c r="J77" s="914"/>
      <c r="K77" s="1199"/>
      <c r="L77" s="915"/>
    </row>
    <row r="78" spans="1:25" ht="18.75" customHeight="1" x14ac:dyDescent="0.25">
      <c r="A78" s="1337">
        <v>44165</v>
      </c>
      <c r="B78" s="913" t="s">
        <v>4</v>
      </c>
      <c r="C78" s="914"/>
      <c r="D78" s="914"/>
      <c r="E78" s="914">
        <v>50</v>
      </c>
      <c r="F78" s="914"/>
      <c r="G78" s="914"/>
      <c r="H78" s="914"/>
      <c r="I78" s="914"/>
      <c r="J78" s="914"/>
      <c r="K78" s="1199"/>
      <c r="L78" s="915"/>
    </row>
    <row r="79" spans="1:25" ht="18.75" customHeight="1" x14ac:dyDescent="0.25">
      <c r="A79" s="1337">
        <v>44195</v>
      </c>
      <c r="B79" s="913" t="s">
        <v>4</v>
      </c>
      <c r="C79" s="914"/>
      <c r="D79" s="914"/>
      <c r="E79" s="914">
        <v>82</v>
      </c>
      <c r="F79" s="914"/>
      <c r="G79" s="914"/>
      <c r="H79" s="914"/>
      <c r="I79" s="914"/>
      <c r="J79" s="914"/>
      <c r="K79" s="1199"/>
      <c r="L79" s="915"/>
    </row>
    <row r="80" spans="1:25" ht="47.25" x14ac:dyDescent="0.25">
      <c r="A80" s="19">
        <v>44204</v>
      </c>
      <c r="B80" s="297" t="s">
        <v>127</v>
      </c>
      <c r="C80" s="236"/>
      <c r="D80" s="237"/>
      <c r="E80" s="236"/>
      <c r="F80" s="236"/>
      <c r="G80" s="236"/>
      <c r="H80" s="236">
        <v>902</v>
      </c>
      <c r="I80" s="236">
        <v>100</v>
      </c>
      <c r="J80" s="236"/>
      <c r="K80" s="1432"/>
      <c r="L80" s="303" t="s">
        <v>3291</v>
      </c>
    </row>
    <row r="81" spans="1:13" ht="31.5" x14ac:dyDescent="0.25">
      <c r="A81" s="1899">
        <v>44205</v>
      </c>
      <c r="B81" s="297" t="s">
        <v>18</v>
      </c>
      <c r="C81" s="236">
        <v>450</v>
      </c>
      <c r="D81" s="237">
        <f>+C81-(E81/100*C81)</f>
        <v>81</v>
      </c>
      <c r="E81" s="236">
        <v>82</v>
      </c>
      <c r="F81" s="236" t="s">
        <v>95</v>
      </c>
      <c r="G81" s="236">
        <v>145</v>
      </c>
      <c r="H81" s="236"/>
      <c r="I81" s="236"/>
      <c r="J81" s="236"/>
      <c r="K81" s="1435"/>
      <c r="L81" s="303" t="s">
        <v>3297</v>
      </c>
    </row>
    <row r="82" spans="1:13" ht="58.5" customHeight="1" x14ac:dyDescent="0.25">
      <c r="A82" s="1900"/>
      <c r="B82" s="297" t="s">
        <v>66</v>
      </c>
      <c r="C82" s="1986" t="s">
        <v>3298</v>
      </c>
      <c r="D82" s="2166"/>
      <c r="E82" s="2166"/>
      <c r="F82" s="2166"/>
      <c r="G82" s="2166"/>
      <c r="H82" s="2166"/>
      <c r="I82" s="2166"/>
      <c r="J82" s="2167"/>
      <c r="K82" s="1435"/>
      <c r="L82" s="303"/>
    </row>
    <row r="83" spans="1:13" ht="53.25" customHeight="1" x14ac:dyDescent="0.25">
      <c r="A83" s="485">
        <v>44212</v>
      </c>
      <c r="B83" s="937" t="s">
        <v>19</v>
      </c>
      <c r="C83" s="1652" t="s">
        <v>3311</v>
      </c>
      <c r="D83" s="1653"/>
      <c r="E83" s="1653"/>
      <c r="F83" s="1653"/>
      <c r="G83" s="1653"/>
      <c r="H83" s="1653"/>
      <c r="I83" s="1653"/>
      <c r="J83" s="1654"/>
      <c r="K83" s="1441"/>
      <c r="L83" s="861" t="s">
        <v>1572</v>
      </c>
    </row>
    <row r="84" spans="1:13" x14ac:dyDescent="0.25">
      <c r="A84" s="19">
        <v>44219</v>
      </c>
      <c r="B84" s="297" t="s">
        <v>18</v>
      </c>
      <c r="C84" s="237">
        <v>345</v>
      </c>
      <c r="D84" s="237">
        <f>+C84-(E84/100*C84)</f>
        <v>62.100000000000023</v>
      </c>
      <c r="E84" s="237">
        <v>82</v>
      </c>
      <c r="F84" s="237" t="s">
        <v>95</v>
      </c>
      <c r="G84" s="237">
        <v>145</v>
      </c>
      <c r="H84" s="236"/>
      <c r="I84" s="236"/>
      <c r="J84" s="236"/>
      <c r="K84" s="1442"/>
      <c r="L84" s="303" t="s">
        <v>3318</v>
      </c>
    </row>
    <row r="85" spans="1:13" ht="41.25" customHeight="1" x14ac:dyDescent="0.25">
      <c r="A85" s="1582">
        <v>44223</v>
      </c>
      <c r="B85" s="529" t="s">
        <v>66</v>
      </c>
      <c r="C85" s="1655" t="s">
        <v>3324</v>
      </c>
      <c r="D85" s="1656"/>
      <c r="E85" s="1656"/>
      <c r="F85" s="1656"/>
      <c r="G85" s="1656"/>
      <c r="H85" s="1656"/>
      <c r="I85" s="1656"/>
      <c r="J85" s="1657"/>
      <c r="K85" s="1147"/>
      <c r="L85" s="204"/>
    </row>
    <row r="86" spans="1:13" x14ac:dyDescent="0.25">
      <c r="A86" s="1682"/>
      <c r="B86" s="529" t="s">
        <v>127</v>
      </c>
      <c r="C86" s="428"/>
      <c r="D86" s="179"/>
      <c r="E86" s="428"/>
      <c r="F86" s="428"/>
      <c r="G86" s="428"/>
      <c r="H86" s="1445">
        <v>445</v>
      </c>
      <c r="I86" s="1445">
        <v>90</v>
      </c>
      <c r="J86" s="428"/>
      <c r="K86" s="1147"/>
      <c r="L86" s="204" t="s">
        <v>233</v>
      </c>
    </row>
    <row r="87" spans="1:13" ht="18.75" customHeight="1" x14ac:dyDescent="0.25">
      <c r="A87" s="1337">
        <v>44226</v>
      </c>
      <c r="B87" s="913" t="s">
        <v>4</v>
      </c>
      <c r="C87" s="914"/>
      <c r="D87" s="914"/>
      <c r="E87" s="914">
        <v>82</v>
      </c>
      <c r="F87" s="914"/>
      <c r="G87" s="914"/>
      <c r="H87" s="914"/>
      <c r="I87" s="914"/>
      <c r="J87" s="914"/>
      <c r="K87" s="1199"/>
      <c r="L87" s="915"/>
    </row>
    <row r="88" spans="1:13" ht="18.75" customHeight="1" x14ac:dyDescent="0.25">
      <c r="A88" s="1337">
        <v>44255</v>
      </c>
      <c r="B88" s="913" t="s">
        <v>4</v>
      </c>
      <c r="C88" s="914"/>
      <c r="D88" s="914"/>
      <c r="E88" s="914">
        <v>70</v>
      </c>
      <c r="F88" s="914"/>
      <c r="G88" s="914"/>
      <c r="H88" s="914"/>
      <c r="I88" s="914"/>
      <c r="J88" s="914"/>
      <c r="K88" s="1199"/>
      <c r="L88" s="915"/>
    </row>
    <row r="89" spans="1:13" s="729" customFormat="1" x14ac:dyDescent="0.25">
      <c r="A89" s="1582">
        <v>44277</v>
      </c>
      <c r="B89" s="17" t="s">
        <v>127</v>
      </c>
      <c r="C89" s="735"/>
      <c r="D89" s="233"/>
      <c r="E89" s="735"/>
      <c r="F89" s="735"/>
      <c r="G89" s="735"/>
      <c r="H89" s="735">
        <v>365</v>
      </c>
      <c r="I89" s="735">
        <v>100</v>
      </c>
      <c r="J89" s="735"/>
      <c r="K89" s="1195"/>
      <c r="L89" s="736"/>
    </row>
    <row r="90" spans="1:13" x14ac:dyDescent="0.25">
      <c r="A90" s="1682"/>
      <c r="B90" s="529" t="s">
        <v>18</v>
      </c>
      <c r="C90" s="179">
        <v>341</v>
      </c>
      <c r="D90" s="179">
        <f>C90*(100-E90)/100</f>
        <v>102.3</v>
      </c>
      <c r="E90" s="179">
        <v>70</v>
      </c>
      <c r="F90" s="179" t="s">
        <v>95</v>
      </c>
      <c r="G90" s="179">
        <v>150</v>
      </c>
      <c r="H90" s="428"/>
      <c r="I90" s="428"/>
      <c r="J90" s="428"/>
      <c r="K90" s="1147"/>
      <c r="L90" s="204" t="s">
        <v>3360</v>
      </c>
    </row>
    <row r="91" spans="1:13" ht="50.25" customHeight="1" x14ac:dyDescent="0.25">
      <c r="A91" s="1582">
        <v>44294</v>
      </c>
      <c r="B91" s="529" t="s">
        <v>13</v>
      </c>
      <c r="C91" s="1655" t="s">
        <v>3368</v>
      </c>
      <c r="D91" s="1659"/>
      <c r="E91" s="1659"/>
      <c r="F91" s="1659"/>
      <c r="G91" s="1659"/>
      <c r="H91" s="1659"/>
      <c r="I91" s="1659"/>
      <c r="J91" s="1660"/>
      <c r="K91" s="1147"/>
      <c r="L91" s="855" t="s">
        <v>3189</v>
      </c>
    </row>
    <row r="92" spans="1:13" x14ac:dyDescent="0.25">
      <c r="A92" s="1682"/>
      <c r="B92" s="529" t="s">
        <v>26</v>
      </c>
      <c r="C92" s="1658" t="s">
        <v>3369</v>
      </c>
      <c r="D92" s="1659"/>
      <c r="E92" s="1659"/>
      <c r="F92" s="1659"/>
      <c r="G92" s="1659"/>
      <c r="H92" s="1659"/>
      <c r="I92" s="1659"/>
      <c r="J92" s="1660"/>
      <c r="K92" s="1147"/>
      <c r="L92" s="204"/>
    </row>
    <row r="93" spans="1:13" ht="31.5" x14ac:dyDescent="0.25">
      <c r="A93" s="427">
        <v>44343</v>
      </c>
      <c r="B93" s="529" t="s">
        <v>18</v>
      </c>
      <c r="C93" s="428">
        <v>410</v>
      </c>
      <c r="D93" s="179">
        <f>+C93*(100-E93)/100</f>
        <v>131.19999999999999</v>
      </c>
      <c r="E93" s="428">
        <v>68</v>
      </c>
      <c r="F93" s="428" t="s">
        <v>95</v>
      </c>
      <c r="G93" s="428">
        <v>150</v>
      </c>
      <c r="H93" s="428"/>
      <c r="I93" s="428"/>
      <c r="J93" s="428"/>
      <c r="K93" s="1147"/>
      <c r="L93" s="204" t="s">
        <v>3406</v>
      </c>
    </row>
    <row r="94" spans="1:13" s="9" customFormat="1" x14ac:dyDescent="0.25">
      <c r="A94" s="1482">
        <v>44349</v>
      </c>
      <c r="B94" s="529" t="s">
        <v>127</v>
      </c>
      <c r="C94" s="1481"/>
      <c r="D94" s="179">
        <f>+C94*(100-E94)/100</f>
        <v>0</v>
      </c>
      <c r="E94" s="1481"/>
      <c r="F94" s="1481"/>
      <c r="G94" s="1481"/>
      <c r="H94" s="1481">
        <v>585</v>
      </c>
      <c r="I94" s="1481">
        <v>100</v>
      </c>
      <c r="J94" s="1481"/>
      <c r="K94" s="1481"/>
      <c r="L94" s="18" t="s">
        <v>42</v>
      </c>
      <c r="M94" s="9">
        <v>1</v>
      </c>
    </row>
    <row r="95" spans="1:13" ht="66.75" customHeight="1" x14ac:dyDescent="0.25">
      <c r="A95" s="427">
        <v>44381</v>
      </c>
      <c r="B95" s="529" t="s">
        <v>13</v>
      </c>
      <c r="C95" s="1655" t="s">
        <v>3454</v>
      </c>
      <c r="D95" s="1656"/>
      <c r="E95" s="1656"/>
      <c r="F95" s="1656"/>
      <c r="G95" s="1656"/>
      <c r="H95" s="1656"/>
      <c r="I95" s="1656"/>
      <c r="J95" s="1657"/>
      <c r="K95" s="1147"/>
      <c r="L95" s="855" t="s">
        <v>3453</v>
      </c>
    </row>
    <row r="96" spans="1:13" ht="21" x14ac:dyDescent="0.25">
      <c r="A96" s="427">
        <v>44387</v>
      </c>
      <c r="B96" s="529" t="s">
        <v>13</v>
      </c>
      <c r="C96" s="1658" t="s">
        <v>3478</v>
      </c>
      <c r="D96" s="1659"/>
      <c r="E96" s="1659"/>
      <c r="F96" s="1659"/>
      <c r="G96" s="1659"/>
      <c r="H96" s="1659"/>
      <c r="I96" s="1659"/>
      <c r="J96" s="1660"/>
      <c r="K96" s="1147"/>
      <c r="L96" s="855" t="s">
        <v>3479</v>
      </c>
    </row>
    <row r="97" spans="1:13" ht="25.5" customHeight="1" x14ac:dyDescent="0.25">
      <c r="A97" s="427">
        <v>44435</v>
      </c>
      <c r="B97" s="529" t="s">
        <v>18</v>
      </c>
      <c r="C97" s="428">
        <v>485</v>
      </c>
      <c r="D97" s="179">
        <f>+C97*(100-E97)/100</f>
        <v>72.75</v>
      </c>
      <c r="E97" s="428">
        <v>85</v>
      </c>
      <c r="F97" s="428" t="s">
        <v>95</v>
      </c>
      <c r="G97" s="428">
        <v>125</v>
      </c>
      <c r="H97" s="428"/>
      <c r="I97" s="428"/>
      <c r="J97" s="428"/>
      <c r="K97" s="1147"/>
      <c r="L97" s="204" t="s">
        <v>1634</v>
      </c>
    </row>
    <row r="98" spans="1:13" x14ac:dyDescent="0.25">
      <c r="A98" s="427">
        <v>44438</v>
      </c>
      <c r="B98" s="529" t="s">
        <v>127</v>
      </c>
      <c r="C98" s="428"/>
      <c r="D98" s="179">
        <f>+C98*(100-E98)/100</f>
        <v>0</v>
      </c>
      <c r="E98" s="428"/>
      <c r="F98" s="428"/>
      <c r="G98" s="428"/>
      <c r="H98" s="1541">
        <v>590</v>
      </c>
      <c r="I98" s="1541">
        <v>81</v>
      </c>
      <c r="J98" s="428"/>
      <c r="K98" s="1147"/>
      <c r="L98" s="204" t="s">
        <v>2729</v>
      </c>
    </row>
    <row r="99" spans="1:13" ht="36" customHeight="1" x14ac:dyDescent="0.25">
      <c r="A99" s="427">
        <v>44441</v>
      </c>
      <c r="B99" s="529" t="s">
        <v>13</v>
      </c>
      <c r="C99" s="1651" t="s">
        <v>3481</v>
      </c>
      <c r="D99" s="1686"/>
      <c r="E99" s="1686"/>
      <c r="F99" s="1686"/>
      <c r="G99" s="1686"/>
      <c r="H99" s="1686"/>
      <c r="I99" s="1686"/>
      <c r="J99" s="1687"/>
      <c r="L99" s="855" t="s">
        <v>3480</v>
      </c>
    </row>
    <row r="100" spans="1:13" s="426" customFormat="1" ht="73.5" customHeight="1" x14ac:dyDescent="0.25">
      <c r="A100" s="485">
        <v>44495</v>
      </c>
      <c r="B100" s="937" t="s">
        <v>24</v>
      </c>
      <c r="C100" s="2154" t="s">
        <v>3523</v>
      </c>
      <c r="D100" s="1696"/>
      <c r="E100" s="1696"/>
      <c r="F100" s="1696"/>
      <c r="G100" s="1696"/>
      <c r="H100" s="1696"/>
      <c r="I100" s="1696"/>
      <c r="J100" s="1697"/>
      <c r="K100" s="1571" t="s">
        <v>2169</v>
      </c>
      <c r="L100" s="1570" t="s">
        <v>2169</v>
      </c>
      <c r="M100" s="89"/>
    </row>
    <row r="101" spans="1:13" s="426" customFormat="1" ht="108" customHeight="1" x14ac:dyDescent="0.25">
      <c r="A101" s="485">
        <v>44505</v>
      </c>
      <c r="B101" s="937" t="s">
        <v>1477</v>
      </c>
      <c r="C101" s="2163" t="s">
        <v>3525</v>
      </c>
      <c r="D101" s="2164"/>
      <c r="E101" s="2164"/>
      <c r="F101" s="2164"/>
      <c r="G101" s="2164"/>
      <c r="H101" s="2164"/>
      <c r="I101" s="2164"/>
      <c r="J101" s="2165"/>
      <c r="K101" s="1571" t="s">
        <v>3072</v>
      </c>
      <c r="L101" s="902"/>
      <c r="M101" s="89"/>
    </row>
    <row r="102" spans="1:13" s="426" customFormat="1" x14ac:dyDescent="0.25">
      <c r="A102" s="427">
        <v>44514</v>
      </c>
      <c r="B102" s="529" t="s">
        <v>18</v>
      </c>
      <c r="C102" s="426">
        <v>243</v>
      </c>
      <c r="D102" s="179">
        <f>+C102*(100-E102)/100</f>
        <v>97.2</v>
      </c>
      <c r="E102" s="426">
        <v>60</v>
      </c>
      <c r="F102" s="426" t="s">
        <v>95</v>
      </c>
      <c r="G102" s="426">
        <v>135</v>
      </c>
      <c r="K102" s="1150"/>
      <c r="L102" s="7" t="s">
        <v>3528</v>
      </c>
      <c r="M102" s="89"/>
    </row>
    <row r="103" spans="1:13" x14ac:dyDescent="0.25">
      <c r="B103" s="529"/>
      <c r="D103" s="179">
        <f>+C103*(100-E103)/100</f>
        <v>0</v>
      </c>
    </row>
  </sheetData>
  <autoFilter ref="A6:L84"/>
  <mergeCells count="69">
    <mergeCell ref="C100:J100"/>
    <mergeCell ref="G5:H5"/>
    <mergeCell ref="C101:J101"/>
    <mergeCell ref="C99:J99"/>
    <mergeCell ref="C20:J20"/>
    <mergeCell ref="C18:J18"/>
    <mergeCell ref="C52:J52"/>
    <mergeCell ref="C48:J48"/>
    <mergeCell ref="C51:J51"/>
    <mergeCell ref="C44:J44"/>
    <mergeCell ref="C31:J31"/>
    <mergeCell ref="C27:J27"/>
    <mergeCell ref="C26:J26"/>
    <mergeCell ref="C37:J37"/>
    <mergeCell ref="C36:J36"/>
    <mergeCell ref="C82:J82"/>
    <mergeCell ref="C96:J96"/>
    <mergeCell ref="C95:J95"/>
    <mergeCell ref="C91:J91"/>
    <mergeCell ref="C11:J11"/>
    <mergeCell ref="C12:J12"/>
    <mergeCell ref="H59:J59"/>
    <mergeCell ref="C56:J56"/>
    <mergeCell ref="A1:L1"/>
    <mergeCell ref="A2:B2"/>
    <mergeCell ref="C2:F2"/>
    <mergeCell ref="I2:J2"/>
    <mergeCell ref="I5:J5"/>
    <mergeCell ref="A3:B3"/>
    <mergeCell ref="C3:F3"/>
    <mergeCell ref="I3:J3"/>
    <mergeCell ref="A4:B4"/>
    <mergeCell ref="C4:F4"/>
    <mergeCell ref="A5:B5"/>
    <mergeCell ref="C5:F5"/>
    <mergeCell ref="K2:L2"/>
    <mergeCell ref="G2:H2"/>
    <mergeCell ref="K3:L3"/>
    <mergeCell ref="K4:L4"/>
    <mergeCell ref="A8:A9"/>
    <mergeCell ref="C8:J8"/>
    <mergeCell ref="K5:L5"/>
    <mergeCell ref="I4:J4"/>
    <mergeCell ref="C7:J7"/>
    <mergeCell ref="A81:A82"/>
    <mergeCell ref="C73:J73"/>
    <mergeCell ref="C61:J61"/>
    <mergeCell ref="C60:J60"/>
    <mergeCell ref="A74:A75"/>
    <mergeCell ref="C63:J63"/>
    <mergeCell ref="C70:J70"/>
    <mergeCell ref="C65:J65"/>
    <mergeCell ref="C64:J64"/>
    <mergeCell ref="A91:A92"/>
    <mergeCell ref="C92:J92"/>
    <mergeCell ref="A89:A90"/>
    <mergeCell ref="C83:J83"/>
    <mergeCell ref="A21:A22"/>
    <mergeCell ref="C29:J29"/>
    <mergeCell ref="C28:J28"/>
    <mergeCell ref="C34:J34"/>
    <mergeCell ref="A32:A33"/>
    <mergeCell ref="C49:J49"/>
    <mergeCell ref="A42:A43"/>
    <mergeCell ref="C43:J43"/>
    <mergeCell ref="C85:J85"/>
    <mergeCell ref="A85:A86"/>
    <mergeCell ref="C55:J55"/>
    <mergeCell ref="C57:J57"/>
  </mergeCells>
  <hyperlinks>
    <hyperlink ref="B7" r:id="rId1"/>
    <hyperlink ref="B65" r:id="rId2"/>
  </hyperlinks>
  <pageMargins left="0.7" right="0.7" top="0.75" bottom="0.75" header="0.3" footer="0.3"/>
  <pageSetup paperSize="9" orientation="portrait"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FF00"/>
  </sheetPr>
  <dimension ref="A1:P85"/>
  <sheetViews>
    <sheetView workbookViewId="0">
      <pane ySplit="6" topLeftCell="A49" activePane="bottomLeft" state="frozen"/>
      <selection pane="bottomLeft" activeCell="A59" sqref="A59:XFD59"/>
    </sheetView>
  </sheetViews>
  <sheetFormatPr defaultColWidth="8.88671875" defaultRowHeight="15.75" x14ac:dyDescent="0.25"/>
  <cols>
    <col min="1" max="1" width="11" style="48" customWidth="1"/>
    <col min="2" max="2" width="7.88671875" style="546" customWidth="1"/>
    <col min="3" max="10" width="9" style="546" customWidth="1"/>
    <col min="11" max="11" width="20.88671875" style="1150" customWidth="1"/>
    <col min="12" max="12" width="40.6640625" style="7" customWidth="1"/>
    <col min="13" max="16384" width="8.88671875" style="89"/>
  </cols>
  <sheetData>
    <row r="1" spans="1:13" s="6" customFormat="1" ht="30.75" customHeight="1" thickTop="1" x14ac:dyDescent="0.25">
      <c r="A1" s="2006" t="s">
        <v>1893</v>
      </c>
      <c r="B1" s="2007"/>
      <c r="C1" s="2007"/>
      <c r="D1" s="2007"/>
      <c r="E1" s="2007"/>
      <c r="F1" s="2007"/>
      <c r="G1" s="2007"/>
      <c r="H1" s="2007"/>
      <c r="I1" s="2007"/>
      <c r="J1" s="2007"/>
      <c r="K1" s="2007"/>
      <c r="L1" s="2008"/>
      <c r="M1" s="5"/>
    </row>
    <row r="2" spans="1:13" s="9" customFormat="1" ht="20.25" customHeight="1" x14ac:dyDescent="0.25">
      <c r="A2" s="1624" t="s">
        <v>177</v>
      </c>
      <c r="B2" s="1625"/>
      <c r="C2" s="1600">
        <v>5225</v>
      </c>
      <c r="D2" s="1601"/>
      <c r="E2" s="1601"/>
      <c r="F2" s="1602"/>
      <c r="G2" s="1754" t="s">
        <v>3240</v>
      </c>
      <c r="H2" s="1755"/>
      <c r="I2" s="1628" t="s">
        <v>178</v>
      </c>
      <c r="J2" s="1629"/>
      <c r="K2" s="1632">
        <v>8</v>
      </c>
      <c r="L2" s="1633"/>
      <c r="M2" s="8"/>
    </row>
    <row r="3" spans="1:13" s="9" customFormat="1" ht="20.25" customHeight="1" x14ac:dyDescent="0.25">
      <c r="A3" s="1624" t="s">
        <v>179</v>
      </c>
      <c r="B3" s="1625"/>
      <c r="C3" s="1600" t="s">
        <v>189</v>
      </c>
      <c r="D3" s="1601"/>
      <c r="E3" s="1601"/>
      <c r="F3" s="1602"/>
      <c r="G3" s="641"/>
      <c r="H3" s="642"/>
      <c r="I3" s="1628" t="s">
        <v>180</v>
      </c>
      <c r="J3" s="1629"/>
      <c r="K3" s="1632">
        <v>112</v>
      </c>
      <c r="L3" s="1633"/>
      <c r="M3" s="8"/>
    </row>
    <row r="4" spans="1:13" s="9" customFormat="1" ht="20.25" customHeight="1" x14ac:dyDescent="0.25">
      <c r="A4" s="1624" t="s">
        <v>181</v>
      </c>
      <c r="B4" s="1625"/>
      <c r="C4" s="1600" t="s">
        <v>1897</v>
      </c>
      <c r="D4" s="1601"/>
      <c r="E4" s="1601"/>
      <c r="F4" s="1602"/>
      <c r="G4" s="641"/>
      <c r="H4" s="642"/>
      <c r="I4" s="1628" t="s">
        <v>182</v>
      </c>
      <c r="J4" s="1629"/>
      <c r="K4" s="1632" t="s">
        <v>2442</v>
      </c>
      <c r="L4" s="1633"/>
      <c r="M4" s="8"/>
    </row>
    <row r="5" spans="1:13" s="9" customFormat="1" ht="69.75" customHeight="1" thickBot="1" x14ac:dyDescent="0.3">
      <c r="A5" s="1641" t="s">
        <v>183</v>
      </c>
      <c r="B5" s="1642"/>
      <c r="C5" s="1636" t="s">
        <v>3231</v>
      </c>
      <c r="D5" s="1637"/>
      <c r="E5" s="1637"/>
      <c r="F5" s="1638"/>
      <c r="G5" s="2171"/>
      <c r="H5" s="2162"/>
      <c r="I5" s="1628" t="s">
        <v>297</v>
      </c>
      <c r="J5" s="1629"/>
      <c r="K5" s="1913" t="s">
        <v>2051</v>
      </c>
      <c r="L5" s="1914"/>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80.25" customHeight="1" thickTop="1" x14ac:dyDescent="0.25">
      <c r="A7" s="485">
        <v>43107</v>
      </c>
      <c r="B7" s="1384" t="s">
        <v>78</v>
      </c>
      <c r="C7" s="2131" t="s">
        <v>1898</v>
      </c>
      <c r="D7" s="2132"/>
      <c r="E7" s="2132"/>
      <c r="F7" s="2132"/>
      <c r="G7" s="2132"/>
      <c r="H7" s="2132"/>
      <c r="I7" s="2132"/>
      <c r="J7" s="2132"/>
      <c r="K7" s="555" t="s">
        <v>1572</v>
      </c>
      <c r="L7" s="555" t="s">
        <v>1895</v>
      </c>
      <c r="M7" s="89">
        <f>222*25</f>
        <v>5550</v>
      </c>
    </row>
    <row r="8" spans="1:13" x14ac:dyDescent="0.25">
      <c r="A8" s="1582">
        <v>43112</v>
      </c>
      <c r="B8" s="17" t="s">
        <v>18</v>
      </c>
      <c r="C8" s="548">
        <v>370</v>
      </c>
      <c r="D8" s="179">
        <f>+C8*(100-E8)/100</f>
        <v>366.3</v>
      </c>
      <c r="E8" s="548">
        <v>1</v>
      </c>
      <c r="F8" s="548"/>
      <c r="G8" s="548">
        <v>125</v>
      </c>
      <c r="H8" s="548"/>
      <c r="I8" s="548"/>
      <c r="J8" s="548"/>
      <c r="K8" s="1147"/>
      <c r="L8" s="204" t="s">
        <v>36</v>
      </c>
    </row>
    <row r="9" spans="1:13" x14ac:dyDescent="0.25">
      <c r="A9" s="1682"/>
      <c r="B9" s="17" t="s">
        <v>127</v>
      </c>
      <c r="C9" s="548"/>
      <c r="D9" s="179"/>
      <c r="E9" s="548"/>
      <c r="F9" s="548"/>
      <c r="G9" s="548"/>
      <c r="H9" s="548">
        <v>4010</v>
      </c>
      <c r="I9" s="548">
        <v>87</v>
      </c>
      <c r="J9" s="548"/>
      <c r="K9" s="1147"/>
      <c r="L9" s="204"/>
    </row>
    <row r="10" spans="1:13" x14ac:dyDescent="0.25">
      <c r="A10" s="547">
        <v>43158</v>
      </c>
      <c r="B10" s="17" t="s">
        <v>13</v>
      </c>
      <c r="C10" s="1658" t="s">
        <v>1929</v>
      </c>
      <c r="D10" s="1659"/>
      <c r="E10" s="1659"/>
      <c r="F10" s="1659"/>
      <c r="G10" s="1659"/>
      <c r="H10" s="1659"/>
      <c r="I10" s="1659"/>
      <c r="J10" s="1660"/>
      <c r="K10" s="1155"/>
      <c r="L10" s="204"/>
    </row>
    <row r="11" spans="1:13" x14ac:dyDescent="0.25">
      <c r="A11" s="547">
        <v>43159</v>
      </c>
      <c r="B11" s="17" t="s">
        <v>13</v>
      </c>
      <c r="C11" s="1658" t="s">
        <v>1930</v>
      </c>
      <c r="D11" s="1659"/>
      <c r="E11" s="1659"/>
      <c r="F11" s="1659"/>
      <c r="G11" s="1659"/>
      <c r="H11" s="1659"/>
      <c r="I11" s="1659"/>
      <c r="J11" s="1660"/>
      <c r="K11" s="1155"/>
      <c r="L11" s="204"/>
    </row>
    <row r="12" spans="1:13" x14ac:dyDescent="0.25">
      <c r="A12" s="2169">
        <v>43158</v>
      </c>
      <c r="B12" s="30" t="s">
        <v>18</v>
      </c>
      <c r="C12" s="199">
        <v>50</v>
      </c>
      <c r="D12" s="200">
        <f>+C12*(100-E12)/100</f>
        <v>42.5</v>
      </c>
      <c r="E12" s="199">
        <v>15</v>
      </c>
      <c r="F12" s="199"/>
      <c r="G12" s="199">
        <v>160</v>
      </c>
      <c r="H12" s="199"/>
      <c r="I12" s="199"/>
      <c r="J12" s="199"/>
      <c r="K12" s="1212"/>
      <c r="L12" s="304" t="s">
        <v>1257</v>
      </c>
    </row>
    <row r="13" spans="1:13" x14ac:dyDescent="0.25">
      <c r="A13" s="2170"/>
      <c r="B13" s="30" t="s">
        <v>127</v>
      </c>
      <c r="C13" s="199"/>
      <c r="D13" s="200"/>
      <c r="E13" s="199"/>
      <c r="F13" s="199"/>
      <c r="G13" s="199"/>
      <c r="H13" s="199">
        <v>4950</v>
      </c>
      <c r="I13" s="199">
        <v>85</v>
      </c>
      <c r="J13" s="199"/>
      <c r="K13" s="1212"/>
      <c r="L13" s="304" t="s">
        <v>1933</v>
      </c>
    </row>
    <row r="14" spans="1:13" x14ac:dyDescent="0.25">
      <c r="A14" s="547">
        <v>43164</v>
      </c>
      <c r="B14" s="17" t="s">
        <v>127</v>
      </c>
      <c r="C14" s="548"/>
      <c r="D14" s="179"/>
      <c r="E14" s="548"/>
      <c r="F14" s="548"/>
      <c r="G14" s="548"/>
      <c r="H14" s="596"/>
      <c r="I14" s="596"/>
      <c r="J14" s="548"/>
      <c r="K14" s="1147"/>
      <c r="L14" s="204" t="s">
        <v>1936</v>
      </c>
    </row>
    <row r="15" spans="1:13" x14ac:dyDescent="0.25">
      <c r="A15" s="547">
        <v>43172</v>
      </c>
      <c r="B15" s="17" t="s">
        <v>26</v>
      </c>
      <c r="C15" s="1589" t="s">
        <v>1959</v>
      </c>
      <c r="D15" s="1590"/>
      <c r="E15" s="1590"/>
      <c r="F15" s="1590"/>
      <c r="G15" s="1590"/>
      <c r="H15" s="1590"/>
      <c r="I15" s="1590"/>
      <c r="J15" s="1591"/>
      <c r="K15" s="1148"/>
      <c r="L15" s="204"/>
    </row>
    <row r="16" spans="1:13" x14ac:dyDescent="0.25">
      <c r="A16" s="1582">
        <v>43187</v>
      </c>
      <c r="B16" s="17" t="s">
        <v>13</v>
      </c>
      <c r="C16" s="1589" t="s">
        <v>2001</v>
      </c>
      <c r="D16" s="1590"/>
      <c r="E16" s="1590"/>
      <c r="F16" s="1590"/>
      <c r="G16" s="1590"/>
      <c r="H16" s="1590"/>
      <c r="I16" s="1590"/>
      <c r="J16" s="1591"/>
      <c r="K16" s="1148"/>
      <c r="L16" s="204"/>
    </row>
    <row r="17" spans="1:15" x14ac:dyDescent="0.25">
      <c r="A17" s="1682"/>
      <c r="B17" s="17" t="s">
        <v>66</v>
      </c>
      <c r="C17" s="1658" t="s">
        <v>2002</v>
      </c>
      <c r="D17" s="1659"/>
      <c r="E17" s="1659"/>
      <c r="F17" s="1659"/>
      <c r="G17" s="1659"/>
      <c r="H17" s="1659"/>
      <c r="I17" s="1659"/>
      <c r="J17" s="1660"/>
      <c r="K17" s="1155"/>
      <c r="L17" s="204"/>
    </row>
    <row r="18" spans="1:15" x14ac:dyDescent="0.25">
      <c r="A18" s="547">
        <v>43192</v>
      </c>
      <c r="B18" s="17" t="s">
        <v>127</v>
      </c>
      <c r="C18" s="548"/>
      <c r="D18" s="179"/>
      <c r="E18" s="548"/>
      <c r="F18" s="548"/>
      <c r="G18" s="548"/>
      <c r="H18" s="548">
        <v>4827</v>
      </c>
      <c r="I18" s="548">
        <v>84</v>
      </c>
      <c r="J18" s="548"/>
      <c r="K18" s="1147"/>
      <c r="L18" s="204" t="s">
        <v>30</v>
      </c>
    </row>
    <row r="19" spans="1:15" x14ac:dyDescent="0.25">
      <c r="A19" s="547">
        <v>43199</v>
      </c>
      <c r="B19" s="17" t="s">
        <v>66</v>
      </c>
      <c r="C19" s="1658" t="s">
        <v>2016</v>
      </c>
      <c r="D19" s="1659"/>
      <c r="E19" s="1659"/>
      <c r="F19" s="1659"/>
      <c r="G19" s="1659"/>
      <c r="H19" s="1659"/>
      <c r="I19" s="1659"/>
      <c r="J19" s="1660"/>
      <c r="K19" s="1155"/>
      <c r="L19" s="204"/>
    </row>
    <row r="20" spans="1:15" x14ac:dyDescent="0.25">
      <c r="A20" s="547">
        <v>43201</v>
      </c>
      <c r="B20" s="17" t="s">
        <v>127</v>
      </c>
      <c r="C20" s="548"/>
      <c r="D20" s="179"/>
      <c r="E20" s="548"/>
      <c r="F20" s="548"/>
      <c r="G20" s="548"/>
      <c r="H20" s="548">
        <v>4840</v>
      </c>
      <c r="I20" s="548">
        <v>85</v>
      </c>
      <c r="J20" s="548"/>
      <c r="K20" s="1147"/>
      <c r="L20" s="204"/>
    </row>
    <row r="21" spans="1:15" x14ac:dyDescent="0.25">
      <c r="A21" s="547">
        <v>43204</v>
      </c>
      <c r="B21" s="17" t="s">
        <v>66</v>
      </c>
      <c r="C21" s="1589" t="s">
        <v>2032</v>
      </c>
      <c r="D21" s="1590"/>
      <c r="E21" s="1590"/>
      <c r="F21" s="1590"/>
      <c r="G21" s="1590"/>
      <c r="H21" s="1590"/>
      <c r="I21" s="1590"/>
      <c r="J21" s="1591"/>
      <c r="K21" s="1148"/>
      <c r="L21" s="204"/>
    </row>
    <row r="22" spans="1:15" x14ac:dyDescent="0.25">
      <c r="A22" s="547">
        <v>43206</v>
      </c>
      <c r="B22" s="17" t="s">
        <v>127</v>
      </c>
      <c r="C22" s="548"/>
      <c r="D22" s="179"/>
      <c r="E22" s="548"/>
      <c r="F22" s="548"/>
      <c r="G22" s="548"/>
      <c r="H22" s="548"/>
      <c r="I22" s="548"/>
      <c r="J22" s="548">
        <v>5280</v>
      </c>
      <c r="K22" s="1147"/>
      <c r="L22" s="204" t="s">
        <v>9</v>
      </c>
    </row>
    <row r="23" spans="1:15" x14ac:dyDescent="0.25">
      <c r="A23" s="1582">
        <v>43207</v>
      </c>
      <c r="B23" s="17" t="s">
        <v>127</v>
      </c>
      <c r="C23" s="657"/>
      <c r="D23" s="179"/>
      <c r="E23" s="657"/>
      <c r="F23" s="657"/>
      <c r="G23" s="657"/>
      <c r="H23" s="657"/>
      <c r="I23" s="657"/>
      <c r="J23" s="657">
        <v>5220</v>
      </c>
      <c r="K23" s="1147"/>
      <c r="L23" s="204" t="s">
        <v>9</v>
      </c>
    </row>
    <row r="24" spans="1:15" x14ac:dyDescent="0.25">
      <c r="A24" s="1682"/>
      <c r="B24" s="17" t="s">
        <v>66</v>
      </c>
      <c r="C24" s="1658" t="s">
        <v>2036</v>
      </c>
      <c r="D24" s="1659"/>
      <c r="E24" s="1659"/>
      <c r="F24" s="1659"/>
      <c r="G24" s="1659"/>
      <c r="H24" s="1659"/>
      <c r="I24" s="1659"/>
      <c r="J24" s="1660"/>
      <c r="K24" s="1155"/>
      <c r="L24" s="204"/>
    </row>
    <row r="25" spans="1:15" ht="51.75" customHeight="1" x14ac:dyDescent="0.25">
      <c r="A25" s="485">
        <v>43227</v>
      </c>
      <c r="B25" s="486" t="s">
        <v>19</v>
      </c>
      <c r="C25" s="1652" t="s">
        <v>3214</v>
      </c>
      <c r="D25" s="1836"/>
      <c r="E25" s="1836"/>
      <c r="F25" s="1836"/>
      <c r="G25" s="1836"/>
      <c r="H25" s="1836"/>
      <c r="I25" s="1836"/>
      <c r="J25" s="1837"/>
      <c r="K25" s="555" t="s">
        <v>2052</v>
      </c>
      <c r="L25" s="555" t="s">
        <v>2052</v>
      </c>
      <c r="M25" s="89">
        <f>25+112+74</f>
        <v>211</v>
      </c>
      <c r="N25" s="89">
        <f>211*25</f>
        <v>5275</v>
      </c>
      <c r="O25" s="89">
        <f>(74+112+25)</f>
        <v>211</v>
      </c>
    </row>
    <row r="26" spans="1:15" x14ac:dyDescent="0.25">
      <c r="A26" s="1582">
        <v>43230</v>
      </c>
      <c r="B26" s="17" t="s">
        <v>18</v>
      </c>
      <c r="C26" s="548">
        <v>90</v>
      </c>
      <c r="D26" s="179">
        <f>+C26*(100-E26)/100</f>
        <v>63</v>
      </c>
      <c r="E26" s="548">
        <v>30</v>
      </c>
      <c r="F26" s="548"/>
      <c r="G26" s="548">
        <v>70</v>
      </c>
      <c r="H26" s="548"/>
      <c r="I26" s="548"/>
      <c r="J26" s="548"/>
      <c r="K26" s="1147"/>
      <c r="L26" s="204" t="s">
        <v>2068</v>
      </c>
    </row>
    <row r="27" spans="1:15" x14ac:dyDescent="0.25">
      <c r="A27" s="1682"/>
      <c r="B27" s="17" t="s">
        <v>127</v>
      </c>
      <c r="C27" s="548"/>
      <c r="D27" s="179"/>
      <c r="E27" s="548"/>
      <c r="F27" s="548"/>
      <c r="G27" s="548"/>
      <c r="H27" s="548">
        <v>4920</v>
      </c>
      <c r="I27" s="548">
        <v>96</v>
      </c>
      <c r="J27" s="548"/>
      <c r="K27" s="1147"/>
      <c r="L27" s="204" t="s">
        <v>2052</v>
      </c>
    </row>
    <row r="28" spans="1:15" x14ac:dyDescent="0.25">
      <c r="A28" s="547">
        <v>43344</v>
      </c>
      <c r="B28" s="17" t="s">
        <v>18</v>
      </c>
      <c r="C28" s="548">
        <v>70</v>
      </c>
      <c r="D28" s="179">
        <f>+C28*(100-E28)/100</f>
        <v>56</v>
      </c>
      <c r="E28" s="548">
        <v>20</v>
      </c>
      <c r="F28" s="548" t="s">
        <v>95</v>
      </c>
      <c r="G28" s="548">
        <v>155</v>
      </c>
      <c r="H28" s="548"/>
      <c r="I28" s="548"/>
      <c r="J28" s="548"/>
      <c r="K28" s="1147"/>
      <c r="L28" s="204" t="s">
        <v>1636</v>
      </c>
      <c r="M28" s="89">
        <f>198*25</f>
        <v>4950</v>
      </c>
    </row>
    <row r="29" spans="1:15" x14ac:dyDescent="0.25">
      <c r="A29" s="547">
        <v>43349</v>
      </c>
      <c r="B29" s="17" t="s">
        <v>127</v>
      </c>
      <c r="C29" s="548"/>
      <c r="D29" s="179"/>
      <c r="E29" s="548"/>
      <c r="F29" s="548"/>
      <c r="G29" s="548"/>
      <c r="H29" s="548">
        <v>5030</v>
      </c>
      <c r="I29" s="548">
        <v>97</v>
      </c>
      <c r="J29" s="548"/>
      <c r="K29" s="1147"/>
      <c r="L29" s="204"/>
    </row>
    <row r="30" spans="1:15" x14ac:dyDescent="0.25">
      <c r="A30" s="547">
        <v>43404</v>
      </c>
      <c r="B30" s="17" t="s">
        <v>13</v>
      </c>
      <c r="C30" s="1589" t="s">
        <v>135</v>
      </c>
      <c r="D30" s="1590"/>
      <c r="E30" s="1590"/>
      <c r="F30" s="1590"/>
      <c r="G30" s="1590"/>
      <c r="H30" s="1590"/>
      <c r="I30" s="1590"/>
      <c r="J30" s="1591"/>
      <c r="K30" s="1148"/>
      <c r="L30" s="204"/>
    </row>
    <row r="31" spans="1:15" x14ac:dyDescent="0.25">
      <c r="A31" s="757">
        <v>43409</v>
      </c>
      <c r="B31" s="17" t="s">
        <v>127</v>
      </c>
      <c r="C31" s="756"/>
      <c r="D31" s="755"/>
      <c r="E31" s="756"/>
      <c r="F31" s="756"/>
      <c r="G31" s="756"/>
      <c r="H31" s="756">
        <v>5000</v>
      </c>
      <c r="I31" s="756">
        <v>88</v>
      </c>
      <c r="J31" s="756"/>
      <c r="K31" s="1147"/>
      <c r="L31" s="204" t="s">
        <v>2270</v>
      </c>
    </row>
    <row r="32" spans="1:15" ht="16.5" thickBot="1" x14ac:dyDescent="0.3">
      <c r="A32" s="22">
        <v>43414</v>
      </c>
      <c r="B32" s="23" t="s">
        <v>18</v>
      </c>
      <c r="C32" s="227">
        <v>60</v>
      </c>
      <c r="D32" s="367">
        <f>+C32*(100-E32)/100</f>
        <v>48</v>
      </c>
      <c r="E32" s="227">
        <v>20</v>
      </c>
      <c r="F32" s="227"/>
      <c r="G32" s="227">
        <v>140</v>
      </c>
      <c r="H32" s="227"/>
      <c r="I32" s="227"/>
      <c r="J32" s="227"/>
      <c r="K32" s="1169"/>
      <c r="L32" s="423" t="s">
        <v>132</v>
      </c>
    </row>
    <row r="33" spans="1:16" ht="16.5" thickTop="1" x14ac:dyDescent="0.25">
      <c r="A33" s="780">
        <v>43542</v>
      </c>
      <c r="B33" s="785" t="s">
        <v>13</v>
      </c>
      <c r="C33" s="1702" t="s">
        <v>2464</v>
      </c>
      <c r="D33" s="1703"/>
      <c r="E33" s="1703"/>
      <c r="F33" s="1703"/>
      <c r="G33" s="1703"/>
      <c r="H33" s="1703"/>
      <c r="I33" s="1703"/>
      <c r="J33" s="1704"/>
      <c r="K33" s="1174"/>
      <c r="L33" s="552"/>
    </row>
    <row r="34" spans="1:16" x14ac:dyDescent="0.25">
      <c r="A34" s="547">
        <v>43569</v>
      </c>
      <c r="B34" s="17" t="s">
        <v>13</v>
      </c>
      <c r="C34" s="1589" t="s">
        <v>2478</v>
      </c>
      <c r="D34" s="1590"/>
      <c r="E34" s="1590"/>
      <c r="F34" s="1590"/>
      <c r="G34" s="1590"/>
      <c r="H34" s="1590"/>
      <c r="I34" s="1590"/>
      <c r="J34" s="1591"/>
      <c r="K34" s="1148"/>
      <c r="L34" s="204"/>
      <c r="N34" s="89">
        <v>222</v>
      </c>
      <c r="O34" s="89">
        <f>25+119+64</f>
        <v>208</v>
      </c>
    </row>
    <row r="35" spans="1:16" x14ac:dyDescent="0.25">
      <c r="A35" s="547">
        <v>43580</v>
      </c>
      <c r="B35" s="17" t="s">
        <v>127</v>
      </c>
      <c r="C35" s="548"/>
      <c r="D35" s="179"/>
      <c r="E35" s="548"/>
      <c r="F35" s="548"/>
      <c r="G35" s="548"/>
      <c r="H35" s="1589" t="s">
        <v>309</v>
      </c>
      <c r="I35" s="1591"/>
      <c r="J35" s="548"/>
      <c r="K35" s="1147"/>
      <c r="L35" s="204" t="s">
        <v>2494</v>
      </c>
    </row>
    <row r="36" spans="1:16" x14ac:dyDescent="0.25">
      <c r="A36" s="547">
        <v>43737</v>
      </c>
      <c r="B36" s="17" t="s">
        <v>13</v>
      </c>
      <c r="C36" s="1658" t="s">
        <v>2662</v>
      </c>
      <c r="D36" s="1659"/>
      <c r="E36" s="1659"/>
      <c r="F36" s="1659"/>
      <c r="G36" s="1659"/>
      <c r="H36" s="1659"/>
      <c r="I36" s="1659"/>
      <c r="J36" s="1660"/>
      <c r="K36" s="1155"/>
      <c r="L36" s="204"/>
    </row>
    <row r="37" spans="1:16" ht="36.75" customHeight="1" x14ac:dyDescent="0.25">
      <c r="A37" s="547">
        <v>43763</v>
      </c>
      <c r="B37" s="17" t="s">
        <v>13</v>
      </c>
      <c r="C37" s="1734" t="s">
        <v>2675</v>
      </c>
      <c r="D37" s="1735"/>
      <c r="E37" s="1735"/>
      <c r="F37" s="1735"/>
      <c r="G37" s="1735"/>
      <c r="H37" s="1735"/>
      <c r="I37" s="1735"/>
      <c r="J37" s="1736"/>
      <c r="K37" s="1160"/>
      <c r="L37" s="204"/>
      <c r="P37" s="89">
        <f>14*25</f>
        <v>350</v>
      </c>
    </row>
    <row r="38" spans="1:16" x14ac:dyDescent="0.25">
      <c r="A38" s="547">
        <v>43779</v>
      </c>
      <c r="B38" s="17" t="s">
        <v>13</v>
      </c>
      <c r="C38" s="1589" t="s">
        <v>135</v>
      </c>
      <c r="D38" s="1590"/>
      <c r="E38" s="1590"/>
      <c r="F38" s="1590"/>
      <c r="G38" s="1590"/>
      <c r="H38" s="1590"/>
      <c r="I38" s="1590"/>
      <c r="J38" s="1591"/>
      <c r="K38" s="1148"/>
      <c r="L38" s="204"/>
    </row>
    <row r="39" spans="1:16" x14ac:dyDescent="0.25">
      <c r="A39" s="547">
        <v>43803</v>
      </c>
      <c r="B39" s="17" t="s">
        <v>18</v>
      </c>
      <c r="C39" s="548">
        <v>70</v>
      </c>
      <c r="D39" s="179">
        <f>+C39*(100-E39)/100</f>
        <v>38.5</v>
      </c>
      <c r="E39" s="548">
        <v>45</v>
      </c>
      <c r="F39" s="548" t="s">
        <v>95</v>
      </c>
      <c r="G39" s="548">
        <v>140</v>
      </c>
      <c r="H39" s="548"/>
      <c r="I39" s="548"/>
      <c r="J39" s="548"/>
      <c r="K39" s="1147"/>
      <c r="L39" s="204" t="s">
        <v>36</v>
      </c>
    </row>
    <row r="40" spans="1:16" x14ac:dyDescent="0.25">
      <c r="A40" s="547">
        <v>43819</v>
      </c>
      <c r="B40" s="17" t="s">
        <v>127</v>
      </c>
      <c r="C40" s="548"/>
      <c r="D40" s="179"/>
      <c r="E40" s="548"/>
      <c r="F40" s="548"/>
      <c r="G40" s="548"/>
      <c r="H40" s="548">
        <v>5095</v>
      </c>
      <c r="I40" s="548">
        <v>92</v>
      </c>
      <c r="J40" s="548"/>
      <c r="K40" s="1147"/>
      <c r="L40" s="204" t="s">
        <v>2741</v>
      </c>
    </row>
    <row r="41" spans="1:16" ht="49.5" customHeight="1" x14ac:dyDescent="0.25">
      <c r="A41" s="547">
        <v>43841</v>
      </c>
      <c r="B41" s="17" t="s">
        <v>13</v>
      </c>
      <c r="C41" s="1655" t="s">
        <v>2780</v>
      </c>
      <c r="D41" s="1656"/>
      <c r="E41" s="1656"/>
      <c r="F41" s="1656"/>
      <c r="G41" s="1656"/>
      <c r="H41" s="1656"/>
      <c r="I41" s="1656"/>
      <c r="J41" s="1657"/>
      <c r="K41" s="1153"/>
      <c r="L41" s="204"/>
    </row>
    <row r="42" spans="1:16" ht="18.75" customHeight="1" x14ac:dyDescent="0.25">
      <c r="A42" s="547">
        <v>43864</v>
      </c>
      <c r="B42" s="17" t="s">
        <v>13</v>
      </c>
      <c r="C42" s="1589" t="s">
        <v>135</v>
      </c>
      <c r="D42" s="1590"/>
      <c r="E42" s="1590"/>
      <c r="F42" s="1590"/>
      <c r="G42" s="1590"/>
      <c r="H42" s="1590"/>
      <c r="I42" s="1590"/>
      <c r="J42" s="1591"/>
      <c r="K42" s="1148"/>
      <c r="L42" s="204"/>
    </row>
    <row r="43" spans="1:16" x14ac:dyDescent="0.25">
      <c r="A43" s="547">
        <v>43905</v>
      </c>
      <c r="B43" s="17" t="s">
        <v>13</v>
      </c>
      <c r="C43" s="1589" t="s">
        <v>135</v>
      </c>
      <c r="D43" s="1590"/>
      <c r="E43" s="1590"/>
      <c r="F43" s="1590"/>
      <c r="G43" s="1590"/>
      <c r="H43" s="1590"/>
      <c r="I43" s="1590"/>
      <c r="J43" s="1591"/>
      <c r="K43" s="1148"/>
      <c r="L43" s="204"/>
    </row>
    <row r="44" spans="1:16" x14ac:dyDescent="0.25">
      <c r="A44" s="547">
        <v>43910</v>
      </c>
      <c r="B44" s="17" t="s">
        <v>13</v>
      </c>
      <c r="C44" s="1589" t="s">
        <v>2375</v>
      </c>
      <c r="D44" s="1590"/>
      <c r="E44" s="1590"/>
      <c r="F44" s="1590"/>
      <c r="G44" s="1590"/>
      <c r="H44" s="1590"/>
      <c r="I44" s="1590"/>
      <c r="J44" s="1591"/>
      <c r="K44" s="1148"/>
      <c r="L44" s="204"/>
    </row>
    <row r="45" spans="1:16" ht="17.25" customHeight="1" x14ac:dyDescent="0.25">
      <c r="A45" s="1337">
        <v>43920</v>
      </c>
      <c r="B45" s="913" t="s">
        <v>4</v>
      </c>
      <c r="C45" s="914"/>
      <c r="D45" s="914"/>
      <c r="E45" s="914">
        <v>45</v>
      </c>
      <c r="F45" s="914"/>
      <c r="G45" s="914"/>
      <c r="H45" s="914"/>
      <c r="I45" s="914"/>
      <c r="J45" s="914"/>
      <c r="K45" s="1199"/>
      <c r="L45" s="915"/>
    </row>
    <row r="46" spans="1:16" x14ac:dyDescent="0.25">
      <c r="A46" s="547">
        <v>43959</v>
      </c>
      <c r="B46" s="17" t="s">
        <v>13</v>
      </c>
      <c r="C46" s="1589" t="s">
        <v>135</v>
      </c>
      <c r="D46" s="1590"/>
      <c r="E46" s="1590"/>
      <c r="F46" s="1590"/>
      <c r="G46" s="1590"/>
      <c r="H46" s="1590"/>
      <c r="I46" s="1590"/>
      <c r="J46" s="1591"/>
      <c r="K46" s="1148"/>
      <c r="L46" s="204"/>
    </row>
    <row r="47" spans="1:16" x14ac:dyDescent="0.25">
      <c r="A47" s="1337">
        <v>43951</v>
      </c>
      <c r="B47" s="913" t="s">
        <v>4</v>
      </c>
      <c r="C47" s="914"/>
      <c r="D47" s="914"/>
      <c r="E47" s="914">
        <v>45</v>
      </c>
      <c r="F47" s="914"/>
      <c r="G47" s="914"/>
      <c r="H47" s="914"/>
      <c r="I47" s="914"/>
      <c r="J47" s="914"/>
      <c r="K47" s="1199"/>
      <c r="L47" s="915"/>
    </row>
    <row r="48" spans="1:16" x14ac:dyDescent="0.25">
      <c r="A48" s="547">
        <v>43978</v>
      </c>
      <c r="B48" s="17" t="s">
        <v>26</v>
      </c>
      <c r="C48" s="1589" t="s">
        <v>2594</v>
      </c>
      <c r="D48" s="1590"/>
      <c r="E48" s="1590"/>
      <c r="F48" s="1590"/>
      <c r="G48" s="1590"/>
      <c r="H48" s="1590"/>
      <c r="I48" s="1590"/>
      <c r="J48" s="1591"/>
      <c r="K48" s="1148"/>
      <c r="L48" s="204"/>
    </row>
    <row r="49" spans="1:12" x14ac:dyDescent="0.25">
      <c r="A49" s="1337">
        <v>43981</v>
      </c>
      <c r="B49" s="913" t="s">
        <v>4</v>
      </c>
      <c r="C49" s="914"/>
      <c r="D49" s="914"/>
      <c r="E49" s="914">
        <v>45</v>
      </c>
      <c r="F49" s="914"/>
      <c r="G49" s="914"/>
      <c r="H49" s="914"/>
      <c r="I49" s="914"/>
      <c r="J49" s="914"/>
      <c r="K49" s="1199"/>
      <c r="L49" s="915"/>
    </row>
    <row r="50" spans="1:12" x14ac:dyDescent="0.25">
      <c r="A50" s="1337">
        <v>44012</v>
      </c>
      <c r="B50" s="913" t="s">
        <v>4</v>
      </c>
      <c r="C50" s="914"/>
      <c r="D50" s="914"/>
      <c r="E50" s="914">
        <v>45</v>
      </c>
      <c r="F50" s="914"/>
      <c r="G50" s="914"/>
      <c r="H50" s="914"/>
      <c r="I50" s="914"/>
      <c r="J50" s="914"/>
      <c r="K50" s="1199"/>
      <c r="L50" s="915"/>
    </row>
    <row r="51" spans="1:12" x14ac:dyDescent="0.25">
      <c r="A51" s="547">
        <v>44023</v>
      </c>
      <c r="B51" s="17" t="s">
        <v>18</v>
      </c>
      <c r="C51" s="548">
        <v>55</v>
      </c>
      <c r="D51" s="179">
        <f>+C51*(100-E51)/100</f>
        <v>30.25</v>
      </c>
      <c r="E51" s="548">
        <v>45</v>
      </c>
      <c r="F51" s="548" t="s">
        <v>95</v>
      </c>
      <c r="G51" s="548">
        <v>160</v>
      </c>
      <c r="H51" s="548"/>
      <c r="I51" s="548"/>
      <c r="J51" s="548"/>
      <c r="K51" s="1147"/>
      <c r="L51" s="204" t="s">
        <v>2998</v>
      </c>
    </row>
    <row r="52" spans="1:12" x14ac:dyDescent="0.25">
      <c r="A52" s="1337">
        <v>44042</v>
      </c>
      <c r="B52" s="913" t="s">
        <v>4</v>
      </c>
      <c r="C52" s="914"/>
      <c r="D52" s="914"/>
      <c r="E52" s="914"/>
      <c r="F52" s="914"/>
      <c r="G52" s="914"/>
      <c r="H52" s="914"/>
      <c r="I52" s="914"/>
      <c r="J52" s="914"/>
      <c r="K52" s="1199"/>
      <c r="L52" s="915"/>
    </row>
    <row r="53" spans="1:12" x14ac:dyDescent="0.25">
      <c r="A53" s="547">
        <v>44054</v>
      </c>
      <c r="B53" s="17" t="s">
        <v>127</v>
      </c>
      <c r="C53" s="548"/>
      <c r="D53" s="179">
        <f>+C53*(100-E53)/100</f>
        <v>0</v>
      </c>
      <c r="E53" s="548"/>
      <c r="F53" s="548"/>
      <c r="G53" s="548"/>
      <c r="H53" s="548">
        <v>5200</v>
      </c>
      <c r="I53" s="548">
        <v>100</v>
      </c>
      <c r="J53" s="548"/>
      <c r="K53" s="1147"/>
      <c r="L53" s="204" t="s">
        <v>3033</v>
      </c>
    </row>
    <row r="54" spans="1:12" x14ac:dyDescent="0.25">
      <c r="A54" s="1337">
        <v>44073</v>
      </c>
      <c r="B54" s="913" t="s">
        <v>4</v>
      </c>
      <c r="C54" s="914"/>
      <c r="D54" s="914"/>
      <c r="E54" s="237">
        <v>35</v>
      </c>
      <c r="F54" s="914"/>
      <c r="G54" s="914"/>
      <c r="H54" s="914"/>
      <c r="I54" s="914"/>
      <c r="J54" s="914"/>
      <c r="K54" s="1199"/>
      <c r="L54" s="915"/>
    </row>
    <row r="55" spans="1:12" x14ac:dyDescent="0.25">
      <c r="A55" s="1337">
        <v>44104</v>
      </c>
      <c r="B55" s="913" t="s">
        <v>4</v>
      </c>
      <c r="C55" s="914"/>
      <c r="D55" s="914"/>
      <c r="E55" s="914">
        <v>40</v>
      </c>
      <c r="F55" s="914"/>
      <c r="G55" s="914"/>
      <c r="H55" s="914"/>
      <c r="I55" s="914"/>
      <c r="J55" s="914"/>
      <c r="K55" s="1199"/>
      <c r="L55" s="915"/>
    </row>
    <row r="56" spans="1:12" ht="54" customHeight="1" x14ac:dyDescent="0.25">
      <c r="A56" s="547">
        <v>44126</v>
      </c>
      <c r="B56" s="17" t="s">
        <v>13</v>
      </c>
      <c r="C56" s="1734" t="s">
        <v>3230</v>
      </c>
      <c r="D56" s="1735"/>
      <c r="E56" s="1735"/>
      <c r="F56" s="1735"/>
      <c r="G56" s="1735"/>
      <c r="H56" s="1735"/>
      <c r="I56" s="1735"/>
      <c r="J56" s="1736"/>
      <c r="K56" s="1147"/>
      <c r="L56" s="1404" t="s">
        <v>3232</v>
      </c>
    </row>
    <row r="57" spans="1:12" ht="29.25" customHeight="1" x14ac:dyDescent="0.25">
      <c r="A57" s="547">
        <v>44135</v>
      </c>
      <c r="B57" s="17" t="s">
        <v>13</v>
      </c>
      <c r="C57" s="1734" t="s">
        <v>3226</v>
      </c>
      <c r="D57" s="1735"/>
      <c r="E57" s="1735"/>
      <c r="F57" s="1735"/>
      <c r="G57" s="1735"/>
      <c r="H57" s="1735"/>
      <c r="I57" s="1735"/>
      <c r="J57" s="1736"/>
      <c r="K57" s="1147"/>
      <c r="L57" s="204"/>
    </row>
    <row r="58" spans="1:12" x14ac:dyDescent="0.25">
      <c r="A58" s="547">
        <v>44217</v>
      </c>
      <c r="B58" s="17" t="s">
        <v>66</v>
      </c>
      <c r="C58" s="2168" t="s">
        <v>3317</v>
      </c>
      <c r="D58" s="1656"/>
      <c r="E58" s="1656"/>
      <c r="F58" s="1656"/>
      <c r="G58" s="1656"/>
      <c r="H58" s="1656"/>
      <c r="I58" s="1656"/>
      <c r="J58" s="1657"/>
      <c r="K58" s="1147"/>
      <c r="L58" s="204"/>
    </row>
    <row r="59" spans="1:12" x14ac:dyDescent="0.25">
      <c r="A59" s="547">
        <v>44292</v>
      </c>
      <c r="B59" s="529" t="s">
        <v>26</v>
      </c>
      <c r="C59" s="1655" t="s">
        <v>3361</v>
      </c>
      <c r="D59" s="1656"/>
      <c r="E59" s="1656"/>
      <c r="F59" s="1656"/>
      <c r="G59" s="1656"/>
      <c r="H59" s="1656"/>
      <c r="I59" s="1656"/>
      <c r="J59" s="1657"/>
      <c r="K59" s="1147"/>
      <c r="L59" s="204"/>
    </row>
    <row r="60" spans="1:12" x14ac:dyDescent="0.25">
      <c r="A60" s="547"/>
      <c r="C60" s="548"/>
      <c r="D60" s="179">
        <f t="shared" ref="D60:D77" si="0">+C60*(100-E60)/100</f>
        <v>0</v>
      </c>
      <c r="E60" s="548"/>
      <c r="F60" s="548"/>
      <c r="G60" s="548"/>
      <c r="H60" s="548"/>
      <c r="I60" s="548"/>
      <c r="J60" s="548"/>
      <c r="K60" s="1147"/>
      <c r="L60" s="204"/>
    </row>
    <row r="61" spans="1:12" x14ac:dyDescent="0.25">
      <c r="A61" s="547"/>
      <c r="C61" s="548"/>
      <c r="D61" s="179">
        <f t="shared" si="0"/>
        <v>0</v>
      </c>
      <c r="E61" s="548"/>
      <c r="F61" s="548"/>
      <c r="G61" s="548"/>
      <c r="H61" s="548"/>
      <c r="I61" s="548"/>
      <c r="J61" s="548"/>
      <c r="K61" s="1147"/>
      <c r="L61" s="204"/>
    </row>
    <row r="62" spans="1:12" x14ac:dyDescent="0.25">
      <c r="A62" s="547"/>
      <c r="C62" s="548"/>
      <c r="D62" s="179">
        <f t="shared" si="0"/>
        <v>0</v>
      </c>
      <c r="E62" s="548"/>
      <c r="F62" s="548"/>
      <c r="G62" s="548"/>
      <c r="H62" s="548"/>
      <c r="I62" s="548"/>
      <c r="J62" s="548"/>
      <c r="K62" s="1147"/>
      <c r="L62" s="204"/>
    </row>
    <row r="63" spans="1:12" x14ac:dyDescent="0.25">
      <c r="A63" s="547"/>
      <c r="C63" s="548"/>
      <c r="D63" s="179">
        <f t="shared" si="0"/>
        <v>0</v>
      </c>
      <c r="E63" s="548"/>
      <c r="F63" s="548"/>
      <c r="G63" s="548"/>
      <c r="H63" s="548"/>
      <c r="I63" s="548"/>
      <c r="J63" s="548"/>
      <c r="K63" s="1147"/>
      <c r="L63" s="204"/>
    </row>
    <row r="64" spans="1:12" x14ac:dyDescent="0.25">
      <c r="A64" s="547"/>
      <c r="C64" s="548"/>
      <c r="D64" s="179">
        <f t="shared" si="0"/>
        <v>0</v>
      </c>
      <c r="E64" s="548"/>
      <c r="F64" s="548"/>
      <c r="G64" s="548"/>
      <c r="H64" s="548"/>
      <c r="I64" s="548"/>
      <c r="J64" s="548"/>
      <c r="K64" s="1147"/>
      <c r="L64" s="204"/>
    </row>
    <row r="65" spans="1:12" x14ac:dyDescent="0.25">
      <c r="A65" s="547"/>
      <c r="C65" s="548"/>
      <c r="D65" s="179">
        <f t="shared" si="0"/>
        <v>0</v>
      </c>
      <c r="E65" s="548"/>
      <c r="F65" s="548"/>
      <c r="G65" s="548"/>
      <c r="H65" s="548"/>
      <c r="I65" s="548"/>
      <c r="J65" s="548"/>
      <c r="K65" s="1147"/>
      <c r="L65" s="204"/>
    </row>
    <row r="66" spans="1:12" x14ac:dyDescent="0.25">
      <c r="A66" s="547"/>
      <c r="C66" s="548"/>
      <c r="D66" s="179">
        <f t="shared" si="0"/>
        <v>0</v>
      </c>
      <c r="E66" s="548"/>
      <c r="F66" s="548"/>
      <c r="G66" s="548"/>
      <c r="H66" s="548"/>
      <c r="I66" s="548"/>
      <c r="J66" s="548"/>
      <c r="K66" s="1147"/>
      <c r="L66" s="204"/>
    </row>
    <row r="67" spans="1:12" x14ac:dyDescent="0.25">
      <c r="A67" s="547"/>
      <c r="C67" s="548"/>
      <c r="D67" s="179">
        <f t="shared" si="0"/>
        <v>0</v>
      </c>
      <c r="E67" s="548"/>
      <c r="F67" s="548"/>
      <c r="G67" s="548"/>
      <c r="H67" s="548"/>
      <c r="I67" s="548"/>
      <c r="J67" s="548"/>
      <c r="K67" s="1147"/>
      <c r="L67" s="204"/>
    </row>
    <row r="68" spans="1:12" x14ac:dyDescent="0.25">
      <c r="A68" s="547"/>
      <c r="C68" s="548"/>
      <c r="D68" s="179">
        <f t="shared" si="0"/>
        <v>0</v>
      </c>
      <c r="E68" s="548"/>
      <c r="F68" s="548"/>
      <c r="G68" s="548"/>
      <c r="H68" s="548"/>
      <c r="I68" s="548"/>
      <c r="J68" s="548"/>
      <c r="K68" s="1147"/>
      <c r="L68" s="204"/>
    </row>
    <row r="69" spans="1:12" x14ac:dyDescent="0.25">
      <c r="A69" s="547"/>
      <c r="C69" s="548"/>
      <c r="D69" s="179">
        <f t="shared" si="0"/>
        <v>0</v>
      </c>
      <c r="E69" s="548"/>
      <c r="F69" s="548"/>
      <c r="G69" s="548"/>
      <c r="H69" s="548"/>
      <c r="I69" s="548"/>
      <c r="J69" s="548"/>
      <c r="K69" s="1147"/>
      <c r="L69" s="204"/>
    </row>
    <row r="70" spans="1:12" x14ac:dyDescent="0.25">
      <c r="A70" s="547"/>
      <c r="C70" s="548"/>
      <c r="D70" s="179">
        <f t="shared" si="0"/>
        <v>0</v>
      </c>
      <c r="E70" s="548"/>
      <c r="F70" s="548"/>
      <c r="G70" s="548"/>
      <c r="H70" s="548"/>
      <c r="I70" s="548"/>
      <c r="J70" s="548"/>
      <c r="K70" s="1147"/>
      <c r="L70" s="204"/>
    </row>
    <row r="71" spans="1:12" x14ac:dyDescent="0.25">
      <c r="A71" s="547"/>
      <c r="C71" s="548"/>
      <c r="D71" s="179">
        <f t="shared" si="0"/>
        <v>0</v>
      </c>
      <c r="E71" s="548"/>
      <c r="F71" s="548"/>
      <c r="G71" s="548"/>
      <c r="H71" s="548"/>
      <c r="I71" s="548"/>
      <c r="J71" s="548"/>
      <c r="K71" s="1147"/>
      <c r="L71" s="204"/>
    </row>
    <row r="72" spans="1:12" x14ac:dyDescent="0.25">
      <c r="A72" s="547"/>
      <c r="C72" s="548"/>
      <c r="D72" s="179">
        <f t="shared" si="0"/>
        <v>0</v>
      </c>
      <c r="E72" s="548"/>
      <c r="F72" s="548"/>
      <c r="G72" s="548"/>
      <c r="H72" s="548"/>
      <c r="I72" s="548"/>
      <c r="J72" s="548"/>
      <c r="K72" s="1147"/>
      <c r="L72" s="204"/>
    </row>
    <row r="73" spans="1:12" x14ac:dyDescent="0.25">
      <c r="A73" s="547"/>
      <c r="C73" s="548"/>
      <c r="D73" s="179">
        <f t="shared" si="0"/>
        <v>0</v>
      </c>
      <c r="E73" s="548"/>
      <c r="F73" s="548"/>
      <c r="G73" s="548"/>
      <c r="H73" s="548"/>
      <c r="I73" s="548"/>
      <c r="J73" s="548"/>
      <c r="K73" s="1147"/>
      <c r="L73" s="204"/>
    </row>
    <row r="74" spans="1:12" x14ac:dyDescent="0.25">
      <c r="A74" s="547"/>
      <c r="C74" s="548"/>
      <c r="D74" s="179">
        <f t="shared" si="0"/>
        <v>0</v>
      </c>
      <c r="E74" s="548"/>
      <c r="F74" s="548"/>
      <c r="G74" s="548"/>
      <c r="H74" s="548"/>
      <c r="I74" s="548"/>
      <c r="J74" s="548"/>
      <c r="K74" s="1147"/>
      <c r="L74" s="204"/>
    </row>
    <row r="75" spans="1:12" x14ac:dyDescent="0.25">
      <c r="A75" s="547"/>
      <c r="C75" s="548"/>
      <c r="D75" s="179">
        <f t="shared" si="0"/>
        <v>0</v>
      </c>
      <c r="E75" s="548"/>
      <c r="F75" s="548"/>
      <c r="G75" s="548"/>
      <c r="H75" s="548"/>
      <c r="I75" s="548"/>
      <c r="J75" s="548"/>
      <c r="K75" s="1147"/>
      <c r="L75" s="204"/>
    </row>
    <row r="76" spans="1:12" x14ac:dyDescent="0.25">
      <c r="A76" s="547"/>
      <c r="C76" s="548"/>
      <c r="D76" s="179">
        <f t="shared" si="0"/>
        <v>0</v>
      </c>
      <c r="E76" s="548"/>
      <c r="F76" s="548"/>
      <c r="G76" s="548"/>
      <c r="H76" s="548"/>
      <c r="I76" s="548"/>
      <c r="J76" s="548"/>
      <c r="K76" s="1147"/>
      <c r="L76" s="204"/>
    </row>
    <row r="77" spans="1:12" x14ac:dyDescent="0.25">
      <c r="A77" s="547"/>
      <c r="C77" s="548"/>
      <c r="D77" s="179">
        <f t="shared" si="0"/>
        <v>0</v>
      </c>
      <c r="E77" s="548"/>
      <c r="F77" s="548"/>
      <c r="G77" s="548"/>
      <c r="H77" s="548"/>
      <c r="I77" s="548"/>
      <c r="J77" s="548"/>
      <c r="K77" s="1147"/>
      <c r="L77" s="204"/>
    </row>
    <row r="78" spans="1:12" x14ac:dyDescent="0.25">
      <c r="A78" s="547"/>
      <c r="C78" s="548"/>
      <c r="D78" s="548"/>
      <c r="E78" s="548"/>
      <c r="F78" s="548"/>
      <c r="G78" s="548"/>
      <c r="H78" s="548"/>
      <c r="I78" s="548"/>
      <c r="J78" s="548"/>
      <c r="K78" s="1147"/>
      <c r="L78" s="204"/>
    </row>
    <row r="79" spans="1:12" x14ac:dyDescent="0.25">
      <c r="A79" s="547"/>
      <c r="C79" s="548"/>
      <c r="D79" s="548"/>
      <c r="E79" s="548"/>
      <c r="F79" s="548"/>
      <c r="G79" s="548"/>
      <c r="H79" s="548"/>
      <c r="I79" s="548"/>
      <c r="J79" s="548"/>
      <c r="K79" s="1147"/>
      <c r="L79" s="204"/>
    </row>
    <row r="80" spans="1:12" x14ac:dyDescent="0.25">
      <c r="A80" s="547"/>
      <c r="C80" s="548"/>
      <c r="D80" s="548"/>
      <c r="E80" s="548"/>
      <c r="F80" s="548"/>
      <c r="G80" s="548"/>
      <c r="H80" s="548"/>
      <c r="I80" s="548"/>
      <c r="J80" s="548"/>
      <c r="K80" s="1147"/>
      <c r="L80" s="204"/>
    </row>
    <row r="81" spans="1:13" x14ac:dyDescent="0.25">
      <c r="A81" s="547"/>
      <c r="C81" s="548"/>
      <c r="D81" s="548"/>
      <c r="E81" s="548"/>
      <c r="F81" s="548"/>
      <c r="G81" s="548"/>
      <c r="H81" s="548"/>
      <c r="I81" s="548"/>
      <c r="J81" s="548"/>
      <c r="K81" s="1147"/>
      <c r="L81" s="204"/>
    </row>
    <row r="82" spans="1:13" x14ac:dyDescent="0.25">
      <c r="A82" s="547"/>
    </row>
    <row r="83" spans="1:13" s="546" customFormat="1" x14ac:dyDescent="0.25">
      <c r="A83" s="547"/>
      <c r="K83" s="1150"/>
      <c r="L83" s="7"/>
      <c r="M83" s="89"/>
    </row>
    <row r="84" spans="1:13" s="546" customFormat="1" x14ac:dyDescent="0.25">
      <c r="A84" s="547"/>
      <c r="K84" s="1150"/>
      <c r="L84" s="7"/>
      <c r="M84" s="89"/>
    </row>
    <row r="85" spans="1:13" s="546" customFormat="1" x14ac:dyDescent="0.25">
      <c r="A85" s="547"/>
      <c r="K85" s="1150"/>
      <c r="L85" s="7"/>
      <c r="M85" s="89"/>
    </row>
  </sheetData>
  <autoFilter ref="B6:B12"/>
  <mergeCells count="51">
    <mergeCell ref="C5:F5"/>
    <mergeCell ref="C24:J24"/>
    <mergeCell ref="A23:A24"/>
    <mergeCell ref="C57:J57"/>
    <mergeCell ref="C56:J56"/>
    <mergeCell ref="C30:J30"/>
    <mergeCell ref="A26:A27"/>
    <mergeCell ref="C25:J25"/>
    <mergeCell ref="C33:J33"/>
    <mergeCell ref="A1:L1"/>
    <mergeCell ref="A2:B2"/>
    <mergeCell ref="C2:F2"/>
    <mergeCell ref="I2:J2"/>
    <mergeCell ref="A3:B3"/>
    <mergeCell ref="C3:F3"/>
    <mergeCell ref="I3:J3"/>
    <mergeCell ref="K2:L2"/>
    <mergeCell ref="K3:L3"/>
    <mergeCell ref="G2:H2"/>
    <mergeCell ref="K4:L4"/>
    <mergeCell ref="K5:L5"/>
    <mergeCell ref="A16:A17"/>
    <mergeCell ref="C17:J17"/>
    <mergeCell ref="C16:J16"/>
    <mergeCell ref="A12:A13"/>
    <mergeCell ref="C10:J10"/>
    <mergeCell ref="C11:J11"/>
    <mergeCell ref="A8:A9"/>
    <mergeCell ref="A4:B4"/>
    <mergeCell ref="C4:F4"/>
    <mergeCell ref="I4:J4"/>
    <mergeCell ref="I5:J5"/>
    <mergeCell ref="C7:J7"/>
    <mergeCell ref="G5:H5"/>
    <mergeCell ref="A5:B5"/>
    <mergeCell ref="C59:J59"/>
    <mergeCell ref="C58:J58"/>
    <mergeCell ref="C48:J48"/>
    <mergeCell ref="C15:J15"/>
    <mergeCell ref="C21:J21"/>
    <mergeCell ref="C19:J19"/>
    <mergeCell ref="C41:J41"/>
    <mergeCell ref="C38:J38"/>
    <mergeCell ref="C37:J37"/>
    <mergeCell ref="C36:J36"/>
    <mergeCell ref="C46:J46"/>
    <mergeCell ref="C43:J43"/>
    <mergeCell ref="C44:J44"/>
    <mergeCell ref="C42:J42"/>
    <mergeCell ref="H35:I35"/>
    <mergeCell ref="C34:J34"/>
  </mergeCells>
  <hyperlinks>
    <hyperlink ref="B7" r:id="rId1"/>
  </hyperlinks>
  <pageMargins left="0.7" right="0.7" top="0.75" bottom="0.75" header="0.3" footer="0.3"/>
  <pageSetup paperSize="9" orientation="portrait"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theme="0"/>
  </sheetPr>
  <dimension ref="A1:M107"/>
  <sheetViews>
    <sheetView zoomScaleNormal="100" workbookViewId="0">
      <pane ySplit="6" topLeftCell="A83" activePane="bottomLeft" state="frozen"/>
      <selection pane="bottomLeft" activeCell="D101" sqref="D101"/>
    </sheetView>
  </sheetViews>
  <sheetFormatPr defaultColWidth="8.88671875" defaultRowHeight="15.75" x14ac:dyDescent="0.25"/>
  <cols>
    <col min="1" max="1" width="11.33203125" style="48" customWidth="1"/>
    <col min="2" max="2" width="7.88671875" style="459" customWidth="1"/>
    <col min="3" max="10" width="10.109375" style="459" customWidth="1"/>
    <col min="11" max="11" width="24" style="1150" customWidth="1"/>
    <col min="12" max="12" width="46.33203125" style="12" customWidth="1"/>
    <col min="13" max="16384" width="8.88671875" style="89"/>
  </cols>
  <sheetData>
    <row r="1" spans="1:13" s="6" customFormat="1" ht="30.75" customHeight="1" thickTop="1" x14ac:dyDescent="0.25">
      <c r="A1" s="2006" t="s">
        <v>1768</v>
      </c>
      <c r="B1" s="2007"/>
      <c r="C1" s="2007"/>
      <c r="D1" s="2007"/>
      <c r="E1" s="2007"/>
      <c r="F1" s="2007"/>
      <c r="G1" s="2007"/>
      <c r="H1" s="2007"/>
      <c r="I1" s="2007"/>
      <c r="J1" s="2007"/>
      <c r="K1" s="2007"/>
      <c r="L1" s="2008"/>
      <c r="M1" s="5"/>
    </row>
    <row r="2" spans="1:13" s="9" customFormat="1" ht="20.25" customHeight="1" x14ac:dyDescent="0.25">
      <c r="A2" s="1624" t="s">
        <v>177</v>
      </c>
      <c r="B2" s="1625"/>
      <c r="C2" s="1600">
        <f>(25+125+87)*25</f>
        <v>5925</v>
      </c>
      <c r="D2" s="1601"/>
      <c r="E2" s="1601"/>
      <c r="F2" s="1602"/>
      <c r="G2" s="1754" t="s">
        <v>3240</v>
      </c>
      <c r="H2" s="1755"/>
      <c r="I2" s="1628" t="s">
        <v>178</v>
      </c>
      <c r="J2" s="1629"/>
      <c r="K2" s="1756" t="s">
        <v>185</v>
      </c>
      <c r="L2" s="1757"/>
      <c r="M2" s="8"/>
    </row>
    <row r="3" spans="1:13" s="9" customFormat="1" ht="20.25" customHeight="1" x14ac:dyDescent="0.25">
      <c r="A3" s="1624" t="s">
        <v>179</v>
      </c>
      <c r="B3" s="1625"/>
      <c r="C3" s="1600" t="s">
        <v>186</v>
      </c>
      <c r="D3" s="1601"/>
      <c r="E3" s="1601"/>
      <c r="F3" s="1602"/>
      <c r="G3" s="641"/>
      <c r="H3" s="642"/>
      <c r="I3" s="1628" t="s">
        <v>180</v>
      </c>
      <c r="J3" s="1629"/>
      <c r="K3" s="1756" t="s">
        <v>2721</v>
      </c>
      <c r="L3" s="1757"/>
      <c r="M3" s="8"/>
    </row>
    <row r="4" spans="1:13" s="9" customFormat="1" ht="20.25" customHeight="1" x14ac:dyDescent="0.25">
      <c r="A4" s="1624" t="s">
        <v>181</v>
      </c>
      <c r="B4" s="1625"/>
      <c r="C4" s="1600" t="s">
        <v>3195</v>
      </c>
      <c r="D4" s="1601"/>
      <c r="E4" s="1601"/>
      <c r="F4" s="1602"/>
      <c r="G4" s="641"/>
      <c r="H4" s="642"/>
      <c r="I4" s="1628" t="s">
        <v>182</v>
      </c>
      <c r="J4" s="1629"/>
      <c r="K4" s="1756" t="s">
        <v>3264</v>
      </c>
      <c r="L4" s="1757"/>
      <c r="M4" s="8"/>
    </row>
    <row r="5" spans="1:13" s="9" customFormat="1" ht="90" customHeight="1" thickBot="1" x14ac:dyDescent="0.3">
      <c r="A5" s="1641" t="s">
        <v>183</v>
      </c>
      <c r="B5" s="1642"/>
      <c r="C5" s="1636" t="s">
        <v>3196</v>
      </c>
      <c r="D5" s="1637"/>
      <c r="E5" s="1637"/>
      <c r="F5" s="1638"/>
      <c r="G5" s="1406"/>
      <c r="H5" s="1407"/>
      <c r="I5" s="1628" t="s">
        <v>297</v>
      </c>
      <c r="J5" s="1629"/>
      <c r="K5" s="2129" t="s">
        <v>3194</v>
      </c>
      <c r="L5" s="2130"/>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96" customHeight="1" thickTop="1" x14ac:dyDescent="0.25">
      <c r="A7" s="487">
        <v>42964</v>
      </c>
      <c r="B7" s="488" t="s">
        <v>78</v>
      </c>
      <c r="C7" s="2159" t="s">
        <v>1717</v>
      </c>
      <c r="D7" s="2160"/>
      <c r="E7" s="2160"/>
      <c r="F7" s="2160"/>
      <c r="G7" s="2160"/>
      <c r="H7" s="2160"/>
      <c r="I7" s="2160"/>
      <c r="J7" s="2160"/>
      <c r="K7" s="1293" t="s">
        <v>2169</v>
      </c>
      <c r="L7" s="1292" t="s">
        <v>1622</v>
      </c>
    </row>
    <row r="8" spans="1:13" ht="31.5" x14ac:dyDescent="0.25">
      <c r="A8" s="469">
        <v>42965</v>
      </c>
      <c r="B8" s="17" t="s">
        <v>18</v>
      </c>
      <c r="C8" s="468">
        <v>1085</v>
      </c>
      <c r="D8" s="179">
        <f>+C8*(100-E8)/100</f>
        <v>1074.1500000000001</v>
      </c>
      <c r="E8" s="468">
        <v>1</v>
      </c>
      <c r="F8" s="468"/>
      <c r="G8" s="468">
        <v>235</v>
      </c>
      <c r="H8" s="468"/>
      <c r="I8" s="468"/>
      <c r="J8" s="468"/>
      <c r="K8" s="1147"/>
      <c r="L8" s="288" t="s">
        <v>1692</v>
      </c>
    </row>
    <row r="9" spans="1:13" ht="23.25" customHeight="1" x14ac:dyDescent="0.25">
      <c r="A9" s="1582">
        <v>42973</v>
      </c>
      <c r="B9" s="17" t="s">
        <v>66</v>
      </c>
      <c r="C9" s="1869" t="s">
        <v>1701</v>
      </c>
      <c r="D9" s="1590"/>
      <c r="E9" s="1590"/>
      <c r="F9" s="1590"/>
      <c r="G9" s="1590"/>
      <c r="H9" s="1590"/>
      <c r="I9" s="1590"/>
      <c r="J9" s="1591"/>
      <c r="K9" s="1148"/>
      <c r="L9" s="288"/>
    </row>
    <row r="10" spans="1:13" ht="31.5" x14ac:dyDescent="0.25">
      <c r="A10" s="1682"/>
      <c r="B10" s="17" t="s">
        <v>18</v>
      </c>
      <c r="C10" s="468">
        <v>1165</v>
      </c>
      <c r="D10" s="179">
        <f>+C10*(100-E10)/100</f>
        <v>1071.8</v>
      </c>
      <c r="E10" s="468">
        <v>8</v>
      </c>
      <c r="F10" s="468"/>
      <c r="G10" s="468">
        <v>220</v>
      </c>
      <c r="H10" s="468"/>
      <c r="I10" s="468"/>
      <c r="J10" s="468"/>
      <c r="K10" s="1147"/>
      <c r="L10" s="288" t="s">
        <v>1697</v>
      </c>
    </row>
    <row r="11" spans="1:13" ht="31.5" x14ac:dyDescent="0.25">
      <c r="A11" s="469">
        <v>42983</v>
      </c>
      <c r="B11" s="471" t="s">
        <v>18</v>
      </c>
      <c r="C11" s="468">
        <v>1140</v>
      </c>
      <c r="D11" s="179">
        <f>+C11*(100-E11)/100</f>
        <v>798</v>
      </c>
      <c r="E11" s="468">
        <v>30</v>
      </c>
      <c r="F11" s="468"/>
      <c r="G11" s="468">
        <v>220</v>
      </c>
      <c r="H11" s="468"/>
      <c r="I11" s="468"/>
      <c r="J11" s="468"/>
      <c r="K11" s="1147"/>
      <c r="L11" s="288" t="s">
        <v>1713</v>
      </c>
    </row>
    <row r="12" spans="1:13" ht="22.5" customHeight="1" x14ac:dyDescent="0.25">
      <c r="A12" s="469">
        <v>42985</v>
      </c>
      <c r="B12" s="17" t="s">
        <v>66</v>
      </c>
      <c r="C12" s="1658" t="s">
        <v>1704</v>
      </c>
      <c r="D12" s="1659"/>
      <c r="E12" s="1659"/>
      <c r="F12" s="1659"/>
      <c r="G12" s="1659"/>
      <c r="H12" s="1659"/>
      <c r="I12" s="1659"/>
      <c r="J12" s="1660"/>
      <c r="K12" s="1155"/>
      <c r="L12" s="288"/>
    </row>
    <row r="13" spans="1:13" ht="31.5" x14ac:dyDescent="0.25">
      <c r="A13" s="469">
        <v>42987</v>
      </c>
      <c r="B13" s="17" t="s">
        <v>18</v>
      </c>
      <c r="C13" s="468">
        <v>1020</v>
      </c>
      <c r="D13" s="179">
        <f>+C13*(100-E13)/100</f>
        <v>408</v>
      </c>
      <c r="E13" s="468">
        <v>60</v>
      </c>
      <c r="F13" s="468"/>
      <c r="G13" s="468">
        <v>210</v>
      </c>
      <c r="H13" s="468"/>
      <c r="I13" s="468"/>
      <c r="J13" s="468"/>
      <c r="K13" s="1147"/>
      <c r="L13" s="288" t="s">
        <v>1706</v>
      </c>
    </row>
    <row r="14" spans="1:13" ht="28.5" customHeight="1" x14ac:dyDescent="0.25">
      <c r="A14" s="469">
        <v>42989</v>
      </c>
      <c r="B14" s="17" t="s">
        <v>66</v>
      </c>
      <c r="C14" s="1589" t="s">
        <v>1707</v>
      </c>
      <c r="D14" s="1590"/>
      <c r="E14" s="1590"/>
      <c r="F14" s="1590"/>
      <c r="G14" s="1590"/>
      <c r="H14" s="1590"/>
      <c r="I14" s="1590"/>
      <c r="J14" s="1591"/>
      <c r="K14" s="1148"/>
      <c r="L14" s="288"/>
    </row>
    <row r="15" spans="1:13" ht="31.5" x14ac:dyDescent="0.25">
      <c r="A15" s="1582">
        <v>42991</v>
      </c>
      <c r="B15" s="17" t="s">
        <v>18</v>
      </c>
      <c r="C15" s="468">
        <v>970</v>
      </c>
      <c r="D15" s="179">
        <f>+C15*(100-E15)/100</f>
        <v>213.4</v>
      </c>
      <c r="E15" s="468">
        <v>78</v>
      </c>
      <c r="F15" s="468"/>
      <c r="G15" s="468">
        <v>180</v>
      </c>
      <c r="H15" s="468"/>
      <c r="I15" s="468"/>
      <c r="J15" s="468"/>
      <c r="K15" s="1147"/>
      <c r="L15" s="288" t="s">
        <v>1710</v>
      </c>
    </row>
    <row r="16" spans="1:13" ht="39.75" customHeight="1" x14ac:dyDescent="0.25">
      <c r="A16" s="1682"/>
      <c r="B16" s="17" t="s">
        <v>66</v>
      </c>
      <c r="C16" s="1869" t="s">
        <v>1711</v>
      </c>
      <c r="D16" s="1590"/>
      <c r="E16" s="1590"/>
      <c r="F16" s="1590"/>
      <c r="G16" s="1590"/>
      <c r="H16" s="1590"/>
      <c r="I16" s="1590"/>
      <c r="J16" s="1591"/>
      <c r="K16" s="1148"/>
      <c r="L16" s="288"/>
    </row>
    <row r="17" spans="1:12" ht="31.5" x14ac:dyDescent="0.25">
      <c r="A17" s="469">
        <v>42992</v>
      </c>
      <c r="B17" s="17" t="s">
        <v>18</v>
      </c>
      <c r="C17" s="468">
        <v>950</v>
      </c>
      <c r="D17" s="179">
        <f>+C17*(100-E17)/100</f>
        <v>209</v>
      </c>
      <c r="E17" s="468">
        <v>78</v>
      </c>
      <c r="F17" s="468"/>
      <c r="G17" s="468">
        <v>180</v>
      </c>
      <c r="H17" s="468"/>
      <c r="I17" s="468"/>
      <c r="J17" s="468"/>
      <c r="K17" s="1147"/>
      <c r="L17" s="288" t="s">
        <v>1712</v>
      </c>
    </row>
    <row r="18" spans="1:12" ht="21.75" customHeight="1" x14ac:dyDescent="0.25">
      <c r="A18" s="484">
        <v>43035</v>
      </c>
      <c r="B18" s="17" t="s">
        <v>66</v>
      </c>
      <c r="C18" s="1589" t="s">
        <v>1758</v>
      </c>
      <c r="D18" s="1590"/>
      <c r="E18" s="1590"/>
      <c r="F18" s="1590"/>
      <c r="G18" s="1590"/>
      <c r="H18" s="1590"/>
      <c r="I18" s="1590"/>
      <c r="J18" s="1591"/>
      <c r="K18" s="1148"/>
      <c r="L18" s="884"/>
    </row>
    <row r="19" spans="1:12" ht="168" customHeight="1" x14ac:dyDescent="0.25">
      <c r="A19" s="485">
        <v>43036</v>
      </c>
      <c r="B19" s="486" t="s">
        <v>24</v>
      </c>
      <c r="C19" s="2159" t="s">
        <v>1781</v>
      </c>
      <c r="D19" s="2160"/>
      <c r="E19" s="2160"/>
      <c r="F19" s="2160"/>
      <c r="G19" s="2160"/>
      <c r="H19" s="2160"/>
      <c r="I19" s="2160"/>
      <c r="J19" s="2160"/>
      <c r="K19" s="1294" t="s">
        <v>3071</v>
      </c>
      <c r="L19" s="1294" t="s">
        <v>1777</v>
      </c>
    </row>
    <row r="20" spans="1:12" x14ac:dyDescent="0.25">
      <c r="A20" s="460">
        <v>43046</v>
      </c>
      <c r="B20" s="17" t="s">
        <v>11</v>
      </c>
      <c r="C20" s="1658" t="s">
        <v>1783</v>
      </c>
      <c r="D20" s="1659"/>
      <c r="E20" s="1659"/>
      <c r="F20" s="1659"/>
      <c r="G20" s="1659"/>
      <c r="H20" s="1659"/>
      <c r="I20" s="1659"/>
      <c r="J20" s="1660"/>
      <c r="K20" s="1155"/>
      <c r="L20" s="288"/>
    </row>
    <row r="21" spans="1:12" ht="18.75" customHeight="1" x14ac:dyDescent="0.25">
      <c r="A21" s="460">
        <v>43049</v>
      </c>
      <c r="B21" s="17" t="s">
        <v>13</v>
      </c>
      <c r="C21" s="1658" t="s">
        <v>134</v>
      </c>
      <c r="D21" s="1659"/>
      <c r="E21" s="1659"/>
      <c r="F21" s="1659"/>
      <c r="G21" s="1659"/>
      <c r="H21" s="1659"/>
      <c r="I21" s="1659"/>
      <c r="J21" s="1660"/>
      <c r="K21" s="1155"/>
      <c r="L21" s="288"/>
    </row>
    <row r="22" spans="1:12" x14ac:dyDescent="0.25">
      <c r="A22" s="460">
        <v>43050</v>
      </c>
      <c r="B22" s="17" t="s">
        <v>18</v>
      </c>
      <c r="C22" s="461">
        <v>520</v>
      </c>
      <c r="D22" s="179">
        <f>+C22*(100-E22)/100</f>
        <v>468</v>
      </c>
      <c r="E22" s="461">
        <v>10</v>
      </c>
      <c r="F22" s="461"/>
      <c r="G22" s="461">
        <v>160</v>
      </c>
      <c r="H22" s="461"/>
      <c r="I22" s="461"/>
      <c r="J22" s="461"/>
      <c r="K22" s="1147"/>
      <c r="L22" s="288" t="s">
        <v>1257</v>
      </c>
    </row>
    <row r="23" spans="1:12" ht="31.5" x14ac:dyDescent="0.25">
      <c r="A23" s="510">
        <v>43061</v>
      </c>
      <c r="B23" s="17" t="s">
        <v>127</v>
      </c>
      <c r="C23" s="511"/>
      <c r="D23" s="179"/>
      <c r="E23" s="511"/>
      <c r="F23" s="511"/>
      <c r="G23" s="511"/>
      <c r="H23" s="511">
        <v>5330</v>
      </c>
      <c r="I23" s="511">
        <v>66</v>
      </c>
      <c r="J23" s="511"/>
      <c r="K23" s="1147"/>
      <c r="L23" s="288" t="s">
        <v>1809</v>
      </c>
    </row>
    <row r="24" spans="1:12" x14ac:dyDescent="0.25">
      <c r="A24" s="460">
        <v>43063</v>
      </c>
      <c r="B24" s="17" t="s">
        <v>1801</v>
      </c>
      <c r="C24" s="1658" t="s">
        <v>1802</v>
      </c>
      <c r="D24" s="1659"/>
      <c r="E24" s="1659"/>
      <c r="F24" s="1659"/>
      <c r="G24" s="1659"/>
      <c r="H24" s="1659"/>
      <c r="I24" s="1659"/>
      <c r="J24" s="1660"/>
      <c r="K24" s="1155"/>
      <c r="L24" s="288"/>
    </row>
    <row r="25" spans="1:12" ht="20.100000000000001" customHeight="1" x14ac:dyDescent="0.25">
      <c r="A25" s="513">
        <v>43065</v>
      </c>
      <c r="B25" s="17" t="s">
        <v>127</v>
      </c>
      <c r="C25" s="179"/>
      <c r="D25" s="179"/>
      <c r="E25" s="179"/>
      <c r="F25" s="179"/>
      <c r="G25" s="179"/>
      <c r="H25" s="179">
        <v>5465</v>
      </c>
      <c r="I25" s="179">
        <v>67</v>
      </c>
      <c r="J25" s="179"/>
      <c r="K25" s="179"/>
      <c r="L25" s="21" t="s">
        <v>1822</v>
      </c>
    </row>
    <row r="26" spans="1:12" x14ac:dyDescent="0.25">
      <c r="A26" s="460">
        <v>43071</v>
      </c>
      <c r="B26" s="17" t="s">
        <v>18</v>
      </c>
      <c r="C26" s="461">
        <v>270</v>
      </c>
      <c r="D26" s="179">
        <f>+C26*(100-E26)/100</f>
        <v>108</v>
      </c>
      <c r="E26" s="461">
        <v>60</v>
      </c>
      <c r="F26" s="461"/>
      <c r="G26" s="461">
        <v>175</v>
      </c>
      <c r="H26" s="461"/>
      <c r="I26" s="461"/>
      <c r="J26" s="461"/>
      <c r="K26" s="1147"/>
      <c r="L26" s="750" t="s">
        <v>36</v>
      </c>
    </row>
    <row r="27" spans="1:12" x14ac:dyDescent="0.25">
      <c r="A27" s="460">
        <v>43074</v>
      </c>
      <c r="B27" s="17" t="s">
        <v>18</v>
      </c>
      <c r="C27" s="461">
        <v>195</v>
      </c>
      <c r="D27" s="179">
        <f>+C27*(100-E27)/100</f>
        <v>78</v>
      </c>
      <c r="E27" s="461">
        <v>60</v>
      </c>
      <c r="F27" s="461"/>
      <c r="G27" s="461">
        <v>165</v>
      </c>
      <c r="H27" s="461"/>
      <c r="I27" s="461"/>
      <c r="J27" s="461"/>
      <c r="K27" s="1147"/>
      <c r="L27" s="288" t="s">
        <v>1257</v>
      </c>
    </row>
    <row r="28" spans="1:12" x14ac:dyDescent="0.25">
      <c r="A28" s="460">
        <v>43075</v>
      </c>
      <c r="B28" s="17" t="s">
        <v>127</v>
      </c>
      <c r="C28" s="461"/>
      <c r="D28" s="179"/>
      <c r="E28" s="461"/>
      <c r="F28" s="461"/>
      <c r="G28" s="461"/>
      <c r="H28" s="461">
        <v>5560</v>
      </c>
      <c r="I28" s="461">
        <v>77</v>
      </c>
      <c r="J28" s="461"/>
      <c r="K28" s="1147"/>
      <c r="L28" s="288" t="s">
        <v>1847</v>
      </c>
    </row>
    <row r="29" spans="1:12" ht="16.5" thickBot="1" x14ac:dyDescent="0.3">
      <c r="A29" s="22">
        <v>43084</v>
      </c>
      <c r="B29" s="23" t="s">
        <v>351</v>
      </c>
      <c r="C29" s="1895" t="s">
        <v>238</v>
      </c>
      <c r="D29" s="1896"/>
      <c r="E29" s="1896"/>
      <c r="F29" s="1896"/>
      <c r="G29" s="1896"/>
      <c r="H29" s="1896"/>
      <c r="I29" s="1896"/>
      <c r="J29" s="1897"/>
      <c r="K29" s="1172"/>
      <c r="L29" s="885"/>
    </row>
    <row r="30" spans="1:12" ht="24.75" customHeight="1" thickTop="1" x14ac:dyDescent="0.25">
      <c r="A30" s="1993">
        <v>43119</v>
      </c>
      <c r="B30" s="554" t="s">
        <v>11</v>
      </c>
      <c r="C30" s="1816" t="s">
        <v>1910</v>
      </c>
      <c r="D30" s="1817"/>
      <c r="E30" s="1817"/>
      <c r="F30" s="1817"/>
      <c r="G30" s="1817"/>
      <c r="H30" s="1817"/>
      <c r="I30" s="1817"/>
      <c r="J30" s="1818"/>
      <c r="K30" s="1180"/>
      <c r="L30" s="809"/>
    </row>
    <row r="31" spans="1:12" ht="17.25" customHeight="1" x14ac:dyDescent="0.25">
      <c r="A31" s="1682"/>
      <c r="B31" s="17" t="s">
        <v>26</v>
      </c>
      <c r="C31" s="1589" t="s">
        <v>1909</v>
      </c>
      <c r="D31" s="1590"/>
      <c r="E31" s="1590"/>
      <c r="F31" s="1590"/>
      <c r="G31" s="1590"/>
      <c r="H31" s="1590"/>
      <c r="I31" s="1590"/>
      <c r="J31" s="1591"/>
      <c r="K31" s="1148"/>
      <c r="L31" s="288"/>
    </row>
    <row r="32" spans="1:12" x14ac:dyDescent="0.25">
      <c r="A32" s="460">
        <v>43173</v>
      </c>
      <c r="B32" s="17" t="s">
        <v>127</v>
      </c>
      <c r="C32" s="461"/>
      <c r="D32" s="179"/>
      <c r="E32" s="461"/>
      <c r="F32" s="461"/>
      <c r="G32" s="461"/>
      <c r="H32" s="461">
        <v>5600</v>
      </c>
      <c r="I32" s="461">
        <v>80</v>
      </c>
      <c r="J32" s="461"/>
      <c r="K32" s="1147"/>
      <c r="L32" s="288" t="s">
        <v>1963</v>
      </c>
    </row>
    <row r="33" spans="1:12" x14ac:dyDescent="0.25">
      <c r="A33" s="1582">
        <v>43198</v>
      </c>
      <c r="B33" s="17" t="s">
        <v>18</v>
      </c>
      <c r="C33" s="461">
        <v>145</v>
      </c>
      <c r="D33" s="179">
        <f>+C33*(100-E33)/100</f>
        <v>58</v>
      </c>
      <c r="E33" s="461">
        <v>60</v>
      </c>
      <c r="F33" s="461"/>
      <c r="G33" s="461">
        <v>170</v>
      </c>
      <c r="H33" s="461"/>
      <c r="I33" s="461"/>
      <c r="J33" s="461"/>
      <c r="K33" s="1147"/>
      <c r="L33" s="288" t="s">
        <v>2012</v>
      </c>
    </row>
    <row r="34" spans="1:12" x14ac:dyDescent="0.25">
      <c r="A34" s="1682"/>
      <c r="B34" s="17" t="s">
        <v>127</v>
      </c>
      <c r="C34" s="461"/>
      <c r="D34" s="179"/>
      <c r="E34" s="461"/>
      <c r="F34" s="461"/>
      <c r="G34" s="461"/>
      <c r="H34" s="461">
        <v>5810</v>
      </c>
      <c r="I34" s="461">
        <v>77</v>
      </c>
      <c r="J34" s="461"/>
      <c r="K34" s="1188"/>
      <c r="L34" s="288"/>
    </row>
    <row r="35" spans="1:12" ht="39" customHeight="1" x14ac:dyDescent="0.25">
      <c r="A35" s="485">
        <v>43220</v>
      </c>
      <c r="B35" s="486" t="s">
        <v>19</v>
      </c>
      <c r="C35" s="1652" t="s">
        <v>2064</v>
      </c>
      <c r="D35" s="1653"/>
      <c r="E35" s="1653"/>
      <c r="F35" s="1653"/>
      <c r="G35" s="1653"/>
      <c r="H35" s="1653"/>
      <c r="I35" s="1653"/>
      <c r="J35" s="1654"/>
      <c r="K35" s="853" t="s">
        <v>2169</v>
      </c>
      <c r="L35" s="1295" t="s">
        <v>1622</v>
      </c>
    </row>
    <row r="36" spans="1:12" x14ac:dyDescent="0.25">
      <c r="A36" s="656">
        <v>43222</v>
      </c>
      <c r="B36" s="17" t="s">
        <v>66</v>
      </c>
      <c r="C36" s="1589" t="s">
        <v>2048</v>
      </c>
      <c r="D36" s="1590"/>
      <c r="E36" s="1590"/>
      <c r="F36" s="1590"/>
      <c r="G36" s="1590"/>
      <c r="H36" s="1590"/>
      <c r="I36" s="1590"/>
      <c r="J36" s="1591"/>
      <c r="K36" s="1148"/>
      <c r="L36" s="288"/>
    </row>
    <row r="37" spans="1:12" ht="35.25" customHeight="1" x14ac:dyDescent="0.25">
      <c r="A37" s="462">
        <v>43224</v>
      </c>
      <c r="B37" s="463" t="s">
        <v>19</v>
      </c>
      <c r="C37" s="1705" t="s">
        <v>2497</v>
      </c>
      <c r="D37" s="1765"/>
      <c r="E37" s="1765"/>
      <c r="F37" s="1765"/>
      <c r="G37" s="1765"/>
      <c r="H37" s="1765"/>
      <c r="I37" s="1765"/>
      <c r="J37" s="1766"/>
      <c r="K37" s="1294" t="s">
        <v>3071</v>
      </c>
      <c r="L37" s="655" t="s">
        <v>2044</v>
      </c>
    </row>
    <row r="38" spans="1:12" x14ac:dyDescent="0.25">
      <c r="A38" s="1582">
        <v>43229</v>
      </c>
      <c r="B38" s="17" t="s">
        <v>18</v>
      </c>
      <c r="C38" s="461">
        <v>155</v>
      </c>
      <c r="D38" s="179">
        <f>+C38*(100-E38)/100</f>
        <v>62</v>
      </c>
      <c r="E38" s="461">
        <v>60</v>
      </c>
      <c r="F38" s="461"/>
      <c r="G38" s="461">
        <v>149</v>
      </c>
      <c r="H38" s="461"/>
      <c r="I38" s="461"/>
      <c r="J38" s="461"/>
      <c r="K38" s="1147"/>
      <c r="L38" s="288" t="s">
        <v>1216</v>
      </c>
    </row>
    <row r="39" spans="1:12" x14ac:dyDescent="0.25">
      <c r="A39" s="1682"/>
      <c r="B39" s="17" t="s">
        <v>127</v>
      </c>
      <c r="C39" s="461"/>
      <c r="D39" s="179"/>
      <c r="E39" s="461"/>
      <c r="F39" s="461"/>
      <c r="G39" s="461"/>
      <c r="H39" s="461">
        <v>5850</v>
      </c>
      <c r="I39" s="461">
        <v>80</v>
      </c>
      <c r="J39" s="461"/>
      <c r="K39" s="1147"/>
      <c r="L39" s="288"/>
    </row>
    <row r="40" spans="1:12" x14ac:dyDescent="0.25">
      <c r="A40" s="460">
        <v>43309</v>
      </c>
      <c r="B40" s="17" t="s">
        <v>18</v>
      </c>
      <c r="C40" s="461">
        <v>160</v>
      </c>
      <c r="D40" s="179">
        <f>+C40*(100-E40)/100</f>
        <v>64</v>
      </c>
      <c r="E40" s="461">
        <v>60</v>
      </c>
      <c r="F40" s="461"/>
      <c r="G40" s="461">
        <v>145</v>
      </c>
      <c r="H40" s="461"/>
      <c r="I40" s="461"/>
      <c r="J40" s="461"/>
      <c r="K40" s="1147"/>
      <c r="L40" s="288" t="s">
        <v>36</v>
      </c>
    </row>
    <row r="41" spans="1:12" x14ac:dyDescent="0.25">
      <c r="A41" s="460">
        <v>43317</v>
      </c>
      <c r="B41" s="17" t="s">
        <v>127</v>
      </c>
      <c r="C41" s="461"/>
      <c r="D41" s="179"/>
      <c r="E41" s="461"/>
      <c r="F41" s="461"/>
      <c r="G41" s="461"/>
      <c r="H41" s="461">
        <v>5780</v>
      </c>
      <c r="I41" s="461">
        <v>100</v>
      </c>
      <c r="J41" s="461"/>
      <c r="K41" s="1147"/>
      <c r="L41" s="288"/>
    </row>
    <row r="42" spans="1:12" x14ac:dyDescent="0.25">
      <c r="A42" s="460">
        <v>43364</v>
      </c>
      <c r="B42" s="17" t="s">
        <v>127</v>
      </c>
      <c r="C42" s="461"/>
      <c r="D42" s="179"/>
      <c r="E42" s="461"/>
      <c r="F42" s="461"/>
      <c r="G42" s="461"/>
      <c r="H42" s="461">
        <v>5775</v>
      </c>
      <c r="I42" s="461">
        <v>80</v>
      </c>
      <c r="J42" s="461"/>
      <c r="K42" s="1147"/>
      <c r="L42" s="288" t="s">
        <v>2211</v>
      </c>
    </row>
    <row r="43" spans="1:12" x14ac:dyDescent="0.25">
      <c r="A43" s="19">
        <v>43383</v>
      </c>
      <c r="B43" s="20" t="s">
        <v>18</v>
      </c>
      <c r="C43" s="236">
        <v>110</v>
      </c>
      <c r="D43" s="237">
        <f>+C43*(100-E43)/100</f>
        <v>44</v>
      </c>
      <c r="E43" s="236">
        <v>60</v>
      </c>
      <c r="F43" s="236"/>
      <c r="G43" s="236">
        <v>155</v>
      </c>
      <c r="H43" s="236"/>
      <c r="I43" s="236"/>
      <c r="J43" s="236"/>
      <c r="K43" s="1173"/>
      <c r="L43" s="436" t="s">
        <v>2249</v>
      </c>
    </row>
    <row r="44" spans="1:12" x14ac:dyDescent="0.25">
      <c r="A44" s="460">
        <v>43418</v>
      </c>
      <c r="B44" s="17" t="s">
        <v>127</v>
      </c>
      <c r="C44" s="461"/>
      <c r="D44" s="179"/>
      <c r="E44" s="461"/>
      <c r="F44" s="461"/>
      <c r="G44" s="461"/>
      <c r="H44" s="461">
        <v>5785</v>
      </c>
      <c r="I44" s="461">
        <v>81</v>
      </c>
      <c r="J44" s="461"/>
      <c r="K44" s="1147"/>
      <c r="L44" s="288" t="s">
        <v>2286</v>
      </c>
    </row>
    <row r="45" spans="1:12" ht="16.5" thickBot="1" x14ac:dyDescent="0.3">
      <c r="A45" s="120">
        <v>43446</v>
      </c>
      <c r="B45" s="121" t="s">
        <v>18</v>
      </c>
      <c r="C45" s="405">
        <v>120</v>
      </c>
      <c r="D45" s="400">
        <f>+C45*(100-E45)/100</f>
        <v>48</v>
      </c>
      <c r="E45" s="405">
        <v>60</v>
      </c>
      <c r="F45" s="405"/>
      <c r="G45" s="405">
        <v>150</v>
      </c>
      <c r="H45" s="405"/>
      <c r="I45" s="405"/>
      <c r="J45" s="405"/>
      <c r="K45" s="1291"/>
      <c r="L45" s="886" t="s">
        <v>36</v>
      </c>
    </row>
    <row r="46" spans="1:12" ht="16.5" thickTop="1" x14ac:dyDescent="0.25">
      <c r="A46" s="780">
        <v>43531</v>
      </c>
      <c r="B46" s="785" t="s">
        <v>351</v>
      </c>
      <c r="C46" s="1702" t="s">
        <v>2416</v>
      </c>
      <c r="D46" s="1703"/>
      <c r="E46" s="1703"/>
      <c r="F46" s="1703"/>
      <c r="G46" s="1703"/>
      <c r="H46" s="1703"/>
      <c r="I46" s="1703"/>
      <c r="J46" s="1704"/>
      <c r="K46" s="1174"/>
      <c r="L46" s="809"/>
    </row>
    <row r="47" spans="1:12" x14ac:dyDescent="0.25">
      <c r="A47" s="460">
        <v>43542</v>
      </c>
      <c r="B47" s="17" t="s">
        <v>18</v>
      </c>
      <c r="C47" s="461">
        <v>140</v>
      </c>
      <c r="D47" s="179">
        <f>+C47*(100-E47)/100</f>
        <v>84</v>
      </c>
      <c r="E47" s="461">
        <v>40</v>
      </c>
      <c r="F47" s="461"/>
      <c r="G47" s="461">
        <v>150</v>
      </c>
      <c r="H47" s="461"/>
      <c r="I47" s="461"/>
      <c r="J47" s="461"/>
      <c r="K47" s="1147"/>
      <c r="L47" s="288" t="s">
        <v>2447</v>
      </c>
    </row>
    <row r="48" spans="1:12" ht="48" customHeight="1" x14ac:dyDescent="0.25">
      <c r="A48" s="849">
        <v>43576</v>
      </c>
      <c r="B48" s="17" t="s">
        <v>13</v>
      </c>
      <c r="C48" s="1734" t="s">
        <v>2503</v>
      </c>
      <c r="D48" s="1735"/>
      <c r="E48" s="1735"/>
      <c r="F48" s="1735"/>
      <c r="G48" s="1735"/>
      <c r="H48" s="1735"/>
      <c r="I48" s="1735"/>
      <c r="J48" s="1736"/>
      <c r="K48" s="1160"/>
      <c r="L48" s="887" t="s">
        <v>2504</v>
      </c>
    </row>
    <row r="49" spans="1:12" ht="115.5" customHeight="1" x14ac:dyDescent="0.25">
      <c r="A49" s="485">
        <v>43584</v>
      </c>
      <c r="B49" s="486" t="s">
        <v>24</v>
      </c>
      <c r="C49" s="1695" t="s">
        <v>2514</v>
      </c>
      <c r="D49" s="1696"/>
      <c r="E49" s="1696"/>
      <c r="F49" s="1696"/>
      <c r="G49" s="1696"/>
      <c r="H49" s="1696"/>
      <c r="I49" s="1696"/>
      <c r="J49" s="1697"/>
      <c r="K49" s="853" t="s">
        <v>2169</v>
      </c>
      <c r="L49" s="853" t="s">
        <v>2169</v>
      </c>
    </row>
    <row r="50" spans="1:12" x14ac:dyDescent="0.25">
      <c r="A50" s="460">
        <v>43632</v>
      </c>
      <c r="B50" s="17" t="s">
        <v>18</v>
      </c>
      <c r="C50" s="461">
        <v>205</v>
      </c>
      <c r="D50" s="179">
        <f>+C50*(100-E50)/100</f>
        <v>102.5</v>
      </c>
      <c r="E50" s="461">
        <v>50</v>
      </c>
      <c r="F50" s="461"/>
      <c r="G50" s="461">
        <v>140</v>
      </c>
      <c r="H50" s="461"/>
      <c r="I50" s="461"/>
      <c r="J50" s="461"/>
      <c r="K50" s="1147"/>
      <c r="L50" s="288" t="s">
        <v>2549</v>
      </c>
    </row>
    <row r="51" spans="1:12" x14ac:dyDescent="0.25">
      <c r="A51" s="859">
        <v>43643</v>
      </c>
      <c r="B51" s="17" t="s">
        <v>1034</v>
      </c>
      <c r="C51" s="1589" t="s">
        <v>2572</v>
      </c>
      <c r="D51" s="1590"/>
      <c r="E51" s="1590"/>
      <c r="F51" s="1590"/>
      <c r="G51" s="1590"/>
      <c r="H51" s="1590"/>
      <c r="I51" s="1590"/>
      <c r="J51" s="1591"/>
      <c r="K51" s="1148"/>
      <c r="L51" s="288"/>
    </row>
    <row r="52" spans="1:12" ht="48" customHeight="1" x14ac:dyDescent="0.25">
      <c r="A52" s="485">
        <v>43651</v>
      </c>
      <c r="B52" s="486" t="s">
        <v>19</v>
      </c>
      <c r="C52" s="1695" t="s">
        <v>2711</v>
      </c>
      <c r="D52" s="2117"/>
      <c r="E52" s="2117"/>
      <c r="F52" s="2117"/>
      <c r="G52" s="2117"/>
      <c r="H52" s="2117"/>
      <c r="I52" s="2117"/>
      <c r="J52" s="2118"/>
      <c r="K52" s="853" t="s">
        <v>2571</v>
      </c>
      <c r="L52" s="852" t="s">
        <v>2571</v>
      </c>
    </row>
    <row r="53" spans="1:12" ht="15.75" customHeight="1" x14ac:dyDescent="0.25">
      <c r="A53" s="460">
        <v>43652</v>
      </c>
      <c r="B53" s="17" t="s">
        <v>18</v>
      </c>
      <c r="C53" s="461">
        <v>380</v>
      </c>
      <c r="D53" s="179">
        <f>+C53*(100-E53)/100</f>
        <v>209</v>
      </c>
      <c r="E53" s="461">
        <v>45</v>
      </c>
      <c r="F53" s="461"/>
      <c r="G53" s="461">
        <v>140</v>
      </c>
      <c r="H53" s="461"/>
      <c r="I53" s="461"/>
      <c r="J53" s="461"/>
      <c r="K53" s="853"/>
      <c r="L53" s="288" t="s">
        <v>2573</v>
      </c>
    </row>
    <row r="54" spans="1:12" ht="15.75" customHeight="1" x14ac:dyDescent="0.25">
      <c r="A54" s="460">
        <v>43709</v>
      </c>
      <c r="B54" s="17" t="s">
        <v>127</v>
      </c>
      <c r="C54" s="461"/>
      <c r="D54" s="179"/>
      <c r="E54" s="461"/>
      <c r="F54" s="461"/>
      <c r="G54" s="461"/>
      <c r="H54" s="1589" t="s">
        <v>2626</v>
      </c>
      <c r="I54" s="1591"/>
      <c r="J54" s="461"/>
      <c r="K54" s="853"/>
      <c r="L54" s="288" t="s">
        <v>108</v>
      </c>
    </row>
    <row r="55" spans="1:12" ht="41.25" customHeight="1" x14ac:dyDescent="0.25">
      <c r="A55" s="460">
        <v>43793</v>
      </c>
      <c r="B55" s="17" t="s">
        <v>13</v>
      </c>
      <c r="C55" s="1655" t="s">
        <v>2714</v>
      </c>
      <c r="D55" s="1656"/>
      <c r="E55" s="1656"/>
      <c r="F55" s="1656"/>
      <c r="G55" s="1656"/>
      <c r="H55" s="1656"/>
      <c r="I55" s="1656"/>
      <c r="J55" s="1657"/>
      <c r="K55" s="853"/>
      <c r="L55" s="880" t="s">
        <v>2715</v>
      </c>
    </row>
    <row r="56" spans="1:12" ht="41.25" customHeight="1" x14ac:dyDescent="0.25">
      <c r="A56" s="881">
        <v>43799</v>
      </c>
      <c r="B56" s="17" t="s">
        <v>2718</v>
      </c>
      <c r="C56" s="1655" t="s">
        <v>2913</v>
      </c>
      <c r="D56" s="1656"/>
      <c r="E56" s="1656"/>
      <c r="F56" s="1656"/>
      <c r="G56" s="1656"/>
      <c r="H56" s="1656"/>
      <c r="I56" s="1656"/>
      <c r="J56" s="1657"/>
      <c r="K56" s="853"/>
      <c r="L56" s="880"/>
    </row>
    <row r="57" spans="1:12" ht="114" customHeight="1" x14ac:dyDescent="0.25">
      <c r="A57" s="485">
        <v>43800</v>
      </c>
      <c r="B57" s="486" t="s">
        <v>19</v>
      </c>
      <c r="C57" s="1652" t="s">
        <v>2744</v>
      </c>
      <c r="D57" s="1653"/>
      <c r="E57" s="1653"/>
      <c r="F57" s="1653"/>
      <c r="G57" s="1653"/>
      <c r="H57" s="1653"/>
      <c r="I57" s="1653"/>
      <c r="J57" s="1654"/>
      <c r="K57" s="853" t="s">
        <v>1577</v>
      </c>
      <c r="L57" s="2172" t="s">
        <v>1577</v>
      </c>
    </row>
    <row r="58" spans="1:12" ht="45.75" customHeight="1" x14ac:dyDescent="0.25">
      <c r="A58" s="485">
        <v>43807</v>
      </c>
      <c r="B58" s="486" t="s">
        <v>19</v>
      </c>
      <c r="C58" s="1652" t="s">
        <v>2735</v>
      </c>
      <c r="D58" s="1653" t="e">
        <f>+C58*(100-E58)/100</f>
        <v>#VALUE!</v>
      </c>
      <c r="E58" s="1653"/>
      <c r="F58" s="1653"/>
      <c r="G58" s="1653"/>
      <c r="H58" s="1653"/>
      <c r="I58" s="1653"/>
      <c r="J58" s="1654"/>
      <c r="K58" s="853"/>
      <c r="L58" s="2173"/>
    </row>
    <row r="59" spans="1:12" ht="20.25" customHeight="1" x14ac:dyDescent="0.25">
      <c r="A59" s="19">
        <v>43807</v>
      </c>
      <c r="B59" s="20" t="s">
        <v>127</v>
      </c>
      <c r="C59" s="236"/>
      <c r="D59" s="237" t="s">
        <v>1941</v>
      </c>
      <c r="E59" s="236"/>
      <c r="F59" s="236"/>
      <c r="G59" s="236"/>
      <c r="H59" s="236"/>
      <c r="I59" s="236"/>
      <c r="J59" s="236">
        <v>315</v>
      </c>
      <c r="K59" s="1173"/>
      <c r="L59" s="436" t="s">
        <v>2727</v>
      </c>
    </row>
    <row r="60" spans="1:12" ht="81" customHeight="1" x14ac:dyDescent="0.25">
      <c r="A60" s="485">
        <v>43812</v>
      </c>
      <c r="B60" s="514" t="s">
        <v>24</v>
      </c>
      <c r="C60" s="1695" t="s">
        <v>2740</v>
      </c>
      <c r="D60" s="1696"/>
      <c r="E60" s="1696"/>
      <c r="F60" s="1696"/>
      <c r="G60" s="1696"/>
      <c r="H60" s="1696"/>
      <c r="I60" s="1696"/>
      <c r="J60" s="1697"/>
      <c r="K60" s="1158"/>
      <c r="L60" s="632" t="s">
        <v>2738</v>
      </c>
    </row>
    <row r="61" spans="1:12" x14ac:dyDescent="0.25">
      <c r="A61" s="460">
        <v>43821</v>
      </c>
      <c r="B61" s="17" t="s">
        <v>127</v>
      </c>
      <c r="C61" s="461"/>
      <c r="D61" s="179" t="s">
        <v>1941</v>
      </c>
      <c r="E61" s="461"/>
      <c r="F61" s="461"/>
      <c r="G61" s="461"/>
      <c r="H61" s="461">
        <v>5110</v>
      </c>
      <c r="I61" s="461">
        <v>74</v>
      </c>
      <c r="J61" s="461"/>
      <c r="K61" s="1147"/>
      <c r="L61" s="288" t="s">
        <v>2754</v>
      </c>
    </row>
    <row r="62" spans="1:12" x14ac:dyDescent="0.25">
      <c r="A62" s="460">
        <v>43828</v>
      </c>
      <c r="B62" s="17" t="s">
        <v>18</v>
      </c>
      <c r="C62" s="461">
        <v>245</v>
      </c>
      <c r="D62" s="179">
        <f>+C62*(100-E62)/100</f>
        <v>220.5</v>
      </c>
      <c r="E62" s="461">
        <v>10</v>
      </c>
      <c r="F62" s="461" t="s">
        <v>95</v>
      </c>
      <c r="G62" s="461">
        <v>160</v>
      </c>
      <c r="H62" s="461"/>
      <c r="I62" s="461"/>
      <c r="J62" s="461"/>
      <c r="K62" s="1147"/>
      <c r="L62" s="288" t="s">
        <v>1257</v>
      </c>
    </row>
    <row r="63" spans="1:12" x14ac:dyDescent="0.25">
      <c r="A63" s="460">
        <v>43909</v>
      </c>
      <c r="B63" s="17" t="s">
        <v>127</v>
      </c>
      <c r="C63" s="461"/>
      <c r="D63" s="179"/>
      <c r="E63" s="461"/>
      <c r="F63" s="461"/>
      <c r="G63" s="461"/>
      <c r="H63" s="461">
        <v>5595</v>
      </c>
      <c r="I63" s="461">
        <v>74</v>
      </c>
      <c r="J63" s="461"/>
      <c r="K63" s="1147"/>
      <c r="L63" s="288" t="s">
        <v>2845</v>
      </c>
    </row>
    <row r="64" spans="1:12" ht="17.25" customHeight="1" x14ac:dyDescent="0.25">
      <c r="A64" s="1337">
        <v>43920</v>
      </c>
      <c r="B64" s="913" t="s">
        <v>4</v>
      </c>
      <c r="C64" s="914"/>
      <c r="D64" s="914"/>
      <c r="E64" s="914">
        <v>30</v>
      </c>
      <c r="F64" s="914"/>
      <c r="G64" s="914"/>
      <c r="H64" s="914"/>
      <c r="I64" s="914"/>
      <c r="J64" s="914"/>
      <c r="K64" s="1199"/>
      <c r="L64" s="915"/>
    </row>
    <row r="65" spans="1:12" x14ac:dyDescent="0.25">
      <c r="A65" s="1337">
        <v>43951</v>
      </c>
      <c r="B65" s="913" t="s">
        <v>4</v>
      </c>
      <c r="C65" s="914"/>
      <c r="D65" s="914"/>
      <c r="E65" s="914">
        <v>30</v>
      </c>
      <c r="F65" s="914"/>
      <c r="G65" s="914"/>
      <c r="H65" s="914"/>
      <c r="I65" s="914"/>
      <c r="J65" s="914"/>
      <c r="K65" s="1199"/>
      <c r="L65" s="915"/>
    </row>
    <row r="66" spans="1:12" ht="30" customHeight="1" x14ac:dyDescent="0.25">
      <c r="A66" s="460">
        <v>43977</v>
      </c>
      <c r="B66" s="17" t="s">
        <v>11</v>
      </c>
      <c r="C66" s="1734" t="s">
        <v>2959</v>
      </c>
      <c r="D66" s="1735"/>
      <c r="E66" s="1735"/>
      <c r="F66" s="1735"/>
      <c r="G66" s="1735"/>
      <c r="H66" s="1735"/>
      <c r="I66" s="1735"/>
      <c r="J66" s="1736"/>
      <c r="K66" s="1160"/>
      <c r="L66" s="288"/>
    </row>
    <row r="67" spans="1:12" x14ac:dyDescent="0.25">
      <c r="A67" s="1337">
        <v>43981</v>
      </c>
      <c r="B67" s="913" t="s">
        <v>4</v>
      </c>
      <c r="C67" s="914"/>
      <c r="D67" s="914"/>
      <c r="E67" s="914">
        <v>35</v>
      </c>
      <c r="F67" s="914"/>
      <c r="G67" s="914"/>
      <c r="H67" s="914"/>
      <c r="I67" s="914"/>
      <c r="J67" s="914"/>
      <c r="K67" s="1199"/>
      <c r="L67" s="915"/>
    </row>
    <row r="68" spans="1:12" x14ac:dyDescent="0.25">
      <c r="A68" s="19">
        <v>43989</v>
      </c>
      <c r="B68" s="20" t="s">
        <v>18</v>
      </c>
      <c r="C68" s="236">
        <v>185</v>
      </c>
      <c r="D68" s="237">
        <f>+C68*(100-E68)/100</f>
        <v>120.25</v>
      </c>
      <c r="E68" s="236">
        <v>35</v>
      </c>
      <c r="F68" s="236" t="s">
        <v>95</v>
      </c>
      <c r="G68" s="236">
        <v>165</v>
      </c>
      <c r="H68" s="236"/>
      <c r="I68" s="236"/>
      <c r="J68" s="236"/>
      <c r="K68" s="1173"/>
      <c r="L68" s="436" t="s">
        <v>2994</v>
      </c>
    </row>
    <row r="69" spans="1:12" x14ac:dyDescent="0.25">
      <c r="A69" s="460">
        <v>43992</v>
      </c>
      <c r="B69" s="17" t="s">
        <v>127</v>
      </c>
      <c r="C69" s="461"/>
      <c r="D69" s="179" t="s">
        <v>1941</v>
      </c>
      <c r="E69" s="461"/>
      <c r="F69" s="461"/>
      <c r="G69" s="461"/>
      <c r="H69" s="461">
        <v>5320</v>
      </c>
      <c r="I69" s="461">
        <v>34</v>
      </c>
      <c r="J69" s="461"/>
      <c r="K69" s="1147"/>
      <c r="L69" s="288" t="s">
        <v>2995</v>
      </c>
    </row>
    <row r="70" spans="1:12" x14ac:dyDescent="0.25">
      <c r="A70" s="1337">
        <v>44012</v>
      </c>
      <c r="B70" s="913" t="s">
        <v>4</v>
      </c>
      <c r="C70" s="914"/>
      <c r="D70" s="914"/>
      <c r="E70" s="914">
        <v>35</v>
      </c>
      <c r="F70" s="914"/>
      <c r="G70" s="914"/>
      <c r="H70" s="914"/>
      <c r="I70" s="914"/>
      <c r="J70" s="914"/>
      <c r="K70" s="1199"/>
      <c r="L70" s="915"/>
    </row>
    <row r="71" spans="1:12" x14ac:dyDescent="0.25">
      <c r="A71" s="460">
        <v>44028</v>
      </c>
      <c r="B71" s="17" t="s">
        <v>11</v>
      </c>
      <c r="C71" s="1734" t="s">
        <v>3002</v>
      </c>
      <c r="D71" s="1735"/>
      <c r="E71" s="1735"/>
      <c r="F71" s="1735"/>
      <c r="G71" s="1735"/>
      <c r="H71" s="1735"/>
      <c r="I71" s="1735"/>
      <c r="J71" s="1736"/>
      <c r="K71" s="1160"/>
      <c r="L71" s="288"/>
    </row>
    <row r="72" spans="1:12" x14ac:dyDescent="0.25">
      <c r="A72" s="19">
        <v>44035</v>
      </c>
      <c r="B72" s="20" t="s">
        <v>18</v>
      </c>
      <c r="C72" s="237">
        <v>200</v>
      </c>
      <c r="D72" s="237">
        <v>140</v>
      </c>
      <c r="E72" s="237">
        <v>30</v>
      </c>
      <c r="F72" s="237" t="s">
        <v>95</v>
      </c>
      <c r="G72" s="237">
        <v>185</v>
      </c>
      <c r="H72" s="236"/>
      <c r="I72" s="236"/>
      <c r="J72" s="236"/>
      <c r="K72" s="1173"/>
      <c r="L72" s="436" t="s">
        <v>3010</v>
      </c>
    </row>
    <row r="73" spans="1:12" x14ac:dyDescent="0.25">
      <c r="A73" s="1337">
        <v>44042</v>
      </c>
      <c r="B73" s="913" t="s">
        <v>4</v>
      </c>
      <c r="C73" s="914"/>
      <c r="D73" s="914"/>
      <c r="E73" s="914">
        <v>30</v>
      </c>
      <c r="F73" s="914"/>
      <c r="G73" s="914"/>
      <c r="H73" s="914"/>
      <c r="I73" s="914"/>
      <c r="J73" s="914"/>
      <c r="K73" s="1199"/>
      <c r="L73" s="915"/>
    </row>
    <row r="74" spans="1:12" x14ac:dyDescent="0.25">
      <c r="A74" s="460">
        <v>44049</v>
      </c>
      <c r="B74" s="529" t="s">
        <v>127</v>
      </c>
      <c r="C74" s="461"/>
      <c r="D74" s="179" t="s">
        <v>1941</v>
      </c>
      <c r="E74" s="461"/>
      <c r="F74" s="461"/>
      <c r="G74" s="461"/>
      <c r="H74" s="461">
        <v>5435</v>
      </c>
      <c r="I74" s="461">
        <v>83</v>
      </c>
      <c r="J74" s="461"/>
      <c r="K74" s="1147"/>
      <c r="L74" s="288" t="s">
        <v>3022</v>
      </c>
    </row>
    <row r="75" spans="1:12" x14ac:dyDescent="0.25">
      <c r="A75" s="460">
        <v>44049</v>
      </c>
      <c r="B75" s="529" t="s">
        <v>11</v>
      </c>
      <c r="C75" s="1655" t="s">
        <v>3027</v>
      </c>
      <c r="D75" s="1656"/>
      <c r="E75" s="1656"/>
      <c r="F75" s="1656"/>
      <c r="G75" s="1656"/>
      <c r="H75" s="1656"/>
      <c r="I75" s="1656"/>
      <c r="J75" s="1657"/>
      <c r="K75" s="1153"/>
      <c r="L75" s="288"/>
    </row>
    <row r="76" spans="1:12" x14ac:dyDescent="0.25">
      <c r="A76" s="19">
        <v>44054</v>
      </c>
      <c r="B76" s="297" t="s">
        <v>127</v>
      </c>
      <c r="C76" s="236"/>
      <c r="D76" s="237">
        <f>+C76*(100-E76)/100</f>
        <v>0</v>
      </c>
      <c r="E76" s="236"/>
      <c r="F76" s="236"/>
      <c r="G76" s="236"/>
      <c r="H76" s="236">
        <v>5200</v>
      </c>
      <c r="I76" s="236">
        <v>87</v>
      </c>
      <c r="J76" s="236"/>
      <c r="K76" s="1173"/>
      <c r="L76" s="436" t="s">
        <v>3034</v>
      </c>
    </row>
    <row r="77" spans="1:12" x14ac:dyDescent="0.25">
      <c r="A77" s="1337">
        <v>44073</v>
      </c>
      <c r="B77" s="913" t="s">
        <v>4</v>
      </c>
      <c r="C77" s="914"/>
      <c r="D77" s="914"/>
      <c r="E77" s="914">
        <v>30</v>
      </c>
      <c r="F77" s="914"/>
      <c r="G77" s="914"/>
      <c r="H77" s="914"/>
      <c r="I77" s="914"/>
      <c r="J77" s="914"/>
      <c r="K77" s="1199"/>
      <c r="L77" s="915"/>
    </row>
    <row r="78" spans="1:12" ht="52.5" customHeight="1" x14ac:dyDescent="0.25">
      <c r="A78" s="460">
        <v>44097</v>
      </c>
      <c r="B78" s="529" t="s">
        <v>13</v>
      </c>
      <c r="C78" s="1655" t="s">
        <v>3169</v>
      </c>
      <c r="D78" s="1656"/>
      <c r="E78" s="1656"/>
      <c r="F78" s="1656"/>
      <c r="G78" s="1656"/>
      <c r="H78" s="1656"/>
      <c r="I78" s="1656"/>
      <c r="J78" s="1657"/>
      <c r="K78" s="1147"/>
      <c r="L78" s="714" t="s">
        <v>2644</v>
      </c>
    </row>
    <row r="79" spans="1:12" ht="33" customHeight="1" x14ac:dyDescent="0.25">
      <c r="A79" s="460">
        <v>44102</v>
      </c>
      <c r="B79" s="529" t="s">
        <v>11</v>
      </c>
      <c r="C79" s="1655" t="s">
        <v>3160</v>
      </c>
      <c r="D79" s="1656"/>
      <c r="E79" s="1656"/>
      <c r="F79" s="1656"/>
      <c r="G79" s="1656"/>
      <c r="H79" s="1656"/>
      <c r="I79" s="1656"/>
      <c r="J79" s="1657"/>
      <c r="K79" s="1147"/>
      <c r="L79" s="714" t="s">
        <v>3016</v>
      </c>
    </row>
    <row r="80" spans="1:12" ht="94.5" customHeight="1" x14ac:dyDescent="0.25">
      <c r="A80" s="485">
        <v>44109</v>
      </c>
      <c r="B80" s="937" t="s">
        <v>24</v>
      </c>
      <c r="C80" s="1652" t="s">
        <v>3198</v>
      </c>
      <c r="D80" s="1653"/>
      <c r="E80" s="1653"/>
      <c r="F80" s="1653"/>
      <c r="G80" s="1653"/>
      <c r="H80" s="1653"/>
      <c r="I80" s="1653"/>
      <c r="J80" s="1654"/>
      <c r="K80" s="1395" t="s">
        <v>3197</v>
      </c>
      <c r="L80" s="1394" t="s">
        <v>3275</v>
      </c>
    </row>
    <row r="81" spans="1:12" ht="24" customHeight="1" x14ac:dyDescent="0.25">
      <c r="A81" s="460">
        <v>44130</v>
      </c>
      <c r="B81" s="529" t="s">
        <v>127</v>
      </c>
      <c r="C81" s="461"/>
      <c r="D81" s="179" t="s">
        <v>1941</v>
      </c>
      <c r="E81" s="1393"/>
      <c r="F81" s="1393"/>
      <c r="G81" s="1393"/>
      <c r="H81" s="1393">
        <v>5035</v>
      </c>
      <c r="I81" s="1393">
        <v>100</v>
      </c>
      <c r="J81" s="1393"/>
      <c r="K81" s="1392"/>
      <c r="L81" s="288"/>
    </row>
    <row r="82" spans="1:12" x14ac:dyDescent="0.25">
      <c r="A82" s="1337">
        <v>44134</v>
      </c>
      <c r="B82" s="913" t="s">
        <v>4</v>
      </c>
      <c r="C82" s="914"/>
      <c r="D82" s="914"/>
      <c r="E82" s="914">
        <v>40</v>
      </c>
      <c r="F82" s="914"/>
      <c r="G82" s="914"/>
      <c r="H82" s="914"/>
      <c r="I82" s="914"/>
      <c r="J82" s="914"/>
      <c r="K82" s="1199"/>
      <c r="L82" s="915"/>
    </row>
    <row r="83" spans="1:12" ht="24" customHeight="1" x14ac:dyDescent="0.25">
      <c r="A83" s="460">
        <v>44140</v>
      </c>
      <c r="B83" s="529" t="s">
        <v>18</v>
      </c>
      <c r="C83" s="461">
        <v>192</v>
      </c>
      <c r="D83" s="179">
        <f>+C83*(100-E83)/100</f>
        <v>115.2</v>
      </c>
      <c r="E83" s="461">
        <v>40</v>
      </c>
      <c r="F83" s="461" t="s">
        <v>95</v>
      </c>
      <c r="G83" s="461">
        <v>150</v>
      </c>
      <c r="H83" s="461"/>
      <c r="I83" s="461"/>
      <c r="J83" s="461"/>
      <c r="K83" s="1147"/>
      <c r="L83" s="288" t="s">
        <v>3229</v>
      </c>
    </row>
    <row r="84" spans="1:12" x14ac:dyDescent="0.25">
      <c r="A84" s="1337">
        <v>44165</v>
      </c>
      <c r="B84" s="913" t="s">
        <v>4</v>
      </c>
      <c r="C84" s="914"/>
      <c r="D84" s="914"/>
      <c r="E84" s="914">
        <v>40</v>
      </c>
      <c r="F84" s="914"/>
      <c r="G84" s="914"/>
      <c r="H84" s="914"/>
      <c r="I84" s="914"/>
      <c r="J84" s="914"/>
      <c r="K84" s="1199"/>
      <c r="L84" s="915"/>
    </row>
    <row r="85" spans="1:12" ht="15.75" customHeight="1" x14ac:dyDescent="0.25">
      <c r="A85" s="460">
        <v>44175</v>
      </c>
      <c r="B85" s="529" t="s">
        <v>13</v>
      </c>
      <c r="C85" s="1589" t="s">
        <v>163</v>
      </c>
      <c r="D85" s="1590"/>
      <c r="E85" s="1590"/>
      <c r="F85" s="1590"/>
      <c r="G85" s="1590"/>
      <c r="H85" s="1590"/>
      <c r="I85" s="1590"/>
      <c r="J85" s="1591"/>
      <c r="K85" s="1147"/>
      <c r="L85" s="288"/>
    </row>
    <row r="86" spans="1:12" x14ac:dyDescent="0.25">
      <c r="A86" s="29">
        <v>44189</v>
      </c>
      <c r="B86" s="683" t="s">
        <v>18</v>
      </c>
      <c r="C86" s="199">
        <v>145</v>
      </c>
      <c r="D86" s="200">
        <f>+C86*(100-E86)/100</f>
        <v>87</v>
      </c>
      <c r="E86" s="199">
        <v>40</v>
      </c>
      <c r="F86" s="199" t="s">
        <v>95</v>
      </c>
      <c r="G86" s="199">
        <v>160</v>
      </c>
      <c r="H86" s="199"/>
      <c r="I86" s="199"/>
      <c r="J86" s="199"/>
      <c r="K86" s="1426"/>
      <c r="L86" s="750" t="s">
        <v>3273</v>
      </c>
    </row>
    <row r="87" spans="1:12" x14ac:dyDescent="0.25">
      <c r="A87" s="1337">
        <v>44195</v>
      </c>
      <c r="B87" s="913" t="s">
        <v>4</v>
      </c>
      <c r="C87" s="914"/>
      <c r="D87" s="914"/>
      <c r="E87" s="914">
        <v>40</v>
      </c>
      <c r="F87" s="914"/>
      <c r="G87" s="914"/>
      <c r="H87" s="914"/>
      <c r="I87" s="914"/>
      <c r="J87" s="914"/>
      <c r="K87" s="1199"/>
      <c r="L87" s="915"/>
    </row>
    <row r="88" spans="1:12" x14ac:dyDescent="0.25">
      <c r="A88" s="29">
        <v>43832</v>
      </c>
      <c r="B88" s="683" t="s">
        <v>18</v>
      </c>
      <c r="C88" s="200">
        <v>155</v>
      </c>
      <c r="D88" s="200">
        <f>+C88-(E88/100*C88)</f>
        <v>93</v>
      </c>
      <c r="E88" s="200">
        <v>40</v>
      </c>
      <c r="F88" s="200" t="s">
        <v>95</v>
      </c>
      <c r="G88" s="200">
        <v>160</v>
      </c>
      <c r="H88" s="199"/>
      <c r="I88" s="199"/>
      <c r="J88" s="199"/>
      <c r="K88" s="1426"/>
      <c r="L88" s="750" t="s">
        <v>36</v>
      </c>
    </row>
    <row r="89" spans="1:12" x14ac:dyDescent="0.25">
      <c r="A89" s="19">
        <v>44199</v>
      </c>
      <c r="B89" s="297" t="s">
        <v>127</v>
      </c>
      <c r="C89" s="236"/>
      <c r="D89" s="236">
        <f>+C89*(100-E89)/100</f>
        <v>0</v>
      </c>
      <c r="E89" s="236"/>
      <c r="F89" s="236"/>
      <c r="G89" s="236"/>
      <c r="H89" s="236">
        <v>5545</v>
      </c>
      <c r="I89" s="236">
        <v>36</v>
      </c>
      <c r="J89" s="236"/>
      <c r="K89" s="1444"/>
      <c r="L89" s="436" t="s">
        <v>3323</v>
      </c>
    </row>
    <row r="90" spans="1:12" x14ac:dyDescent="0.25">
      <c r="A90" s="460">
        <v>44223</v>
      </c>
      <c r="B90" s="529" t="s">
        <v>127</v>
      </c>
      <c r="C90" s="461"/>
      <c r="D90" s="1424">
        <f>+C90*(100-E90)/100</f>
        <v>0</v>
      </c>
      <c r="E90" s="461"/>
      <c r="F90" s="461"/>
      <c r="G90" s="461"/>
      <c r="H90" s="1445">
        <v>5045</v>
      </c>
      <c r="I90" s="1445">
        <v>73</v>
      </c>
      <c r="J90" s="461"/>
      <c r="K90" s="1147"/>
      <c r="L90" s="288" t="s">
        <v>3325</v>
      </c>
    </row>
    <row r="91" spans="1:12" x14ac:dyDescent="0.25">
      <c r="A91" s="1337">
        <v>44226</v>
      </c>
      <c r="B91" s="913" t="s">
        <v>4</v>
      </c>
      <c r="C91" s="914"/>
      <c r="D91" s="914"/>
      <c r="E91" s="914">
        <v>40</v>
      </c>
      <c r="F91" s="914"/>
      <c r="G91" s="914"/>
      <c r="H91" s="914"/>
      <c r="I91" s="914"/>
      <c r="J91" s="914"/>
      <c r="K91" s="1199"/>
      <c r="L91" s="915"/>
    </row>
    <row r="92" spans="1:12" x14ac:dyDescent="0.25">
      <c r="A92" s="1337">
        <v>44255</v>
      </c>
      <c r="B92" s="913" t="s">
        <v>4</v>
      </c>
      <c r="C92" s="914"/>
      <c r="D92" s="914"/>
      <c r="E92" s="914">
        <v>40</v>
      </c>
      <c r="F92" s="914"/>
      <c r="G92" s="914"/>
      <c r="H92" s="914"/>
      <c r="I92" s="914"/>
      <c r="J92" s="914"/>
      <c r="K92" s="1199"/>
      <c r="L92" s="915"/>
    </row>
    <row r="93" spans="1:12" x14ac:dyDescent="0.25">
      <c r="A93" s="460">
        <v>44317</v>
      </c>
      <c r="B93" s="529" t="s">
        <v>18</v>
      </c>
      <c r="C93" s="461">
        <v>190</v>
      </c>
      <c r="D93" s="1424">
        <f>+C93*(100-E93)/100</f>
        <v>114</v>
      </c>
      <c r="E93" s="461">
        <v>40</v>
      </c>
      <c r="F93" s="461" t="s">
        <v>95</v>
      </c>
      <c r="G93" s="461">
        <v>170</v>
      </c>
      <c r="H93" s="461"/>
      <c r="I93" s="461"/>
      <c r="J93" s="461"/>
      <c r="K93" s="1147"/>
      <c r="L93" s="288" t="s">
        <v>3273</v>
      </c>
    </row>
    <row r="94" spans="1:12" s="9" customFormat="1" x14ac:dyDescent="0.25">
      <c r="A94" s="1482">
        <v>44349</v>
      </c>
      <c r="B94" s="529" t="s">
        <v>127</v>
      </c>
      <c r="C94" s="1481"/>
      <c r="D94" s="179">
        <f>+C94*(100-E94)/100</f>
        <v>0</v>
      </c>
      <c r="E94" s="1481"/>
      <c r="F94" s="1481"/>
      <c r="G94" s="1481"/>
      <c r="H94" s="1481">
        <v>4660</v>
      </c>
      <c r="I94" s="1481">
        <v>81</v>
      </c>
      <c r="J94" s="1481"/>
      <c r="K94" s="1481"/>
      <c r="L94" s="18" t="s">
        <v>231</v>
      </c>
    </row>
    <row r="95" spans="1:12" x14ac:dyDescent="0.25">
      <c r="A95" s="460">
        <v>44453</v>
      </c>
      <c r="B95" s="529" t="s">
        <v>127</v>
      </c>
      <c r="C95" s="461"/>
      <c r="D95" s="1424" t="s">
        <v>1941</v>
      </c>
      <c r="E95" s="461"/>
      <c r="F95" s="461"/>
      <c r="G95" s="461"/>
      <c r="H95" s="461">
        <v>4560</v>
      </c>
      <c r="I95" s="461">
        <v>90</v>
      </c>
      <c r="J95" s="461"/>
      <c r="K95" s="1147"/>
      <c r="L95" s="288"/>
    </row>
    <row r="96" spans="1:12" x14ac:dyDescent="0.25">
      <c r="A96" s="1565">
        <v>44498</v>
      </c>
      <c r="B96" s="529" t="s">
        <v>11</v>
      </c>
      <c r="C96" s="1651" t="s">
        <v>3520</v>
      </c>
      <c r="D96" s="1686"/>
      <c r="E96" s="1686"/>
      <c r="F96" s="1686"/>
      <c r="G96" s="1686"/>
      <c r="H96" s="1686"/>
      <c r="I96" s="1686"/>
      <c r="J96" s="1687"/>
      <c r="K96" s="1147"/>
      <c r="L96" s="288"/>
    </row>
    <row r="97" spans="1:13" x14ac:dyDescent="0.25">
      <c r="A97" s="1565">
        <v>44506</v>
      </c>
      <c r="B97" s="529" t="s">
        <v>13</v>
      </c>
      <c r="C97" s="1589" t="s">
        <v>3524</v>
      </c>
      <c r="D97" s="1590"/>
      <c r="E97" s="1590"/>
      <c r="F97" s="1590"/>
      <c r="G97" s="1590"/>
      <c r="H97" s="1590"/>
      <c r="I97" s="1590"/>
      <c r="J97" s="1591"/>
      <c r="K97" s="1147"/>
      <c r="L97" s="288"/>
    </row>
    <row r="99" spans="1:13" x14ac:dyDescent="0.25">
      <c r="A99" s="1565"/>
      <c r="B99" s="529"/>
      <c r="C99" s="461"/>
      <c r="D99" s="1424">
        <f t="shared" ref="D99:D104" si="0">+C99*(100-E99)/100</f>
        <v>0</v>
      </c>
      <c r="E99" s="461"/>
      <c r="F99" s="461"/>
      <c r="G99" s="461"/>
      <c r="H99" s="461"/>
      <c r="I99" s="461"/>
      <c r="J99" s="461"/>
      <c r="K99" s="1147"/>
      <c r="L99" s="288"/>
    </row>
    <row r="100" spans="1:13" x14ac:dyDescent="0.25">
      <c r="A100" s="1565"/>
      <c r="B100" s="529"/>
      <c r="C100" s="461"/>
      <c r="D100" s="1547">
        <f t="shared" si="0"/>
        <v>0</v>
      </c>
      <c r="E100" s="461"/>
      <c r="F100" s="461"/>
      <c r="G100" s="461"/>
      <c r="H100" s="461"/>
      <c r="I100" s="461"/>
      <c r="J100" s="461"/>
      <c r="K100" s="1147"/>
      <c r="L100" s="288"/>
    </row>
    <row r="101" spans="1:13" x14ac:dyDescent="0.25">
      <c r="A101" s="1565"/>
      <c r="B101" s="529"/>
      <c r="C101" s="461"/>
      <c r="D101" s="1547">
        <f t="shared" si="0"/>
        <v>0</v>
      </c>
      <c r="E101" s="461"/>
      <c r="F101" s="461"/>
      <c r="G101" s="461"/>
      <c r="H101" s="461"/>
      <c r="I101" s="461"/>
      <c r="J101" s="461"/>
      <c r="K101" s="1147"/>
      <c r="L101" s="288"/>
    </row>
    <row r="102" spans="1:13" x14ac:dyDescent="0.25">
      <c r="A102" s="460"/>
      <c r="C102" s="461"/>
      <c r="D102" s="1547">
        <f t="shared" si="0"/>
        <v>0</v>
      </c>
      <c r="E102" s="461"/>
      <c r="F102" s="461"/>
      <c r="G102" s="461"/>
      <c r="H102" s="461"/>
      <c r="I102" s="461"/>
      <c r="J102" s="461"/>
      <c r="K102" s="1147"/>
      <c r="L102" s="288"/>
    </row>
    <row r="103" spans="1:13" x14ac:dyDescent="0.25">
      <c r="A103" s="460"/>
      <c r="C103" s="461"/>
      <c r="D103" s="1547">
        <f t="shared" si="0"/>
        <v>0</v>
      </c>
      <c r="E103" s="461"/>
      <c r="F103" s="461"/>
      <c r="G103" s="461"/>
      <c r="H103" s="461"/>
      <c r="I103" s="461"/>
      <c r="J103" s="461"/>
      <c r="K103" s="1147"/>
      <c r="L103" s="288"/>
    </row>
    <row r="104" spans="1:13" x14ac:dyDescent="0.25">
      <c r="A104" s="460"/>
      <c r="D104" s="1547">
        <f t="shared" si="0"/>
        <v>0</v>
      </c>
    </row>
    <row r="105" spans="1:13" s="459" customFormat="1" x14ac:dyDescent="0.25">
      <c r="A105" s="460"/>
      <c r="K105" s="1150"/>
      <c r="L105" s="12"/>
      <c r="M105" s="89"/>
    </row>
    <row r="106" spans="1:13" s="459" customFormat="1" x14ac:dyDescent="0.25">
      <c r="A106" s="460"/>
      <c r="K106" s="1150"/>
      <c r="L106" s="12"/>
      <c r="M106" s="89"/>
    </row>
    <row r="107" spans="1:13" s="459" customFormat="1" x14ac:dyDescent="0.25">
      <c r="A107" s="460"/>
      <c r="K107" s="1150"/>
      <c r="L107" s="12"/>
      <c r="M107" s="89"/>
    </row>
  </sheetData>
  <autoFilter ref="A6:L83"/>
  <mergeCells count="60">
    <mergeCell ref="C97:J97"/>
    <mergeCell ref="K2:L2"/>
    <mergeCell ref="K3:L3"/>
    <mergeCell ref="K4:L4"/>
    <mergeCell ref="K5:L5"/>
    <mergeCell ref="C75:J75"/>
    <mergeCell ref="I3:J3"/>
    <mergeCell ref="L57:L58"/>
    <mergeCell ref="C48:J48"/>
    <mergeCell ref="C46:J46"/>
    <mergeCell ref="H54:I54"/>
    <mergeCell ref="C52:J52"/>
    <mergeCell ref="C51:J51"/>
    <mergeCell ref="C7:J7"/>
    <mergeCell ref="C57:J57"/>
    <mergeCell ref="C29:J29"/>
    <mergeCell ref="A1:L1"/>
    <mergeCell ref="A15:A16"/>
    <mergeCell ref="C16:J16"/>
    <mergeCell ref="C14:J14"/>
    <mergeCell ref="C12:J12"/>
    <mergeCell ref="A9:A10"/>
    <mergeCell ref="C9:J9"/>
    <mergeCell ref="A2:B2"/>
    <mergeCell ref="C2:F2"/>
    <mergeCell ref="I2:J2"/>
    <mergeCell ref="A3:B3"/>
    <mergeCell ref="A4:B4"/>
    <mergeCell ref="C4:F4"/>
    <mergeCell ref="I4:J4"/>
    <mergeCell ref="C3:F3"/>
    <mergeCell ref="G2:H2"/>
    <mergeCell ref="A5:B5"/>
    <mergeCell ref="A38:A39"/>
    <mergeCell ref="C36:J36"/>
    <mergeCell ref="C20:J20"/>
    <mergeCell ref="C35:J35"/>
    <mergeCell ref="C37:J37"/>
    <mergeCell ref="A33:A34"/>
    <mergeCell ref="C30:J30"/>
    <mergeCell ref="A30:A31"/>
    <mergeCell ref="C31:J31"/>
    <mergeCell ref="C24:J24"/>
    <mergeCell ref="C21:J21"/>
    <mergeCell ref="C5:F5"/>
    <mergeCell ref="I5:J5"/>
    <mergeCell ref="C19:J19"/>
    <mergeCell ref="C18:J18"/>
    <mergeCell ref="C56:J56"/>
    <mergeCell ref="C55:J55"/>
    <mergeCell ref="C49:J49"/>
    <mergeCell ref="C96:J96"/>
    <mergeCell ref="C71:J71"/>
    <mergeCell ref="C66:J66"/>
    <mergeCell ref="C60:J60"/>
    <mergeCell ref="C58:J58"/>
    <mergeCell ref="C85:J85"/>
    <mergeCell ref="C80:J80"/>
    <mergeCell ref="C79:J79"/>
    <mergeCell ref="C78:J78"/>
  </mergeCells>
  <hyperlinks>
    <hyperlink ref="B7" r:id="rId1"/>
    <hyperlink ref="B60" r:id="rId2"/>
  </hyperlinks>
  <pageMargins left="0.7" right="0.7" top="0.75" bottom="0.75" header="0.3" footer="0.3"/>
  <pageSetup orientation="portrait"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M93"/>
  <sheetViews>
    <sheetView workbookViewId="0">
      <pane ySplit="6" topLeftCell="A34" activePane="bottomLeft" state="frozen"/>
      <selection pane="bottomLeft" activeCell="B7" sqref="B7"/>
    </sheetView>
  </sheetViews>
  <sheetFormatPr defaultColWidth="8.88671875" defaultRowHeight="15.75" x14ac:dyDescent="0.25"/>
  <cols>
    <col min="1" max="1" width="8.5546875" style="48" customWidth="1"/>
    <col min="2" max="8" width="7.88671875" style="472" customWidth="1"/>
    <col min="9" max="9" width="9.6640625" style="472" customWidth="1"/>
    <col min="10" max="10" width="10.44140625" style="472" customWidth="1"/>
    <col min="11" max="11" width="32.44140625" style="1150" customWidth="1"/>
    <col min="12" max="12" width="48" style="7" customWidth="1"/>
    <col min="13" max="16384" width="8.88671875" style="89"/>
  </cols>
  <sheetData>
    <row r="1" spans="1:13" s="6" customFormat="1" ht="30.75" customHeight="1" thickTop="1" x14ac:dyDescent="0.25">
      <c r="A1" s="2006" t="s">
        <v>1728</v>
      </c>
      <c r="B1" s="2007"/>
      <c r="C1" s="2007"/>
      <c r="D1" s="2007"/>
      <c r="E1" s="2007"/>
      <c r="F1" s="2007"/>
      <c r="G1" s="2007"/>
      <c r="H1" s="2007"/>
      <c r="I1" s="2007"/>
      <c r="J1" s="2007"/>
      <c r="K1" s="2007"/>
      <c r="L1" s="2008"/>
      <c r="M1" s="5"/>
    </row>
    <row r="2" spans="1:13" s="9" customFormat="1" ht="20.25" customHeight="1" x14ac:dyDescent="0.25">
      <c r="A2" s="1624" t="s">
        <v>177</v>
      </c>
      <c r="B2" s="1625"/>
      <c r="C2" s="1600">
        <f>+(30+120+80)*25</f>
        <v>5750</v>
      </c>
      <c r="D2" s="1601"/>
      <c r="E2" s="1601"/>
      <c r="F2" s="1602"/>
      <c r="G2" s="1924"/>
      <c r="H2" s="1925"/>
      <c r="I2" s="1628" t="s">
        <v>178</v>
      </c>
      <c r="J2" s="1629"/>
      <c r="K2" s="1718"/>
      <c r="L2" s="1719"/>
      <c r="M2" s="8"/>
    </row>
    <row r="3" spans="1:13" s="9" customFormat="1" ht="20.25" customHeight="1" x14ac:dyDescent="0.25">
      <c r="A3" s="1624" t="s">
        <v>179</v>
      </c>
      <c r="B3" s="1625"/>
      <c r="C3" s="1600"/>
      <c r="D3" s="1601"/>
      <c r="E3" s="1601"/>
      <c r="F3" s="1602"/>
      <c r="G3" s="1924"/>
      <c r="H3" s="1925"/>
      <c r="I3" s="1628" t="s">
        <v>180</v>
      </c>
      <c r="J3" s="1629"/>
      <c r="K3" s="1718"/>
      <c r="L3" s="1719"/>
      <c r="M3" s="8"/>
    </row>
    <row r="4" spans="1:13" s="9" customFormat="1" ht="20.25" customHeight="1" x14ac:dyDescent="0.25">
      <c r="A4" s="1624" t="s">
        <v>181</v>
      </c>
      <c r="B4" s="1625"/>
      <c r="C4" s="1600" t="s">
        <v>201</v>
      </c>
      <c r="D4" s="1601"/>
      <c r="E4" s="1601"/>
      <c r="F4" s="1602"/>
      <c r="G4" s="1924"/>
      <c r="H4" s="1925"/>
      <c r="I4" s="1628" t="s">
        <v>182</v>
      </c>
      <c r="J4" s="1629"/>
      <c r="K4" s="1722" t="s">
        <v>2442</v>
      </c>
      <c r="L4" s="1723"/>
      <c r="M4" s="8"/>
    </row>
    <row r="5" spans="1:13" s="9" customFormat="1" ht="84.75" customHeight="1" thickBot="1" x14ac:dyDescent="0.3">
      <c r="A5" s="1641" t="s">
        <v>183</v>
      </c>
      <c r="B5" s="1642"/>
      <c r="C5" s="1636" t="s">
        <v>1741</v>
      </c>
      <c r="D5" s="1637"/>
      <c r="E5" s="1637"/>
      <c r="F5" s="1638"/>
      <c r="G5" s="2171"/>
      <c r="H5" s="2162"/>
      <c r="I5" s="1628" t="s">
        <v>297</v>
      </c>
      <c r="J5" s="1629"/>
      <c r="K5" s="1875" t="s">
        <v>2122</v>
      </c>
      <c r="L5" s="1876"/>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147" customHeight="1" thickTop="1" x14ac:dyDescent="0.25">
      <c r="A7" s="462">
        <v>43009</v>
      </c>
      <c r="B7" s="1386" t="s">
        <v>78</v>
      </c>
      <c r="C7" s="2144" t="s">
        <v>1915</v>
      </c>
      <c r="D7" s="2041"/>
      <c r="E7" s="2041"/>
      <c r="F7" s="2041"/>
      <c r="G7" s="2041"/>
      <c r="H7" s="2041"/>
      <c r="I7" s="2041"/>
      <c r="J7" s="2041"/>
      <c r="K7" s="684" t="s">
        <v>3072</v>
      </c>
      <c r="L7" s="476" t="s">
        <v>1731</v>
      </c>
    </row>
    <row r="8" spans="1:13" ht="23.25" x14ac:dyDescent="0.35">
      <c r="A8" s="473">
        <v>43012</v>
      </c>
      <c r="B8" s="17" t="s">
        <v>18</v>
      </c>
      <c r="C8" s="474">
        <v>175</v>
      </c>
      <c r="D8" s="179">
        <f t="shared" ref="D8:D57" si="0">+C8*(100-E8)/100</f>
        <v>122.5</v>
      </c>
      <c r="E8" s="474">
        <v>30</v>
      </c>
      <c r="F8" s="474"/>
      <c r="G8" s="474">
        <v>240</v>
      </c>
      <c r="H8" s="474"/>
      <c r="I8" s="474"/>
      <c r="J8" s="474"/>
      <c r="K8" s="1147"/>
      <c r="L8" s="204" t="s">
        <v>1742</v>
      </c>
    </row>
    <row r="9" spans="1:13" x14ac:dyDescent="0.25">
      <c r="A9" s="473">
        <v>43017</v>
      </c>
      <c r="B9" s="17" t="s">
        <v>127</v>
      </c>
      <c r="C9" s="474"/>
      <c r="D9" s="179"/>
      <c r="E9" s="474"/>
      <c r="F9" s="474"/>
      <c r="G9" s="474"/>
      <c r="H9" s="474"/>
      <c r="I9" s="474"/>
      <c r="J9" s="474">
        <v>3575</v>
      </c>
      <c r="K9" s="1147"/>
      <c r="L9" s="204" t="s">
        <v>1743</v>
      </c>
    </row>
    <row r="10" spans="1:13" ht="16.5" thickBot="1" x14ac:dyDescent="0.3">
      <c r="A10" s="604">
        <v>43095</v>
      </c>
      <c r="B10" s="606" t="s">
        <v>18</v>
      </c>
      <c r="C10" s="391">
        <v>175</v>
      </c>
      <c r="D10" s="205">
        <f t="shared" si="0"/>
        <v>87.5</v>
      </c>
      <c r="E10" s="391">
        <v>50</v>
      </c>
      <c r="F10" s="391"/>
      <c r="G10" s="391">
        <v>190</v>
      </c>
      <c r="H10" s="391"/>
      <c r="I10" s="391"/>
      <c r="J10" s="391"/>
      <c r="K10" s="1188"/>
      <c r="L10" s="420" t="s">
        <v>36</v>
      </c>
    </row>
    <row r="11" spans="1:13" ht="16.5" thickTop="1" x14ac:dyDescent="0.25">
      <c r="A11" s="40">
        <v>43160</v>
      </c>
      <c r="B11" s="41" t="s">
        <v>4</v>
      </c>
      <c r="C11" s="2174" t="s">
        <v>1994</v>
      </c>
      <c r="D11" s="2174"/>
      <c r="E11" s="2174"/>
      <c r="F11" s="2174"/>
      <c r="G11" s="2174"/>
      <c r="H11" s="2174"/>
      <c r="I11" s="2174"/>
      <c r="J11" s="2174"/>
      <c r="K11" s="1162"/>
      <c r="L11" s="422"/>
    </row>
    <row r="12" spans="1:13" ht="66" customHeight="1" x14ac:dyDescent="0.25">
      <c r="A12" s="565">
        <v>43171</v>
      </c>
      <c r="B12" s="488" t="s">
        <v>19</v>
      </c>
      <c r="C12" s="2000" t="s">
        <v>1953</v>
      </c>
      <c r="D12" s="2001"/>
      <c r="E12" s="2001"/>
      <c r="F12" s="2001"/>
      <c r="G12" s="2001"/>
      <c r="H12" s="2001"/>
      <c r="I12" s="2001"/>
      <c r="J12" s="2002"/>
      <c r="K12" s="638" t="s">
        <v>1577</v>
      </c>
      <c r="L12" s="638" t="s">
        <v>1952</v>
      </c>
    </row>
    <row r="13" spans="1:13" x14ac:dyDescent="0.25">
      <c r="A13" s="473">
        <v>43172</v>
      </c>
      <c r="B13" s="17" t="s">
        <v>26</v>
      </c>
      <c r="C13" s="1589" t="s">
        <v>1958</v>
      </c>
      <c r="D13" s="1590"/>
      <c r="E13" s="1590"/>
      <c r="F13" s="1590"/>
      <c r="G13" s="1590"/>
      <c r="H13" s="1590"/>
      <c r="I13" s="1590"/>
      <c r="J13" s="1591"/>
      <c r="K13" s="1148"/>
      <c r="L13" s="204"/>
    </row>
    <row r="14" spans="1:13" x14ac:dyDescent="0.25">
      <c r="A14" s="473">
        <v>43173</v>
      </c>
      <c r="B14" s="17" t="s">
        <v>127</v>
      </c>
      <c r="C14" s="474"/>
      <c r="D14" s="179"/>
      <c r="E14" s="474"/>
      <c r="F14" s="474"/>
      <c r="G14" s="474"/>
      <c r="H14" s="474"/>
      <c r="I14" s="474"/>
      <c r="J14" s="618">
        <v>2650</v>
      </c>
      <c r="K14" s="1147"/>
      <c r="L14" s="204" t="s">
        <v>1966</v>
      </c>
    </row>
    <row r="15" spans="1:13" ht="31.5" x14ac:dyDescent="0.25">
      <c r="A15" s="473">
        <v>43178</v>
      </c>
      <c r="B15" s="17" t="s">
        <v>18</v>
      </c>
      <c r="C15" s="474">
        <v>295</v>
      </c>
      <c r="D15" s="179">
        <f t="shared" si="0"/>
        <v>17.7</v>
      </c>
      <c r="E15" s="474">
        <v>94</v>
      </c>
      <c r="F15" s="474"/>
      <c r="G15" s="474">
        <v>165</v>
      </c>
      <c r="H15" s="474"/>
      <c r="I15" s="474"/>
      <c r="J15" s="474"/>
      <c r="K15" s="1147"/>
      <c r="L15" s="204" t="s">
        <v>1980</v>
      </c>
    </row>
    <row r="16" spans="1:13" x14ac:dyDescent="0.25">
      <c r="A16" s="473">
        <v>43185</v>
      </c>
      <c r="B16" s="17" t="s">
        <v>4</v>
      </c>
      <c r="C16" s="1658" t="s">
        <v>1993</v>
      </c>
      <c r="D16" s="1659"/>
      <c r="E16" s="1659"/>
      <c r="F16" s="1659"/>
      <c r="G16" s="1659"/>
      <c r="H16" s="1659"/>
      <c r="I16" s="1659"/>
      <c r="J16" s="1660"/>
      <c r="K16" s="1155"/>
      <c r="L16" s="204"/>
    </row>
    <row r="17" spans="1:12" ht="31.5" x14ac:dyDescent="0.25">
      <c r="A17" s="331">
        <v>43189</v>
      </c>
      <c r="B17" s="529" t="s">
        <v>18</v>
      </c>
      <c r="C17" s="474">
        <v>290</v>
      </c>
      <c r="D17" s="179">
        <f t="shared" si="0"/>
        <v>87</v>
      </c>
      <c r="E17" s="474">
        <v>70</v>
      </c>
      <c r="F17" s="474"/>
      <c r="G17" s="474">
        <v>155</v>
      </c>
      <c r="H17" s="474"/>
      <c r="I17" s="474"/>
      <c r="J17" s="474"/>
      <c r="K17" s="1147"/>
      <c r="L17" s="204" t="s">
        <v>1999</v>
      </c>
    </row>
    <row r="18" spans="1:12" x14ac:dyDescent="0.25">
      <c r="A18" s="473">
        <v>43195</v>
      </c>
      <c r="B18" s="17" t="s">
        <v>4</v>
      </c>
      <c r="C18" s="1658" t="s">
        <v>2014</v>
      </c>
      <c r="D18" s="1659"/>
      <c r="E18" s="1659"/>
      <c r="F18" s="1659"/>
      <c r="G18" s="1659"/>
      <c r="H18" s="1659"/>
      <c r="I18" s="1659"/>
      <c r="J18" s="1660"/>
      <c r="K18" s="1155"/>
      <c r="L18" s="204"/>
    </row>
    <row r="19" spans="1:12" ht="82.5" customHeight="1" x14ac:dyDescent="0.25">
      <c r="A19" s="485">
        <v>43203</v>
      </c>
      <c r="B19" s="486" t="s">
        <v>19</v>
      </c>
      <c r="C19" s="1652" t="s">
        <v>2033</v>
      </c>
      <c r="D19" s="1653"/>
      <c r="E19" s="1653"/>
      <c r="F19" s="1653"/>
      <c r="G19" s="1653"/>
      <c r="H19" s="1653"/>
      <c r="I19" s="1653"/>
      <c r="J19" s="1654"/>
      <c r="K19" s="508" t="s">
        <v>2116</v>
      </c>
      <c r="L19" s="508" t="s">
        <v>2092</v>
      </c>
    </row>
    <row r="20" spans="1:12" x14ac:dyDescent="0.25">
      <c r="A20" s="473">
        <v>43217</v>
      </c>
      <c r="B20" s="17" t="s">
        <v>18</v>
      </c>
      <c r="C20" s="474">
        <v>140</v>
      </c>
      <c r="D20" s="179">
        <f t="shared" si="0"/>
        <v>86.8</v>
      </c>
      <c r="E20" s="474">
        <v>38</v>
      </c>
      <c r="F20" s="474"/>
      <c r="G20" s="474">
        <v>155</v>
      </c>
      <c r="H20" s="474"/>
      <c r="I20" s="474"/>
      <c r="J20" s="474"/>
      <c r="K20" s="1147"/>
      <c r="L20" s="204" t="s">
        <v>2091</v>
      </c>
    </row>
    <row r="21" spans="1:12" x14ac:dyDescent="0.25">
      <c r="A21" s="473">
        <v>43221</v>
      </c>
      <c r="B21" s="17" t="s">
        <v>18</v>
      </c>
      <c r="C21" s="474">
        <v>110</v>
      </c>
      <c r="D21" s="179">
        <f t="shared" si="0"/>
        <v>68.2</v>
      </c>
      <c r="E21" s="474">
        <v>38</v>
      </c>
      <c r="F21" s="474"/>
      <c r="G21" s="474">
        <v>175</v>
      </c>
      <c r="H21" s="474"/>
      <c r="I21" s="474"/>
      <c r="J21" s="474"/>
      <c r="K21" s="1147"/>
      <c r="L21" s="204" t="s">
        <v>36</v>
      </c>
    </row>
    <row r="22" spans="1:12" ht="57" x14ac:dyDescent="0.25">
      <c r="A22" s="485">
        <v>43239</v>
      </c>
      <c r="B22" s="486" t="s">
        <v>19</v>
      </c>
      <c r="C22" s="1652" t="s">
        <v>2087</v>
      </c>
      <c r="D22" s="1653" t="e">
        <f t="shared" si="0"/>
        <v>#VALUE!</v>
      </c>
      <c r="E22" s="1653"/>
      <c r="F22" s="1653"/>
      <c r="G22" s="1653"/>
      <c r="H22" s="1653"/>
      <c r="I22" s="1653"/>
      <c r="J22" s="1654"/>
      <c r="K22" s="508" t="s">
        <v>3073</v>
      </c>
      <c r="L22" s="508" t="s">
        <v>2088</v>
      </c>
    </row>
    <row r="23" spans="1:12" x14ac:dyDescent="0.25">
      <c r="A23" s="473">
        <v>43243</v>
      </c>
      <c r="B23" s="17" t="s">
        <v>127</v>
      </c>
      <c r="C23" s="474"/>
      <c r="D23" s="179"/>
      <c r="E23" s="474"/>
      <c r="F23" s="474"/>
      <c r="G23" s="474"/>
      <c r="H23" s="474">
        <v>4225</v>
      </c>
      <c r="I23" s="474">
        <v>100</v>
      </c>
      <c r="J23" s="474"/>
      <c r="K23" s="1147"/>
      <c r="L23" s="204" t="s">
        <v>2089</v>
      </c>
    </row>
    <row r="24" spans="1:12" x14ac:dyDescent="0.25">
      <c r="A24" s="473">
        <v>43252</v>
      </c>
      <c r="B24" s="17" t="s">
        <v>18</v>
      </c>
      <c r="C24" s="474">
        <v>185</v>
      </c>
      <c r="D24" s="179">
        <f t="shared" si="0"/>
        <v>37</v>
      </c>
      <c r="E24" s="474">
        <v>80</v>
      </c>
      <c r="F24" s="474"/>
      <c r="G24" s="474">
        <v>170</v>
      </c>
      <c r="H24" s="474"/>
      <c r="I24" s="474"/>
      <c r="J24" s="474"/>
      <c r="K24" s="1147"/>
      <c r="L24" s="204" t="s">
        <v>2093</v>
      </c>
    </row>
    <row r="25" spans="1:12" x14ac:dyDescent="0.25">
      <c r="A25" s="473">
        <v>43258</v>
      </c>
      <c r="B25" s="17" t="s">
        <v>4</v>
      </c>
      <c r="C25" s="1589" t="s">
        <v>2914</v>
      </c>
      <c r="D25" s="1590"/>
      <c r="E25" s="1590"/>
      <c r="F25" s="1590"/>
      <c r="G25" s="1590"/>
      <c r="H25" s="1590"/>
      <c r="I25" s="1590"/>
      <c r="J25" s="1591"/>
      <c r="K25" s="1148"/>
      <c r="L25" s="204"/>
    </row>
    <row r="26" spans="1:12" ht="42" customHeight="1" x14ac:dyDescent="0.25">
      <c r="A26" s="462">
        <v>43269</v>
      </c>
      <c r="B26" s="463" t="s">
        <v>19</v>
      </c>
      <c r="C26" s="1705" t="s">
        <v>2101</v>
      </c>
      <c r="D26" s="1765"/>
      <c r="E26" s="1765"/>
      <c r="F26" s="1765"/>
      <c r="G26" s="1765"/>
      <c r="H26" s="1765"/>
      <c r="I26" s="1765"/>
      <c r="J26" s="1766"/>
      <c r="K26" s="684" t="s">
        <v>1540</v>
      </c>
      <c r="L26" s="684" t="s">
        <v>1540</v>
      </c>
    </row>
    <row r="27" spans="1:12" x14ac:dyDescent="0.25">
      <c r="A27" s="687">
        <v>43272</v>
      </c>
      <c r="B27" s="295" t="s">
        <v>127</v>
      </c>
      <c r="C27" s="474"/>
      <c r="D27" s="179"/>
      <c r="E27" s="474"/>
      <c r="F27" s="474"/>
      <c r="G27" s="474"/>
      <c r="H27" s="474">
        <v>3460</v>
      </c>
      <c r="I27" s="474">
        <v>100</v>
      </c>
      <c r="J27" s="474"/>
      <c r="K27" s="1147"/>
      <c r="L27" s="204" t="s">
        <v>2106</v>
      </c>
    </row>
    <row r="28" spans="1:12" x14ac:dyDescent="0.25">
      <c r="A28" s="692">
        <v>43275</v>
      </c>
      <c r="B28" s="17" t="s">
        <v>4</v>
      </c>
      <c r="C28" s="1589" t="s">
        <v>2915</v>
      </c>
      <c r="D28" s="1590"/>
      <c r="E28" s="1590"/>
      <c r="F28" s="1590"/>
      <c r="G28" s="1590"/>
      <c r="H28" s="1590"/>
      <c r="I28" s="1590"/>
      <c r="J28" s="1591"/>
      <c r="K28" s="1148"/>
      <c r="L28" s="204"/>
    </row>
    <row r="29" spans="1:12" ht="39.75" customHeight="1" x14ac:dyDescent="0.25">
      <c r="A29" s="462">
        <v>43276</v>
      </c>
      <c r="B29" s="463" t="s">
        <v>19</v>
      </c>
      <c r="C29" s="1705" t="s">
        <v>2119</v>
      </c>
      <c r="D29" s="1765" t="e">
        <f t="shared" si="0"/>
        <v>#VALUE!</v>
      </c>
      <c r="E29" s="1765"/>
      <c r="F29" s="1765"/>
      <c r="G29" s="1765"/>
      <c r="H29" s="1765"/>
      <c r="I29" s="1765"/>
      <c r="J29" s="1766"/>
      <c r="K29" s="508" t="s">
        <v>2116</v>
      </c>
      <c r="L29" s="684" t="s">
        <v>2116</v>
      </c>
    </row>
    <row r="30" spans="1:12" x14ac:dyDescent="0.25">
      <c r="A30" s="473">
        <v>43290</v>
      </c>
      <c r="B30" s="17" t="s">
        <v>13</v>
      </c>
      <c r="C30" s="1658" t="s">
        <v>2133</v>
      </c>
      <c r="D30" s="1659"/>
      <c r="E30" s="1659"/>
      <c r="F30" s="1659"/>
      <c r="G30" s="1659"/>
      <c r="H30" s="1659"/>
      <c r="I30" s="1659"/>
      <c r="J30" s="1660"/>
      <c r="K30" s="1155"/>
      <c r="L30" s="204"/>
    </row>
    <row r="31" spans="1:12" x14ac:dyDescent="0.25">
      <c r="A31" s="473">
        <v>43293</v>
      </c>
      <c r="B31" s="17" t="s">
        <v>18</v>
      </c>
      <c r="C31" s="474">
        <v>195</v>
      </c>
      <c r="D31" s="179">
        <f t="shared" si="0"/>
        <v>13.65</v>
      </c>
      <c r="E31" s="474">
        <v>93</v>
      </c>
      <c r="F31" s="474"/>
      <c r="G31" s="474">
        <v>160</v>
      </c>
      <c r="H31" s="474"/>
      <c r="I31" s="474"/>
      <c r="J31" s="474"/>
      <c r="K31" s="1147"/>
      <c r="L31" s="204" t="s">
        <v>2116</v>
      </c>
    </row>
    <row r="32" spans="1:12" x14ac:dyDescent="0.25">
      <c r="A32" s="19">
        <v>43344</v>
      </c>
      <c r="B32" s="20" t="s">
        <v>66</v>
      </c>
      <c r="C32" s="1898" t="s">
        <v>2210</v>
      </c>
      <c r="D32" s="1893"/>
      <c r="E32" s="1893"/>
      <c r="F32" s="1893"/>
      <c r="G32" s="1893"/>
      <c r="H32" s="1893"/>
      <c r="I32" s="1893"/>
      <c r="J32" s="1894"/>
      <c r="K32" s="1171"/>
      <c r="L32" s="303"/>
    </row>
    <row r="33" spans="1:12" x14ac:dyDescent="0.25">
      <c r="A33" s="473">
        <v>43424</v>
      </c>
      <c r="B33" s="17" t="s">
        <v>13</v>
      </c>
      <c r="C33" s="1589" t="s">
        <v>1066</v>
      </c>
      <c r="D33" s="1590"/>
      <c r="E33" s="1590"/>
      <c r="F33" s="1590"/>
      <c r="G33" s="1590"/>
      <c r="H33" s="1590"/>
      <c r="I33" s="1590"/>
      <c r="J33" s="1591"/>
      <c r="K33" s="1148"/>
      <c r="L33" s="204"/>
    </row>
    <row r="34" spans="1:12" ht="41.25" customHeight="1" x14ac:dyDescent="0.25">
      <c r="A34" s="473">
        <v>43436</v>
      </c>
      <c r="B34" s="17" t="s">
        <v>13</v>
      </c>
      <c r="C34" s="1655" t="s">
        <v>2315</v>
      </c>
      <c r="D34" s="1656"/>
      <c r="E34" s="1656"/>
      <c r="F34" s="1656"/>
      <c r="G34" s="1656"/>
      <c r="H34" s="1656"/>
      <c r="I34" s="1656"/>
      <c r="J34" s="1657"/>
      <c r="K34" s="1153"/>
      <c r="L34" s="204"/>
    </row>
    <row r="35" spans="1:12" ht="16.5" thickBot="1" x14ac:dyDescent="0.3">
      <c r="A35" s="22">
        <v>43452</v>
      </c>
      <c r="B35" s="23" t="s">
        <v>18</v>
      </c>
      <c r="C35" s="227">
        <v>187</v>
      </c>
      <c r="D35" s="367">
        <f t="shared" si="0"/>
        <v>41.14</v>
      </c>
      <c r="E35" s="227">
        <v>78</v>
      </c>
      <c r="F35" s="227"/>
      <c r="G35" s="227">
        <v>185</v>
      </c>
      <c r="H35" s="227"/>
      <c r="I35" s="227"/>
      <c r="J35" s="227"/>
      <c r="K35" s="1169"/>
      <c r="L35" s="423" t="s">
        <v>2342</v>
      </c>
    </row>
    <row r="36" spans="1:12" ht="16.5" thickTop="1" x14ac:dyDescent="0.25">
      <c r="A36" s="780">
        <v>43486</v>
      </c>
      <c r="B36" s="785" t="s">
        <v>13</v>
      </c>
      <c r="C36" s="1732" t="s">
        <v>2380</v>
      </c>
      <c r="D36" s="1767"/>
      <c r="E36" s="1767"/>
      <c r="F36" s="1767"/>
      <c r="G36" s="1767"/>
      <c r="H36" s="1767"/>
      <c r="I36" s="1767"/>
      <c r="J36" s="1733"/>
      <c r="K36" s="1269"/>
      <c r="L36" s="552"/>
    </row>
    <row r="37" spans="1:12" x14ac:dyDescent="0.25">
      <c r="A37" s="473">
        <v>43530</v>
      </c>
      <c r="B37" s="17" t="s">
        <v>18</v>
      </c>
      <c r="C37" s="474">
        <v>165</v>
      </c>
      <c r="D37" s="179">
        <f t="shared" si="0"/>
        <v>33</v>
      </c>
      <c r="E37" s="474">
        <v>80</v>
      </c>
      <c r="F37" s="474"/>
      <c r="G37" s="474">
        <v>160</v>
      </c>
      <c r="H37" s="474"/>
      <c r="I37" s="474"/>
      <c r="J37" s="474"/>
      <c r="K37" s="1147"/>
      <c r="L37" s="204" t="s">
        <v>2237</v>
      </c>
    </row>
    <row r="38" spans="1:12" x14ac:dyDescent="0.25">
      <c r="A38" s="473">
        <v>43581</v>
      </c>
      <c r="B38" s="17" t="s">
        <v>127</v>
      </c>
      <c r="C38" s="474"/>
      <c r="D38" s="179"/>
      <c r="E38" s="474"/>
      <c r="F38" s="474"/>
      <c r="G38" s="474"/>
      <c r="H38" s="1589" t="s">
        <v>1349</v>
      </c>
      <c r="I38" s="1591"/>
      <c r="J38" s="474"/>
      <c r="K38" s="1147"/>
      <c r="L38" s="204" t="s">
        <v>2491</v>
      </c>
    </row>
    <row r="39" spans="1:12" ht="17.25" customHeight="1" x14ac:dyDescent="0.25">
      <c r="A39" s="473">
        <v>43608</v>
      </c>
      <c r="B39" s="17" t="s">
        <v>11</v>
      </c>
      <c r="C39" s="1589" t="s">
        <v>2539</v>
      </c>
      <c r="D39" s="1590"/>
      <c r="E39" s="1590"/>
      <c r="F39" s="1590"/>
      <c r="G39" s="1590"/>
      <c r="H39" s="1590"/>
      <c r="I39" s="1590"/>
      <c r="J39" s="1591"/>
      <c r="K39" s="1148"/>
      <c r="L39" s="204"/>
    </row>
    <row r="40" spans="1:12" ht="17.25" customHeight="1" x14ac:dyDescent="0.25">
      <c r="A40" s="473">
        <v>43624</v>
      </c>
      <c r="B40" s="17" t="s">
        <v>11</v>
      </c>
      <c r="C40" s="1589" t="s">
        <v>2540</v>
      </c>
      <c r="D40" s="1590"/>
      <c r="E40" s="1590"/>
      <c r="F40" s="1590"/>
      <c r="G40" s="1590"/>
      <c r="H40" s="1590"/>
      <c r="I40" s="1590"/>
      <c r="J40" s="1591"/>
      <c r="K40" s="1148"/>
      <c r="L40" s="204"/>
    </row>
    <row r="41" spans="1:12" x14ac:dyDescent="0.25">
      <c r="A41" s="473">
        <v>43626</v>
      </c>
      <c r="B41" s="17" t="s">
        <v>13</v>
      </c>
      <c r="C41" s="1589" t="s">
        <v>2541</v>
      </c>
      <c r="D41" s="1590"/>
      <c r="E41" s="1590"/>
      <c r="F41" s="1590"/>
      <c r="G41" s="1590"/>
      <c r="H41" s="1590"/>
      <c r="I41" s="1590"/>
      <c r="J41" s="1591"/>
      <c r="K41" s="1148"/>
      <c r="L41" s="204"/>
    </row>
    <row r="42" spans="1:12" ht="47.25" customHeight="1" x14ac:dyDescent="0.25">
      <c r="A42" s="473">
        <v>43628</v>
      </c>
      <c r="B42" s="17" t="s">
        <v>13</v>
      </c>
      <c r="C42" s="1734" t="s">
        <v>2543</v>
      </c>
      <c r="D42" s="1735"/>
      <c r="E42" s="1735"/>
      <c r="F42" s="1735"/>
      <c r="G42" s="1735"/>
      <c r="H42" s="1735"/>
      <c r="I42" s="1735"/>
      <c r="J42" s="1736"/>
      <c r="K42" s="1160"/>
      <c r="L42" s="204"/>
    </row>
    <row r="43" spans="1:12" x14ac:dyDescent="0.25">
      <c r="A43" s="473">
        <v>43697</v>
      </c>
      <c r="B43" s="17" t="s">
        <v>26</v>
      </c>
      <c r="C43" s="1589" t="s">
        <v>2603</v>
      </c>
      <c r="D43" s="1590"/>
      <c r="E43" s="1590"/>
      <c r="F43" s="1590"/>
      <c r="G43" s="1590"/>
      <c r="H43" s="1590"/>
      <c r="I43" s="1590"/>
      <c r="J43" s="1591"/>
      <c r="K43" s="1148"/>
      <c r="L43" s="204"/>
    </row>
    <row r="44" spans="1:12" x14ac:dyDescent="0.25">
      <c r="A44" s="473">
        <v>43944</v>
      </c>
      <c r="B44" s="17" t="s">
        <v>66</v>
      </c>
      <c r="C44" s="1589" t="s">
        <v>2926</v>
      </c>
      <c r="D44" s="1590"/>
      <c r="E44" s="1590"/>
      <c r="F44" s="1590"/>
      <c r="G44" s="1590"/>
      <c r="H44" s="1590"/>
      <c r="I44" s="1590"/>
      <c r="J44" s="1591"/>
      <c r="K44" s="1148"/>
      <c r="L44" s="204"/>
    </row>
    <row r="45" spans="1:12" x14ac:dyDescent="0.25">
      <c r="A45" s="473"/>
      <c r="B45" s="17"/>
      <c r="C45" s="474"/>
      <c r="D45" s="179">
        <f t="shared" si="0"/>
        <v>0</v>
      </c>
      <c r="E45" s="474"/>
      <c r="F45" s="474"/>
      <c r="G45" s="474"/>
      <c r="H45" s="474"/>
      <c r="I45" s="474"/>
      <c r="J45" s="474"/>
      <c r="K45" s="1147"/>
      <c r="L45" s="204"/>
    </row>
    <row r="46" spans="1:12" x14ac:dyDescent="0.25">
      <c r="A46" s="473"/>
      <c r="B46" s="17"/>
      <c r="C46" s="474"/>
      <c r="D46" s="179">
        <f t="shared" si="0"/>
        <v>0</v>
      </c>
      <c r="E46" s="474"/>
      <c r="F46" s="474"/>
      <c r="G46" s="474"/>
      <c r="H46" s="474"/>
      <c r="I46" s="474"/>
      <c r="J46" s="474"/>
      <c r="K46" s="1147"/>
      <c r="L46" s="204"/>
    </row>
    <row r="47" spans="1:12" x14ac:dyDescent="0.25">
      <c r="A47" s="473"/>
      <c r="B47" s="17"/>
      <c r="C47" s="474"/>
      <c r="D47" s="179">
        <f t="shared" si="0"/>
        <v>0</v>
      </c>
      <c r="E47" s="474"/>
      <c r="F47" s="474"/>
      <c r="G47" s="474"/>
      <c r="H47" s="474"/>
      <c r="I47" s="474"/>
      <c r="J47" s="474"/>
      <c r="K47" s="1147"/>
      <c r="L47" s="204"/>
    </row>
    <row r="48" spans="1:12" x14ac:dyDescent="0.25">
      <c r="A48" s="473"/>
      <c r="B48" s="17"/>
      <c r="C48" s="474"/>
      <c r="D48" s="179">
        <f t="shared" si="0"/>
        <v>0</v>
      </c>
      <c r="E48" s="474"/>
      <c r="F48" s="474"/>
      <c r="G48" s="474"/>
      <c r="H48" s="474"/>
      <c r="I48" s="474"/>
      <c r="J48" s="474"/>
      <c r="K48" s="1147"/>
      <c r="L48" s="204"/>
    </row>
    <row r="49" spans="1:12" x14ac:dyDescent="0.25">
      <c r="A49" s="473"/>
      <c r="B49" s="17"/>
      <c r="C49" s="474"/>
      <c r="D49" s="179">
        <f t="shared" si="0"/>
        <v>0</v>
      </c>
      <c r="E49" s="474"/>
      <c r="F49" s="474"/>
      <c r="G49" s="474"/>
      <c r="H49" s="474"/>
      <c r="I49" s="474"/>
      <c r="J49" s="474"/>
      <c r="K49" s="1147"/>
      <c r="L49" s="204"/>
    </row>
    <row r="50" spans="1:12" x14ac:dyDescent="0.25">
      <c r="A50" s="473"/>
      <c r="B50" s="17"/>
      <c r="C50" s="474"/>
      <c r="D50" s="179">
        <f t="shared" si="0"/>
        <v>0</v>
      </c>
      <c r="E50" s="474"/>
      <c r="F50" s="474"/>
      <c r="G50" s="474"/>
      <c r="H50" s="474"/>
      <c r="I50" s="474"/>
      <c r="J50" s="474"/>
      <c r="K50" s="1147"/>
      <c r="L50" s="204"/>
    </row>
    <row r="51" spans="1:12" x14ac:dyDescent="0.25">
      <c r="A51" s="473"/>
      <c r="B51" s="17"/>
      <c r="C51" s="474"/>
      <c r="D51" s="179">
        <f t="shared" si="0"/>
        <v>0</v>
      </c>
      <c r="E51" s="474"/>
      <c r="F51" s="474"/>
      <c r="G51" s="474"/>
      <c r="H51" s="474"/>
      <c r="I51" s="474"/>
      <c r="J51" s="474"/>
      <c r="K51" s="1147"/>
      <c r="L51" s="204"/>
    </row>
    <row r="52" spans="1:12" x14ac:dyDescent="0.25">
      <c r="A52" s="473"/>
      <c r="B52" s="17"/>
      <c r="C52" s="474"/>
      <c r="D52" s="179">
        <f t="shared" si="0"/>
        <v>0</v>
      </c>
      <c r="E52" s="474"/>
      <c r="F52" s="474"/>
      <c r="G52" s="474"/>
      <c r="H52" s="474"/>
      <c r="I52" s="474"/>
      <c r="J52" s="474"/>
      <c r="K52" s="1147"/>
      <c r="L52" s="204"/>
    </row>
    <row r="53" spans="1:12" x14ac:dyDescent="0.25">
      <c r="A53" s="473"/>
      <c r="B53" s="17"/>
      <c r="C53" s="474"/>
      <c r="D53" s="179">
        <f t="shared" si="0"/>
        <v>0</v>
      </c>
      <c r="E53" s="474"/>
      <c r="F53" s="474"/>
      <c r="G53" s="474"/>
      <c r="H53" s="474"/>
      <c r="I53" s="474"/>
      <c r="J53" s="474"/>
      <c r="K53" s="1147"/>
      <c r="L53" s="204"/>
    </row>
    <row r="54" spans="1:12" x14ac:dyDescent="0.25">
      <c r="A54" s="473"/>
      <c r="B54" s="17"/>
      <c r="C54" s="474"/>
      <c r="D54" s="179">
        <f t="shared" si="0"/>
        <v>0</v>
      </c>
      <c r="E54" s="474"/>
      <c r="F54" s="474"/>
      <c r="G54" s="474"/>
      <c r="H54" s="474"/>
      <c r="I54" s="474"/>
      <c r="J54" s="474"/>
      <c r="K54" s="1147"/>
      <c r="L54" s="204"/>
    </row>
    <row r="55" spans="1:12" x14ac:dyDescent="0.25">
      <c r="A55" s="473"/>
      <c r="B55" s="17"/>
      <c r="C55" s="474"/>
      <c r="D55" s="179">
        <f t="shared" si="0"/>
        <v>0</v>
      </c>
      <c r="E55" s="474"/>
      <c r="F55" s="474"/>
      <c r="G55" s="474"/>
      <c r="H55" s="474"/>
      <c r="I55" s="474"/>
      <c r="J55" s="474"/>
      <c r="K55" s="1147"/>
      <c r="L55" s="204"/>
    </row>
    <row r="56" spans="1:12" x14ac:dyDescent="0.25">
      <c r="A56" s="473"/>
      <c r="B56" s="17"/>
      <c r="C56" s="474"/>
      <c r="D56" s="179">
        <f t="shared" si="0"/>
        <v>0</v>
      </c>
      <c r="E56" s="474"/>
      <c r="F56" s="474"/>
      <c r="G56" s="474"/>
      <c r="H56" s="474"/>
      <c r="I56" s="474"/>
      <c r="J56" s="474"/>
      <c r="K56" s="1147"/>
      <c r="L56" s="204"/>
    </row>
    <row r="57" spans="1:12" x14ac:dyDescent="0.25">
      <c r="A57" s="473"/>
      <c r="B57" s="17"/>
      <c r="C57" s="474"/>
      <c r="D57" s="179">
        <f t="shared" si="0"/>
        <v>0</v>
      </c>
      <c r="E57" s="474"/>
      <c r="F57" s="474"/>
      <c r="G57" s="474"/>
      <c r="H57" s="474"/>
      <c r="I57" s="474"/>
      <c r="J57" s="474"/>
      <c r="K57" s="1147"/>
      <c r="L57" s="204"/>
    </row>
    <row r="58" spans="1:12" x14ac:dyDescent="0.25">
      <c r="A58" s="473"/>
      <c r="B58" s="17"/>
      <c r="C58" s="474"/>
      <c r="D58" s="474"/>
      <c r="E58" s="474"/>
      <c r="F58" s="474"/>
      <c r="G58" s="474"/>
      <c r="H58" s="474"/>
      <c r="I58" s="474"/>
      <c r="J58" s="474"/>
      <c r="K58" s="1147"/>
      <c r="L58" s="204"/>
    </row>
    <row r="59" spans="1:12" x14ac:dyDescent="0.25">
      <c r="A59" s="473"/>
      <c r="B59" s="17"/>
      <c r="C59" s="474"/>
      <c r="D59" s="474"/>
      <c r="E59" s="474"/>
      <c r="F59" s="474"/>
      <c r="G59" s="474"/>
      <c r="H59" s="474"/>
      <c r="I59" s="474"/>
      <c r="J59" s="474"/>
      <c r="K59" s="1147"/>
      <c r="L59" s="204"/>
    </row>
    <row r="60" spans="1:12" x14ac:dyDescent="0.25">
      <c r="A60" s="473"/>
      <c r="B60" s="17"/>
      <c r="C60" s="474"/>
      <c r="D60" s="474"/>
      <c r="E60" s="474"/>
      <c r="F60" s="474"/>
      <c r="G60" s="474"/>
      <c r="H60" s="474"/>
      <c r="I60" s="474"/>
      <c r="J60" s="474"/>
      <c r="K60" s="1147"/>
      <c r="L60" s="204"/>
    </row>
    <row r="61" spans="1:12" x14ac:dyDescent="0.25">
      <c r="A61" s="473"/>
      <c r="B61" s="17"/>
      <c r="C61" s="474"/>
      <c r="D61" s="474"/>
      <c r="E61" s="474"/>
      <c r="F61" s="474"/>
      <c r="G61" s="474"/>
      <c r="H61" s="474"/>
      <c r="I61" s="474"/>
      <c r="J61" s="474"/>
      <c r="K61" s="1147"/>
      <c r="L61" s="204"/>
    </row>
    <row r="62" spans="1:12" x14ac:dyDescent="0.25">
      <c r="A62" s="473"/>
      <c r="B62" s="17"/>
      <c r="C62" s="474"/>
      <c r="D62" s="474"/>
      <c r="E62" s="474"/>
      <c r="F62" s="474"/>
      <c r="G62" s="474"/>
      <c r="H62" s="474"/>
      <c r="I62" s="474"/>
      <c r="J62" s="474"/>
      <c r="K62" s="1147"/>
      <c r="L62" s="204"/>
    </row>
    <row r="63" spans="1:12" x14ac:dyDescent="0.25">
      <c r="A63" s="473"/>
      <c r="B63" s="17"/>
      <c r="C63" s="474"/>
      <c r="D63" s="474"/>
      <c r="E63" s="474"/>
      <c r="F63" s="474"/>
      <c r="G63" s="474"/>
      <c r="H63" s="474"/>
      <c r="I63" s="474"/>
      <c r="J63" s="474"/>
      <c r="K63" s="1147"/>
      <c r="L63" s="204"/>
    </row>
    <row r="64" spans="1:12" x14ac:dyDescent="0.25">
      <c r="A64" s="473"/>
      <c r="B64" s="17"/>
      <c r="C64" s="474"/>
      <c r="D64" s="474"/>
      <c r="E64" s="474"/>
      <c r="F64" s="474"/>
      <c r="G64" s="474"/>
      <c r="H64" s="474"/>
      <c r="I64" s="474"/>
      <c r="J64" s="474"/>
      <c r="K64" s="1147"/>
      <c r="L64" s="204"/>
    </row>
    <row r="65" spans="1:12" x14ac:dyDescent="0.25">
      <c r="A65" s="473"/>
      <c r="B65" s="17"/>
      <c r="C65" s="474"/>
      <c r="D65" s="474"/>
      <c r="E65" s="474"/>
      <c r="F65" s="474"/>
      <c r="G65" s="474"/>
      <c r="H65" s="474"/>
      <c r="I65" s="474"/>
      <c r="J65" s="474"/>
      <c r="K65" s="1147"/>
      <c r="L65" s="204"/>
    </row>
    <row r="66" spans="1:12" x14ac:dyDescent="0.25">
      <c r="A66" s="473"/>
      <c r="B66" s="17"/>
      <c r="C66" s="474"/>
      <c r="D66" s="474"/>
      <c r="E66" s="474"/>
      <c r="F66" s="474"/>
      <c r="G66" s="474"/>
      <c r="H66" s="474"/>
      <c r="I66" s="474"/>
      <c r="J66" s="474"/>
      <c r="K66" s="1147"/>
      <c r="L66" s="204"/>
    </row>
    <row r="67" spans="1:12" x14ac:dyDescent="0.25">
      <c r="A67" s="473"/>
      <c r="C67" s="474"/>
      <c r="D67" s="474"/>
      <c r="E67" s="474"/>
      <c r="F67" s="474"/>
      <c r="G67" s="474"/>
      <c r="H67" s="474"/>
      <c r="I67" s="474"/>
      <c r="J67" s="474"/>
      <c r="K67" s="1147"/>
      <c r="L67" s="204"/>
    </row>
    <row r="68" spans="1:12" x14ac:dyDescent="0.25">
      <c r="A68" s="473"/>
      <c r="C68" s="474"/>
      <c r="D68" s="474"/>
      <c r="E68" s="474"/>
      <c r="F68" s="474"/>
      <c r="G68" s="474"/>
      <c r="H68" s="474"/>
      <c r="I68" s="474"/>
      <c r="J68" s="474"/>
      <c r="K68" s="1147"/>
      <c r="L68" s="204"/>
    </row>
    <row r="69" spans="1:12" x14ac:dyDescent="0.25">
      <c r="A69" s="473"/>
      <c r="C69" s="474"/>
      <c r="D69" s="474"/>
      <c r="E69" s="474"/>
      <c r="F69" s="474"/>
      <c r="G69" s="474"/>
      <c r="H69" s="474"/>
      <c r="I69" s="474"/>
      <c r="J69" s="474"/>
      <c r="K69" s="1147"/>
      <c r="L69" s="204"/>
    </row>
    <row r="70" spans="1:12" x14ac:dyDescent="0.25">
      <c r="A70" s="473"/>
      <c r="C70" s="474"/>
      <c r="D70" s="474"/>
      <c r="E70" s="474"/>
      <c r="F70" s="474"/>
      <c r="G70" s="474"/>
      <c r="H70" s="474"/>
      <c r="I70" s="474"/>
      <c r="J70" s="474"/>
      <c r="K70" s="1147"/>
      <c r="L70" s="204"/>
    </row>
    <row r="71" spans="1:12" x14ac:dyDescent="0.25">
      <c r="A71" s="473"/>
      <c r="C71" s="474"/>
      <c r="D71" s="474"/>
      <c r="E71" s="474"/>
      <c r="F71" s="474"/>
      <c r="G71" s="474"/>
      <c r="H71" s="474"/>
      <c r="I71" s="474"/>
      <c r="J71" s="474"/>
      <c r="K71" s="1147"/>
      <c r="L71" s="204"/>
    </row>
    <row r="72" spans="1:12" x14ac:dyDescent="0.25">
      <c r="A72" s="473"/>
      <c r="C72" s="474"/>
      <c r="D72" s="474"/>
      <c r="E72" s="474"/>
      <c r="F72" s="474"/>
      <c r="G72" s="474"/>
      <c r="H72" s="474"/>
      <c r="I72" s="474"/>
      <c r="J72" s="474"/>
      <c r="K72" s="1147"/>
      <c r="L72" s="204"/>
    </row>
    <row r="73" spans="1:12" x14ac:dyDescent="0.25">
      <c r="A73" s="473"/>
      <c r="C73" s="474"/>
      <c r="D73" s="474"/>
      <c r="E73" s="474"/>
      <c r="F73" s="474"/>
      <c r="G73" s="474"/>
      <c r="H73" s="474"/>
      <c r="I73" s="474"/>
      <c r="J73" s="474"/>
      <c r="K73" s="1147"/>
      <c r="L73" s="204"/>
    </row>
    <row r="74" spans="1:12" x14ac:dyDescent="0.25">
      <c r="A74" s="473"/>
      <c r="C74" s="474"/>
      <c r="D74" s="474"/>
      <c r="E74" s="474"/>
      <c r="F74" s="474"/>
      <c r="G74" s="474"/>
      <c r="H74" s="474"/>
      <c r="I74" s="474"/>
      <c r="J74" s="474"/>
      <c r="K74" s="1147"/>
      <c r="L74" s="204"/>
    </row>
    <row r="75" spans="1:12" x14ac:dyDescent="0.25">
      <c r="A75" s="473"/>
      <c r="C75" s="474"/>
      <c r="D75" s="474"/>
      <c r="E75" s="474"/>
      <c r="F75" s="474"/>
      <c r="G75" s="474"/>
      <c r="H75" s="474"/>
      <c r="I75" s="474"/>
      <c r="J75" s="474"/>
      <c r="K75" s="1147"/>
      <c r="L75" s="204"/>
    </row>
    <row r="76" spans="1:12" x14ac:dyDescent="0.25">
      <c r="A76" s="473"/>
      <c r="C76" s="474"/>
      <c r="D76" s="474"/>
      <c r="E76" s="474"/>
      <c r="F76" s="474"/>
      <c r="G76" s="474"/>
      <c r="H76" s="474"/>
      <c r="I76" s="474"/>
      <c r="J76" s="474"/>
      <c r="K76" s="1147"/>
      <c r="L76" s="204"/>
    </row>
    <row r="77" spans="1:12" x14ac:dyDescent="0.25">
      <c r="A77" s="473"/>
      <c r="C77" s="474"/>
      <c r="D77" s="474"/>
      <c r="E77" s="474"/>
      <c r="F77" s="474"/>
      <c r="G77" s="474"/>
      <c r="H77" s="474"/>
      <c r="I77" s="474"/>
      <c r="J77" s="474"/>
      <c r="K77" s="1147"/>
      <c r="L77" s="204"/>
    </row>
    <row r="78" spans="1:12" x14ac:dyDescent="0.25">
      <c r="A78" s="473"/>
      <c r="C78" s="474"/>
      <c r="D78" s="474"/>
      <c r="E78" s="474"/>
      <c r="F78" s="474"/>
      <c r="G78" s="474"/>
      <c r="H78" s="474"/>
      <c r="I78" s="474"/>
      <c r="J78" s="474"/>
      <c r="K78" s="1147"/>
      <c r="L78" s="204"/>
    </row>
    <row r="79" spans="1:12" x14ac:dyDescent="0.25">
      <c r="A79" s="473"/>
      <c r="C79" s="474"/>
      <c r="D79" s="474"/>
      <c r="E79" s="474"/>
      <c r="F79" s="474"/>
      <c r="G79" s="474"/>
      <c r="H79" s="474"/>
      <c r="I79" s="474"/>
      <c r="J79" s="474"/>
      <c r="K79" s="1147"/>
      <c r="L79" s="204"/>
    </row>
    <row r="80" spans="1:12" x14ac:dyDescent="0.25">
      <c r="A80" s="473"/>
      <c r="C80" s="474"/>
      <c r="D80" s="474"/>
      <c r="E80" s="474"/>
      <c r="F80" s="474"/>
      <c r="G80" s="474"/>
      <c r="H80" s="474"/>
      <c r="I80" s="474"/>
      <c r="J80" s="474"/>
      <c r="K80" s="1147"/>
      <c r="L80" s="204"/>
    </row>
    <row r="81" spans="1:12" x14ac:dyDescent="0.25">
      <c r="A81" s="473"/>
      <c r="C81" s="474"/>
      <c r="D81" s="474"/>
      <c r="E81" s="474"/>
      <c r="F81" s="474"/>
      <c r="G81" s="474"/>
      <c r="H81" s="474"/>
      <c r="I81" s="474"/>
      <c r="J81" s="474"/>
      <c r="K81" s="1147"/>
      <c r="L81" s="204"/>
    </row>
    <row r="82" spans="1:12" x14ac:dyDescent="0.25">
      <c r="A82" s="473"/>
      <c r="C82" s="474"/>
      <c r="D82" s="474"/>
      <c r="E82" s="474"/>
      <c r="F82" s="474"/>
      <c r="G82" s="474"/>
      <c r="H82" s="474"/>
      <c r="I82" s="474"/>
      <c r="J82" s="474"/>
      <c r="K82" s="1147"/>
      <c r="L82" s="204"/>
    </row>
    <row r="83" spans="1:12" x14ac:dyDescent="0.25">
      <c r="A83" s="473"/>
      <c r="C83" s="474"/>
      <c r="D83" s="474"/>
      <c r="E83" s="474"/>
      <c r="F83" s="474"/>
      <c r="G83" s="474"/>
      <c r="H83" s="474"/>
      <c r="I83" s="474"/>
      <c r="J83" s="474"/>
      <c r="K83" s="1147"/>
      <c r="L83" s="204"/>
    </row>
    <row r="84" spans="1:12" x14ac:dyDescent="0.25">
      <c r="A84" s="473"/>
      <c r="C84" s="474"/>
      <c r="D84" s="474"/>
      <c r="E84" s="474"/>
      <c r="F84" s="474"/>
      <c r="G84" s="474"/>
      <c r="H84" s="474"/>
      <c r="I84" s="474"/>
      <c r="J84" s="474"/>
      <c r="K84" s="1147"/>
      <c r="L84" s="204"/>
    </row>
    <row r="85" spans="1:12" x14ac:dyDescent="0.25">
      <c r="A85" s="473"/>
      <c r="C85" s="474"/>
      <c r="D85" s="474"/>
      <c r="E85" s="474"/>
      <c r="F85" s="474"/>
      <c r="G85" s="474"/>
      <c r="H85" s="474"/>
      <c r="I85" s="474"/>
      <c r="J85" s="474"/>
      <c r="K85" s="1147"/>
      <c r="L85" s="204"/>
    </row>
    <row r="86" spans="1:12" x14ac:dyDescent="0.25">
      <c r="A86" s="473"/>
      <c r="C86" s="474"/>
      <c r="D86" s="474"/>
      <c r="E86" s="474"/>
      <c r="F86" s="474"/>
      <c r="G86" s="474"/>
      <c r="H86" s="474"/>
      <c r="I86" s="474"/>
      <c r="J86" s="474"/>
      <c r="K86" s="1147"/>
      <c r="L86" s="204"/>
    </row>
    <row r="87" spans="1:12" x14ac:dyDescent="0.25">
      <c r="A87" s="473"/>
      <c r="C87" s="474"/>
      <c r="D87" s="474"/>
      <c r="E87" s="474"/>
      <c r="F87" s="474"/>
      <c r="G87" s="474"/>
      <c r="H87" s="474"/>
      <c r="I87" s="474"/>
      <c r="J87" s="474"/>
      <c r="K87" s="1147"/>
      <c r="L87" s="204"/>
    </row>
    <row r="88" spans="1:12" x14ac:dyDescent="0.25">
      <c r="A88" s="473"/>
      <c r="C88" s="474"/>
      <c r="D88" s="474"/>
      <c r="E88" s="474"/>
      <c r="F88" s="474"/>
      <c r="G88" s="474"/>
      <c r="H88" s="474"/>
      <c r="I88" s="474"/>
      <c r="J88" s="474"/>
      <c r="K88" s="1147"/>
      <c r="L88" s="204"/>
    </row>
    <row r="89" spans="1:12" x14ac:dyDescent="0.25">
      <c r="A89" s="473"/>
      <c r="C89" s="474"/>
      <c r="D89" s="474"/>
      <c r="E89" s="474"/>
      <c r="F89" s="474"/>
      <c r="G89" s="474"/>
      <c r="H89" s="474"/>
      <c r="I89" s="474"/>
      <c r="J89" s="474"/>
      <c r="K89" s="1147"/>
      <c r="L89" s="204"/>
    </row>
    <row r="90" spans="1:12" x14ac:dyDescent="0.25">
      <c r="A90" s="473"/>
    </row>
    <row r="91" spans="1:12" x14ac:dyDescent="0.25">
      <c r="A91" s="473"/>
    </row>
    <row r="92" spans="1:12" x14ac:dyDescent="0.25">
      <c r="A92" s="473"/>
    </row>
    <row r="93" spans="1:12" x14ac:dyDescent="0.25">
      <c r="A93" s="473"/>
    </row>
  </sheetData>
  <autoFilter ref="A6:L57"/>
  <mergeCells count="42">
    <mergeCell ref="K2:L2"/>
    <mergeCell ref="K3:L3"/>
    <mergeCell ref="K4:L4"/>
    <mergeCell ref="K5:L5"/>
    <mergeCell ref="C43:J43"/>
    <mergeCell ref="C40:J40"/>
    <mergeCell ref="C41:J41"/>
    <mergeCell ref="C42:J42"/>
    <mergeCell ref="H38:I38"/>
    <mergeCell ref="C36:J36"/>
    <mergeCell ref="C39:J39"/>
    <mergeCell ref="C34:J34"/>
    <mergeCell ref="C33:J33"/>
    <mergeCell ref="C29:J29"/>
    <mergeCell ref="C32:J32"/>
    <mergeCell ref="C30:J30"/>
    <mergeCell ref="C28:J28"/>
    <mergeCell ref="C7:J7"/>
    <mergeCell ref="C11:J11"/>
    <mergeCell ref="C19:J19"/>
    <mergeCell ref="C18:J18"/>
    <mergeCell ref="C25:J25"/>
    <mergeCell ref="C22:J22"/>
    <mergeCell ref="C16:J16"/>
    <mergeCell ref="C13:J13"/>
    <mergeCell ref="C12:J12"/>
    <mergeCell ref="C44:J44"/>
    <mergeCell ref="A1:L1"/>
    <mergeCell ref="A2:B2"/>
    <mergeCell ref="C2:F2"/>
    <mergeCell ref="G2:H5"/>
    <mergeCell ref="I2:J2"/>
    <mergeCell ref="A3:B3"/>
    <mergeCell ref="C3:F3"/>
    <mergeCell ref="I3:J3"/>
    <mergeCell ref="A4:B4"/>
    <mergeCell ref="C4:F4"/>
    <mergeCell ref="I4:J4"/>
    <mergeCell ref="A5:B5"/>
    <mergeCell ref="C5:F5"/>
    <mergeCell ref="I5:J5"/>
    <mergeCell ref="C26:J26"/>
  </mergeCells>
  <hyperlinks>
    <hyperlink ref="B7" r:id="rId1"/>
  </hyperlinks>
  <pageMargins left="0.7" right="0.7" top="0.75" bottom="0.75" header="0.3" footer="0.3"/>
  <pageSetup orientation="portrait"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1C9A16"/>
  </sheetPr>
  <dimension ref="A1:M99"/>
  <sheetViews>
    <sheetView workbookViewId="0">
      <pane ySplit="6" topLeftCell="A69" activePane="bottomLeft" state="frozen"/>
      <selection pane="bottomLeft" activeCell="H83" sqref="H83"/>
    </sheetView>
  </sheetViews>
  <sheetFormatPr defaultColWidth="8.88671875" defaultRowHeight="15.75" x14ac:dyDescent="0.25"/>
  <cols>
    <col min="1" max="1" width="8.5546875" style="48" customWidth="1"/>
    <col min="2" max="2" width="7.88671875" style="591" customWidth="1"/>
    <col min="3" max="7" width="9.109375" style="591" customWidth="1"/>
    <col min="8" max="8" width="11.109375" style="591" customWidth="1"/>
    <col min="9" max="9" width="9.109375" style="591" customWidth="1"/>
    <col min="10" max="10" width="10.6640625" style="591" customWidth="1"/>
    <col min="11" max="11" width="29.44140625" style="1150" customWidth="1"/>
    <col min="12" max="12" width="46.109375" style="7" customWidth="1"/>
    <col min="13" max="16384" width="8.88671875" style="89"/>
  </cols>
  <sheetData>
    <row r="1" spans="1:13" s="6" customFormat="1" ht="30.75" customHeight="1" thickTop="1" x14ac:dyDescent="0.25">
      <c r="A1" s="1829" t="s">
        <v>2259</v>
      </c>
      <c r="B1" s="1830"/>
      <c r="C1" s="1830"/>
      <c r="D1" s="1830"/>
      <c r="E1" s="1830"/>
      <c r="F1" s="1830"/>
      <c r="G1" s="1830"/>
      <c r="H1" s="1830"/>
      <c r="I1" s="1830"/>
      <c r="J1" s="1830"/>
      <c r="K1" s="1830"/>
      <c r="L1" s="1831"/>
      <c r="M1" s="5"/>
    </row>
    <row r="2" spans="1:13" s="432" customFormat="1" ht="20.100000000000001" customHeight="1" x14ac:dyDescent="0.25">
      <c r="A2" s="2175" t="s">
        <v>177</v>
      </c>
      <c r="B2" s="2176"/>
      <c r="C2" s="2177">
        <f>(82+130+25)*25</f>
        <v>5925</v>
      </c>
      <c r="D2" s="2178"/>
      <c r="E2" s="2178"/>
      <c r="F2" s="2179"/>
      <c r="G2" s="2185" t="s">
        <v>3240</v>
      </c>
      <c r="H2" s="2186"/>
      <c r="I2" s="1628" t="s">
        <v>178</v>
      </c>
      <c r="J2" s="1629"/>
      <c r="K2" s="1722" t="s">
        <v>185</v>
      </c>
      <c r="L2" s="1723"/>
    </row>
    <row r="3" spans="1:13" s="432" customFormat="1" ht="24.75" customHeight="1" x14ac:dyDescent="0.25">
      <c r="A3" s="2175" t="s">
        <v>179</v>
      </c>
      <c r="B3" s="2176"/>
      <c r="C3" s="2177" t="s">
        <v>186</v>
      </c>
      <c r="D3" s="2178"/>
      <c r="E3" s="2178"/>
      <c r="F3" s="2179"/>
      <c r="G3" s="2183" t="s">
        <v>3382</v>
      </c>
      <c r="H3" s="2184"/>
      <c r="I3" s="1628" t="s">
        <v>180</v>
      </c>
      <c r="J3" s="1629"/>
      <c r="K3" s="1722" t="s">
        <v>1292</v>
      </c>
      <c r="L3" s="1723"/>
    </row>
    <row r="4" spans="1:13" s="432" customFormat="1" ht="20.25" customHeight="1" x14ac:dyDescent="0.25">
      <c r="A4" s="2175" t="s">
        <v>181</v>
      </c>
      <c r="B4" s="2176"/>
      <c r="C4" s="2180" t="s">
        <v>3381</v>
      </c>
      <c r="D4" s="2181"/>
      <c r="E4" s="2181"/>
      <c r="F4" s="2182"/>
      <c r="G4" s="2183" t="s">
        <v>3137</v>
      </c>
      <c r="H4" s="2184"/>
      <c r="I4" s="1628" t="s">
        <v>182</v>
      </c>
      <c r="J4" s="1629"/>
      <c r="K4" s="1722" t="s">
        <v>3395</v>
      </c>
      <c r="L4" s="1723"/>
    </row>
    <row r="5" spans="1:13" s="435" customFormat="1" ht="36.75" customHeight="1" thickBot="1" x14ac:dyDescent="0.3">
      <c r="A5" s="2175" t="s">
        <v>183</v>
      </c>
      <c r="B5" s="2176"/>
      <c r="C5" s="2192" t="s">
        <v>3380</v>
      </c>
      <c r="D5" s="2193"/>
      <c r="E5" s="2193"/>
      <c r="F5" s="2193"/>
      <c r="G5" s="433"/>
      <c r="H5" s="434"/>
      <c r="I5" s="1628" t="s">
        <v>297</v>
      </c>
      <c r="J5" s="1629"/>
      <c r="K5" s="2190" t="s">
        <v>2162</v>
      </c>
      <c r="L5" s="2191"/>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100.5" customHeight="1" thickTop="1" x14ac:dyDescent="0.25">
      <c r="A7" s="487">
        <v>43163</v>
      </c>
      <c r="B7" s="595" t="s">
        <v>78</v>
      </c>
      <c r="C7" s="2159" t="s">
        <v>1948</v>
      </c>
      <c r="D7" s="2160"/>
      <c r="E7" s="2160"/>
      <c r="F7" s="2160"/>
      <c r="G7" s="2160"/>
      <c r="H7" s="2160"/>
      <c r="I7" s="2160"/>
      <c r="J7" s="2160"/>
      <c r="K7" s="489" t="s">
        <v>1418</v>
      </c>
      <c r="L7" s="489" t="s">
        <v>1418</v>
      </c>
    </row>
    <row r="8" spans="1:13" ht="54.75" customHeight="1" x14ac:dyDescent="0.25">
      <c r="A8" s="592">
        <v>43167</v>
      </c>
      <c r="B8" s="17" t="s">
        <v>18</v>
      </c>
      <c r="C8" s="593">
        <v>585</v>
      </c>
      <c r="D8" s="179">
        <f t="shared" ref="D8:D15" si="0">+C8*(100-E8)/100</f>
        <v>468</v>
      </c>
      <c r="E8" s="593">
        <v>20</v>
      </c>
      <c r="F8" s="593"/>
      <c r="G8" s="593">
        <v>165</v>
      </c>
      <c r="H8" s="593"/>
      <c r="I8" s="593"/>
      <c r="J8" s="593"/>
      <c r="K8" s="1147"/>
      <c r="L8" s="288" t="s">
        <v>1975</v>
      </c>
    </row>
    <row r="9" spans="1:13" ht="26.25" customHeight="1" x14ac:dyDescent="0.25">
      <c r="A9" s="592">
        <v>43170</v>
      </c>
      <c r="B9" s="17" t="s">
        <v>66</v>
      </c>
      <c r="C9" s="1655" t="s">
        <v>1943</v>
      </c>
      <c r="D9" s="1656"/>
      <c r="E9" s="1656"/>
      <c r="F9" s="1656"/>
      <c r="G9" s="1656"/>
      <c r="H9" s="1656"/>
      <c r="I9" s="1656"/>
      <c r="J9" s="1657"/>
      <c r="K9" s="1153"/>
      <c r="L9" s="288"/>
    </row>
    <row r="10" spans="1:13" ht="19.5" customHeight="1" x14ac:dyDescent="0.25">
      <c r="A10" s="592">
        <v>43174</v>
      </c>
      <c r="B10" s="17" t="s">
        <v>66</v>
      </c>
      <c r="C10" s="1589" t="s">
        <v>1968</v>
      </c>
      <c r="D10" s="1590"/>
      <c r="E10" s="1590"/>
      <c r="F10" s="1590"/>
      <c r="G10" s="1590"/>
      <c r="H10" s="1590"/>
      <c r="I10" s="1590"/>
      <c r="J10" s="1591"/>
      <c r="K10" s="1148"/>
      <c r="L10" s="288"/>
    </row>
    <row r="11" spans="1:13" ht="51.75" customHeight="1" x14ac:dyDescent="0.25">
      <c r="A11" s="623">
        <v>43177</v>
      </c>
      <c r="B11" s="17" t="s">
        <v>18</v>
      </c>
      <c r="C11" s="593">
        <v>425</v>
      </c>
      <c r="D11" s="179">
        <f t="shared" si="0"/>
        <v>391</v>
      </c>
      <c r="E11" s="593">
        <v>8</v>
      </c>
      <c r="F11" s="593"/>
      <c r="G11" s="593">
        <v>150</v>
      </c>
      <c r="H11" s="593"/>
      <c r="I11" s="593"/>
      <c r="J11" s="593"/>
      <c r="K11" s="1147"/>
      <c r="L11" s="288" t="s">
        <v>1974</v>
      </c>
    </row>
    <row r="12" spans="1:13" ht="36.75" customHeight="1" x14ac:dyDescent="0.25">
      <c r="A12" s="592">
        <v>43188</v>
      </c>
      <c r="B12" s="17" t="s">
        <v>66</v>
      </c>
      <c r="C12" s="1734" t="s">
        <v>1995</v>
      </c>
      <c r="D12" s="1735"/>
      <c r="E12" s="1735"/>
      <c r="F12" s="1735"/>
      <c r="G12" s="1735"/>
      <c r="H12" s="1735"/>
      <c r="I12" s="1735"/>
      <c r="J12" s="1736"/>
      <c r="K12" s="1160"/>
      <c r="L12" s="288"/>
    </row>
    <row r="13" spans="1:13" ht="48.75" customHeight="1" x14ac:dyDescent="0.25">
      <c r="A13" s="331">
        <v>43189</v>
      </c>
      <c r="B13" s="529" t="s">
        <v>18</v>
      </c>
      <c r="C13" s="593">
        <v>425</v>
      </c>
      <c r="D13" s="179">
        <f t="shared" si="0"/>
        <v>255</v>
      </c>
      <c r="E13" s="593">
        <v>40</v>
      </c>
      <c r="F13" s="593"/>
      <c r="G13" s="593">
        <v>145</v>
      </c>
      <c r="H13" s="593"/>
      <c r="I13" s="593"/>
      <c r="J13" s="593"/>
      <c r="K13" s="1147"/>
      <c r="L13" s="288" t="s">
        <v>2000</v>
      </c>
    </row>
    <row r="14" spans="1:13" ht="47.25" x14ac:dyDescent="0.25">
      <c r="A14" s="592">
        <v>43228</v>
      </c>
      <c r="B14" s="17" t="s">
        <v>18</v>
      </c>
      <c r="C14" s="593">
        <v>340</v>
      </c>
      <c r="D14" s="179">
        <f t="shared" si="0"/>
        <v>204</v>
      </c>
      <c r="E14" s="593">
        <v>40</v>
      </c>
      <c r="F14" s="593"/>
      <c r="G14" s="593">
        <v>145</v>
      </c>
      <c r="H14" s="593"/>
      <c r="I14" s="593"/>
      <c r="J14" s="593"/>
      <c r="K14" s="1147"/>
      <c r="L14" s="288" t="s">
        <v>2053</v>
      </c>
    </row>
    <row r="15" spans="1:13" ht="47.25" x14ac:dyDescent="0.25">
      <c r="A15" s="19">
        <v>43289</v>
      </c>
      <c r="B15" s="20" t="s">
        <v>18</v>
      </c>
      <c r="C15" s="236">
        <v>140</v>
      </c>
      <c r="D15" s="237">
        <f t="shared" si="0"/>
        <v>84</v>
      </c>
      <c r="E15" s="236">
        <v>40</v>
      </c>
      <c r="F15" s="236"/>
      <c r="G15" s="236">
        <v>154</v>
      </c>
      <c r="H15" s="236"/>
      <c r="I15" s="236"/>
      <c r="J15" s="236"/>
      <c r="K15" s="1173"/>
      <c r="L15" s="436" t="s">
        <v>2132</v>
      </c>
    </row>
    <row r="16" spans="1:13" ht="54" customHeight="1" x14ac:dyDescent="0.25">
      <c r="A16" s="592">
        <v>43291</v>
      </c>
      <c r="B16" s="17" t="s">
        <v>2136</v>
      </c>
      <c r="C16" s="1734" t="s">
        <v>2135</v>
      </c>
      <c r="D16" s="1590"/>
      <c r="E16" s="1590"/>
      <c r="F16" s="1590"/>
      <c r="G16" s="1590"/>
      <c r="H16" s="1590"/>
      <c r="I16" s="1590"/>
      <c r="J16" s="1591"/>
      <c r="K16" s="1148"/>
      <c r="L16" s="288"/>
    </row>
    <row r="17" spans="1:12" ht="50.25" customHeight="1" x14ac:dyDescent="0.25">
      <c r="A17" s="592">
        <v>43292</v>
      </c>
      <c r="B17" s="17" t="s">
        <v>18</v>
      </c>
      <c r="C17" s="593">
        <v>235</v>
      </c>
      <c r="D17" s="179">
        <f>+C17*(100-E17)/100</f>
        <v>141</v>
      </c>
      <c r="E17" s="593">
        <v>40</v>
      </c>
      <c r="F17" s="593"/>
      <c r="G17" s="593">
        <v>150</v>
      </c>
      <c r="H17" s="593"/>
      <c r="I17" s="593"/>
      <c r="J17" s="593"/>
      <c r="K17" s="1147"/>
      <c r="L17" s="288" t="s">
        <v>2134</v>
      </c>
    </row>
    <row r="18" spans="1:12" ht="102.75" customHeight="1" x14ac:dyDescent="0.25">
      <c r="A18" s="592">
        <v>43305</v>
      </c>
      <c r="B18" s="17" t="s">
        <v>2136</v>
      </c>
      <c r="C18" s="1734" t="s">
        <v>2142</v>
      </c>
      <c r="D18" s="1735"/>
      <c r="E18" s="1735"/>
      <c r="F18" s="1735"/>
      <c r="G18" s="1735"/>
      <c r="H18" s="1735"/>
      <c r="I18" s="1735"/>
      <c r="J18" s="1736"/>
      <c r="K18" s="1160"/>
      <c r="L18" s="288"/>
    </row>
    <row r="19" spans="1:12" ht="81.75" customHeight="1" x14ac:dyDescent="0.25">
      <c r="A19" s="592">
        <v>43306</v>
      </c>
      <c r="B19" s="17" t="s">
        <v>66</v>
      </c>
      <c r="C19" s="1734" t="s">
        <v>2144</v>
      </c>
      <c r="D19" s="1735"/>
      <c r="E19" s="1735"/>
      <c r="F19" s="1735"/>
      <c r="G19" s="1735"/>
      <c r="H19" s="1735"/>
      <c r="I19" s="1735"/>
      <c r="J19" s="1736"/>
      <c r="K19" s="1160"/>
      <c r="L19" s="288"/>
    </row>
    <row r="20" spans="1:12" ht="47.25" x14ac:dyDescent="0.25">
      <c r="A20" s="19">
        <v>43307</v>
      </c>
      <c r="B20" s="20" t="s">
        <v>18</v>
      </c>
      <c r="C20" s="236">
        <v>150</v>
      </c>
      <c r="D20" s="237">
        <f>+C20*(100-E20)/100</f>
        <v>90</v>
      </c>
      <c r="E20" s="236">
        <v>40</v>
      </c>
      <c r="F20" s="236"/>
      <c r="G20" s="236">
        <v>140</v>
      </c>
      <c r="H20" s="236"/>
      <c r="I20" s="236"/>
      <c r="J20" s="236"/>
      <c r="K20" s="1173"/>
      <c r="L20" s="436" t="s">
        <v>2145</v>
      </c>
    </row>
    <row r="21" spans="1:12" ht="98.25" customHeight="1" x14ac:dyDescent="0.25">
      <c r="A21" s="592">
        <v>43309</v>
      </c>
      <c r="B21" s="17" t="s">
        <v>66</v>
      </c>
      <c r="C21" s="1655" t="s">
        <v>2147</v>
      </c>
      <c r="D21" s="1659"/>
      <c r="E21" s="1659"/>
      <c r="F21" s="1659"/>
      <c r="G21" s="1659"/>
      <c r="H21" s="1659"/>
      <c r="I21" s="1659"/>
      <c r="J21" s="1660"/>
      <c r="K21" s="1155"/>
      <c r="L21" s="288"/>
    </row>
    <row r="22" spans="1:12" ht="156.75" customHeight="1" x14ac:dyDescent="0.25">
      <c r="A22" s="592">
        <v>43311</v>
      </c>
      <c r="B22" s="17" t="s">
        <v>66</v>
      </c>
      <c r="C22" s="1734" t="s">
        <v>2148</v>
      </c>
      <c r="D22" s="1590"/>
      <c r="E22" s="1590"/>
      <c r="F22" s="1590"/>
      <c r="G22" s="1590"/>
      <c r="H22" s="1590"/>
      <c r="I22" s="1590"/>
      <c r="J22" s="1591"/>
      <c r="K22" s="1148"/>
      <c r="L22" s="288"/>
    </row>
    <row r="23" spans="1:12" ht="99" customHeight="1" x14ac:dyDescent="0.25">
      <c r="A23" s="485">
        <v>43314</v>
      </c>
      <c r="B23" s="486" t="s">
        <v>24</v>
      </c>
      <c r="C23" s="1695" t="s">
        <v>2277</v>
      </c>
      <c r="D23" s="1696"/>
      <c r="E23" s="1696"/>
      <c r="F23" s="1696"/>
      <c r="G23" s="1696"/>
      <c r="H23" s="1696"/>
      <c r="I23" s="1696"/>
      <c r="J23" s="1697"/>
      <c r="K23" s="494" t="s">
        <v>1414</v>
      </c>
      <c r="L23" s="494" t="s">
        <v>1414</v>
      </c>
    </row>
    <row r="24" spans="1:12" ht="19.5" customHeight="1" x14ac:dyDescent="0.25">
      <c r="A24" s="1582">
        <v>43323</v>
      </c>
      <c r="B24" s="17" t="s">
        <v>18</v>
      </c>
      <c r="C24" s="593">
        <v>350</v>
      </c>
      <c r="D24" s="179">
        <f>+C24*(100-E24)/100</f>
        <v>70</v>
      </c>
      <c r="E24" s="593">
        <v>80</v>
      </c>
      <c r="F24" s="593"/>
      <c r="G24" s="593">
        <v>138</v>
      </c>
      <c r="H24" s="593"/>
      <c r="I24" s="593"/>
      <c r="J24" s="593"/>
      <c r="K24" s="1147"/>
      <c r="L24" s="288" t="s">
        <v>2170</v>
      </c>
    </row>
    <row r="25" spans="1:12" ht="19.5" customHeight="1" x14ac:dyDescent="0.25">
      <c r="A25" s="1682"/>
      <c r="B25" s="17" t="s">
        <v>127</v>
      </c>
      <c r="C25" s="593"/>
      <c r="D25" s="179"/>
      <c r="E25" s="593"/>
      <c r="F25" s="593"/>
      <c r="G25" s="593"/>
      <c r="H25" s="718">
        <v>5260</v>
      </c>
      <c r="I25" s="718">
        <v>100</v>
      </c>
      <c r="J25" s="593"/>
      <c r="K25" s="1147"/>
      <c r="L25" s="288"/>
    </row>
    <row r="26" spans="1:12" ht="19.5" customHeight="1" x14ac:dyDescent="0.25">
      <c r="A26" s="592">
        <v>43335</v>
      </c>
      <c r="B26" s="17" t="s">
        <v>13</v>
      </c>
      <c r="C26" s="1658" t="s">
        <v>2180</v>
      </c>
      <c r="D26" s="1659"/>
      <c r="E26" s="1659"/>
      <c r="F26" s="1659"/>
      <c r="G26" s="1659"/>
      <c r="H26" s="1659"/>
      <c r="I26" s="1659"/>
      <c r="J26" s="1660"/>
      <c r="K26" s="1155"/>
      <c r="L26" s="288"/>
    </row>
    <row r="27" spans="1:12" ht="19.5" customHeight="1" x14ac:dyDescent="0.25">
      <c r="A27" s="592">
        <v>43345</v>
      </c>
      <c r="B27" s="17" t="s">
        <v>13</v>
      </c>
      <c r="C27" s="1658" t="s">
        <v>2189</v>
      </c>
      <c r="D27" s="1659"/>
      <c r="E27" s="1659"/>
      <c r="F27" s="1659"/>
      <c r="G27" s="1659"/>
      <c r="H27" s="1659"/>
      <c r="I27" s="1659"/>
      <c r="J27" s="1660"/>
      <c r="K27" s="1155"/>
      <c r="L27" s="288"/>
    </row>
    <row r="28" spans="1:12" ht="19.5" customHeight="1" x14ac:dyDescent="0.25">
      <c r="A28" s="592">
        <v>43382</v>
      </c>
      <c r="B28" s="17" t="s">
        <v>4</v>
      </c>
      <c r="C28" s="1658" t="s">
        <v>2252</v>
      </c>
      <c r="D28" s="1659"/>
      <c r="E28" s="1659"/>
      <c r="F28" s="1659"/>
      <c r="G28" s="1659"/>
      <c r="H28" s="1659"/>
      <c r="I28" s="1659"/>
      <c r="J28" s="1660"/>
      <c r="K28" s="1155"/>
      <c r="L28" s="288"/>
    </row>
    <row r="29" spans="1:12" ht="19.5" customHeight="1" x14ac:dyDescent="0.25">
      <c r="A29" s="592">
        <v>43385</v>
      </c>
      <c r="B29" s="17" t="s">
        <v>18</v>
      </c>
      <c r="C29" s="593">
        <v>360</v>
      </c>
      <c r="D29" s="179">
        <f>+C29*(100-E29)/100</f>
        <v>216</v>
      </c>
      <c r="E29" s="593">
        <v>40</v>
      </c>
      <c r="F29" s="593"/>
      <c r="G29" s="593">
        <v>140</v>
      </c>
      <c r="H29" s="593"/>
      <c r="I29" s="593"/>
      <c r="J29" s="593"/>
      <c r="K29" s="1147"/>
      <c r="L29" s="288" t="s">
        <v>2249</v>
      </c>
    </row>
    <row r="30" spans="1:12" ht="19.5" customHeight="1" x14ac:dyDescent="0.25">
      <c r="A30" s="592">
        <v>43411</v>
      </c>
      <c r="B30" s="17" t="s">
        <v>127</v>
      </c>
      <c r="C30" s="593"/>
      <c r="D30" s="179"/>
      <c r="E30" s="593"/>
      <c r="F30" s="593"/>
      <c r="G30" s="593"/>
      <c r="H30" s="593">
        <v>5800</v>
      </c>
      <c r="I30" s="593">
        <v>100</v>
      </c>
      <c r="J30" s="593"/>
      <c r="K30" s="1147"/>
      <c r="L30" s="288" t="s">
        <v>2279</v>
      </c>
    </row>
    <row r="31" spans="1:12" ht="19.5" customHeight="1" x14ac:dyDescent="0.25">
      <c r="A31" s="592">
        <v>43412</v>
      </c>
      <c r="B31" s="17" t="s">
        <v>26</v>
      </c>
      <c r="C31" s="1589" t="s">
        <v>2251</v>
      </c>
      <c r="D31" s="1590"/>
      <c r="E31" s="1590"/>
      <c r="F31" s="1590"/>
      <c r="G31" s="1590"/>
      <c r="H31" s="1590"/>
      <c r="I31" s="1590"/>
      <c r="J31" s="1591"/>
      <c r="K31" s="1148"/>
      <c r="L31" s="288"/>
    </row>
    <row r="32" spans="1:12" ht="19.5" customHeight="1" x14ac:dyDescent="0.25">
      <c r="A32" s="592">
        <v>43446</v>
      </c>
      <c r="B32" s="17" t="s">
        <v>18</v>
      </c>
      <c r="C32" s="593">
        <v>285</v>
      </c>
      <c r="D32" s="179">
        <f>+C32*(100-E32)/100</f>
        <v>171</v>
      </c>
      <c r="E32" s="593">
        <v>40</v>
      </c>
      <c r="F32" s="593"/>
      <c r="G32" s="593">
        <v>145</v>
      </c>
      <c r="H32" s="593"/>
      <c r="I32" s="593"/>
      <c r="J32" s="593"/>
      <c r="K32" s="1147"/>
      <c r="L32" s="288" t="s">
        <v>1636</v>
      </c>
    </row>
    <row r="33" spans="1:12" ht="19.5" customHeight="1" thickBot="1" x14ac:dyDescent="0.3">
      <c r="A33" s="779">
        <v>43447</v>
      </c>
      <c r="B33" s="784" t="s">
        <v>127</v>
      </c>
      <c r="C33" s="391"/>
      <c r="D33" s="205"/>
      <c r="E33" s="391"/>
      <c r="F33" s="391"/>
      <c r="G33" s="391"/>
      <c r="H33" s="391">
        <v>5300</v>
      </c>
      <c r="I33" s="391">
        <v>100</v>
      </c>
      <c r="J33" s="391"/>
      <c r="K33" s="1188"/>
      <c r="L33" s="793"/>
    </row>
    <row r="34" spans="1:12" ht="19.5" customHeight="1" thickTop="1" x14ac:dyDescent="0.25">
      <c r="A34" s="40">
        <v>43479</v>
      </c>
      <c r="B34" s="41" t="s">
        <v>11</v>
      </c>
      <c r="C34" s="1816" t="s">
        <v>2376</v>
      </c>
      <c r="D34" s="1817"/>
      <c r="E34" s="1817"/>
      <c r="F34" s="1817"/>
      <c r="G34" s="1817"/>
      <c r="H34" s="1817"/>
      <c r="I34" s="1817"/>
      <c r="J34" s="1818"/>
      <c r="K34" s="1166"/>
      <c r="L34" s="422"/>
    </row>
    <row r="35" spans="1:12" ht="19.5" customHeight="1" x14ac:dyDescent="0.25">
      <c r="A35" s="592">
        <v>43491</v>
      </c>
      <c r="B35" s="17" t="s">
        <v>11</v>
      </c>
      <c r="C35" s="1734" t="s">
        <v>2392</v>
      </c>
      <c r="D35" s="1735"/>
      <c r="E35" s="1735"/>
      <c r="F35" s="1735"/>
      <c r="G35" s="1735"/>
      <c r="H35" s="1735"/>
      <c r="I35" s="1735"/>
      <c r="J35" s="1736"/>
      <c r="K35" s="1160"/>
      <c r="L35" s="204"/>
    </row>
    <row r="36" spans="1:12" ht="19.5" customHeight="1" x14ac:dyDescent="0.25">
      <c r="A36" s="592">
        <v>43496</v>
      </c>
      <c r="B36" s="17" t="s">
        <v>18</v>
      </c>
      <c r="C36" s="593">
        <v>320</v>
      </c>
      <c r="D36" s="179">
        <f>+C36*(100-E36)/100</f>
        <v>192</v>
      </c>
      <c r="E36" s="593">
        <v>40</v>
      </c>
      <c r="F36" s="593"/>
      <c r="G36" s="593">
        <v>170</v>
      </c>
      <c r="H36" s="593"/>
      <c r="I36" s="593"/>
      <c r="J36" s="593"/>
      <c r="K36" s="1147"/>
      <c r="L36" s="204" t="s">
        <v>1967</v>
      </c>
    </row>
    <row r="37" spans="1:12" ht="19.5" customHeight="1" x14ac:dyDescent="0.25">
      <c r="A37" s="807">
        <v>43496</v>
      </c>
      <c r="B37" s="17" t="s">
        <v>11</v>
      </c>
      <c r="C37" s="1734" t="s">
        <v>2394</v>
      </c>
      <c r="D37" s="1735"/>
      <c r="E37" s="1735"/>
      <c r="F37" s="1735"/>
      <c r="G37" s="1735"/>
      <c r="H37" s="1735"/>
      <c r="I37" s="1735"/>
      <c r="J37" s="1736"/>
      <c r="K37" s="1160"/>
      <c r="L37" s="204"/>
    </row>
    <row r="38" spans="1:12" ht="19.5" customHeight="1" x14ac:dyDescent="0.25">
      <c r="A38" s="592">
        <v>43582</v>
      </c>
      <c r="B38" s="17" t="s">
        <v>127</v>
      </c>
      <c r="C38" s="593"/>
      <c r="D38" s="179"/>
      <c r="E38" s="593"/>
      <c r="F38" s="593"/>
      <c r="G38" s="593"/>
      <c r="H38" s="593">
        <v>5800</v>
      </c>
      <c r="I38" s="593">
        <v>100</v>
      </c>
      <c r="J38" s="593"/>
      <c r="K38" s="1147"/>
      <c r="L38" s="204" t="s">
        <v>42</v>
      </c>
    </row>
    <row r="39" spans="1:12" ht="19.5" customHeight="1" x14ac:dyDescent="0.25">
      <c r="A39" s="19">
        <v>43620</v>
      </c>
      <c r="B39" s="20" t="s">
        <v>18</v>
      </c>
      <c r="C39" s="236">
        <v>225</v>
      </c>
      <c r="D39" s="237">
        <f>+C39*(100-E39)/100</f>
        <v>135</v>
      </c>
      <c r="E39" s="236">
        <v>40</v>
      </c>
      <c r="F39" s="236" t="s">
        <v>95</v>
      </c>
      <c r="G39" s="236">
        <v>130</v>
      </c>
      <c r="H39" s="236"/>
      <c r="I39" s="236"/>
      <c r="J39" s="236"/>
      <c r="K39" s="1173"/>
      <c r="L39" s="303" t="s">
        <v>1588</v>
      </c>
    </row>
    <row r="40" spans="1:12" ht="52.5" customHeight="1" x14ac:dyDescent="0.25">
      <c r="A40" s="592">
        <v>43626</v>
      </c>
      <c r="B40" s="17" t="s">
        <v>13</v>
      </c>
      <c r="C40" s="1734" t="s">
        <v>2552</v>
      </c>
      <c r="D40" s="1735"/>
      <c r="E40" s="1735"/>
      <c r="F40" s="1735"/>
      <c r="G40" s="1735"/>
      <c r="H40" s="1735"/>
      <c r="I40" s="1735"/>
      <c r="J40" s="1736"/>
      <c r="K40" s="1160"/>
      <c r="L40" s="204"/>
    </row>
    <row r="41" spans="1:12" ht="19.5" customHeight="1" x14ac:dyDescent="0.25">
      <c r="A41" s="592">
        <v>43629</v>
      </c>
      <c r="B41" s="17" t="s">
        <v>66</v>
      </c>
      <c r="C41" s="1589" t="s">
        <v>2547</v>
      </c>
      <c r="D41" s="1590"/>
      <c r="E41" s="1590"/>
      <c r="F41" s="1590"/>
      <c r="G41" s="1590"/>
      <c r="H41" s="1590"/>
      <c r="I41" s="1590"/>
      <c r="J41" s="1591"/>
      <c r="K41" s="1148"/>
      <c r="L41" s="204"/>
    </row>
    <row r="42" spans="1:12" ht="69" customHeight="1" x14ac:dyDescent="0.25">
      <c r="A42" s="485">
        <v>43631</v>
      </c>
      <c r="B42" s="486" t="s">
        <v>24</v>
      </c>
      <c r="C42" s="1652" t="s">
        <v>2742</v>
      </c>
      <c r="D42" s="1653"/>
      <c r="E42" s="1653"/>
      <c r="F42" s="1653"/>
      <c r="G42" s="1653"/>
      <c r="H42" s="1653"/>
      <c r="I42" s="1653"/>
      <c r="J42" s="1654"/>
      <c r="K42" s="1152"/>
      <c r="L42" s="856" t="s">
        <v>1414</v>
      </c>
    </row>
    <row r="43" spans="1:12" ht="19.5" customHeight="1" x14ac:dyDescent="0.25">
      <c r="A43" s="592">
        <v>43644</v>
      </c>
      <c r="B43" s="17" t="s">
        <v>18</v>
      </c>
      <c r="C43" s="593">
        <v>195</v>
      </c>
      <c r="D43" s="179">
        <f>+C43*(100-E43)/100</f>
        <v>117</v>
      </c>
      <c r="E43" s="593">
        <v>40</v>
      </c>
      <c r="F43" s="593"/>
      <c r="G43" s="593">
        <v>138</v>
      </c>
      <c r="H43" s="593"/>
      <c r="I43" s="593"/>
      <c r="J43" s="593"/>
      <c r="K43" s="1147"/>
      <c r="L43" s="204" t="s">
        <v>132</v>
      </c>
    </row>
    <row r="44" spans="1:12" ht="19.5" customHeight="1" x14ac:dyDescent="0.25">
      <c r="A44" s="592">
        <v>43690</v>
      </c>
      <c r="B44" s="17" t="s">
        <v>18</v>
      </c>
      <c r="C44" s="593">
        <v>185</v>
      </c>
      <c r="D44" s="179">
        <f>+C44*(100-E44)/100</f>
        <v>140.6</v>
      </c>
      <c r="E44" s="593">
        <v>24</v>
      </c>
      <c r="F44" s="593"/>
      <c r="G44" s="593">
        <v>130</v>
      </c>
      <c r="H44" s="593"/>
      <c r="I44" s="593"/>
      <c r="J44" s="593"/>
      <c r="K44" s="1147"/>
      <c r="L44" s="204" t="s">
        <v>36</v>
      </c>
    </row>
    <row r="45" spans="1:12" ht="19.5" customHeight="1" x14ac:dyDescent="0.25">
      <c r="A45" s="592">
        <v>43709</v>
      </c>
      <c r="B45" s="17" t="s">
        <v>127</v>
      </c>
      <c r="C45" s="593"/>
      <c r="D45" s="593"/>
      <c r="E45" s="593"/>
      <c r="F45" s="593"/>
      <c r="G45" s="593"/>
      <c r="H45" s="593">
        <v>5900</v>
      </c>
      <c r="I45" s="593">
        <v>100</v>
      </c>
      <c r="J45" s="593"/>
      <c r="K45" s="1147"/>
      <c r="L45" s="204" t="s">
        <v>2627</v>
      </c>
    </row>
    <row r="46" spans="1:12" ht="21.75" customHeight="1" x14ac:dyDescent="0.25">
      <c r="A46" s="592">
        <v>43736</v>
      </c>
      <c r="B46" s="17" t="s">
        <v>13</v>
      </c>
      <c r="C46" s="1734" t="s">
        <v>2657</v>
      </c>
      <c r="D46" s="1735"/>
      <c r="E46" s="1735"/>
      <c r="F46" s="1735"/>
      <c r="G46" s="1735"/>
      <c r="H46" s="1735"/>
      <c r="I46" s="1735"/>
      <c r="J46" s="1736"/>
      <c r="K46" s="1160"/>
      <c r="L46" s="204"/>
    </row>
    <row r="47" spans="1:12" ht="19.5" customHeight="1" x14ac:dyDescent="0.25">
      <c r="A47" s="592">
        <v>43798</v>
      </c>
      <c r="B47" s="17" t="s">
        <v>13</v>
      </c>
      <c r="C47" s="1734" t="s">
        <v>2743</v>
      </c>
      <c r="D47" s="1735"/>
      <c r="E47" s="1735"/>
      <c r="F47" s="1735"/>
      <c r="G47" s="1735"/>
      <c r="H47" s="1735"/>
      <c r="I47" s="1735"/>
      <c r="J47" s="1736"/>
      <c r="K47" s="1160"/>
      <c r="L47" s="204"/>
    </row>
    <row r="48" spans="1:12" ht="19.5" customHeight="1" x14ac:dyDescent="0.25">
      <c r="A48" s="592">
        <v>43807</v>
      </c>
      <c r="B48" s="17" t="s">
        <v>18</v>
      </c>
      <c r="C48" s="593">
        <v>195</v>
      </c>
      <c r="D48" s="593">
        <f>+C48*(100-E48)/100</f>
        <v>117</v>
      </c>
      <c r="E48" s="593">
        <v>40</v>
      </c>
      <c r="F48" s="593"/>
      <c r="G48" s="593">
        <v>80</v>
      </c>
      <c r="H48" s="593"/>
      <c r="I48" s="593"/>
      <c r="J48" s="593"/>
      <c r="K48" s="1147"/>
      <c r="L48" s="204" t="s">
        <v>2725</v>
      </c>
    </row>
    <row r="49" spans="1:12" ht="19.5" customHeight="1" x14ac:dyDescent="0.25">
      <c r="A49" s="592">
        <v>43808</v>
      </c>
      <c r="B49" s="17" t="s">
        <v>13</v>
      </c>
      <c r="C49" s="1589" t="s">
        <v>1255</v>
      </c>
      <c r="D49" s="1590"/>
      <c r="E49" s="1590"/>
      <c r="F49" s="1590"/>
      <c r="G49" s="1590"/>
      <c r="H49" s="1590"/>
      <c r="I49" s="1590"/>
      <c r="J49" s="1591"/>
      <c r="K49" s="1148"/>
      <c r="L49" s="204"/>
    </row>
    <row r="50" spans="1:12" ht="19.5" customHeight="1" x14ac:dyDescent="0.25">
      <c r="A50" s="592">
        <v>43821</v>
      </c>
      <c r="B50" s="17" t="s">
        <v>127</v>
      </c>
      <c r="C50" s="593"/>
      <c r="D50" s="593" t="s">
        <v>1941</v>
      </c>
      <c r="E50" s="593"/>
      <c r="F50" s="593"/>
      <c r="G50" s="593"/>
      <c r="H50" s="593">
        <v>5880</v>
      </c>
      <c r="I50" s="593">
        <v>94</v>
      </c>
      <c r="J50" s="593"/>
      <c r="K50" s="1147"/>
      <c r="L50" s="204" t="s">
        <v>2757</v>
      </c>
    </row>
    <row r="51" spans="1:12" ht="19.5" customHeight="1" x14ac:dyDescent="0.25">
      <c r="A51" s="19">
        <v>43904</v>
      </c>
      <c r="B51" s="20" t="s">
        <v>127</v>
      </c>
      <c r="C51" s="236"/>
      <c r="D51" s="236"/>
      <c r="E51" s="236"/>
      <c r="F51" s="236"/>
      <c r="G51" s="236"/>
      <c r="H51" s="236">
        <v>5770</v>
      </c>
      <c r="I51" s="236">
        <v>83</v>
      </c>
      <c r="J51" s="236"/>
      <c r="K51" s="1173"/>
      <c r="L51" s="303" t="s">
        <v>2840</v>
      </c>
    </row>
    <row r="52" spans="1:12" ht="19.5" customHeight="1" x14ac:dyDescent="0.25">
      <c r="A52" s="592">
        <v>43963</v>
      </c>
      <c r="B52" s="17" t="s">
        <v>11</v>
      </c>
      <c r="C52" s="1589" t="s">
        <v>2946</v>
      </c>
      <c r="D52" s="1590"/>
      <c r="E52" s="1590"/>
      <c r="F52" s="1590"/>
      <c r="G52" s="1590"/>
      <c r="H52" s="1590"/>
      <c r="I52" s="1590"/>
      <c r="J52" s="1591"/>
      <c r="K52" s="1148"/>
      <c r="L52" s="204"/>
    </row>
    <row r="53" spans="1:12" ht="19.5" customHeight="1" x14ac:dyDescent="0.25">
      <c r="A53" s="592">
        <v>43968</v>
      </c>
      <c r="B53" s="17" t="s">
        <v>11</v>
      </c>
      <c r="C53" s="1589" t="s">
        <v>2943</v>
      </c>
      <c r="D53" s="1590"/>
      <c r="E53" s="1590"/>
      <c r="F53" s="1590"/>
      <c r="G53" s="1590"/>
      <c r="H53" s="1590"/>
      <c r="I53" s="1590"/>
      <c r="J53" s="1591"/>
      <c r="K53" s="1148"/>
      <c r="L53" s="204"/>
    </row>
    <row r="54" spans="1:12" x14ac:dyDescent="0.25">
      <c r="A54" s="1337">
        <v>43981</v>
      </c>
      <c r="B54" s="913" t="s">
        <v>4</v>
      </c>
      <c r="C54" s="914"/>
      <c r="D54" s="914"/>
      <c r="E54" s="914">
        <v>45</v>
      </c>
      <c r="F54" s="914"/>
      <c r="G54" s="914"/>
      <c r="H54" s="914"/>
      <c r="I54" s="914"/>
      <c r="J54" s="914"/>
      <c r="K54" s="1199"/>
      <c r="L54" s="915"/>
    </row>
    <row r="55" spans="1:12" ht="29.25" customHeight="1" x14ac:dyDescent="0.25">
      <c r="A55" s="29">
        <v>43994</v>
      </c>
      <c r="B55" s="30" t="s">
        <v>11</v>
      </c>
      <c r="C55" s="1978" t="s">
        <v>2986</v>
      </c>
      <c r="D55" s="1979"/>
      <c r="E55" s="1979"/>
      <c r="F55" s="1979"/>
      <c r="G55" s="1979"/>
      <c r="H55" s="1979"/>
      <c r="I55" s="1979"/>
      <c r="J55" s="1980"/>
      <c r="K55" s="1177"/>
      <c r="L55" s="304"/>
    </row>
    <row r="56" spans="1:12" ht="19.5" customHeight="1" x14ac:dyDescent="0.25">
      <c r="A56" s="29">
        <v>44006</v>
      </c>
      <c r="B56" s="30" t="s">
        <v>18</v>
      </c>
      <c r="C56" s="200">
        <v>105</v>
      </c>
      <c r="D56" s="200">
        <v>57.750000000000007</v>
      </c>
      <c r="E56" s="200">
        <v>45</v>
      </c>
      <c r="F56" s="200" t="s">
        <v>95</v>
      </c>
      <c r="G56" s="200">
        <v>165</v>
      </c>
      <c r="H56" s="199"/>
      <c r="I56" s="199"/>
      <c r="J56" s="199"/>
      <c r="K56" s="1212"/>
      <c r="L56" s="304" t="s">
        <v>1636</v>
      </c>
    </row>
    <row r="57" spans="1:12" x14ac:dyDescent="0.25">
      <c r="A57" s="1337">
        <v>44012</v>
      </c>
      <c r="B57" s="913" t="s">
        <v>4</v>
      </c>
      <c r="C57" s="914"/>
      <c r="D57" s="914"/>
      <c r="E57" s="914">
        <v>43</v>
      </c>
      <c r="F57" s="914"/>
      <c r="G57" s="914"/>
      <c r="H57" s="914"/>
      <c r="I57" s="914"/>
      <c r="J57" s="914"/>
      <c r="K57" s="1199"/>
      <c r="L57" s="915"/>
    </row>
    <row r="58" spans="1:12" x14ac:dyDescent="0.25">
      <c r="A58" s="1337">
        <v>44042</v>
      </c>
      <c r="B58" s="913" t="s">
        <v>4</v>
      </c>
      <c r="C58" s="914"/>
      <c r="D58" s="914"/>
      <c r="E58" s="914">
        <v>43</v>
      </c>
      <c r="F58" s="914"/>
      <c r="G58" s="914"/>
      <c r="H58" s="914"/>
      <c r="I58" s="914"/>
      <c r="J58" s="914"/>
      <c r="K58" s="1199"/>
      <c r="L58" s="915"/>
    </row>
    <row r="59" spans="1:12" ht="19.5" customHeight="1" x14ac:dyDescent="0.25">
      <c r="A59" s="29">
        <v>44044</v>
      </c>
      <c r="B59" s="30" t="s">
        <v>18</v>
      </c>
      <c r="C59" s="199">
        <v>100</v>
      </c>
      <c r="D59" s="199">
        <f>+C59*(100-E59)/100</f>
        <v>57</v>
      </c>
      <c r="E59" s="199">
        <v>43</v>
      </c>
      <c r="F59" s="199" t="s">
        <v>95</v>
      </c>
      <c r="G59" s="199">
        <v>155</v>
      </c>
      <c r="H59" s="199"/>
      <c r="I59" s="199"/>
      <c r="J59" s="199"/>
      <c r="K59" s="1212"/>
      <c r="L59" s="304" t="s">
        <v>3040</v>
      </c>
    </row>
    <row r="60" spans="1:12" x14ac:dyDescent="0.25">
      <c r="A60" s="29">
        <v>44056</v>
      </c>
      <c r="B60" s="30" t="s">
        <v>127</v>
      </c>
      <c r="C60" s="199"/>
      <c r="D60" s="199">
        <f>+C60*(100-E60)/100</f>
        <v>0</v>
      </c>
      <c r="E60" s="199"/>
      <c r="F60" s="199"/>
      <c r="G60" s="199"/>
      <c r="H60" s="199">
        <v>5900</v>
      </c>
      <c r="I60" s="199">
        <v>90</v>
      </c>
      <c r="J60" s="199"/>
      <c r="K60" s="1212"/>
      <c r="L60" s="304" t="s">
        <v>3046</v>
      </c>
    </row>
    <row r="61" spans="1:12" x14ac:dyDescent="0.25">
      <c r="A61" s="1337">
        <v>44073</v>
      </c>
      <c r="B61" s="913" t="s">
        <v>4</v>
      </c>
      <c r="C61" s="914"/>
      <c r="D61" s="914"/>
      <c r="E61" s="914">
        <v>43</v>
      </c>
      <c r="F61" s="914"/>
      <c r="G61" s="914"/>
      <c r="H61" s="914"/>
      <c r="I61" s="914"/>
      <c r="J61" s="914"/>
      <c r="K61" s="1199"/>
      <c r="L61" s="915"/>
    </row>
    <row r="62" spans="1:12" x14ac:dyDescent="0.25">
      <c r="A62" s="29">
        <v>44090</v>
      </c>
      <c r="B62" s="30" t="s">
        <v>13</v>
      </c>
      <c r="C62" s="2187" t="s">
        <v>3308</v>
      </c>
      <c r="D62" s="2188"/>
      <c r="E62" s="2188"/>
      <c r="F62" s="2188"/>
      <c r="G62" s="2188"/>
      <c r="H62" s="2188"/>
      <c r="I62" s="2188"/>
      <c r="J62" s="2189"/>
      <c r="K62" s="1212"/>
      <c r="L62" s="304"/>
    </row>
    <row r="63" spans="1:12" x14ac:dyDescent="0.25">
      <c r="A63" s="1337">
        <v>44104</v>
      </c>
      <c r="B63" s="913" t="s">
        <v>4</v>
      </c>
      <c r="C63" s="914"/>
      <c r="D63" s="914"/>
      <c r="E63" s="914">
        <v>35</v>
      </c>
      <c r="F63" s="914"/>
      <c r="G63" s="914"/>
      <c r="H63" s="914"/>
      <c r="I63" s="914"/>
      <c r="J63" s="914"/>
      <c r="K63" s="1199"/>
      <c r="L63" s="915"/>
    </row>
    <row r="64" spans="1:12" ht="31.5" x14ac:dyDescent="0.25">
      <c r="A64" s="19">
        <v>44121</v>
      </c>
      <c r="B64" s="20" t="s">
        <v>18</v>
      </c>
      <c r="C64" s="236">
        <v>70</v>
      </c>
      <c r="D64" s="236">
        <f>+C64-(E64/100*C64)</f>
        <v>45.5</v>
      </c>
      <c r="E64" s="236">
        <v>35</v>
      </c>
      <c r="F64" s="236" t="s">
        <v>95</v>
      </c>
      <c r="G64" s="236">
        <v>150</v>
      </c>
      <c r="H64" s="236"/>
      <c r="I64" s="236"/>
      <c r="J64" s="236"/>
      <c r="K64" s="1390"/>
      <c r="L64" s="303" t="s">
        <v>3309</v>
      </c>
    </row>
    <row r="65" spans="1:12" x14ac:dyDescent="0.25">
      <c r="A65" s="592">
        <v>44123</v>
      </c>
      <c r="B65" s="17" t="s">
        <v>127</v>
      </c>
      <c r="C65" s="593"/>
      <c r="D65" s="179">
        <f t="shared" ref="D65:D88" si="1">+C65*(100-E65)/100</f>
        <v>0</v>
      </c>
      <c r="E65" s="593"/>
      <c r="F65" s="593"/>
      <c r="G65" s="593"/>
      <c r="H65" s="593">
        <v>5900</v>
      </c>
      <c r="I65" s="593">
        <v>100</v>
      </c>
      <c r="J65" s="593"/>
      <c r="K65" s="1147"/>
      <c r="L65" s="204" t="s">
        <v>3193</v>
      </c>
    </row>
    <row r="66" spans="1:12" x14ac:dyDescent="0.25">
      <c r="A66" s="592">
        <v>44127</v>
      </c>
      <c r="B66" s="17" t="s">
        <v>18</v>
      </c>
      <c r="C66" s="593">
        <v>95</v>
      </c>
      <c r="D66" s="179">
        <f t="shared" si="1"/>
        <v>61.75</v>
      </c>
      <c r="E66" s="593">
        <v>35</v>
      </c>
      <c r="F66" s="593"/>
      <c r="G66" s="593">
        <v>147</v>
      </c>
      <c r="H66" s="593"/>
      <c r="I66" s="593"/>
      <c r="J66" s="593"/>
      <c r="K66" s="1147"/>
      <c r="L66" s="204" t="s">
        <v>3220</v>
      </c>
    </row>
    <row r="67" spans="1:12" x14ac:dyDescent="0.25">
      <c r="A67" s="1337">
        <v>44134</v>
      </c>
      <c r="B67" s="913" t="s">
        <v>4</v>
      </c>
      <c r="C67" s="914"/>
      <c r="D67" s="914"/>
      <c r="E67" s="914">
        <v>35</v>
      </c>
      <c r="F67" s="914"/>
      <c r="G67" s="914"/>
      <c r="H67" s="914"/>
      <c r="I67" s="914"/>
      <c r="J67" s="914"/>
      <c r="K67" s="1199"/>
      <c r="L67" s="915"/>
    </row>
    <row r="68" spans="1:12" x14ac:dyDescent="0.25">
      <c r="A68" s="1337">
        <v>44165</v>
      </c>
      <c r="B68" s="913" t="s">
        <v>4</v>
      </c>
      <c r="C68" s="914"/>
      <c r="D68" s="914"/>
      <c r="E68" s="914">
        <v>35</v>
      </c>
      <c r="F68" s="914"/>
      <c r="G68" s="914"/>
      <c r="H68" s="914"/>
      <c r="I68" s="914"/>
      <c r="J68" s="914"/>
      <c r="K68" s="1199"/>
      <c r="L68" s="915"/>
    </row>
    <row r="69" spans="1:12" x14ac:dyDescent="0.25">
      <c r="A69" s="1337">
        <v>44195</v>
      </c>
      <c r="B69" s="913" t="s">
        <v>4</v>
      </c>
      <c r="C69" s="914"/>
      <c r="D69" s="914"/>
      <c r="E69" s="914">
        <v>35</v>
      </c>
      <c r="F69" s="914"/>
      <c r="G69" s="914"/>
      <c r="H69" s="914"/>
      <c r="I69" s="914"/>
      <c r="J69" s="914"/>
      <c r="K69" s="1199"/>
      <c r="L69" s="915"/>
    </row>
    <row r="70" spans="1:12" x14ac:dyDescent="0.25">
      <c r="A70" s="592">
        <v>44204</v>
      </c>
      <c r="B70" s="17" t="s">
        <v>127</v>
      </c>
      <c r="C70" s="593"/>
      <c r="D70" s="179">
        <f t="shared" si="1"/>
        <v>0</v>
      </c>
      <c r="E70" s="593"/>
      <c r="F70" s="593"/>
      <c r="G70" s="593"/>
      <c r="H70" s="1431">
        <v>5900</v>
      </c>
      <c r="I70" s="1431">
        <v>100</v>
      </c>
      <c r="J70" s="593"/>
      <c r="K70" s="1147"/>
      <c r="L70" s="204" t="s">
        <v>3292</v>
      </c>
    </row>
    <row r="71" spans="1:12" x14ac:dyDescent="0.25">
      <c r="A71" s="592">
        <v>44212</v>
      </c>
      <c r="B71" s="17" t="s">
        <v>18</v>
      </c>
      <c r="C71" s="593">
        <v>145</v>
      </c>
      <c r="D71" s="179">
        <f t="shared" si="1"/>
        <v>87</v>
      </c>
      <c r="E71" s="593">
        <v>40</v>
      </c>
      <c r="F71" s="593" t="s">
        <v>95</v>
      </c>
      <c r="G71" s="593">
        <v>150</v>
      </c>
      <c r="H71" s="593"/>
      <c r="I71" s="593"/>
      <c r="J71" s="593"/>
      <c r="K71" s="1147"/>
      <c r="L71" s="204" t="s">
        <v>36</v>
      </c>
    </row>
    <row r="72" spans="1:12" x14ac:dyDescent="0.25">
      <c r="A72" s="1337">
        <v>44226</v>
      </c>
      <c r="B72" s="913" t="s">
        <v>4</v>
      </c>
      <c r="C72" s="914"/>
      <c r="D72" s="914"/>
      <c r="E72" s="914">
        <v>40</v>
      </c>
      <c r="F72" s="914"/>
      <c r="G72" s="914"/>
      <c r="H72" s="914"/>
      <c r="I72" s="914"/>
      <c r="J72" s="914"/>
      <c r="K72" s="1199"/>
      <c r="L72" s="915"/>
    </row>
    <row r="73" spans="1:12" ht="46.5" customHeight="1" x14ac:dyDescent="0.25">
      <c r="A73" s="592">
        <v>44238</v>
      </c>
      <c r="B73" s="529" t="s">
        <v>13</v>
      </c>
      <c r="C73" s="1655" t="s">
        <v>3339</v>
      </c>
      <c r="D73" s="1656"/>
      <c r="E73" s="1656"/>
      <c r="F73" s="1656"/>
      <c r="G73" s="1656"/>
      <c r="H73" s="1656"/>
      <c r="I73" s="1656"/>
      <c r="J73" s="1657"/>
      <c r="K73" s="1147"/>
      <c r="L73" s="204"/>
    </row>
    <row r="74" spans="1:12" ht="65.25" customHeight="1" x14ac:dyDescent="0.25">
      <c r="A74" s="485">
        <v>44305</v>
      </c>
      <c r="B74" s="937" t="s">
        <v>24</v>
      </c>
      <c r="C74" s="1652" t="s">
        <v>3387</v>
      </c>
      <c r="D74" s="1836"/>
      <c r="E74" s="1836"/>
      <c r="F74" s="1836"/>
      <c r="G74" s="1836"/>
      <c r="H74" s="1836"/>
      <c r="I74" s="1836"/>
      <c r="J74" s="1837"/>
      <c r="K74" s="1465"/>
      <c r="L74" s="856" t="s">
        <v>1414</v>
      </c>
    </row>
    <row r="75" spans="1:12" x14ac:dyDescent="0.25">
      <c r="A75" s="592">
        <v>44314</v>
      </c>
      <c r="B75" s="529" t="s">
        <v>18</v>
      </c>
      <c r="C75" s="593">
        <v>90</v>
      </c>
      <c r="D75" s="179">
        <f t="shared" si="1"/>
        <v>58.5</v>
      </c>
      <c r="E75" s="593">
        <v>35</v>
      </c>
      <c r="F75" s="593" t="s">
        <v>95</v>
      </c>
      <c r="G75" s="593">
        <v>140</v>
      </c>
      <c r="H75" s="593"/>
      <c r="I75" s="593"/>
      <c r="J75" s="593"/>
      <c r="K75" s="1147"/>
      <c r="L75" s="204" t="s">
        <v>3385</v>
      </c>
    </row>
    <row r="76" spans="1:12" x14ac:dyDescent="0.25">
      <c r="A76" s="592">
        <v>44316</v>
      </c>
      <c r="B76" s="529" t="s">
        <v>127</v>
      </c>
      <c r="C76" s="593"/>
      <c r="D76" s="179">
        <f t="shared" si="1"/>
        <v>0</v>
      </c>
      <c r="E76" s="593"/>
      <c r="F76" s="593"/>
      <c r="G76" s="593"/>
      <c r="H76" s="593">
        <v>5925</v>
      </c>
      <c r="I76" s="593">
        <v>100</v>
      </c>
      <c r="J76" s="593"/>
      <c r="K76" s="1147"/>
      <c r="L76" s="204" t="s">
        <v>1414</v>
      </c>
    </row>
    <row r="77" spans="1:12" ht="32.25" customHeight="1" x14ac:dyDescent="0.25">
      <c r="A77" s="592">
        <v>44320</v>
      </c>
      <c r="B77" s="529" t="s">
        <v>11</v>
      </c>
      <c r="C77" s="1655" t="s">
        <v>3398</v>
      </c>
      <c r="D77" s="1656"/>
      <c r="E77" s="1656"/>
      <c r="F77" s="1656"/>
      <c r="G77" s="1656"/>
      <c r="H77" s="1656"/>
      <c r="I77" s="1656"/>
      <c r="J77" s="1657"/>
      <c r="K77" s="1147"/>
      <c r="L77" s="204"/>
    </row>
    <row r="78" spans="1:12" x14ac:dyDescent="0.25">
      <c r="A78" s="592">
        <v>44324</v>
      </c>
      <c r="B78" s="529" t="s">
        <v>26</v>
      </c>
      <c r="C78" s="1655" t="s">
        <v>3396</v>
      </c>
      <c r="D78" s="1656"/>
      <c r="E78" s="1656"/>
      <c r="F78" s="1656"/>
      <c r="G78" s="1656"/>
      <c r="H78" s="1656"/>
      <c r="I78" s="1656"/>
      <c r="J78" s="1657"/>
      <c r="K78" s="1147"/>
      <c r="L78" s="204"/>
    </row>
    <row r="79" spans="1:12" x14ac:dyDescent="0.25">
      <c r="A79" s="592">
        <v>44349</v>
      </c>
      <c r="B79" s="529" t="s">
        <v>127</v>
      </c>
      <c r="C79" s="593"/>
      <c r="D79" s="179">
        <f t="shared" si="1"/>
        <v>0</v>
      </c>
      <c r="E79" s="593"/>
      <c r="F79" s="593"/>
      <c r="G79" s="593"/>
      <c r="H79" s="593">
        <v>5710</v>
      </c>
      <c r="I79" s="593">
        <v>100</v>
      </c>
      <c r="J79" s="593"/>
      <c r="K79" s="1147"/>
      <c r="L79" s="204" t="s">
        <v>42</v>
      </c>
    </row>
    <row r="80" spans="1:12" x14ac:dyDescent="0.25">
      <c r="A80" s="592">
        <v>44352</v>
      </c>
      <c r="B80" s="529" t="s">
        <v>18</v>
      </c>
      <c r="C80" s="593">
        <v>125</v>
      </c>
      <c r="D80" s="179">
        <f t="shared" si="1"/>
        <v>68.75</v>
      </c>
      <c r="E80" s="593">
        <v>45</v>
      </c>
      <c r="F80" s="593"/>
      <c r="G80" s="593">
        <v>135</v>
      </c>
      <c r="H80" s="593"/>
      <c r="I80" s="593"/>
      <c r="J80" s="593"/>
      <c r="K80" s="1147"/>
      <c r="L80" s="204" t="s">
        <v>3414</v>
      </c>
    </row>
    <row r="81" spans="1:12" x14ac:dyDescent="0.25">
      <c r="A81" s="592">
        <v>44372</v>
      </c>
      <c r="B81" s="529" t="s">
        <v>127</v>
      </c>
      <c r="C81" s="593"/>
      <c r="D81" s="179" t="s">
        <v>1941</v>
      </c>
      <c r="E81" s="593"/>
      <c r="F81" s="593"/>
      <c r="G81" s="593"/>
      <c r="H81" s="593">
        <v>5900</v>
      </c>
      <c r="I81" s="593">
        <v>100</v>
      </c>
      <c r="J81" s="593"/>
      <c r="K81" s="1147"/>
      <c r="L81" s="204"/>
    </row>
    <row r="82" spans="1:12" x14ac:dyDescent="0.25">
      <c r="A82" s="592">
        <v>44392</v>
      </c>
      <c r="B82" s="529" t="s">
        <v>18</v>
      </c>
      <c r="C82" s="593">
        <v>110</v>
      </c>
      <c r="D82" s="179">
        <f t="shared" si="1"/>
        <v>60.5</v>
      </c>
      <c r="E82" s="593">
        <v>45</v>
      </c>
      <c r="F82" s="593" t="s">
        <v>95</v>
      </c>
      <c r="G82" s="593">
        <v>115</v>
      </c>
      <c r="H82" s="593"/>
      <c r="I82" s="593"/>
      <c r="J82" s="593"/>
      <c r="K82" s="1147"/>
      <c r="L82" s="204" t="s">
        <v>36</v>
      </c>
    </row>
    <row r="83" spans="1:12" x14ac:dyDescent="0.25">
      <c r="A83" s="29">
        <v>44435</v>
      </c>
      <c r="B83" s="683" t="s">
        <v>127</v>
      </c>
      <c r="C83" s="199"/>
      <c r="D83" s="200" t="s">
        <v>1941</v>
      </c>
      <c r="E83" s="199"/>
      <c r="F83" s="199"/>
      <c r="G83" s="199"/>
      <c r="H83" s="199">
        <v>5810</v>
      </c>
      <c r="I83" s="199">
        <v>100</v>
      </c>
      <c r="J83" s="199"/>
      <c r="K83" s="1542"/>
      <c r="L83" s="304" t="s">
        <v>42</v>
      </c>
    </row>
    <row r="84" spans="1:12" x14ac:dyDescent="0.25">
      <c r="A84" s="592"/>
      <c r="B84" s="529"/>
      <c r="C84" s="593"/>
      <c r="D84" s="179">
        <f t="shared" si="1"/>
        <v>0</v>
      </c>
      <c r="E84" s="593"/>
      <c r="F84" s="593"/>
      <c r="G84" s="593"/>
      <c r="H84" s="593"/>
      <c r="I84" s="593"/>
      <c r="J84" s="593"/>
      <c r="K84" s="1147"/>
      <c r="L84" s="204"/>
    </row>
    <row r="85" spans="1:12" x14ac:dyDescent="0.25">
      <c r="A85" s="592"/>
      <c r="B85" s="529"/>
      <c r="C85" s="593"/>
      <c r="D85" s="179">
        <f t="shared" si="1"/>
        <v>0</v>
      </c>
      <c r="E85" s="593"/>
      <c r="F85" s="593"/>
      <c r="G85" s="593"/>
      <c r="H85" s="593"/>
      <c r="I85" s="593"/>
      <c r="J85" s="593"/>
      <c r="K85" s="1147"/>
      <c r="L85" s="204"/>
    </row>
    <row r="86" spans="1:12" x14ac:dyDescent="0.25">
      <c r="A86" s="592"/>
      <c r="B86" s="529"/>
      <c r="C86" s="593"/>
      <c r="D86" s="179">
        <f t="shared" si="1"/>
        <v>0</v>
      </c>
      <c r="E86" s="593"/>
      <c r="F86" s="593"/>
      <c r="G86" s="593"/>
      <c r="H86" s="593"/>
      <c r="I86" s="593"/>
      <c r="J86" s="593"/>
      <c r="K86" s="1147"/>
      <c r="L86" s="204"/>
    </row>
    <row r="87" spans="1:12" x14ac:dyDescent="0.25">
      <c r="A87" s="592"/>
      <c r="B87" s="529"/>
      <c r="C87" s="593"/>
      <c r="D87" s="179">
        <f t="shared" si="1"/>
        <v>0</v>
      </c>
      <c r="E87" s="593"/>
      <c r="F87" s="593"/>
      <c r="G87" s="593"/>
      <c r="H87" s="593"/>
      <c r="I87" s="593"/>
      <c r="J87" s="593"/>
      <c r="K87" s="1147"/>
      <c r="L87" s="204"/>
    </row>
    <row r="88" spans="1:12" x14ac:dyDescent="0.25">
      <c r="A88" s="592"/>
      <c r="C88" s="593"/>
      <c r="D88" s="179">
        <f t="shared" si="1"/>
        <v>0</v>
      </c>
      <c r="E88" s="593"/>
      <c r="F88" s="593"/>
      <c r="G88" s="593"/>
      <c r="H88" s="593"/>
      <c r="I88" s="593"/>
      <c r="J88" s="593"/>
      <c r="K88" s="1147"/>
      <c r="L88" s="204"/>
    </row>
    <row r="89" spans="1:12" x14ac:dyDescent="0.25">
      <c r="A89" s="592"/>
      <c r="C89" s="593"/>
      <c r="D89" s="593"/>
      <c r="E89" s="593"/>
      <c r="F89" s="593"/>
      <c r="G89" s="593"/>
      <c r="H89" s="593"/>
      <c r="I89" s="593"/>
      <c r="J89" s="593"/>
      <c r="K89" s="1147"/>
      <c r="L89" s="204"/>
    </row>
    <row r="90" spans="1:12" x14ac:dyDescent="0.25">
      <c r="A90" s="592"/>
      <c r="C90" s="593"/>
      <c r="D90" s="593"/>
      <c r="E90" s="593"/>
      <c r="F90" s="593"/>
      <c r="G90" s="593"/>
      <c r="H90" s="593"/>
      <c r="I90" s="593"/>
      <c r="J90" s="593"/>
      <c r="K90" s="1147"/>
      <c r="L90" s="204"/>
    </row>
    <row r="91" spans="1:12" x14ac:dyDescent="0.25">
      <c r="A91" s="592"/>
      <c r="C91" s="593"/>
      <c r="D91" s="593"/>
      <c r="E91" s="593"/>
      <c r="F91" s="593"/>
      <c r="G91" s="593"/>
      <c r="H91" s="593"/>
      <c r="I91" s="593"/>
      <c r="J91" s="593"/>
      <c r="K91" s="1147"/>
      <c r="L91" s="204"/>
    </row>
    <row r="92" spans="1:12" x14ac:dyDescent="0.25">
      <c r="A92" s="592"/>
      <c r="C92" s="593"/>
      <c r="D92" s="593"/>
      <c r="E92" s="593"/>
      <c r="F92" s="593"/>
      <c r="G92" s="593"/>
      <c r="H92" s="593"/>
      <c r="I92" s="593"/>
      <c r="J92" s="593"/>
      <c r="K92" s="1147"/>
      <c r="L92" s="204"/>
    </row>
    <row r="93" spans="1:12" x14ac:dyDescent="0.25">
      <c r="A93" s="592"/>
      <c r="C93" s="593"/>
      <c r="D93" s="593"/>
      <c r="E93" s="593"/>
      <c r="F93" s="593"/>
      <c r="G93" s="593"/>
      <c r="H93" s="593"/>
      <c r="I93" s="593"/>
      <c r="J93" s="593"/>
      <c r="K93" s="1147"/>
      <c r="L93" s="204"/>
    </row>
    <row r="94" spans="1:12" x14ac:dyDescent="0.25">
      <c r="A94" s="592"/>
      <c r="C94" s="593"/>
      <c r="D94" s="593"/>
      <c r="E94" s="593"/>
      <c r="F94" s="593"/>
      <c r="G94" s="593"/>
      <c r="H94" s="593"/>
      <c r="I94" s="593"/>
      <c r="J94" s="593"/>
      <c r="K94" s="1147"/>
      <c r="L94" s="204"/>
    </row>
    <row r="95" spans="1:12" x14ac:dyDescent="0.25">
      <c r="A95" s="592"/>
      <c r="C95" s="593"/>
      <c r="D95" s="593"/>
      <c r="E95" s="593"/>
      <c r="F95" s="593"/>
      <c r="G95" s="593"/>
      <c r="H95" s="593"/>
      <c r="I95" s="593"/>
      <c r="J95" s="593"/>
      <c r="K95" s="1147"/>
      <c r="L95" s="204"/>
    </row>
    <row r="96" spans="1:12" x14ac:dyDescent="0.25">
      <c r="A96" s="592"/>
    </row>
    <row r="97" spans="1:13" s="591" customFormat="1" x14ac:dyDescent="0.25">
      <c r="A97" s="592"/>
      <c r="K97" s="1150"/>
      <c r="L97" s="7"/>
      <c r="M97" s="89"/>
    </row>
    <row r="98" spans="1:13" s="591" customFormat="1" x14ac:dyDescent="0.25">
      <c r="A98" s="592"/>
      <c r="K98" s="1150"/>
      <c r="L98" s="7"/>
      <c r="M98" s="89"/>
    </row>
    <row r="99" spans="1:13" s="591" customFormat="1" x14ac:dyDescent="0.25">
      <c r="A99" s="592"/>
      <c r="K99" s="1150"/>
      <c r="L99" s="7"/>
      <c r="M99" s="89"/>
    </row>
  </sheetData>
  <autoFilter ref="A6:L80"/>
  <mergeCells count="52">
    <mergeCell ref="K3:L3"/>
    <mergeCell ref="K4:L4"/>
    <mergeCell ref="K5:L5"/>
    <mergeCell ref="I3:J3"/>
    <mergeCell ref="C55:J55"/>
    <mergeCell ref="C53:J53"/>
    <mergeCell ref="C5:F5"/>
    <mergeCell ref="C18:J18"/>
    <mergeCell ref="C16:J16"/>
    <mergeCell ref="C12:J12"/>
    <mergeCell ref="C10:J10"/>
    <mergeCell ref="C9:J9"/>
    <mergeCell ref="C7:J7"/>
    <mergeCell ref="C34:J34"/>
    <mergeCell ref="C31:J31"/>
    <mergeCell ref="C49:J49"/>
    <mergeCell ref="C52:J52"/>
    <mergeCell ref="C27:J27"/>
    <mergeCell ref="C78:J78"/>
    <mergeCell ref="C77:J77"/>
    <mergeCell ref="C74:J74"/>
    <mergeCell ref="C73:J73"/>
    <mergeCell ref="C62:J62"/>
    <mergeCell ref="C40:J40"/>
    <mergeCell ref="C41:J41"/>
    <mergeCell ref="C47:J47"/>
    <mergeCell ref="C28:J28"/>
    <mergeCell ref="C37:J37"/>
    <mergeCell ref="C35:J35"/>
    <mergeCell ref="C46:J46"/>
    <mergeCell ref="C42:J42"/>
    <mergeCell ref="A1:L1"/>
    <mergeCell ref="A2:B2"/>
    <mergeCell ref="C2:F2"/>
    <mergeCell ref="G2:H2"/>
    <mergeCell ref="I2:J2"/>
    <mergeCell ref="K2:L2"/>
    <mergeCell ref="A3:B3"/>
    <mergeCell ref="C3:F3"/>
    <mergeCell ref="A4:B4"/>
    <mergeCell ref="C4:F4"/>
    <mergeCell ref="I4:J4"/>
    <mergeCell ref="G4:H4"/>
    <mergeCell ref="G3:H3"/>
    <mergeCell ref="C26:J26"/>
    <mergeCell ref="A5:B5"/>
    <mergeCell ref="I5:J5"/>
    <mergeCell ref="C21:J21"/>
    <mergeCell ref="C22:J22"/>
    <mergeCell ref="A24:A25"/>
    <mergeCell ref="C23:J23"/>
    <mergeCell ref="C19:J19"/>
  </mergeCell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M90"/>
  <sheetViews>
    <sheetView workbookViewId="0">
      <pane ySplit="6" topLeftCell="A31" activePane="bottomLeft" state="frozen"/>
      <selection pane="bottomLeft" activeCell="C12" sqref="C12:J12"/>
    </sheetView>
  </sheetViews>
  <sheetFormatPr defaultColWidth="8.88671875" defaultRowHeight="15.75" x14ac:dyDescent="0.25"/>
  <cols>
    <col min="1" max="1" width="8.5546875" style="48" customWidth="1"/>
    <col min="2" max="8" width="7.88671875" style="472" customWidth="1"/>
    <col min="9" max="9" width="9.6640625" style="472" customWidth="1"/>
    <col min="10" max="10" width="10.44140625" style="472" customWidth="1"/>
    <col min="11" max="11" width="28.6640625" style="1150" customWidth="1"/>
    <col min="12" max="12" width="41.33203125" style="7" customWidth="1"/>
    <col min="13" max="16384" width="8.88671875" style="89"/>
  </cols>
  <sheetData>
    <row r="1" spans="1:13" s="6" customFormat="1" ht="30.75" customHeight="1" thickTop="1" x14ac:dyDescent="0.25">
      <c r="A1" s="2006" t="s">
        <v>1729</v>
      </c>
      <c r="B1" s="2007"/>
      <c r="C1" s="2007"/>
      <c r="D1" s="2007"/>
      <c r="E1" s="2007"/>
      <c r="F1" s="2007"/>
      <c r="G1" s="2007"/>
      <c r="H1" s="2007"/>
      <c r="I1" s="2007"/>
      <c r="J1" s="2007"/>
      <c r="K1" s="2007"/>
      <c r="L1" s="2008"/>
      <c r="M1" s="5"/>
    </row>
    <row r="2" spans="1:13" s="9" customFormat="1" ht="20.25" customHeight="1" x14ac:dyDescent="0.25">
      <c r="A2" s="1624" t="s">
        <v>177</v>
      </c>
      <c r="B2" s="1625"/>
      <c r="C2" s="1600">
        <f>+(25+125+89)*25</f>
        <v>5975</v>
      </c>
      <c r="D2" s="1601"/>
      <c r="E2" s="1601"/>
      <c r="F2" s="1602"/>
      <c r="G2" s="1924"/>
      <c r="H2" s="1925"/>
      <c r="I2" s="1628" t="s">
        <v>178</v>
      </c>
      <c r="J2" s="1629"/>
      <c r="K2" s="1718"/>
      <c r="L2" s="1719"/>
      <c r="M2" s="8"/>
    </row>
    <row r="3" spans="1:13" s="9" customFormat="1" ht="20.25" customHeight="1" x14ac:dyDescent="0.25">
      <c r="A3" s="1624" t="s">
        <v>179</v>
      </c>
      <c r="B3" s="1625"/>
      <c r="C3" s="1600"/>
      <c r="D3" s="1601"/>
      <c r="E3" s="1601"/>
      <c r="F3" s="1602"/>
      <c r="G3" s="1924"/>
      <c r="H3" s="1925"/>
      <c r="I3" s="1628" t="s">
        <v>180</v>
      </c>
      <c r="J3" s="1629"/>
      <c r="K3" s="1718"/>
      <c r="L3" s="1719"/>
      <c r="M3" s="8"/>
    </row>
    <row r="4" spans="1:13" s="9" customFormat="1" ht="20.25" customHeight="1" x14ac:dyDescent="0.25">
      <c r="A4" s="1624" t="s">
        <v>181</v>
      </c>
      <c r="B4" s="1625"/>
      <c r="C4" s="1600" t="s">
        <v>201</v>
      </c>
      <c r="D4" s="1601"/>
      <c r="E4" s="1601"/>
      <c r="F4" s="1602"/>
      <c r="G4" s="1924"/>
      <c r="H4" s="1925"/>
      <c r="I4" s="1628" t="s">
        <v>182</v>
      </c>
      <c r="J4" s="1629"/>
      <c r="K4" s="1722" t="s">
        <v>1932</v>
      </c>
      <c r="L4" s="1723"/>
      <c r="M4" s="8"/>
    </row>
    <row r="5" spans="1:13" s="9" customFormat="1" ht="95.25" customHeight="1" thickBot="1" x14ac:dyDescent="0.3">
      <c r="A5" s="1641" t="s">
        <v>183</v>
      </c>
      <c r="B5" s="1642"/>
      <c r="C5" s="1636" t="s">
        <v>2590</v>
      </c>
      <c r="D5" s="1637"/>
      <c r="E5" s="1637"/>
      <c r="F5" s="1638"/>
      <c r="G5" s="2171"/>
      <c r="H5" s="2162"/>
      <c r="I5" s="1628" t="s">
        <v>297</v>
      </c>
      <c r="J5" s="1629"/>
      <c r="K5" s="1875" t="s">
        <v>1730</v>
      </c>
      <c r="L5" s="1876"/>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108" customHeight="1" thickTop="1" x14ac:dyDescent="0.25">
      <c r="A7" s="462">
        <v>43008</v>
      </c>
      <c r="B7" s="475" t="s">
        <v>78</v>
      </c>
      <c r="C7" s="2144" t="s">
        <v>1744</v>
      </c>
      <c r="D7" s="2041"/>
      <c r="E7" s="2041"/>
      <c r="F7" s="2041"/>
      <c r="G7" s="2041"/>
      <c r="H7" s="2041"/>
      <c r="I7" s="2041"/>
      <c r="J7" s="2041"/>
      <c r="K7" s="477" t="s">
        <v>1531</v>
      </c>
      <c r="L7" s="477" t="s">
        <v>1531</v>
      </c>
    </row>
    <row r="8" spans="1:13" ht="23.25" x14ac:dyDescent="0.35">
      <c r="A8" s="473">
        <v>43013</v>
      </c>
      <c r="B8" s="17" t="s">
        <v>18</v>
      </c>
      <c r="C8" s="474">
        <v>230</v>
      </c>
      <c r="D8" s="179">
        <f>+C8*(100-E8)/100</f>
        <v>220.8</v>
      </c>
      <c r="E8" s="474">
        <v>4</v>
      </c>
      <c r="F8" s="474"/>
      <c r="G8" s="474">
        <v>230</v>
      </c>
      <c r="H8" s="474"/>
      <c r="I8" s="474"/>
      <c r="J8" s="474"/>
      <c r="K8" s="1147"/>
      <c r="L8" s="204" t="s">
        <v>1792</v>
      </c>
    </row>
    <row r="9" spans="1:13" ht="37.5" customHeight="1" x14ac:dyDescent="0.25">
      <c r="A9" s="473">
        <v>43016</v>
      </c>
      <c r="B9" s="17" t="s">
        <v>11</v>
      </c>
      <c r="C9" s="1655" t="s">
        <v>1745</v>
      </c>
      <c r="D9" s="1656"/>
      <c r="E9" s="1656"/>
      <c r="F9" s="1656"/>
      <c r="G9" s="1656"/>
      <c r="H9" s="1656"/>
      <c r="I9" s="1656"/>
      <c r="J9" s="1657"/>
      <c r="K9" s="1153"/>
      <c r="L9" s="204"/>
    </row>
    <row r="10" spans="1:13" x14ac:dyDescent="0.25">
      <c r="A10" s="473">
        <v>43021</v>
      </c>
      <c r="B10" s="17" t="s">
        <v>127</v>
      </c>
      <c r="C10" s="474"/>
      <c r="D10" s="179"/>
      <c r="E10" s="474"/>
      <c r="F10" s="474"/>
      <c r="G10" s="474"/>
      <c r="H10" s="474">
        <v>5115</v>
      </c>
      <c r="I10" s="474">
        <v>100</v>
      </c>
      <c r="J10" s="474"/>
      <c r="K10" s="1147"/>
      <c r="L10" s="204" t="s">
        <v>1757</v>
      </c>
    </row>
    <row r="11" spans="1:13" x14ac:dyDescent="0.25">
      <c r="A11" s="473">
        <v>43033</v>
      </c>
      <c r="B11" s="17" t="s">
        <v>26</v>
      </c>
      <c r="C11" s="1658" t="s">
        <v>300</v>
      </c>
      <c r="D11" s="1659"/>
      <c r="E11" s="1659"/>
      <c r="F11" s="1659"/>
      <c r="G11" s="1659"/>
      <c r="H11" s="1659"/>
      <c r="I11" s="1659"/>
      <c r="J11" s="1660"/>
      <c r="K11" s="1155"/>
      <c r="L11" s="204"/>
    </row>
    <row r="12" spans="1:13" x14ac:dyDescent="0.25">
      <c r="A12" s="473">
        <v>43037</v>
      </c>
      <c r="B12" s="17" t="s">
        <v>1769</v>
      </c>
      <c r="C12" s="1658" t="s">
        <v>1770</v>
      </c>
      <c r="D12" s="1659"/>
      <c r="E12" s="1659"/>
      <c r="F12" s="1659"/>
      <c r="G12" s="1659"/>
      <c r="H12" s="1659"/>
      <c r="I12" s="1659"/>
      <c r="J12" s="1660"/>
      <c r="K12" s="1155"/>
      <c r="L12" s="204"/>
    </row>
    <row r="13" spans="1:13" s="545" customFormat="1" x14ac:dyDescent="0.25">
      <c r="A13" s="29">
        <v>43046</v>
      </c>
      <c r="B13" s="30" t="s">
        <v>18</v>
      </c>
      <c r="C13" s="199">
        <v>115</v>
      </c>
      <c r="D13" s="200">
        <f>+C13*(100-E13)/100</f>
        <v>103.5</v>
      </c>
      <c r="E13" s="199">
        <v>10</v>
      </c>
      <c r="F13" s="199"/>
      <c r="G13" s="199">
        <v>160</v>
      </c>
      <c r="H13" s="199"/>
      <c r="I13" s="199"/>
      <c r="J13" s="199"/>
      <c r="K13" s="1212"/>
      <c r="L13" s="304" t="s">
        <v>1217</v>
      </c>
    </row>
    <row r="14" spans="1:13" s="545" customFormat="1" ht="49.5" customHeight="1" thickBot="1" x14ac:dyDescent="0.3">
      <c r="A14" s="120">
        <v>43064</v>
      </c>
      <c r="B14" s="121" t="s">
        <v>127</v>
      </c>
      <c r="C14" s="400"/>
      <c r="D14" s="645"/>
      <c r="E14" s="400"/>
      <c r="F14" s="400"/>
      <c r="G14" s="400"/>
      <c r="H14" s="400">
        <v>5635</v>
      </c>
      <c r="I14" s="400">
        <v>84</v>
      </c>
      <c r="J14" s="400"/>
      <c r="K14" s="1167"/>
      <c r="L14" s="646" t="s">
        <v>2010</v>
      </c>
    </row>
    <row r="15" spans="1:13" ht="16.5" thickTop="1" x14ac:dyDescent="0.25">
      <c r="A15" s="643">
        <v>43108</v>
      </c>
      <c r="B15" s="26" t="s">
        <v>18</v>
      </c>
      <c r="C15" s="282">
        <v>95</v>
      </c>
      <c r="D15" s="289">
        <f>+C15*(100-E15)/100</f>
        <v>57</v>
      </c>
      <c r="E15" s="282">
        <v>40</v>
      </c>
      <c r="F15" s="282"/>
      <c r="G15" s="282">
        <v>180</v>
      </c>
      <c r="H15" s="282"/>
      <c r="I15" s="282"/>
      <c r="J15" s="282"/>
      <c r="K15" s="1201"/>
      <c r="L15" s="421" t="s">
        <v>1600</v>
      </c>
    </row>
    <row r="16" spans="1:13" ht="27.75" customHeight="1" x14ac:dyDescent="0.25">
      <c r="A16" s="473">
        <v>43173</v>
      </c>
      <c r="B16" s="17" t="s">
        <v>13</v>
      </c>
      <c r="C16" s="1734" t="s">
        <v>1965</v>
      </c>
      <c r="D16" s="1735"/>
      <c r="E16" s="1735"/>
      <c r="F16" s="1735"/>
      <c r="G16" s="1735"/>
      <c r="H16" s="1735"/>
      <c r="I16" s="1735"/>
      <c r="J16" s="1736"/>
      <c r="K16" s="1160"/>
      <c r="L16" s="204"/>
    </row>
    <row r="17" spans="1:12" x14ac:dyDescent="0.25">
      <c r="A17" s="473">
        <v>43188</v>
      </c>
      <c r="B17" s="17" t="s">
        <v>127</v>
      </c>
      <c r="C17" s="474"/>
      <c r="D17" s="179"/>
      <c r="E17" s="474"/>
      <c r="F17" s="474"/>
      <c r="G17" s="474"/>
      <c r="H17" s="1589" t="s">
        <v>307</v>
      </c>
      <c r="I17" s="1591"/>
      <c r="J17" s="474"/>
      <c r="K17" s="1147"/>
      <c r="L17" s="204" t="s">
        <v>1997</v>
      </c>
    </row>
    <row r="18" spans="1:12" ht="18.75" customHeight="1" x14ac:dyDescent="0.25">
      <c r="A18" s="644">
        <v>43198</v>
      </c>
      <c r="B18" s="17" t="s">
        <v>18</v>
      </c>
      <c r="C18" s="474">
        <v>145</v>
      </c>
      <c r="D18" s="179">
        <f>+C18*(100-E18)/100</f>
        <v>123.25</v>
      </c>
      <c r="E18" s="474">
        <v>15</v>
      </c>
      <c r="F18" s="474"/>
      <c r="G18" s="474">
        <v>170</v>
      </c>
      <c r="H18" s="474"/>
      <c r="I18" s="474"/>
      <c r="J18" s="474"/>
      <c r="K18" s="1147"/>
      <c r="L18" s="288" t="s">
        <v>2013</v>
      </c>
    </row>
    <row r="19" spans="1:12" x14ac:dyDescent="0.25">
      <c r="A19" s="473">
        <v>43200</v>
      </c>
      <c r="B19" s="17" t="s">
        <v>127</v>
      </c>
      <c r="C19" s="474"/>
      <c r="D19" s="179"/>
      <c r="E19" s="474"/>
      <c r="F19" s="474"/>
      <c r="G19" s="474"/>
      <c r="H19" s="474"/>
      <c r="I19" s="474"/>
      <c r="J19" s="474">
        <v>5285</v>
      </c>
      <c r="K19" s="1147"/>
      <c r="L19" s="204" t="s">
        <v>2020</v>
      </c>
    </row>
    <row r="20" spans="1:12" x14ac:dyDescent="0.25">
      <c r="A20" s="19">
        <v>43230</v>
      </c>
      <c r="B20" s="20" t="s">
        <v>127</v>
      </c>
      <c r="C20" s="236"/>
      <c r="D20" s="237"/>
      <c r="E20" s="236"/>
      <c r="F20" s="236"/>
      <c r="G20" s="236"/>
      <c r="H20" s="236">
        <v>5375</v>
      </c>
      <c r="I20" s="236">
        <v>100</v>
      </c>
      <c r="J20" s="236"/>
      <c r="K20" s="1173"/>
      <c r="L20" s="303"/>
    </row>
    <row r="21" spans="1:12" x14ac:dyDescent="0.25">
      <c r="A21" s="715">
        <v>43310</v>
      </c>
      <c r="B21" s="17" t="s">
        <v>4</v>
      </c>
      <c r="C21" s="1869" t="s">
        <v>2157</v>
      </c>
      <c r="D21" s="1590"/>
      <c r="E21" s="1590"/>
      <c r="F21" s="1590"/>
      <c r="G21" s="1590"/>
      <c r="H21" s="1590"/>
      <c r="I21" s="1590"/>
      <c r="J21" s="1591"/>
      <c r="K21" s="1148"/>
      <c r="L21" s="204"/>
    </row>
    <row r="22" spans="1:12" x14ac:dyDescent="0.25">
      <c r="A22" s="29">
        <v>43311</v>
      </c>
      <c r="B22" s="30" t="s">
        <v>18</v>
      </c>
      <c r="C22" s="199">
        <v>50</v>
      </c>
      <c r="D22" s="200">
        <f>+C22*(100-E22)/100</f>
        <v>35</v>
      </c>
      <c r="E22" s="199">
        <v>30</v>
      </c>
      <c r="F22" s="199"/>
      <c r="G22" s="199">
        <v>100</v>
      </c>
      <c r="H22" s="199"/>
      <c r="I22" s="199"/>
      <c r="J22" s="199"/>
      <c r="K22" s="1212"/>
      <c r="L22" s="304" t="s">
        <v>36</v>
      </c>
    </row>
    <row r="23" spans="1:12" x14ac:dyDescent="0.25">
      <c r="A23" s="473">
        <v>43312</v>
      </c>
      <c r="B23" s="17" t="s">
        <v>127</v>
      </c>
      <c r="C23" s="474"/>
      <c r="D23" s="200"/>
      <c r="E23" s="474"/>
      <c r="F23" s="474"/>
      <c r="G23" s="474"/>
      <c r="H23" s="474">
        <v>5975</v>
      </c>
      <c r="I23" s="474">
        <v>100</v>
      </c>
      <c r="J23" s="474"/>
      <c r="K23" s="1147"/>
      <c r="L23" s="204"/>
    </row>
    <row r="24" spans="1:12" x14ac:dyDescent="0.25">
      <c r="A24" s="19">
        <v>43377</v>
      </c>
      <c r="B24" s="20" t="s">
        <v>18</v>
      </c>
      <c r="C24" s="236">
        <v>120</v>
      </c>
      <c r="D24" s="237">
        <f>+C24*(100-E24)/100</f>
        <v>84</v>
      </c>
      <c r="E24" s="236">
        <v>30</v>
      </c>
      <c r="F24" s="236"/>
      <c r="G24" s="236">
        <v>150</v>
      </c>
      <c r="H24" s="236"/>
      <c r="I24" s="236"/>
      <c r="J24" s="236"/>
      <c r="K24" s="1173"/>
      <c r="L24" s="303" t="s">
        <v>2233</v>
      </c>
    </row>
    <row r="25" spans="1:12" x14ac:dyDescent="0.25">
      <c r="A25" s="473">
        <v>43378</v>
      </c>
      <c r="B25" s="17" t="s">
        <v>127</v>
      </c>
      <c r="C25" s="474"/>
      <c r="D25" s="179"/>
      <c r="E25" s="474"/>
      <c r="F25" s="474"/>
      <c r="G25" s="474"/>
      <c r="H25" s="474">
        <v>5975</v>
      </c>
      <c r="I25" s="474">
        <v>100</v>
      </c>
      <c r="J25" s="474"/>
      <c r="K25" s="1147"/>
      <c r="L25" s="204"/>
    </row>
    <row r="26" spans="1:12" x14ac:dyDescent="0.25">
      <c r="A26" s="760">
        <v>43421</v>
      </c>
      <c r="B26" s="17" t="s">
        <v>127</v>
      </c>
      <c r="C26" s="474"/>
      <c r="D26" s="179"/>
      <c r="E26" s="474"/>
      <c r="F26" s="474"/>
      <c r="G26" s="474"/>
      <c r="H26" s="474">
        <v>5975</v>
      </c>
      <c r="I26" s="474">
        <v>93</v>
      </c>
      <c r="J26" s="474"/>
      <c r="K26" s="1147"/>
      <c r="L26" s="204" t="s">
        <v>2298</v>
      </c>
    </row>
    <row r="27" spans="1:12" x14ac:dyDescent="0.25">
      <c r="A27" s="29">
        <v>43441</v>
      </c>
      <c r="B27" s="30" t="s">
        <v>18</v>
      </c>
      <c r="C27" s="199">
        <v>75</v>
      </c>
      <c r="D27" s="200">
        <f>+C27*(100-E27)/100</f>
        <v>33.75</v>
      </c>
      <c r="E27" s="199">
        <v>55</v>
      </c>
      <c r="F27" s="199"/>
      <c r="G27" s="199">
        <v>155</v>
      </c>
      <c r="H27" s="199"/>
      <c r="I27" s="199"/>
      <c r="J27" s="199"/>
      <c r="K27" s="1212"/>
      <c r="L27" s="304" t="s">
        <v>1634</v>
      </c>
    </row>
    <row r="28" spans="1:12" x14ac:dyDescent="0.25">
      <c r="A28" s="473">
        <v>43444</v>
      </c>
      <c r="B28" s="17" t="s">
        <v>13</v>
      </c>
      <c r="C28" s="1658" t="s">
        <v>48</v>
      </c>
      <c r="D28" s="1659"/>
      <c r="E28" s="1659"/>
      <c r="F28" s="1659"/>
      <c r="G28" s="1659"/>
      <c r="H28" s="1659"/>
      <c r="I28" s="1659"/>
      <c r="J28" s="1660"/>
      <c r="K28" s="1155"/>
      <c r="L28" s="204"/>
    </row>
    <row r="29" spans="1:12" x14ac:dyDescent="0.25">
      <c r="A29" s="473">
        <v>43446</v>
      </c>
      <c r="B29" s="17" t="s">
        <v>127</v>
      </c>
      <c r="C29" s="474"/>
      <c r="D29" s="179"/>
      <c r="E29" s="474"/>
      <c r="F29" s="474"/>
      <c r="G29" s="474"/>
      <c r="H29" s="474">
        <v>5975</v>
      </c>
      <c r="I29" s="474">
        <v>100</v>
      </c>
      <c r="J29" s="474"/>
      <c r="K29" s="1147"/>
      <c r="L29" s="204"/>
    </row>
    <row r="30" spans="1:12" ht="16.5" thickBot="1" x14ac:dyDescent="0.3">
      <c r="A30" s="779">
        <v>43454</v>
      </c>
      <c r="B30" s="784" t="s">
        <v>127</v>
      </c>
      <c r="C30" s="391"/>
      <c r="D30" s="205"/>
      <c r="E30" s="391"/>
      <c r="F30" s="391"/>
      <c r="G30" s="391"/>
      <c r="H30" s="391">
        <v>5300</v>
      </c>
      <c r="I30" s="391">
        <v>95</v>
      </c>
      <c r="J30" s="391"/>
      <c r="K30" s="1188"/>
      <c r="L30" s="420"/>
    </row>
    <row r="31" spans="1:12" ht="16.5" thickTop="1" x14ac:dyDescent="0.25">
      <c r="A31" s="40">
        <v>43479</v>
      </c>
      <c r="B31" s="41" t="s">
        <v>13</v>
      </c>
      <c r="C31" s="1816" t="s">
        <v>2375</v>
      </c>
      <c r="D31" s="1817"/>
      <c r="E31" s="1817"/>
      <c r="F31" s="1817"/>
      <c r="G31" s="1817"/>
      <c r="H31" s="1817"/>
      <c r="I31" s="1817"/>
      <c r="J31" s="1818"/>
      <c r="K31" s="1166"/>
      <c r="L31" s="422"/>
    </row>
    <row r="32" spans="1:12" x14ac:dyDescent="0.25">
      <c r="A32" s="473">
        <v>43509</v>
      </c>
      <c r="B32" s="17" t="s">
        <v>13</v>
      </c>
      <c r="C32" s="1589" t="s">
        <v>2410</v>
      </c>
      <c r="D32" s="1590"/>
      <c r="E32" s="1590"/>
      <c r="F32" s="1590"/>
      <c r="G32" s="1590"/>
      <c r="H32" s="1590"/>
      <c r="I32" s="1590"/>
      <c r="J32" s="1591"/>
      <c r="K32" s="1148"/>
      <c r="L32" s="204"/>
    </row>
    <row r="33" spans="1:12" x14ac:dyDescent="0.25">
      <c r="A33" s="473">
        <v>43510</v>
      </c>
      <c r="B33" s="17" t="s">
        <v>18</v>
      </c>
      <c r="C33" s="474">
        <v>45</v>
      </c>
      <c r="D33" s="179">
        <f>+C33*(100-E33)/100</f>
        <v>20.25</v>
      </c>
      <c r="E33" s="474">
        <v>55</v>
      </c>
      <c r="F33" s="474"/>
      <c r="G33" s="474">
        <v>155</v>
      </c>
      <c r="H33" s="474"/>
      <c r="I33" s="474"/>
      <c r="J33" s="474"/>
      <c r="K33" s="1147"/>
      <c r="L33" s="204" t="s">
        <v>2404</v>
      </c>
    </row>
    <row r="34" spans="1:12" x14ac:dyDescent="0.25">
      <c r="A34" s="473"/>
      <c r="B34" s="17"/>
      <c r="C34" s="474"/>
      <c r="D34" s="179">
        <f>+C34*(100-E34)/100</f>
        <v>0</v>
      </c>
      <c r="E34" s="474"/>
      <c r="F34" s="474"/>
      <c r="G34" s="474"/>
      <c r="H34" s="474">
        <f>(25+125+86)*25</f>
        <v>5900</v>
      </c>
      <c r="I34" s="474"/>
      <c r="J34" s="474"/>
      <c r="K34" s="1147"/>
      <c r="L34" s="204"/>
    </row>
    <row r="35" spans="1:12" ht="21" customHeight="1" x14ac:dyDescent="0.25">
      <c r="A35" s="473">
        <v>43621</v>
      </c>
      <c r="B35" s="17" t="s">
        <v>11</v>
      </c>
      <c r="C35" s="1589" t="s">
        <v>2538</v>
      </c>
      <c r="D35" s="1590"/>
      <c r="E35" s="1590"/>
      <c r="F35" s="1590"/>
      <c r="G35" s="1590"/>
      <c r="H35" s="1590"/>
      <c r="I35" s="1590"/>
      <c r="J35" s="1591"/>
      <c r="K35" s="1148"/>
      <c r="L35" s="204"/>
    </row>
    <row r="36" spans="1:12" ht="21" customHeight="1" x14ac:dyDescent="0.25">
      <c r="A36" s="473">
        <v>43644</v>
      </c>
      <c r="B36" s="17" t="s">
        <v>11</v>
      </c>
      <c r="C36" s="1589" t="s">
        <v>2556</v>
      </c>
      <c r="D36" s="1590"/>
      <c r="E36" s="1590"/>
      <c r="F36" s="1590"/>
      <c r="G36" s="1590"/>
      <c r="H36" s="1590"/>
      <c r="I36" s="1590"/>
      <c r="J36" s="1591"/>
      <c r="K36" s="1148"/>
      <c r="L36" s="204"/>
    </row>
    <row r="37" spans="1:12" x14ac:dyDescent="0.25">
      <c r="A37" s="473">
        <v>43653</v>
      </c>
      <c r="B37" s="17" t="s">
        <v>18</v>
      </c>
      <c r="C37" s="474">
        <v>65</v>
      </c>
      <c r="D37" s="179">
        <f>+C37*(100-E37)/100</f>
        <v>29.25</v>
      </c>
      <c r="E37" s="474">
        <v>55</v>
      </c>
      <c r="F37" s="474"/>
      <c r="G37" s="474">
        <v>155</v>
      </c>
      <c r="H37" s="474"/>
      <c r="I37" s="474"/>
      <c r="J37" s="474"/>
      <c r="K37" s="1147"/>
      <c r="L37" s="204" t="s">
        <v>1634</v>
      </c>
    </row>
    <row r="38" spans="1:12" x14ac:dyDescent="0.25">
      <c r="A38" s="473">
        <v>43656</v>
      </c>
      <c r="B38" s="17" t="s">
        <v>26</v>
      </c>
      <c r="C38" s="1655" t="s">
        <v>2575</v>
      </c>
      <c r="D38" s="1656"/>
      <c r="E38" s="1656"/>
      <c r="F38" s="1656"/>
      <c r="G38" s="1656"/>
      <c r="H38" s="1656"/>
      <c r="I38" s="1656"/>
      <c r="J38" s="1657"/>
      <c r="K38" s="1153"/>
      <c r="L38" s="204"/>
    </row>
    <row r="39" spans="1:12" ht="29.25" customHeight="1" x14ac:dyDescent="0.25">
      <c r="A39" s="473">
        <v>43675</v>
      </c>
      <c r="B39" s="17" t="s">
        <v>11</v>
      </c>
      <c r="C39" s="1734" t="s">
        <v>2591</v>
      </c>
      <c r="D39" s="1735"/>
      <c r="E39" s="1735"/>
      <c r="F39" s="1735"/>
      <c r="G39" s="1735"/>
      <c r="H39" s="1735"/>
      <c r="I39" s="1735"/>
      <c r="J39" s="1736"/>
      <c r="K39" s="1160"/>
      <c r="L39" s="204"/>
    </row>
    <row r="40" spans="1:12" x14ac:dyDescent="0.25">
      <c r="A40" s="473"/>
      <c r="B40" s="17" t="s">
        <v>66</v>
      </c>
      <c r="C40" s="1658" t="s">
        <v>2606</v>
      </c>
      <c r="D40" s="1659"/>
      <c r="E40" s="1659"/>
      <c r="F40" s="1659"/>
      <c r="G40" s="1659"/>
      <c r="H40" s="1659"/>
      <c r="I40" s="1659"/>
      <c r="J40" s="1660"/>
      <c r="K40" s="1155"/>
      <c r="L40" s="204"/>
    </row>
    <row r="41" spans="1:12" ht="30" customHeight="1" x14ac:dyDescent="0.25">
      <c r="A41" s="893">
        <v>43698</v>
      </c>
      <c r="B41" s="894" t="s">
        <v>66</v>
      </c>
      <c r="C41" s="2194" t="s">
        <v>2615</v>
      </c>
      <c r="D41" s="2195"/>
      <c r="E41" s="2195"/>
      <c r="F41" s="2195"/>
      <c r="G41" s="2195"/>
      <c r="H41" s="2195"/>
      <c r="I41" s="2195"/>
      <c r="J41" s="2196"/>
      <c r="K41" s="1187"/>
      <c r="L41" s="204"/>
    </row>
    <row r="42" spans="1:12" x14ac:dyDescent="0.25">
      <c r="A42" s="473">
        <v>43842</v>
      </c>
      <c r="B42" s="17" t="s">
        <v>26</v>
      </c>
      <c r="C42" s="1734" t="s">
        <v>2778</v>
      </c>
      <c r="D42" s="1735"/>
      <c r="E42" s="1735"/>
      <c r="F42" s="1735"/>
      <c r="G42" s="1735"/>
      <c r="H42" s="1735"/>
      <c r="I42" s="1735"/>
      <c r="J42" s="1736"/>
      <c r="K42" s="1160"/>
      <c r="L42" s="204" t="s">
        <v>1941</v>
      </c>
    </row>
    <row r="43" spans="1:12" x14ac:dyDescent="0.25">
      <c r="A43" s="473">
        <v>44076</v>
      </c>
      <c r="B43" s="17" t="s">
        <v>127</v>
      </c>
      <c r="C43" s="474"/>
      <c r="D43" s="474"/>
      <c r="E43" s="474"/>
      <c r="F43" s="474"/>
      <c r="G43" s="474"/>
      <c r="H43" s="474"/>
      <c r="I43" s="474"/>
      <c r="J43" s="474">
        <v>3530</v>
      </c>
      <c r="K43" s="1147"/>
      <c r="L43" s="204" t="s">
        <v>9</v>
      </c>
    </row>
    <row r="44" spans="1:12" x14ac:dyDescent="0.25">
      <c r="A44" s="473"/>
      <c r="B44" s="17"/>
      <c r="C44" s="474"/>
      <c r="D44" s="474"/>
      <c r="E44" s="474"/>
      <c r="F44" s="474"/>
      <c r="G44" s="474"/>
      <c r="H44" s="474"/>
      <c r="I44" s="474"/>
      <c r="J44" s="474"/>
      <c r="K44" s="1147"/>
      <c r="L44" s="204"/>
    </row>
    <row r="45" spans="1:12" x14ac:dyDescent="0.25">
      <c r="A45" s="473"/>
      <c r="B45" s="17"/>
      <c r="C45" s="474"/>
      <c r="D45" s="474"/>
      <c r="E45" s="474"/>
      <c r="F45" s="474"/>
      <c r="G45" s="474"/>
      <c r="H45" s="474"/>
      <c r="I45" s="474"/>
      <c r="J45" s="474"/>
      <c r="K45" s="1147"/>
      <c r="L45" s="204"/>
    </row>
    <row r="46" spans="1:12" x14ac:dyDescent="0.25">
      <c r="A46" s="473"/>
      <c r="B46" s="17"/>
      <c r="C46" s="474"/>
      <c r="D46" s="474"/>
      <c r="E46" s="474"/>
      <c r="F46" s="474"/>
      <c r="G46" s="474"/>
      <c r="H46" s="474"/>
      <c r="I46" s="474"/>
      <c r="J46" s="474"/>
      <c r="K46" s="1147"/>
      <c r="L46" s="204"/>
    </row>
    <row r="47" spans="1:12" x14ac:dyDescent="0.25">
      <c r="A47" s="473"/>
      <c r="B47" s="17"/>
      <c r="C47" s="474"/>
      <c r="D47" s="474"/>
      <c r="E47" s="474"/>
      <c r="F47" s="474"/>
      <c r="G47" s="474"/>
      <c r="H47" s="474"/>
      <c r="I47" s="474"/>
      <c r="J47" s="474"/>
      <c r="K47" s="1147"/>
      <c r="L47" s="204"/>
    </row>
    <row r="48" spans="1:12" x14ac:dyDescent="0.25">
      <c r="A48" s="473"/>
      <c r="B48" s="17"/>
      <c r="C48" s="474"/>
      <c r="D48" s="474"/>
      <c r="E48" s="474"/>
      <c r="F48" s="474"/>
      <c r="G48" s="474"/>
      <c r="H48" s="474"/>
      <c r="I48" s="474"/>
      <c r="J48" s="474"/>
      <c r="K48" s="1147"/>
      <c r="L48" s="204"/>
    </row>
    <row r="49" spans="1:12" x14ac:dyDescent="0.25">
      <c r="A49" s="473"/>
      <c r="B49" s="17"/>
      <c r="C49" s="474"/>
      <c r="D49" s="474"/>
      <c r="E49" s="474"/>
      <c r="F49" s="474"/>
      <c r="G49" s="474"/>
      <c r="H49" s="474"/>
      <c r="I49" s="474"/>
      <c r="J49" s="474"/>
      <c r="K49" s="1147"/>
      <c r="L49" s="204"/>
    </row>
    <row r="50" spans="1:12" x14ac:dyDescent="0.25">
      <c r="A50" s="473"/>
      <c r="B50" s="17"/>
      <c r="C50" s="474"/>
      <c r="D50" s="474"/>
      <c r="E50" s="474"/>
      <c r="F50" s="474"/>
      <c r="G50" s="474"/>
      <c r="H50" s="474"/>
      <c r="I50" s="474"/>
      <c r="J50" s="474"/>
      <c r="K50" s="1147"/>
      <c r="L50" s="204"/>
    </row>
    <row r="51" spans="1:12" x14ac:dyDescent="0.25">
      <c r="A51" s="473"/>
      <c r="B51" s="17"/>
      <c r="C51" s="474"/>
      <c r="D51" s="474"/>
      <c r="E51" s="474"/>
      <c r="F51" s="474"/>
      <c r="G51" s="474"/>
      <c r="H51" s="474"/>
      <c r="I51" s="474"/>
      <c r="J51" s="474"/>
      <c r="K51" s="1147"/>
      <c r="L51" s="204"/>
    </row>
    <row r="52" spans="1:12" x14ac:dyDescent="0.25">
      <c r="A52" s="473"/>
      <c r="B52" s="17"/>
      <c r="C52" s="474"/>
      <c r="D52" s="474"/>
      <c r="E52" s="474"/>
      <c r="F52" s="474"/>
      <c r="G52" s="474"/>
      <c r="H52" s="474"/>
      <c r="I52" s="474"/>
      <c r="J52" s="474"/>
      <c r="K52" s="1147"/>
      <c r="L52" s="204"/>
    </row>
    <row r="53" spans="1:12" x14ac:dyDescent="0.25">
      <c r="A53" s="473"/>
      <c r="B53" s="17"/>
      <c r="C53" s="474"/>
      <c r="D53" s="474"/>
      <c r="E53" s="474"/>
      <c r="F53" s="474"/>
      <c r="G53" s="474"/>
      <c r="H53" s="474"/>
      <c r="I53" s="474"/>
      <c r="J53" s="474"/>
      <c r="K53" s="1147"/>
      <c r="L53" s="204"/>
    </row>
    <row r="54" spans="1:12" x14ac:dyDescent="0.25">
      <c r="A54" s="473"/>
      <c r="B54" s="17"/>
      <c r="C54" s="474"/>
      <c r="D54" s="474"/>
      <c r="E54" s="474"/>
      <c r="F54" s="474"/>
      <c r="G54" s="474"/>
      <c r="H54" s="474"/>
      <c r="I54" s="474"/>
      <c r="J54" s="474"/>
      <c r="K54" s="1147"/>
      <c r="L54" s="204"/>
    </row>
    <row r="55" spans="1:12" x14ac:dyDescent="0.25">
      <c r="A55" s="473"/>
      <c r="B55" s="17"/>
      <c r="C55" s="474"/>
      <c r="D55" s="474"/>
      <c r="E55" s="474"/>
      <c r="F55" s="474"/>
      <c r="G55" s="474"/>
      <c r="H55" s="474"/>
      <c r="I55" s="474"/>
      <c r="J55" s="474"/>
      <c r="K55" s="1147"/>
      <c r="L55" s="204"/>
    </row>
    <row r="56" spans="1:12" x14ac:dyDescent="0.25">
      <c r="A56" s="473"/>
      <c r="B56" s="17"/>
      <c r="C56" s="474"/>
      <c r="D56" s="474"/>
      <c r="E56" s="474"/>
      <c r="F56" s="474"/>
      <c r="G56" s="474"/>
      <c r="H56" s="474"/>
      <c r="I56" s="474"/>
      <c r="J56" s="474"/>
      <c r="K56" s="1147"/>
      <c r="L56" s="204"/>
    </row>
    <row r="57" spans="1:12" x14ac:dyDescent="0.25">
      <c r="A57" s="473"/>
      <c r="B57" s="17"/>
      <c r="C57" s="474"/>
      <c r="D57" s="474"/>
      <c r="E57" s="474"/>
      <c r="F57" s="474"/>
      <c r="G57" s="474"/>
      <c r="H57" s="474"/>
      <c r="I57" s="474"/>
      <c r="J57" s="474"/>
      <c r="K57" s="1147"/>
      <c r="L57" s="204"/>
    </row>
    <row r="58" spans="1:12" x14ac:dyDescent="0.25">
      <c r="A58" s="473"/>
      <c r="B58" s="17"/>
      <c r="C58" s="474"/>
      <c r="D58" s="474"/>
      <c r="E58" s="474"/>
      <c r="F58" s="474"/>
      <c r="G58" s="474"/>
      <c r="H58" s="474"/>
      <c r="I58" s="474"/>
      <c r="J58" s="474"/>
      <c r="K58" s="1147"/>
      <c r="L58" s="204"/>
    </row>
    <row r="59" spans="1:12" x14ac:dyDescent="0.25">
      <c r="A59" s="473"/>
      <c r="B59" s="17"/>
      <c r="C59" s="474"/>
      <c r="D59" s="474"/>
      <c r="E59" s="474"/>
      <c r="F59" s="474"/>
      <c r="G59" s="474"/>
      <c r="H59" s="474"/>
      <c r="I59" s="474"/>
      <c r="J59" s="474"/>
      <c r="K59" s="1147"/>
      <c r="L59" s="204"/>
    </row>
    <row r="60" spans="1:12" x14ac:dyDescent="0.25">
      <c r="A60" s="473"/>
      <c r="B60" s="17"/>
      <c r="C60" s="474"/>
      <c r="D60" s="474"/>
      <c r="E60" s="474"/>
      <c r="F60" s="474"/>
      <c r="G60" s="474"/>
      <c r="H60" s="474"/>
      <c r="I60" s="474"/>
      <c r="J60" s="474"/>
      <c r="K60" s="1147"/>
      <c r="L60" s="204"/>
    </row>
    <row r="61" spans="1:12" x14ac:dyDescent="0.25">
      <c r="A61" s="473"/>
      <c r="B61" s="17"/>
      <c r="C61" s="474"/>
      <c r="D61" s="474"/>
      <c r="E61" s="474"/>
      <c r="F61" s="474"/>
      <c r="G61" s="474"/>
      <c r="H61" s="474"/>
      <c r="I61" s="474"/>
      <c r="J61" s="474"/>
      <c r="K61" s="1147"/>
      <c r="L61" s="204"/>
    </row>
    <row r="62" spans="1:12" x14ac:dyDescent="0.25">
      <c r="A62" s="473"/>
      <c r="B62" s="17"/>
      <c r="C62" s="474"/>
      <c r="D62" s="474"/>
      <c r="E62" s="474"/>
      <c r="F62" s="474"/>
      <c r="G62" s="474"/>
      <c r="H62" s="474"/>
      <c r="I62" s="474"/>
      <c r="J62" s="474"/>
      <c r="K62" s="1147"/>
      <c r="L62" s="204"/>
    </row>
    <row r="63" spans="1:12" x14ac:dyDescent="0.25">
      <c r="A63" s="473"/>
      <c r="B63" s="17"/>
      <c r="C63" s="474"/>
      <c r="D63" s="474"/>
      <c r="E63" s="474"/>
      <c r="F63" s="474"/>
      <c r="G63" s="474"/>
      <c r="H63" s="474"/>
      <c r="I63" s="474"/>
      <c r="J63" s="474"/>
      <c r="K63" s="1147"/>
      <c r="L63" s="204"/>
    </row>
    <row r="64" spans="1:12" x14ac:dyDescent="0.25">
      <c r="A64" s="473"/>
      <c r="C64" s="474"/>
      <c r="D64" s="474"/>
      <c r="E64" s="474"/>
      <c r="F64" s="474"/>
      <c r="G64" s="474"/>
      <c r="H64" s="474"/>
      <c r="I64" s="474"/>
      <c r="J64" s="474"/>
      <c r="K64" s="1147"/>
      <c r="L64" s="204"/>
    </row>
    <row r="65" spans="1:12" x14ac:dyDescent="0.25">
      <c r="A65" s="473"/>
      <c r="C65" s="474"/>
      <c r="D65" s="474"/>
      <c r="E65" s="474"/>
      <c r="F65" s="474"/>
      <c r="G65" s="474"/>
      <c r="H65" s="474"/>
      <c r="I65" s="474"/>
      <c r="J65" s="474"/>
      <c r="K65" s="1147"/>
      <c r="L65" s="204"/>
    </row>
    <row r="66" spans="1:12" x14ac:dyDescent="0.25">
      <c r="A66" s="473"/>
      <c r="C66" s="474"/>
      <c r="D66" s="474"/>
      <c r="E66" s="474"/>
      <c r="F66" s="474"/>
      <c r="G66" s="474"/>
      <c r="H66" s="474"/>
      <c r="I66" s="474"/>
      <c r="J66" s="474"/>
      <c r="K66" s="1147"/>
      <c r="L66" s="204"/>
    </row>
    <row r="67" spans="1:12" x14ac:dyDescent="0.25">
      <c r="A67" s="473"/>
      <c r="C67" s="474"/>
      <c r="D67" s="474"/>
      <c r="E67" s="474"/>
      <c r="F67" s="474"/>
      <c r="G67" s="474"/>
      <c r="H67" s="474"/>
      <c r="I67" s="474"/>
      <c r="J67" s="474"/>
      <c r="K67" s="1147"/>
      <c r="L67" s="204"/>
    </row>
    <row r="68" spans="1:12" x14ac:dyDescent="0.25">
      <c r="A68" s="473"/>
      <c r="C68" s="474"/>
      <c r="D68" s="474"/>
      <c r="E68" s="474"/>
      <c r="F68" s="474"/>
      <c r="G68" s="474"/>
      <c r="H68" s="474"/>
      <c r="I68" s="474"/>
      <c r="J68" s="474"/>
      <c r="K68" s="1147"/>
      <c r="L68" s="204"/>
    </row>
    <row r="69" spans="1:12" x14ac:dyDescent="0.25">
      <c r="A69" s="473"/>
      <c r="C69" s="474"/>
      <c r="D69" s="474"/>
      <c r="E69" s="474"/>
      <c r="F69" s="474"/>
      <c r="G69" s="474"/>
      <c r="H69" s="474"/>
      <c r="I69" s="474"/>
      <c r="J69" s="474"/>
      <c r="K69" s="1147"/>
      <c r="L69" s="204"/>
    </row>
    <row r="70" spans="1:12" x14ac:dyDescent="0.25">
      <c r="A70" s="473"/>
      <c r="C70" s="474"/>
      <c r="D70" s="474"/>
      <c r="E70" s="474"/>
      <c r="F70" s="474"/>
      <c r="G70" s="474"/>
      <c r="H70" s="474"/>
      <c r="I70" s="474"/>
      <c r="J70" s="474"/>
      <c r="K70" s="1147"/>
      <c r="L70" s="204"/>
    </row>
    <row r="71" spans="1:12" x14ac:dyDescent="0.25">
      <c r="A71" s="473"/>
      <c r="C71" s="474"/>
      <c r="D71" s="474"/>
      <c r="E71" s="474"/>
      <c r="F71" s="474"/>
      <c r="G71" s="474"/>
      <c r="H71" s="474"/>
      <c r="I71" s="474"/>
      <c r="J71" s="474"/>
      <c r="K71" s="1147"/>
      <c r="L71" s="204"/>
    </row>
    <row r="72" spans="1:12" x14ac:dyDescent="0.25">
      <c r="A72" s="473"/>
      <c r="C72" s="474"/>
      <c r="D72" s="474"/>
      <c r="E72" s="474"/>
      <c r="F72" s="474"/>
      <c r="G72" s="474"/>
      <c r="H72" s="474"/>
      <c r="I72" s="474"/>
      <c r="J72" s="474"/>
      <c r="K72" s="1147"/>
      <c r="L72" s="204"/>
    </row>
    <row r="73" spans="1:12" x14ac:dyDescent="0.25">
      <c r="A73" s="473"/>
      <c r="C73" s="474"/>
      <c r="D73" s="474"/>
      <c r="E73" s="474"/>
      <c r="F73" s="474"/>
      <c r="G73" s="474"/>
      <c r="H73" s="474"/>
      <c r="I73" s="474"/>
      <c r="J73" s="474"/>
      <c r="K73" s="1147"/>
      <c r="L73" s="204"/>
    </row>
    <row r="74" spans="1:12" x14ac:dyDescent="0.25">
      <c r="A74" s="473"/>
      <c r="C74" s="474"/>
      <c r="D74" s="474"/>
      <c r="E74" s="474"/>
      <c r="F74" s="474"/>
      <c r="G74" s="474"/>
      <c r="H74" s="474"/>
      <c r="I74" s="474"/>
      <c r="J74" s="474"/>
      <c r="K74" s="1147"/>
      <c r="L74" s="204"/>
    </row>
    <row r="75" spans="1:12" x14ac:dyDescent="0.25">
      <c r="A75" s="473"/>
      <c r="C75" s="474"/>
      <c r="D75" s="474"/>
      <c r="E75" s="474"/>
      <c r="F75" s="474"/>
      <c r="G75" s="474"/>
      <c r="H75" s="474"/>
      <c r="I75" s="474"/>
      <c r="J75" s="474"/>
      <c r="K75" s="1147"/>
      <c r="L75" s="204"/>
    </row>
    <row r="76" spans="1:12" x14ac:dyDescent="0.25">
      <c r="A76" s="473"/>
      <c r="C76" s="474"/>
      <c r="D76" s="474"/>
      <c r="E76" s="474"/>
      <c r="F76" s="474"/>
      <c r="G76" s="474"/>
      <c r="H76" s="474"/>
      <c r="I76" s="474"/>
      <c r="J76" s="474"/>
      <c r="K76" s="1147"/>
      <c r="L76" s="204"/>
    </row>
    <row r="77" spans="1:12" x14ac:dyDescent="0.25">
      <c r="A77" s="473"/>
      <c r="C77" s="474"/>
      <c r="D77" s="474"/>
      <c r="E77" s="474"/>
      <c r="F77" s="474"/>
      <c r="G77" s="474"/>
      <c r="H77" s="474"/>
      <c r="I77" s="474"/>
      <c r="J77" s="474"/>
      <c r="K77" s="1147"/>
      <c r="L77" s="204"/>
    </row>
    <row r="78" spans="1:12" x14ac:dyDescent="0.25">
      <c r="A78" s="473"/>
      <c r="C78" s="474"/>
      <c r="D78" s="474"/>
      <c r="E78" s="474"/>
      <c r="F78" s="474"/>
      <c r="G78" s="474"/>
      <c r="H78" s="474"/>
      <c r="I78" s="474"/>
      <c r="J78" s="474"/>
      <c r="K78" s="1147"/>
      <c r="L78" s="204"/>
    </row>
    <row r="79" spans="1:12" x14ac:dyDescent="0.25">
      <c r="A79" s="473"/>
      <c r="C79" s="474"/>
      <c r="D79" s="474"/>
      <c r="E79" s="474"/>
      <c r="F79" s="474"/>
      <c r="G79" s="474"/>
      <c r="H79" s="474"/>
      <c r="I79" s="474"/>
      <c r="J79" s="474"/>
      <c r="K79" s="1147"/>
      <c r="L79" s="204"/>
    </row>
    <row r="80" spans="1:12" x14ac:dyDescent="0.25">
      <c r="A80" s="473"/>
      <c r="C80" s="474"/>
      <c r="D80" s="474"/>
      <c r="E80" s="474"/>
      <c r="F80" s="474"/>
      <c r="G80" s="474"/>
      <c r="H80" s="474"/>
      <c r="I80" s="474"/>
      <c r="J80" s="474"/>
      <c r="K80" s="1147"/>
      <c r="L80" s="204"/>
    </row>
    <row r="81" spans="1:12" x14ac:dyDescent="0.25">
      <c r="A81" s="473"/>
      <c r="C81" s="474"/>
      <c r="D81" s="474"/>
      <c r="E81" s="474"/>
      <c r="F81" s="474"/>
      <c r="G81" s="474"/>
      <c r="H81" s="474"/>
      <c r="I81" s="474"/>
      <c r="J81" s="474"/>
      <c r="K81" s="1147"/>
      <c r="L81" s="204"/>
    </row>
    <row r="82" spans="1:12" x14ac:dyDescent="0.25">
      <c r="A82" s="473"/>
      <c r="C82" s="474"/>
      <c r="D82" s="474"/>
      <c r="E82" s="474"/>
      <c r="F82" s="474"/>
      <c r="G82" s="474"/>
      <c r="H82" s="474"/>
      <c r="I82" s="474"/>
      <c r="J82" s="474"/>
      <c r="K82" s="1147"/>
      <c r="L82" s="204"/>
    </row>
    <row r="83" spans="1:12" x14ac:dyDescent="0.25">
      <c r="A83" s="473"/>
      <c r="C83" s="474"/>
      <c r="D83" s="474"/>
      <c r="E83" s="474"/>
      <c r="F83" s="474"/>
      <c r="G83" s="474"/>
      <c r="H83" s="474"/>
      <c r="I83" s="474"/>
      <c r="J83" s="474"/>
      <c r="K83" s="1147"/>
      <c r="L83" s="204"/>
    </row>
    <row r="84" spans="1:12" x14ac:dyDescent="0.25">
      <c r="A84" s="473"/>
      <c r="C84" s="474"/>
      <c r="D84" s="474"/>
      <c r="E84" s="474"/>
      <c r="F84" s="474"/>
      <c r="G84" s="474"/>
      <c r="H84" s="474"/>
      <c r="I84" s="474"/>
      <c r="J84" s="474"/>
      <c r="K84" s="1147"/>
      <c r="L84" s="204"/>
    </row>
    <row r="85" spans="1:12" x14ac:dyDescent="0.25">
      <c r="A85" s="473"/>
      <c r="C85" s="474"/>
      <c r="D85" s="474"/>
      <c r="E85" s="474"/>
      <c r="F85" s="474"/>
      <c r="G85" s="474"/>
      <c r="H85" s="474"/>
      <c r="I85" s="474"/>
      <c r="J85" s="474"/>
      <c r="K85" s="1147"/>
      <c r="L85" s="204"/>
    </row>
    <row r="86" spans="1:12" x14ac:dyDescent="0.25">
      <c r="A86" s="473"/>
      <c r="C86" s="474"/>
      <c r="D86" s="474"/>
      <c r="E86" s="474"/>
      <c r="F86" s="474"/>
      <c r="G86" s="474"/>
      <c r="H86" s="474"/>
      <c r="I86" s="474"/>
      <c r="J86" s="474"/>
      <c r="K86" s="1147"/>
      <c r="L86" s="204"/>
    </row>
    <row r="87" spans="1:12" x14ac:dyDescent="0.25">
      <c r="A87" s="473"/>
    </row>
    <row r="88" spans="1:12" x14ac:dyDescent="0.25">
      <c r="A88" s="473"/>
    </row>
    <row r="89" spans="1:12" x14ac:dyDescent="0.25">
      <c r="A89" s="473"/>
    </row>
    <row r="90" spans="1:12" x14ac:dyDescent="0.25">
      <c r="A90" s="473"/>
    </row>
  </sheetData>
  <autoFilter ref="A6:L7"/>
  <mergeCells count="35">
    <mergeCell ref="C21:J21"/>
    <mergeCell ref="H17:I17"/>
    <mergeCell ref="C16:J16"/>
    <mergeCell ref="C28:J28"/>
    <mergeCell ref="C35:J35"/>
    <mergeCell ref="C32:J32"/>
    <mergeCell ref="C40:J40"/>
    <mergeCell ref="C39:J39"/>
    <mergeCell ref="C42:J42"/>
    <mergeCell ref="C41:J41"/>
    <mergeCell ref="C38:J38"/>
    <mergeCell ref="C36:J36"/>
    <mergeCell ref="C31:J31"/>
    <mergeCell ref="A1:L1"/>
    <mergeCell ref="A2:B2"/>
    <mergeCell ref="C2:F2"/>
    <mergeCell ref="G2:H5"/>
    <mergeCell ref="I2:J2"/>
    <mergeCell ref="A3:B3"/>
    <mergeCell ref="C3:F3"/>
    <mergeCell ref="I3:J3"/>
    <mergeCell ref="A4:B4"/>
    <mergeCell ref="C4:F4"/>
    <mergeCell ref="I4:J4"/>
    <mergeCell ref="A5:B5"/>
    <mergeCell ref="C5:F5"/>
    <mergeCell ref="K4:L4"/>
    <mergeCell ref="K5:L5"/>
    <mergeCell ref="I5:J5"/>
    <mergeCell ref="K2:L2"/>
    <mergeCell ref="K3:L3"/>
    <mergeCell ref="C12:J12"/>
    <mergeCell ref="C11:J11"/>
    <mergeCell ref="C9:J9"/>
    <mergeCell ref="C7:J7"/>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theme="0"/>
  </sheetPr>
  <dimension ref="A1:M114"/>
  <sheetViews>
    <sheetView zoomScaleNormal="100" workbookViewId="0">
      <pane ySplit="6" topLeftCell="A97" activePane="bottomLeft" state="frozen"/>
      <selection pane="bottomLeft" activeCell="E107" sqref="E107"/>
    </sheetView>
  </sheetViews>
  <sheetFormatPr defaultColWidth="8.88671875" defaultRowHeight="15.75" x14ac:dyDescent="0.25"/>
  <cols>
    <col min="1" max="1" width="8.5546875" style="48" customWidth="1"/>
    <col min="2" max="2" width="7.88671875" style="446" customWidth="1"/>
    <col min="3" max="10" width="9.5546875" style="446" customWidth="1"/>
    <col min="11" max="11" width="18.33203125" style="1150" customWidth="1"/>
    <col min="12" max="12" width="45.5546875" style="7" customWidth="1"/>
    <col min="13" max="16384" width="8.88671875" style="89"/>
  </cols>
  <sheetData>
    <row r="1" spans="1:13" s="6" customFormat="1" ht="30.75" customHeight="1" thickTop="1" x14ac:dyDescent="0.25">
      <c r="A1" s="2006" t="s">
        <v>1686</v>
      </c>
      <c r="B1" s="2007"/>
      <c r="C1" s="2007"/>
      <c r="D1" s="2007"/>
      <c r="E1" s="2007"/>
      <c r="F1" s="2007"/>
      <c r="G1" s="2007"/>
      <c r="H1" s="2007"/>
      <c r="I1" s="2007"/>
      <c r="J1" s="2007"/>
      <c r="K1" s="2007"/>
      <c r="L1" s="2008"/>
      <c r="M1" s="5"/>
    </row>
    <row r="2" spans="1:13" s="9" customFormat="1" ht="20.25" customHeight="1" x14ac:dyDescent="0.25">
      <c r="A2" s="1624" t="s">
        <v>177</v>
      </c>
      <c r="B2" s="1625"/>
      <c r="C2" s="1600">
        <f>+(25+130+80)*25</f>
        <v>5875</v>
      </c>
      <c r="D2" s="1601"/>
      <c r="E2" s="1601"/>
      <c r="F2" s="1602"/>
      <c r="G2" s="1832" t="s">
        <v>3240</v>
      </c>
      <c r="H2" s="1833"/>
      <c r="I2" s="1628" t="s">
        <v>178</v>
      </c>
      <c r="J2" s="1629"/>
      <c r="K2" s="1632" t="s">
        <v>185</v>
      </c>
      <c r="L2" s="1633"/>
      <c r="M2" s="8"/>
    </row>
    <row r="3" spans="1:13" s="9" customFormat="1" ht="20.25" customHeight="1" x14ac:dyDescent="0.25">
      <c r="A3" s="1624" t="s">
        <v>179</v>
      </c>
      <c r="B3" s="1625"/>
      <c r="C3" s="1600" t="s">
        <v>186</v>
      </c>
      <c r="D3" s="1601"/>
      <c r="E3" s="1601"/>
      <c r="F3" s="1602"/>
      <c r="G3" s="1673"/>
      <c r="H3" s="1674"/>
      <c r="I3" s="1628" t="s">
        <v>180</v>
      </c>
      <c r="J3" s="1629"/>
      <c r="K3" s="1632" t="s">
        <v>1292</v>
      </c>
      <c r="L3" s="1633"/>
      <c r="M3" s="8"/>
    </row>
    <row r="4" spans="1:13" s="9" customFormat="1" ht="20.25" customHeight="1" x14ac:dyDescent="0.25">
      <c r="A4" s="1624" t="s">
        <v>181</v>
      </c>
      <c r="B4" s="1625"/>
      <c r="C4" s="1600" t="s">
        <v>3512</v>
      </c>
      <c r="D4" s="1601"/>
      <c r="E4" s="1601"/>
      <c r="F4" s="1602"/>
      <c r="G4" s="1626"/>
      <c r="H4" s="1627"/>
      <c r="I4" s="1628" t="s">
        <v>182</v>
      </c>
      <c r="J4" s="1629"/>
      <c r="K4" s="1632" t="s">
        <v>1282</v>
      </c>
      <c r="L4" s="1633"/>
      <c r="M4" s="8"/>
    </row>
    <row r="5" spans="1:13" s="9" customFormat="1" ht="99" customHeight="1" thickBot="1" x14ac:dyDescent="0.3">
      <c r="A5" s="1641" t="s">
        <v>183</v>
      </c>
      <c r="B5" s="1642"/>
      <c r="C5" s="1636" t="s">
        <v>3513</v>
      </c>
      <c r="D5" s="1637"/>
      <c r="E5" s="1637"/>
      <c r="F5" s="1638"/>
      <c r="G5" s="10"/>
      <c r="H5" s="11"/>
      <c r="I5" s="1973" t="s">
        <v>297</v>
      </c>
      <c r="J5" s="1974"/>
      <c r="K5" s="1913" t="s">
        <v>2815</v>
      </c>
      <c r="L5" s="1914"/>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85.5" customHeight="1" thickTop="1" x14ac:dyDescent="0.25">
      <c r="A7" s="487">
        <v>42937</v>
      </c>
      <c r="B7" s="488" t="s">
        <v>78</v>
      </c>
      <c r="C7" s="2159" t="s">
        <v>1653</v>
      </c>
      <c r="D7" s="2160"/>
      <c r="E7" s="2160"/>
      <c r="F7" s="2160"/>
      <c r="G7" s="2160"/>
      <c r="H7" s="2160"/>
      <c r="I7" s="2160"/>
      <c r="J7" s="2160"/>
      <c r="K7" s="632" t="s">
        <v>3078</v>
      </c>
      <c r="L7" s="489" t="s">
        <v>1648</v>
      </c>
    </row>
    <row r="8" spans="1:13" ht="58.5" customHeight="1" x14ac:dyDescent="0.25">
      <c r="A8" s="448">
        <v>42939</v>
      </c>
      <c r="B8" s="17" t="s">
        <v>18</v>
      </c>
      <c r="C8" s="447">
        <v>550</v>
      </c>
      <c r="D8" s="179">
        <f>+C8*(100-E8)/100</f>
        <v>330</v>
      </c>
      <c r="E8" s="447">
        <v>40</v>
      </c>
      <c r="F8" s="447"/>
      <c r="G8" s="447">
        <v>230</v>
      </c>
      <c r="H8" s="447"/>
      <c r="I8" s="447"/>
      <c r="J8" s="447"/>
      <c r="K8" s="1147"/>
      <c r="L8" s="288" t="s">
        <v>1663</v>
      </c>
    </row>
    <row r="9" spans="1:13" ht="47.25" x14ac:dyDescent="0.25">
      <c r="A9" s="448">
        <v>42940</v>
      </c>
      <c r="B9" s="17" t="s">
        <v>18</v>
      </c>
      <c r="C9" s="447">
        <v>450</v>
      </c>
      <c r="D9" s="179">
        <f>+C9*(100-E9)/100</f>
        <v>445.5</v>
      </c>
      <c r="E9" s="447">
        <v>1</v>
      </c>
      <c r="F9" s="447"/>
      <c r="G9" s="447">
        <v>210</v>
      </c>
      <c r="H9" s="447"/>
      <c r="I9" s="447"/>
      <c r="J9" s="447"/>
      <c r="K9" s="1147"/>
      <c r="L9" s="204" t="s">
        <v>1664</v>
      </c>
    </row>
    <row r="10" spans="1:13" ht="47.25" x14ac:dyDescent="0.25">
      <c r="A10" s="449">
        <v>42941</v>
      </c>
      <c r="B10" s="17" t="s">
        <v>18</v>
      </c>
      <c r="C10" s="447">
        <v>400</v>
      </c>
      <c r="D10" s="179">
        <f>+C10*(100-E10)/100</f>
        <v>396</v>
      </c>
      <c r="E10" s="447">
        <v>1</v>
      </c>
      <c r="F10" s="447"/>
      <c r="G10" s="447">
        <v>220</v>
      </c>
      <c r="H10" s="447"/>
      <c r="I10" s="447"/>
      <c r="J10" s="447"/>
      <c r="K10" s="1147"/>
      <c r="L10" s="204" t="s">
        <v>1662</v>
      </c>
    </row>
    <row r="11" spans="1:13" ht="47.25" x14ac:dyDescent="0.25">
      <c r="A11" s="448">
        <v>42943</v>
      </c>
      <c r="B11" s="17" t="s">
        <v>18</v>
      </c>
      <c r="C11" s="447">
        <v>355</v>
      </c>
      <c r="D11" s="179">
        <f>+C11*(100-E11)/100</f>
        <v>351.45</v>
      </c>
      <c r="E11" s="447">
        <v>1</v>
      </c>
      <c r="F11" s="447"/>
      <c r="G11" s="447">
        <v>225</v>
      </c>
      <c r="H11" s="447"/>
      <c r="I11" s="447"/>
      <c r="J11" s="447"/>
      <c r="K11" s="1147"/>
      <c r="L11" s="204" t="s">
        <v>1661</v>
      </c>
    </row>
    <row r="12" spans="1:13" ht="25.5" customHeight="1" x14ac:dyDescent="0.25">
      <c r="A12" s="448">
        <v>42944</v>
      </c>
      <c r="B12" s="17" t="s">
        <v>66</v>
      </c>
      <c r="C12" s="1655" t="s">
        <v>1655</v>
      </c>
      <c r="D12" s="1656"/>
      <c r="E12" s="1656"/>
      <c r="F12" s="1656"/>
      <c r="G12" s="1656"/>
      <c r="H12" s="1656"/>
      <c r="I12" s="1656"/>
      <c r="J12" s="1657"/>
      <c r="K12" s="1153"/>
      <c r="L12" s="204"/>
    </row>
    <row r="13" spans="1:13" ht="25.5" customHeight="1" x14ac:dyDescent="0.25">
      <c r="A13" s="452">
        <v>42945</v>
      </c>
      <c r="B13" s="17" t="s">
        <v>66</v>
      </c>
      <c r="C13" s="1655" t="s">
        <v>1667</v>
      </c>
      <c r="D13" s="1656"/>
      <c r="E13" s="1656"/>
      <c r="F13" s="1656"/>
      <c r="G13" s="1656"/>
      <c r="H13" s="1656"/>
      <c r="I13" s="1656"/>
      <c r="J13" s="1657"/>
      <c r="K13" s="1153"/>
      <c r="L13" s="204"/>
    </row>
    <row r="14" spans="1:13" ht="30.75" customHeight="1" x14ac:dyDescent="0.25">
      <c r="A14" s="1582">
        <v>42946</v>
      </c>
      <c r="B14" s="17" t="s">
        <v>19</v>
      </c>
      <c r="C14" s="1655" t="s">
        <v>1659</v>
      </c>
      <c r="D14" s="1656"/>
      <c r="E14" s="1656"/>
      <c r="F14" s="1656"/>
      <c r="G14" s="1656"/>
      <c r="H14" s="1656"/>
      <c r="I14" s="1656"/>
      <c r="J14" s="1657"/>
      <c r="K14" s="1153"/>
      <c r="L14" s="204"/>
    </row>
    <row r="15" spans="1:13" ht="47.25" x14ac:dyDescent="0.25">
      <c r="A15" s="1682"/>
      <c r="B15" s="17" t="s">
        <v>18</v>
      </c>
      <c r="C15" s="451">
        <v>230</v>
      </c>
      <c r="D15" s="179">
        <f>+C15*(100-E15)/100</f>
        <v>227.7</v>
      </c>
      <c r="E15" s="451">
        <v>1</v>
      </c>
      <c r="F15" s="451"/>
      <c r="G15" s="451">
        <v>50</v>
      </c>
      <c r="H15" s="451"/>
      <c r="I15" s="451"/>
      <c r="J15" s="451"/>
      <c r="K15" s="1147"/>
      <c r="L15" s="204" t="s">
        <v>1660</v>
      </c>
    </row>
    <row r="16" spans="1:13" ht="30" customHeight="1" x14ac:dyDescent="0.25">
      <c r="A16" s="1582">
        <v>42947</v>
      </c>
      <c r="B16" s="17" t="s">
        <v>66</v>
      </c>
      <c r="C16" s="1589" t="s">
        <v>1668</v>
      </c>
      <c r="D16" s="1590"/>
      <c r="E16" s="1590"/>
      <c r="F16" s="1590"/>
      <c r="G16" s="1590"/>
      <c r="H16" s="1590"/>
      <c r="I16" s="1590"/>
      <c r="J16" s="1591"/>
      <c r="K16" s="1148"/>
      <c r="L16" s="204"/>
    </row>
    <row r="17" spans="1:12" ht="47.25" x14ac:dyDescent="0.25">
      <c r="A17" s="1682"/>
      <c r="B17" s="17" t="s">
        <v>18</v>
      </c>
      <c r="C17" s="447">
        <v>600</v>
      </c>
      <c r="D17" s="179">
        <f>+C17*(100-E17)/100</f>
        <v>594</v>
      </c>
      <c r="E17" s="447">
        <v>1</v>
      </c>
      <c r="F17" s="447"/>
      <c r="G17" s="447">
        <v>230</v>
      </c>
      <c r="H17" s="447"/>
      <c r="I17" s="447"/>
      <c r="J17" s="447"/>
      <c r="K17" s="1147"/>
      <c r="L17" s="204" t="s">
        <v>1665</v>
      </c>
    </row>
    <row r="18" spans="1:12" ht="47.25" x14ac:dyDescent="0.25">
      <c r="A18" s="448">
        <v>42948</v>
      </c>
      <c r="B18" s="17" t="s">
        <v>18</v>
      </c>
      <c r="C18" s="447">
        <v>375</v>
      </c>
      <c r="D18" s="179">
        <f>+C18*(100-E18)/100</f>
        <v>371.25</v>
      </c>
      <c r="E18" s="447">
        <v>1</v>
      </c>
      <c r="F18" s="447"/>
      <c r="G18" s="447">
        <v>245</v>
      </c>
      <c r="H18" s="447"/>
      <c r="I18" s="447"/>
      <c r="J18" s="447"/>
      <c r="K18" s="1147"/>
      <c r="L18" s="204" t="s">
        <v>1666</v>
      </c>
    </row>
    <row r="19" spans="1:12" ht="47.25" x14ac:dyDescent="0.25">
      <c r="A19" s="1582">
        <v>42955</v>
      </c>
      <c r="B19" s="17" t="s">
        <v>18</v>
      </c>
      <c r="C19" s="447">
        <v>195</v>
      </c>
      <c r="D19" s="179">
        <f>+C19*(100-E19)/100</f>
        <v>193.05</v>
      </c>
      <c r="E19" s="447">
        <v>1</v>
      </c>
      <c r="F19" s="447"/>
      <c r="G19" s="447">
        <v>225</v>
      </c>
      <c r="H19" s="447"/>
      <c r="I19" s="447"/>
      <c r="J19" s="447"/>
      <c r="K19" s="1147"/>
      <c r="L19" s="204" t="s">
        <v>1669</v>
      </c>
    </row>
    <row r="20" spans="1:12" ht="41.25" customHeight="1" x14ac:dyDescent="0.25">
      <c r="A20" s="1682"/>
      <c r="B20" s="17" t="s">
        <v>73</v>
      </c>
      <c r="C20" s="1734" t="s">
        <v>1678</v>
      </c>
      <c r="D20" s="1590"/>
      <c r="E20" s="1590"/>
      <c r="F20" s="1590"/>
      <c r="G20" s="1590"/>
      <c r="H20" s="1590"/>
      <c r="I20" s="1590"/>
      <c r="J20" s="1591"/>
      <c r="K20" s="1148"/>
      <c r="L20" s="204"/>
    </row>
    <row r="21" spans="1:12" ht="41.25" customHeight="1" x14ac:dyDescent="0.25">
      <c r="A21" s="448">
        <v>42958</v>
      </c>
      <c r="B21" s="17" t="s">
        <v>66</v>
      </c>
      <c r="C21" s="1734" t="s">
        <v>1679</v>
      </c>
      <c r="D21" s="1590"/>
      <c r="E21" s="1590"/>
      <c r="F21" s="1590"/>
      <c r="G21" s="1590"/>
      <c r="H21" s="1590"/>
      <c r="I21" s="1590"/>
      <c r="J21" s="1591"/>
      <c r="K21" s="1148"/>
      <c r="L21" s="204"/>
    </row>
    <row r="22" spans="1:12" ht="59.25" customHeight="1" x14ac:dyDescent="0.25">
      <c r="A22" s="458">
        <v>42959</v>
      </c>
      <c r="B22" s="17" t="s">
        <v>18</v>
      </c>
      <c r="C22" s="457">
        <v>310</v>
      </c>
      <c r="D22" s="179">
        <f>+C22*(100-E22)/100</f>
        <v>306.89999999999998</v>
      </c>
      <c r="E22" s="457">
        <v>1</v>
      </c>
      <c r="F22" s="457"/>
      <c r="G22" s="457">
        <v>237</v>
      </c>
      <c r="H22" s="457"/>
      <c r="I22" s="457"/>
      <c r="J22" s="457"/>
      <c r="K22" s="1147"/>
      <c r="L22" s="288" t="s">
        <v>1681</v>
      </c>
    </row>
    <row r="23" spans="1:12" ht="92.25" customHeight="1" x14ac:dyDescent="0.25">
      <c r="A23" s="485">
        <v>42961</v>
      </c>
      <c r="B23" s="486" t="s">
        <v>24</v>
      </c>
      <c r="C23" s="1652" t="s">
        <v>1688</v>
      </c>
      <c r="D23" s="1836"/>
      <c r="E23" s="1836"/>
      <c r="F23" s="1836"/>
      <c r="G23" s="1836"/>
      <c r="H23" s="1836"/>
      <c r="I23" s="1836"/>
      <c r="J23" s="1837"/>
      <c r="K23" s="632" t="s">
        <v>3074</v>
      </c>
      <c r="L23" s="505" t="s">
        <v>1798</v>
      </c>
    </row>
    <row r="24" spans="1:12" ht="22.5" customHeight="1" x14ac:dyDescent="0.25">
      <c r="A24" s="1582">
        <v>42967</v>
      </c>
      <c r="B24" s="17" t="s">
        <v>26</v>
      </c>
      <c r="C24" s="1658" t="s">
        <v>96</v>
      </c>
      <c r="D24" s="1659"/>
      <c r="E24" s="1659"/>
      <c r="F24" s="1659"/>
      <c r="G24" s="1659"/>
      <c r="H24" s="1659"/>
      <c r="I24" s="1659"/>
      <c r="J24" s="1660"/>
      <c r="K24" s="1155"/>
      <c r="L24" s="204"/>
    </row>
    <row r="25" spans="1:12" ht="27" customHeight="1" x14ac:dyDescent="0.25">
      <c r="A25" s="1682"/>
      <c r="B25" s="17" t="s">
        <v>18</v>
      </c>
      <c r="C25" s="447">
        <v>350</v>
      </c>
      <c r="D25" s="179">
        <f>+C25*(100-E25)/100</f>
        <v>346.5</v>
      </c>
      <c r="E25" s="447">
        <v>1</v>
      </c>
      <c r="F25" s="447"/>
      <c r="G25" s="447">
        <v>110</v>
      </c>
      <c r="H25" s="447"/>
      <c r="I25" s="447"/>
      <c r="J25" s="447"/>
      <c r="K25" s="1147"/>
      <c r="L25" s="204" t="s">
        <v>36</v>
      </c>
    </row>
    <row r="26" spans="1:12" ht="21" customHeight="1" x14ac:dyDescent="0.25">
      <c r="A26" s="448">
        <v>43017</v>
      </c>
      <c r="B26" s="17" t="s">
        <v>127</v>
      </c>
      <c r="C26" s="447"/>
      <c r="D26" s="179"/>
      <c r="E26" s="447"/>
      <c r="F26" s="447"/>
      <c r="G26" s="447"/>
      <c r="H26" s="447">
        <v>2885</v>
      </c>
      <c r="I26" s="447">
        <v>97</v>
      </c>
      <c r="J26" s="447"/>
      <c r="K26" s="1147"/>
      <c r="L26" s="204" t="s">
        <v>42</v>
      </c>
    </row>
    <row r="27" spans="1:12" ht="21" customHeight="1" x14ac:dyDescent="0.25">
      <c r="A27" s="517">
        <v>43054</v>
      </c>
      <c r="B27" s="17" t="s">
        <v>268</v>
      </c>
      <c r="C27" s="1589" t="s">
        <v>1828</v>
      </c>
      <c r="D27" s="1590"/>
      <c r="E27" s="1590"/>
      <c r="F27" s="1590"/>
      <c r="G27" s="1590"/>
      <c r="H27" s="1590"/>
      <c r="I27" s="1590"/>
      <c r="J27" s="1591"/>
      <c r="K27" s="1148"/>
      <c r="L27" s="204"/>
    </row>
    <row r="28" spans="1:12" ht="21" customHeight="1" x14ac:dyDescent="0.25">
      <c r="A28" s="448">
        <v>43058</v>
      </c>
      <c r="B28" s="17" t="s">
        <v>26</v>
      </c>
      <c r="C28" s="1658" t="s">
        <v>1797</v>
      </c>
      <c r="D28" s="1659"/>
      <c r="E28" s="1659"/>
      <c r="F28" s="1659"/>
      <c r="G28" s="1659"/>
      <c r="H28" s="1659"/>
      <c r="I28" s="1659"/>
      <c r="J28" s="1660"/>
      <c r="K28" s="1155"/>
      <c r="L28" s="204"/>
    </row>
    <row r="29" spans="1:12" ht="21" customHeight="1" x14ac:dyDescent="0.25">
      <c r="A29" s="1582">
        <v>43061</v>
      </c>
      <c r="B29" s="17" t="s">
        <v>268</v>
      </c>
      <c r="C29" s="1589" t="s">
        <v>1829</v>
      </c>
      <c r="D29" s="1590"/>
      <c r="E29" s="1590"/>
      <c r="F29" s="1590"/>
      <c r="G29" s="1590"/>
      <c r="H29" s="1590"/>
      <c r="I29" s="1590"/>
      <c r="J29" s="1591"/>
      <c r="K29" s="1148"/>
      <c r="L29" s="204"/>
    </row>
    <row r="30" spans="1:12" ht="21" customHeight="1" x14ac:dyDescent="0.25">
      <c r="A30" s="1682"/>
      <c r="B30" s="17" t="s">
        <v>127</v>
      </c>
      <c r="C30" s="447"/>
      <c r="D30" s="179"/>
      <c r="E30" s="447"/>
      <c r="F30" s="447"/>
      <c r="G30" s="447"/>
      <c r="H30" s="447">
        <v>3700</v>
      </c>
      <c r="I30" s="447">
        <v>93</v>
      </c>
      <c r="J30" s="447"/>
      <c r="K30" s="1147"/>
      <c r="L30" s="204" t="s">
        <v>42</v>
      </c>
    </row>
    <row r="31" spans="1:12" x14ac:dyDescent="0.25">
      <c r="A31" s="448">
        <v>43066</v>
      </c>
      <c r="B31" s="17" t="s">
        <v>18</v>
      </c>
      <c r="C31" s="447">
        <v>345</v>
      </c>
      <c r="D31" s="179">
        <f>+C31*(100-E31)/100</f>
        <v>310.5</v>
      </c>
      <c r="E31" s="447">
        <v>10</v>
      </c>
      <c r="F31" s="447"/>
      <c r="G31" s="447">
        <v>187</v>
      </c>
      <c r="H31" s="447"/>
      <c r="I31" s="447"/>
      <c r="J31" s="447"/>
      <c r="K31" s="1147"/>
      <c r="L31" s="204" t="s">
        <v>1823</v>
      </c>
    </row>
    <row r="32" spans="1:12" ht="21" customHeight="1" thickBot="1" x14ac:dyDescent="0.3">
      <c r="A32" s="651">
        <v>43067</v>
      </c>
      <c r="B32" s="652" t="s">
        <v>127</v>
      </c>
      <c r="C32" s="391"/>
      <c r="D32" s="205"/>
      <c r="E32" s="391"/>
      <c r="F32" s="391"/>
      <c r="G32" s="391"/>
      <c r="H32" s="391">
        <v>3680</v>
      </c>
      <c r="I32" s="391">
        <v>93</v>
      </c>
      <c r="J32" s="391"/>
      <c r="K32" s="1188"/>
      <c r="L32" s="420" t="s">
        <v>42</v>
      </c>
    </row>
    <row r="33" spans="1:12" ht="16.5" thickTop="1" x14ac:dyDescent="0.25">
      <c r="A33" s="40">
        <v>43200</v>
      </c>
      <c r="B33" s="41" t="s">
        <v>11</v>
      </c>
      <c r="C33" s="1702" t="s">
        <v>2021</v>
      </c>
      <c r="D33" s="1703"/>
      <c r="E33" s="1703"/>
      <c r="F33" s="1703"/>
      <c r="G33" s="1703"/>
      <c r="H33" s="1703"/>
      <c r="I33" s="1703"/>
      <c r="J33" s="1704"/>
      <c r="K33" s="1159"/>
      <c r="L33" s="422"/>
    </row>
    <row r="34" spans="1:12" x14ac:dyDescent="0.25">
      <c r="A34" s="448">
        <v>43213</v>
      </c>
      <c r="B34" s="17" t="s">
        <v>11</v>
      </c>
      <c r="C34" s="1655" t="s">
        <v>2076</v>
      </c>
      <c r="D34" s="1656"/>
      <c r="E34" s="1656"/>
      <c r="F34" s="1656"/>
      <c r="G34" s="1656"/>
      <c r="H34" s="1656"/>
      <c r="I34" s="1656"/>
      <c r="J34" s="1657"/>
      <c r="K34" s="1153"/>
      <c r="L34" s="204"/>
    </row>
    <row r="35" spans="1:12" x14ac:dyDescent="0.25">
      <c r="A35" s="448">
        <v>43231</v>
      </c>
      <c r="B35" s="17" t="s">
        <v>11</v>
      </c>
      <c r="C35" s="1655" t="s">
        <v>2075</v>
      </c>
      <c r="D35" s="1656"/>
      <c r="E35" s="1656"/>
      <c r="F35" s="1656"/>
      <c r="G35" s="1656"/>
      <c r="H35" s="1656"/>
      <c r="I35" s="1656"/>
      <c r="J35" s="1657"/>
      <c r="K35" s="1153"/>
      <c r="L35" s="204"/>
    </row>
    <row r="36" spans="1:12" x14ac:dyDescent="0.25">
      <c r="A36" s="677">
        <v>43265</v>
      </c>
      <c r="B36" s="678" t="s">
        <v>18</v>
      </c>
      <c r="C36" s="241">
        <v>280</v>
      </c>
      <c r="D36" s="242">
        <f>+C36*(100-E36)/100</f>
        <v>168</v>
      </c>
      <c r="E36" s="241">
        <v>40</v>
      </c>
      <c r="F36" s="241"/>
      <c r="G36" s="241">
        <v>180</v>
      </c>
      <c r="H36" s="241"/>
      <c r="I36" s="241"/>
      <c r="J36" s="241"/>
      <c r="K36" s="241"/>
      <c r="L36" s="151" t="s">
        <v>2098</v>
      </c>
    </row>
    <row r="37" spans="1:12" x14ac:dyDescent="0.25">
      <c r="A37" s="448">
        <v>43266</v>
      </c>
      <c r="B37" s="17" t="s">
        <v>127</v>
      </c>
      <c r="C37" s="447"/>
      <c r="D37" s="179"/>
      <c r="E37" s="447"/>
      <c r="F37" s="447"/>
      <c r="G37" s="447"/>
      <c r="H37" s="447">
        <v>5180</v>
      </c>
      <c r="I37" s="447">
        <v>100</v>
      </c>
      <c r="J37" s="447"/>
      <c r="K37" s="1147"/>
      <c r="L37" s="204"/>
    </row>
    <row r="38" spans="1:12" x14ac:dyDescent="0.25">
      <c r="A38" s="448">
        <v>43267</v>
      </c>
      <c r="B38" s="17" t="s">
        <v>351</v>
      </c>
      <c r="C38" s="1589" t="s">
        <v>2099</v>
      </c>
      <c r="D38" s="1590"/>
      <c r="E38" s="1590"/>
      <c r="F38" s="1590"/>
      <c r="G38" s="1590"/>
      <c r="H38" s="1590"/>
      <c r="I38" s="1590"/>
      <c r="J38" s="1591"/>
      <c r="K38" s="1148"/>
      <c r="L38" s="204"/>
    </row>
    <row r="39" spans="1:12" x14ac:dyDescent="0.25">
      <c r="A39" s="448">
        <v>43324</v>
      </c>
      <c r="B39" s="17" t="s">
        <v>127</v>
      </c>
      <c r="C39" s="447"/>
      <c r="D39" s="179"/>
      <c r="E39" s="447"/>
      <c r="F39" s="447"/>
      <c r="G39" s="447"/>
      <c r="H39" s="447">
        <v>5430</v>
      </c>
      <c r="I39" s="447">
        <v>100</v>
      </c>
      <c r="J39" s="447"/>
      <c r="K39" s="1147"/>
      <c r="L39" s="204"/>
    </row>
    <row r="40" spans="1:12" ht="34.5" customHeight="1" x14ac:dyDescent="0.25">
      <c r="A40" s="721">
        <v>43329</v>
      </c>
      <c r="B40" s="17" t="s">
        <v>11</v>
      </c>
      <c r="C40" s="1734" t="s">
        <v>2177</v>
      </c>
      <c r="D40" s="1735"/>
      <c r="E40" s="1735"/>
      <c r="F40" s="1735"/>
      <c r="G40" s="1735"/>
      <c r="H40" s="1735"/>
      <c r="I40" s="1735"/>
      <c r="J40" s="1736"/>
      <c r="K40" s="1160"/>
      <c r="L40" s="722" t="s">
        <v>2178</v>
      </c>
    </row>
    <row r="41" spans="1:12" x14ac:dyDescent="0.25">
      <c r="A41" s="448">
        <v>43343</v>
      </c>
      <c r="B41" s="17" t="s">
        <v>18</v>
      </c>
      <c r="C41" s="447">
        <v>285</v>
      </c>
      <c r="D41" s="179">
        <f>+C41*(100-E41)/100</f>
        <v>171</v>
      </c>
      <c r="E41" s="447">
        <v>40</v>
      </c>
      <c r="F41" s="447"/>
      <c r="G41" s="447">
        <v>150</v>
      </c>
      <c r="H41" s="447"/>
      <c r="I41" s="447"/>
      <c r="J41" s="447"/>
      <c r="K41" s="1147"/>
      <c r="L41" s="204" t="s">
        <v>1634</v>
      </c>
    </row>
    <row r="42" spans="1:12" x14ac:dyDescent="0.25">
      <c r="A42" s="448">
        <v>43375</v>
      </c>
      <c r="B42" s="17" t="s">
        <v>127</v>
      </c>
      <c r="C42" s="447"/>
      <c r="D42" s="179"/>
      <c r="E42" s="447"/>
      <c r="F42" s="447"/>
      <c r="G42" s="447"/>
      <c r="H42" s="447">
        <v>5645</v>
      </c>
      <c r="I42" s="447">
        <v>100</v>
      </c>
      <c r="J42" s="447"/>
      <c r="K42" s="1147"/>
      <c r="L42" s="204" t="s">
        <v>2232</v>
      </c>
    </row>
    <row r="43" spans="1:12" x14ac:dyDescent="0.25">
      <c r="A43" s="448">
        <v>43379</v>
      </c>
      <c r="B43" s="17" t="s">
        <v>26</v>
      </c>
      <c r="C43" s="1658" t="s">
        <v>2234</v>
      </c>
      <c r="D43" s="1659"/>
      <c r="E43" s="1659"/>
      <c r="F43" s="1659"/>
      <c r="G43" s="1659"/>
      <c r="H43" s="1659"/>
      <c r="I43" s="1659"/>
      <c r="J43" s="1660"/>
      <c r="K43" s="1155"/>
      <c r="L43" s="204"/>
    </row>
    <row r="44" spans="1:12" x14ac:dyDescent="0.25">
      <c r="A44" s="1582">
        <v>43381</v>
      </c>
      <c r="B44" s="17" t="s">
        <v>18</v>
      </c>
      <c r="C44" s="447">
        <v>235</v>
      </c>
      <c r="D44" s="179">
        <f>+C44*(100-E44)/100</f>
        <v>141</v>
      </c>
      <c r="E44" s="447">
        <v>40</v>
      </c>
      <c r="F44" s="447" t="s">
        <v>95</v>
      </c>
      <c r="G44" s="447">
        <v>150</v>
      </c>
      <c r="H44" s="447"/>
      <c r="I44" s="447"/>
      <c r="J44" s="447"/>
      <c r="K44" s="1147"/>
      <c r="L44" s="204" t="s">
        <v>2240</v>
      </c>
    </row>
    <row r="45" spans="1:12" x14ac:dyDescent="0.25">
      <c r="A45" s="1682"/>
      <c r="B45" s="17" t="s">
        <v>268</v>
      </c>
      <c r="C45" s="1589" t="s">
        <v>2271</v>
      </c>
      <c r="D45" s="1590"/>
      <c r="E45" s="1590"/>
      <c r="F45" s="1590"/>
      <c r="G45" s="1590"/>
      <c r="H45" s="1590"/>
      <c r="I45" s="1590"/>
      <c r="J45" s="1591"/>
      <c r="K45" s="1148"/>
      <c r="L45" s="204"/>
    </row>
    <row r="46" spans="1:12" x14ac:dyDescent="0.25">
      <c r="A46" s="448">
        <v>43396</v>
      </c>
      <c r="B46" s="17" t="s">
        <v>13</v>
      </c>
      <c r="C46" s="1589" t="s">
        <v>2417</v>
      </c>
      <c r="D46" s="1590"/>
      <c r="E46" s="1590"/>
      <c r="F46" s="1590"/>
      <c r="G46" s="1590"/>
      <c r="H46" s="1590"/>
      <c r="I46" s="1590"/>
      <c r="J46" s="1591"/>
      <c r="K46" s="1148"/>
      <c r="L46" s="204"/>
    </row>
    <row r="47" spans="1:12" x14ac:dyDescent="0.25">
      <c r="A47" s="1582">
        <v>43401</v>
      </c>
      <c r="B47" s="17" t="s">
        <v>18</v>
      </c>
      <c r="C47" s="447">
        <v>240</v>
      </c>
      <c r="D47" s="179">
        <f>+C47*(100-E47)/100</f>
        <v>144</v>
      </c>
      <c r="E47" s="447">
        <v>40</v>
      </c>
      <c r="F47" s="447"/>
      <c r="G47" s="447">
        <v>140</v>
      </c>
      <c r="H47" s="447"/>
      <c r="I47" s="447"/>
      <c r="J47" s="447"/>
      <c r="K47" s="1147"/>
      <c r="L47" s="204" t="s">
        <v>2264</v>
      </c>
    </row>
    <row r="48" spans="1:12" x14ac:dyDescent="0.25">
      <c r="A48" s="1682"/>
      <c r="B48" s="17" t="s">
        <v>268</v>
      </c>
      <c r="C48" s="1589" t="s">
        <v>2272</v>
      </c>
      <c r="D48" s="1590"/>
      <c r="E48" s="1590"/>
      <c r="F48" s="1590"/>
      <c r="G48" s="1590"/>
      <c r="H48" s="1590"/>
      <c r="I48" s="1590"/>
      <c r="J48" s="1591"/>
      <c r="K48" s="1148"/>
      <c r="L48" s="204"/>
    </row>
    <row r="49" spans="1:12" x14ac:dyDescent="0.25">
      <c r="A49" s="448">
        <v>43411</v>
      </c>
      <c r="B49" s="17" t="s">
        <v>127</v>
      </c>
      <c r="C49" s="447"/>
      <c r="D49" s="179"/>
      <c r="E49" s="447"/>
      <c r="F49" s="447"/>
      <c r="G49" s="447"/>
      <c r="H49" s="447">
        <v>4825</v>
      </c>
      <c r="I49" s="447">
        <v>100</v>
      </c>
      <c r="J49" s="447"/>
      <c r="K49" s="1147"/>
      <c r="L49" s="204" t="s">
        <v>42</v>
      </c>
    </row>
    <row r="50" spans="1:12" x14ac:dyDescent="0.25">
      <c r="A50" s="448">
        <v>43417</v>
      </c>
      <c r="B50" s="17" t="s">
        <v>11</v>
      </c>
      <c r="C50" s="1589" t="s">
        <v>2307</v>
      </c>
      <c r="D50" s="1590"/>
      <c r="E50" s="1590"/>
      <c r="F50" s="1590"/>
      <c r="G50" s="1590"/>
      <c r="H50" s="1590"/>
      <c r="I50" s="1590"/>
      <c r="J50" s="1591"/>
      <c r="K50" s="1148"/>
      <c r="L50" s="204"/>
    </row>
    <row r="51" spans="1:12" ht="25.5" customHeight="1" thickBot="1" x14ac:dyDescent="0.3">
      <c r="A51" s="779">
        <v>43459</v>
      </c>
      <c r="B51" s="784" t="s">
        <v>11</v>
      </c>
      <c r="C51" s="2198" t="s">
        <v>2418</v>
      </c>
      <c r="D51" s="2199"/>
      <c r="E51" s="2199"/>
      <c r="F51" s="2199"/>
      <c r="G51" s="2199"/>
      <c r="H51" s="2199"/>
      <c r="I51" s="2199"/>
      <c r="J51" s="2200"/>
      <c r="K51" s="1189"/>
      <c r="L51" s="420"/>
    </row>
    <row r="52" spans="1:12" ht="16.5" thickTop="1" x14ac:dyDescent="0.25">
      <c r="A52" s="40">
        <v>43470</v>
      </c>
      <c r="B52" s="41" t="s">
        <v>18</v>
      </c>
      <c r="C52" s="786">
        <v>215</v>
      </c>
      <c r="D52" s="182">
        <f>+C52*(100-E52)/100</f>
        <v>107.5</v>
      </c>
      <c r="E52" s="786">
        <v>50</v>
      </c>
      <c r="F52" s="786"/>
      <c r="G52" s="786">
        <v>145</v>
      </c>
      <c r="H52" s="786"/>
      <c r="I52" s="786"/>
      <c r="J52" s="786"/>
      <c r="K52" s="1162"/>
      <c r="L52" s="422" t="s">
        <v>36</v>
      </c>
    </row>
    <row r="53" spans="1:12" x14ac:dyDescent="0.25">
      <c r="A53" s="448">
        <v>43529</v>
      </c>
      <c r="B53" s="17" t="s">
        <v>18</v>
      </c>
      <c r="C53" s="447">
        <v>320</v>
      </c>
      <c r="D53" s="179">
        <f>+C53*(100-E53)/100</f>
        <v>160</v>
      </c>
      <c r="E53" s="447">
        <v>50</v>
      </c>
      <c r="F53" s="447"/>
      <c r="G53" s="447">
        <v>165</v>
      </c>
      <c r="H53" s="447"/>
      <c r="I53" s="447"/>
      <c r="J53" s="447"/>
      <c r="K53" s="1147"/>
      <c r="L53" s="204" t="s">
        <v>36</v>
      </c>
    </row>
    <row r="54" spans="1:12" ht="38.25" customHeight="1" x14ac:dyDescent="0.25">
      <c r="A54" s="849">
        <v>43579</v>
      </c>
      <c r="B54" s="17" t="s">
        <v>13</v>
      </c>
      <c r="C54" s="1734" t="s">
        <v>2505</v>
      </c>
      <c r="D54" s="1735"/>
      <c r="E54" s="1735"/>
      <c r="F54" s="1735"/>
      <c r="G54" s="1735"/>
      <c r="H54" s="1735"/>
      <c r="I54" s="1735"/>
      <c r="J54" s="1736"/>
      <c r="K54" s="1160"/>
      <c r="L54" s="204"/>
    </row>
    <row r="55" spans="1:12" ht="62.25" customHeight="1" x14ac:dyDescent="0.25">
      <c r="A55" s="485">
        <v>43581</v>
      </c>
      <c r="B55" s="486" t="s">
        <v>24</v>
      </c>
      <c r="C55" s="1652" t="s">
        <v>2516</v>
      </c>
      <c r="D55" s="1653"/>
      <c r="E55" s="1653"/>
      <c r="F55" s="1653"/>
      <c r="G55" s="1653"/>
      <c r="H55" s="1653"/>
      <c r="I55" s="1653"/>
      <c r="J55" s="1654"/>
      <c r="K55" s="1152"/>
      <c r="L55" s="852" t="s">
        <v>2515</v>
      </c>
    </row>
    <row r="56" spans="1:12" ht="22.5" customHeight="1" x14ac:dyDescent="0.25">
      <c r="A56" s="448">
        <v>43602</v>
      </c>
      <c r="B56" s="471" t="s">
        <v>18</v>
      </c>
      <c r="C56" s="447">
        <v>195</v>
      </c>
      <c r="D56" s="179">
        <f>+C56*(100-E56)/100</f>
        <v>97.5</v>
      </c>
      <c r="E56" s="447">
        <v>50</v>
      </c>
      <c r="F56" s="447"/>
      <c r="G56" s="447">
        <v>180</v>
      </c>
      <c r="H56" s="447"/>
      <c r="I56" s="447"/>
      <c r="J56" s="447"/>
      <c r="K56" s="1147"/>
      <c r="L56" s="204" t="s">
        <v>2522</v>
      </c>
    </row>
    <row r="57" spans="1:12" ht="22.5" customHeight="1" x14ac:dyDescent="0.25">
      <c r="A57" s="448">
        <v>43677</v>
      </c>
      <c r="B57" s="17" t="s">
        <v>11</v>
      </c>
      <c r="C57" s="1658" t="s">
        <v>2592</v>
      </c>
      <c r="D57" s="1659"/>
      <c r="E57" s="1659"/>
      <c r="F57" s="1659"/>
      <c r="G57" s="1659"/>
      <c r="H57" s="1659"/>
      <c r="I57" s="1659"/>
      <c r="J57" s="1660"/>
      <c r="K57" s="1155"/>
      <c r="L57" s="204"/>
    </row>
    <row r="58" spans="1:12" x14ac:dyDescent="0.25">
      <c r="A58" s="448">
        <v>43706</v>
      </c>
      <c r="B58" s="17" t="s">
        <v>127</v>
      </c>
      <c r="C58" s="447"/>
      <c r="D58" s="179"/>
      <c r="E58" s="447"/>
      <c r="F58" s="447"/>
      <c r="G58" s="447"/>
      <c r="H58" s="447">
        <v>5800</v>
      </c>
      <c r="I58" s="447">
        <v>78</v>
      </c>
      <c r="J58" s="447"/>
      <c r="K58" s="1147"/>
      <c r="L58" s="204" t="s">
        <v>2622</v>
      </c>
    </row>
    <row r="59" spans="1:12" x14ac:dyDescent="0.25">
      <c r="A59" s="19">
        <v>43709</v>
      </c>
      <c r="B59" s="20" t="s">
        <v>18</v>
      </c>
      <c r="C59" s="236">
        <v>57</v>
      </c>
      <c r="D59" s="237">
        <f>+C59*(100-E59)/100</f>
        <v>28.5</v>
      </c>
      <c r="E59" s="236">
        <v>50</v>
      </c>
      <c r="F59" s="236"/>
      <c r="G59" s="236">
        <v>150</v>
      </c>
      <c r="H59" s="236"/>
      <c r="I59" s="236"/>
      <c r="J59" s="236"/>
      <c r="K59" s="1173"/>
      <c r="L59" s="303" t="s">
        <v>36</v>
      </c>
    </row>
    <row r="60" spans="1:12" x14ac:dyDescent="0.25">
      <c r="A60" s="19">
        <v>43710</v>
      </c>
      <c r="B60" s="20" t="s">
        <v>127</v>
      </c>
      <c r="C60" s="236"/>
      <c r="D60" s="237"/>
      <c r="E60" s="236"/>
      <c r="F60" s="236"/>
      <c r="G60" s="236"/>
      <c r="H60" s="236">
        <v>3650</v>
      </c>
      <c r="I60" s="236">
        <v>100</v>
      </c>
      <c r="J60" s="236"/>
      <c r="K60" s="1173"/>
      <c r="L60" s="303" t="s">
        <v>68</v>
      </c>
    </row>
    <row r="61" spans="1:12" x14ac:dyDescent="0.25">
      <c r="A61" s="19">
        <v>43711</v>
      </c>
      <c r="B61" s="20"/>
      <c r="C61" s="236"/>
      <c r="D61" s="237"/>
      <c r="E61" s="236"/>
      <c r="F61" s="236"/>
      <c r="G61" s="236"/>
      <c r="H61" s="236"/>
      <c r="I61" s="236"/>
      <c r="J61" s="236">
        <v>3057</v>
      </c>
      <c r="K61" s="1173"/>
      <c r="L61" s="303" t="s">
        <v>2631</v>
      </c>
    </row>
    <row r="62" spans="1:12" x14ac:dyDescent="0.25">
      <c r="A62" s="448">
        <v>43711</v>
      </c>
      <c r="B62" s="17" t="s">
        <v>13</v>
      </c>
      <c r="C62" s="1658" t="s">
        <v>2634</v>
      </c>
      <c r="D62" s="1659"/>
      <c r="E62" s="1659"/>
      <c r="F62" s="1659"/>
      <c r="G62" s="1659"/>
      <c r="H62" s="1659"/>
      <c r="I62" s="1659"/>
      <c r="J62" s="1660"/>
      <c r="K62" s="1155"/>
      <c r="L62" s="204"/>
    </row>
    <row r="63" spans="1:12" x14ac:dyDescent="0.25">
      <c r="A63" s="448">
        <v>43714</v>
      </c>
      <c r="B63" s="17" t="s">
        <v>18</v>
      </c>
      <c r="C63" s="447">
        <v>165</v>
      </c>
      <c r="D63" s="179">
        <f>+C63*(100-E63)/100</f>
        <v>82.5</v>
      </c>
      <c r="E63" s="447">
        <v>50</v>
      </c>
      <c r="F63" s="447"/>
      <c r="G63" s="447">
        <v>150</v>
      </c>
      <c r="H63" s="447"/>
      <c r="I63" s="447"/>
      <c r="J63" s="447"/>
      <c r="K63" s="1147"/>
      <c r="L63" s="204" t="s">
        <v>2635</v>
      </c>
    </row>
    <row r="64" spans="1:12" x14ac:dyDescent="0.25">
      <c r="A64" s="448">
        <v>43715</v>
      </c>
      <c r="B64" s="17" t="s">
        <v>127</v>
      </c>
      <c r="C64" s="447"/>
      <c r="D64" s="179"/>
      <c r="E64" s="447"/>
      <c r="F64" s="447"/>
      <c r="G64" s="447"/>
      <c r="H64" s="447">
        <v>5045</v>
      </c>
      <c r="I64" s="447">
        <v>100</v>
      </c>
      <c r="J64" s="447"/>
      <c r="K64" s="1147"/>
      <c r="L64" s="204" t="s">
        <v>108</v>
      </c>
    </row>
    <row r="65" spans="1:13" ht="40.5" customHeight="1" x14ac:dyDescent="0.25">
      <c r="A65" s="1582">
        <v>43726</v>
      </c>
      <c r="B65" s="463" t="s">
        <v>19</v>
      </c>
      <c r="C65" s="1864" t="s">
        <v>2680</v>
      </c>
      <c r="D65" s="1865"/>
      <c r="E65" s="1865"/>
      <c r="F65" s="1865"/>
      <c r="G65" s="1865"/>
      <c r="H65" s="1865"/>
      <c r="I65" s="1865"/>
      <c r="J65" s="1866"/>
      <c r="K65" s="861" t="s">
        <v>3076</v>
      </c>
      <c r="L65" s="867" t="s">
        <v>2648</v>
      </c>
    </row>
    <row r="66" spans="1:13" ht="20.25" customHeight="1" x14ac:dyDescent="0.25">
      <c r="A66" s="1682"/>
      <c r="B66" s="17" t="s">
        <v>66</v>
      </c>
      <c r="C66" s="1658" t="s">
        <v>2653</v>
      </c>
      <c r="D66" s="1659"/>
      <c r="E66" s="1659"/>
      <c r="F66" s="1659"/>
      <c r="G66" s="1659"/>
      <c r="H66" s="1659"/>
      <c r="I66" s="1659"/>
      <c r="J66" s="1660"/>
      <c r="K66" s="1155"/>
      <c r="L66" s="204"/>
    </row>
    <row r="67" spans="1:13" x14ac:dyDescent="0.25">
      <c r="A67" s="448">
        <v>43728</v>
      </c>
      <c r="B67" s="17" t="s">
        <v>18</v>
      </c>
      <c r="C67" s="447">
        <v>190</v>
      </c>
      <c r="D67" s="179">
        <f>+C67*(100-E67)/100</f>
        <v>152</v>
      </c>
      <c r="E67" s="447">
        <v>20</v>
      </c>
      <c r="F67" s="447"/>
      <c r="G67" s="447">
        <v>160</v>
      </c>
      <c r="H67" s="447"/>
      <c r="I67" s="447"/>
      <c r="J67" s="447"/>
      <c r="K67" s="1147"/>
      <c r="L67" s="204" t="s">
        <v>2652</v>
      </c>
    </row>
    <row r="68" spans="1:13" x14ac:dyDescent="0.25">
      <c r="A68" s="448">
        <v>43769</v>
      </c>
      <c r="B68" s="17" t="s">
        <v>127</v>
      </c>
      <c r="C68" s="447"/>
      <c r="D68" s="179"/>
      <c r="E68" s="447"/>
      <c r="F68" s="447"/>
      <c r="G68" s="447"/>
      <c r="H68" s="447">
        <v>2090</v>
      </c>
      <c r="I68" s="447">
        <v>100</v>
      </c>
      <c r="J68" s="447"/>
      <c r="K68" s="1147"/>
      <c r="L68" s="204" t="s">
        <v>2681</v>
      </c>
    </row>
    <row r="69" spans="1:13" x14ac:dyDescent="0.25">
      <c r="A69" s="874">
        <v>43786</v>
      </c>
      <c r="B69" s="17" t="s">
        <v>4</v>
      </c>
      <c r="C69" s="1658" t="s">
        <v>2916</v>
      </c>
      <c r="D69" s="1659"/>
      <c r="E69" s="1659"/>
      <c r="F69" s="1659"/>
      <c r="G69" s="1659"/>
      <c r="H69" s="1659"/>
      <c r="I69" s="1659"/>
      <c r="J69" s="1660"/>
      <c r="K69" s="1155"/>
      <c r="L69" s="204"/>
    </row>
    <row r="70" spans="1:13" ht="100.5" customHeight="1" x14ac:dyDescent="0.25">
      <c r="A70" s="485">
        <v>43787</v>
      </c>
      <c r="B70" s="486" t="s">
        <v>19</v>
      </c>
      <c r="C70" s="1652" t="s">
        <v>2709</v>
      </c>
      <c r="D70" s="1836"/>
      <c r="E70" s="1836"/>
      <c r="F70" s="1836"/>
      <c r="G70" s="1836"/>
      <c r="H70" s="1836"/>
      <c r="I70" s="1836"/>
      <c r="J70" s="1837"/>
      <c r="K70" s="861" t="s">
        <v>3077</v>
      </c>
      <c r="L70" s="852" t="s">
        <v>1648</v>
      </c>
    </row>
    <row r="71" spans="1:13" x14ac:dyDescent="0.25">
      <c r="A71" s="874">
        <v>43792</v>
      </c>
      <c r="B71" s="17" t="s">
        <v>18</v>
      </c>
      <c r="C71" s="447">
        <v>335</v>
      </c>
      <c r="D71" s="179">
        <f>+C71*(100-E71)/100</f>
        <v>113.9</v>
      </c>
      <c r="E71" s="447">
        <v>66</v>
      </c>
      <c r="F71" s="447" t="s">
        <v>95</v>
      </c>
      <c r="G71" s="447">
        <v>150</v>
      </c>
      <c r="H71" s="447"/>
      <c r="I71" s="447"/>
      <c r="J71" s="447"/>
      <c r="K71" s="1147"/>
      <c r="L71" s="204" t="s">
        <v>2710</v>
      </c>
    </row>
    <row r="72" spans="1:13" x14ac:dyDescent="0.25">
      <c r="A72" s="874">
        <v>43813</v>
      </c>
      <c r="B72" s="17" t="s">
        <v>127</v>
      </c>
      <c r="C72" s="447"/>
      <c r="D72" s="179" t="s">
        <v>1941</v>
      </c>
      <c r="E72" s="447"/>
      <c r="F72" s="447"/>
      <c r="G72" s="447"/>
      <c r="H72" s="447"/>
      <c r="I72" s="447"/>
      <c r="J72" s="447">
        <v>3032</v>
      </c>
      <c r="K72" s="1147"/>
      <c r="L72" s="204" t="s">
        <v>2737</v>
      </c>
    </row>
    <row r="73" spans="1:13" ht="40.5" customHeight="1" x14ac:dyDescent="0.25">
      <c r="A73" s="1582">
        <v>43854</v>
      </c>
      <c r="B73" s="17" t="s">
        <v>13</v>
      </c>
      <c r="C73" s="1655" t="s">
        <v>2793</v>
      </c>
      <c r="D73" s="1656"/>
      <c r="E73" s="1656"/>
      <c r="F73" s="1656"/>
      <c r="G73" s="1656"/>
      <c r="H73" s="1656"/>
      <c r="I73" s="1656"/>
      <c r="J73" s="1657"/>
      <c r="K73" s="1153"/>
      <c r="L73" s="204"/>
    </row>
    <row r="74" spans="1:13" ht="78" customHeight="1" x14ac:dyDescent="0.25">
      <c r="A74" s="1682"/>
      <c r="B74" s="486" t="s">
        <v>19</v>
      </c>
      <c r="C74" s="1652" t="s">
        <v>2787</v>
      </c>
      <c r="D74" s="1653"/>
      <c r="E74" s="1653"/>
      <c r="F74" s="1653"/>
      <c r="G74" s="1653"/>
      <c r="H74" s="1653"/>
      <c r="I74" s="1653"/>
      <c r="J74" s="1654"/>
      <c r="K74" s="865" t="s">
        <v>3075</v>
      </c>
      <c r="L74" s="1296" t="s">
        <v>2788</v>
      </c>
    </row>
    <row r="75" spans="1:13" ht="40.5" customHeight="1" x14ac:dyDescent="0.25">
      <c r="A75" s="485">
        <v>43857</v>
      </c>
      <c r="B75" s="486" t="s">
        <v>19</v>
      </c>
      <c r="C75" s="1695" t="s">
        <v>2801</v>
      </c>
      <c r="D75" s="1696"/>
      <c r="E75" s="1696"/>
      <c r="F75" s="1696"/>
      <c r="G75" s="1696"/>
      <c r="H75" s="1696"/>
      <c r="I75" s="1696"/>
      <c r="J75" s="1697"/>
      <c r="K75" s="1192"/>
      <c r="L75" s="1297"/>
    </row>
    <row r="76" spans="1:13" ht="98.25" customHeight="1" x14ac:dyDescent="0.25">
      <c r="A76" s="485">
        <v>43872</v>
      </c>
      <c r="B76" s="486" t="s">
        <v>24</v>
      </c>
      <c r="C76" s="1695" t="s">
        <v>2822</v>
      </c>
      <c r="D76" s="1696" t="e">
        <f>+C76*(100-E76)/100</f>
        <v>#VALUE!</v>
      </c>
      <c r="E76" s="1696"/>
      <c r="F76" s="1696"/>
      <c r="G76" s="1696"/>
      <c r="H76" s="1696"/>
      <c r="I76" s="1696"/>
      <c r="J76" s="1697"/>
      <c r="K76" s="1299" t="s">
        <v>2816</v>
      </c>
      <c r="L76" s="1298" t="s">
        <v>2816</v>
      </c>
    </row>
    <row r="77" spans="1:13" x14ac:dyDescent="0.25">
      <c r="A77" s="448">
        <v>43893</v>
      </c>
      <c r="B77" s="529" t="s">
        <v>18</v>
      </c>
      <c r="C77" s="447">
        <v>197</v>
      </c>
      <c r="D77" s="179">
        <f>+C77*(100-E77)/100</f>
        <v>137.9</v>
      </c>
      <c r="E77" s="447">
        <v>30</v>
      </c>
      <c r="F77" s="447" t="s">
        <v>95</v>
      </c>
      <c r="G77" s="447">
        <v>140</v>
      </c>
      <c r="H77" s="447"/>
      <c r="I77" s="447"/>
      <c r="J77" s="447"/>
      <c r="K77" s="1147"/>
      <c r="L77" s="204" t="s">
        <v>2074</v>
      </c>
    </row>
    <row r="78" spans="1:13" x14ac:dyDescent="0.25">
      <c r="A78" s="448">
        <v>43898</v>
      </c>
      <c r="B78" s="529" t="s">
        <v>127</v>
      </c>
      <c r="C78" s="447"/>
      <c r="D78" s="179"/>
      <c r="E78" s="447"/>
      <c r="F78" s="447"/>
      <c r="G78" s="447"/>
      <c r="H78" s="1589" t="s">
        <v>248</v>
      </c>
      <c r="I78" s="1591"/>
      <c r="J78" s="447"/>
      <c r="K78" s="1147"/>
      <c r="L78" s="204" t="s">
        <v>2832</v>
      </c>
      <c r="M78" s="89">
        <f>(155+80)*25</f>
        <v>5875</v>
      </c>
    </row>
    <row r="79" spans="1:13" ht="17.25" customHeight="1" x14ac:dyDescent="0.25">
      <c r="A79" s="1337">
        <v>43920</v>
      </c>
      <c r="B79" s="913" t="s">
        <v>4</v>
      </c>
      <c r="C79" s="914"/>
      <c r="D79" s="914"/>
      <c r="E79" s="914">
        <v>30</v>
      </c>
      <c r="F79" s="914"/>
      <c r="G79" s="914"/>
      <c r="H79" s="914"/>
      <c r="I79" s="914"/>
      <c r="J79" s="914"/>
      <c r="K79" s="1199"/>
      <c r="L79" s="915"/>
    </row>
    <row r="80" spans="1:13" x14ac:dyDescent="0.25">
      <c r="A80" s="1337">
        <v>43951</v>
      </c>
      <c r="B80" s="913" t="s">
        <v>4</v>
      </c>
      <c r="C80" s="914"/>
      <c r="D80" s="914"/>
      <c r="E80" s="914">
        <v>40</v>
      </c>
      <c r="F80" s="914"/>
      <c r="G80" s="914"/>
      <c r="H80" s="914"/>
      <c r="I80" s="914"/>
      <c r="J80" s="914"/>
      <c r="K80" s="1199"/>
      <c r="L80" s="915"/>
    </row>
    <row r="81" spans="1:13" ht="18.75" customHeight="1" x14ac:dyDescent="0.25">
      <c r="A81" s="1337">
        <v>43981</v>
      </c>
      <c r="B81" s="913" t="s">
        <v>4</v>
      </c>
      <c r="C81" s="914"/>
      <c r="D81" s="914"/>
      <c r="E81" s="914">
        <v>40</v>
      </c>
      <c r="F81" s="914"/>
      <c r="G81" s="914"/>
      <c r="H81" s="914"/>
      <c r="I81" s="914"/>
      <c r="J81" s="914"/>
      <c r="K81" s="1199"/>
      <c r="L81" s="915"/>
    </row>
    <row r="82" spans="1:13" x14ac:dyDescent="0.25">
      <c r="A82" s="448">
        <v>43985</v>
      </c>
      <c r="B82" s="529" t="s">
        <v>26</v>
      </c>
      <c r="C82" s="1655" t="s">
        <v>2966</v>
      </c>
      <c r="D82" s="1656"/>
      <c r="E82" s="1656"/>
      <c r="F82" s="1656"/>
      <c r="G82" s="1656"/>
      <c r="H82" s="1656"/>
      <c r="I82" s="1656"/>
      <c r="J82" s="1657"/>
      <c r="K82" s="1153"/>
      <c r="L82" s="204"/>
    </row>
    <row r="83" spans="1:13" ht="18.75" customHeight="1" x14ac:dyDescent="0.25">
      <c r="A83" s="1337">
        <v>44012</v>
      </c>
      <c r="B83" s="913" t="s">
        <v>4</v>
      </c>
      <c r="C83" s="914"/>
      <c r="D83" s="914"/>
      <c r="E83" s="914">
        <v>40</v>
      </c>
      <c r="F83" s="914"/>
      <c r="G83" s="914"/>
      <c r="H83" s="914"/>
      <c r="I83" s="914"/>
      <c r="J83" s="914"/>
      <c r="K83" s="1199"/>
      <c r="L83" s="915"/>
      <c r="M83" s="89">
        <f>25+130+82</f>
        <v>237</v>
      </c>
    </row>
    <row r="84" spans="1:13" x14ac:dyDescent="0.25">
      <c r="A84" s="448">
        <v>44021</v>
      </c>
      <c r="B84" s="529" t="s">
        <v>18</v>
      </c>
      <c r="C84" s="447">
        <v>170</v>
      </c>
      <c r="D84" s="179">
        <f>+C84*(100-E84)/100</f>
        <v>102</v>
      </c>
      <c r="E84" s="447">
        <v>40</v>
      </c>
      <c r="F84" s="447" t="s">
        <v>95</v>
      </c>
      <c r="G84" s="447">
        <v>160</v>
      </c>
      <c r="H84" s="447"/>
      <c r="I84" s="447"/>
      <c r="J84" s="447"/>
      <c r="K84" s="1147"/>
      <c r="L84" s="204" t="s">
        <v>2997</v>
      </c>
      <c r="M84" s="89">
        <f>M83*25</f>
        <v>5925</v>
      </c>
    </row>
    <row r="85" spans="1:13" ht="18.75" customHeight="1" x14ac:dyDescent="0.25">
      <c r="A85" s="1337">
        <v>44042</v>
      </c>
      <c r="B85" s="913" t="s">
        <v>4</v>
      </c>
      <c r="C85" s="914"/>
      <c r="D85" s="914"/>
      <c r="E85" s="914">
        <v>40</v>
      </c>
      <c r="F85" s="914"/>
      <c r="G85" s="914"/>
      <c r="H85" s="914"/>
      <c r="I85" s="914"/>
      <c r="J85" s="914"/>
      <c r="K85" s="1199"/>
      <c r="L85" s="915"/>
    </row>
    <row r="86" spans="1:13" x14ac:dyDescent="0.25">
      <c r="A86" s="448">
        <v>44049</v>
      </c>
      <c r="B86" s="529" t="s">
        <v>127</v>
      </c>
      <c r="C86" s="447"/>
      <c r="D86" s="179">
        <f>+C86*(100-E86)/100</f>
        <v>0</v>
      </c>
      <c r="E86" s="447"/>
      <c r="F86" s="447"/>
      <c r="G86" s="447"/>
      <c r="H86" s="447">
        <v>5435</v>
      </c>
      <c r="I86" s="447">
        <v>83</v>
      </c>
      <c r="J86" s="447"/>
      <c r="K86" s="1147"/>
      <c r="L86" s="204" t="s">
        <v>3041</v>
      </c>
    </row>
    <row r="87" spans="1:13" ht="18.75" customHeight="1" x14ac:dyDescent="0.25">
      <c r="A87" s="1337">
        <v>44073</v>
      </c>
      <c r="B87" s="913" t="s">
        <v>4</v>
      </c>
      <c r="C87" s="914"/>
      <c r="D87" s="914"/>
      <c r="E87" s="914">
        <v>40</v>
      </c>
      <c r="F87" s="914"/>
      <c r="G87" s="914"/>
      <c r="H87" s="914"/>
      <c r="I87" s="914"/>
      <c r="J87" s="914"/>
      <c r="K87" s="1199"/>
      <c r="L87" s="915"/>
    </row>
    <row r="88" spans="1:13" ht="18.75" customHeight="1" x14ac:dyDescent="0.25">
      <c r="A88" s="1337">
        <v>44104</v>
      </c>
      <c r="B88" s="913" t="s">
        <v>4</v>
      </c>
      <c r="C88" s="914"/>
      <c r="D88" s="914"/>
      <c r="E88" s="914">
        <v>40</v>
      </c>
      <c r="F88" s="914"/>
      <c r="G88" s="914"/>
      <c r="H88" s="914"/>
      <c r="I88" s="914"/>
      <c r="J88" s="914"/>
      <c r="K88" s="1199"/>
      <c r="L88" s="915"/>
    </row>
    <row r="89" spans="1:13" x14ac:dyDescent="0.25">
      <c r="A89" s="448">
        <v>44113</v>
      </c>
      <c r="B89" s="529" t="s">
        <v>13</v>
      </c>
      <c r="C89" s="1658" t="s">
        <v>3172</v>
      </c>
      <c r="D89" s="1659"/>
      <c r="E89" s="1659"/>
      <c r="F89" s="1659"/>
      <c r="G89" s="1659"/>
      <c r="H89" s="1659"/>
      <c r="I89" s="1659"/>
      <c r="J89" s="1660"/>
      <c r="K89" s="1147"/>
      <c r="L89" s="204"/>
    </row>
    <row r="90" spans="1:13" ht="18.75" customHeight="1" x14ac:dyDescent="0.25">
      <c r="A90" s="1337">
        <v>44134</v>
      </c>
      <c r="B90" s="913" t="s">
        <v>4</v>
      </c>
      <c r="C90" s="914"/>
      <c r="D90" s="914"/>
      <c r="E90" s="914">
        <v>40</v>
      </c>
      <c r="F90" s="914"/>
      <c r="G90" s="914"/>
      <c r="H90" s="914"/>
      <c r="I90" s="914"/>
      <c r="J90" s="914"/>
      <c r="K90" s="1199"/>
      <c r="L90" s="915"/>
    </row>
    <row r="91" spans="1:13" ht="55.5" customHeight="1" x14ac:dyDescent="0.25">
      <c r="A91" s="1413">
        <v>44154</v>
      </c>
      <c r="B91" s="17" t="s">
        <v>13</v>
      </c>
      <c r="C91" s="1655" t="s">
        <v>3248</v>
      </c>
      <c r="D91" s="1656"/>
      <c r="E91" s="1656"/>
      <c r="F91" s="1656"/>
      <c r="G91" s="1656"/>
      <c r="H91" s="1656"/>
      <c r="I91" s="1656"/>
      <c r="J91" s="1657"/>
      <c r="K91" s="1412"/>
      <c r="L91" s="1421" t="s">
        <v>2644</v>
      </c>
    </row>
    <row r="92" spans="1:13" ht="39.75" customHeight="1" x14ac:dyDescent="0.25">
      <c r="A92" s="448">
        <v>44160</v>
      </c>
      <c r="B92" s="529" t="s">
        <v>13</v>
      </c>
      <c r="C92" s="1655" t="s">
        <v>3251</v>
      </c>
      <c r="D92" s="1656"/>
      <c r="E92" s="1656"/>
      <c r="F92" s="1656"/>
      <c r="G92" s="1656"/>
      <c r="H92" s="1656"/>
      <c r="I92" s="1656"/>
      <c r="J92" s="1657"/>
      <c r="K92" s="1147"/>
      <c r="L92" s="1421" t="s">
        <v>3252</v>
      </c>
    </row>
    <row r="93" spans="1:13" ht="18.75" customHeight="1" x14ac:dyDescent="0.25">
      <c r="A93" s="1337">
        <v>44165</v>
      </c>
      <c r="B93" s="913" t="s">
        <v>4</v>
      </c>
      <c r="C93" s="914"/>
      <c r="D93" s="914"/>
      <c r="E93" s="914">
        <v>40</v>
      </c>
      <c r="F93" s="914"/>
      <c r="G93" s="914"/>
      <c r="H93" s="914"/>
      <c r="I93" s="914"/>
      <c r="J93" s="914"/>
      <c r="K93" s="1199"/>
      <c r="L93" s="915"/>
    </row>
    <row r="94" spans="1:13" x14ac:dyDescent="0.25">
      <c r="A94" s="448">
        <v>44179</v>
      </c>
      <c r="B94" s="529" t="s">
        <v>18</v>
      </c>
      <c r="C94" s="447">
        <v>150</v>
      </c>
      <c r="D94" s="179">
        <f>+C94*(100-E94)/100</f>
        <v>90</v>
      </c>
      <c r="E94" s="447">
        <v>40</v>
      </c>
      <c r="F94" s="447"/>
      <c r="G94" s="447">
        <v>130</v>
      </c>
      <c r="H94" s="447"/>
      <c r="I94" s="447"/>
      <c r="J94" s="447"/>
      <c r="K94" s="1147"/>
      <c r="L94" s="204" t="s">
        <v>36</v>
      </c>
    </row>
    <row r="95" spans="1:13" ht="18.75" customHeight="1" x14ac:dyDescent="0.25">
      <c r="A95" s="1337">
        <v>44195</v>
      </c>
      <c r="B95" s="913" t="s">
        <v>4</v>
      </c>
      <c r="C95" s="914"/>
      <c r="D95" s="914"/>
      <c r="E95" s="914">
        <v>40</v>
      </c>
      <c r="F95" s="914"/>
      <c r="G95" s="914"/>
      <c r="H95" s="914"/>
      <c r="I95" s="914"/>
      <c r="J95" s="914"/>
      <c r="K95" s="1199"/>
      <c r="L95" s="915"/>
    </row>
    <row r="96" spans="1:13" ht="31.5" x14ac:dyDescent="0.25">
      <c r="A96" s="448">
        <v>44203</v>
      </c>
      <c r="B96" s="529" t="s">
        <v>127</v>
      </c>
      <c r="C96" s="447"/>
      <c r="D96" s="179">
        <f>+C96*(100-E96)/100</f>
        <v>0</v>
      </c>
      <c r="E96" s="447"/>
      <c r="F96" s="447"/>
      <c r="G96" s="447"/>
      <c r="H96" s="1431">
        <v>5565</v>
      </c>
      <c r="I96" s="1431">
        <v>77</v>
      </c>
      <c r="J96" s="447"/>
      <c r="K96" s="1147"/>
      <c r="L96" s="204" t="s">
        <v>3288</v>
      </c>
    </row>
    <row r="97" spans="1:13" ht="18.75" customHeight="1" x14ac:dyDescent="0.25">
      <c r="A97" s="1337">
        <v>44226</v>
      </c>
      <c r="B97" s="913" t="s">
        <v>4</v>
      </c>
      <c r="C97" s="914"/>
      <c r="D97" s="914"/>
      <c r="E97" s="914">
        <v>40</v>
      </c>
      <c r="F97" s="914"/>
      <c r="G97" s="914"/>
      <c r="H97" s="914"/>
      <c r="I97" s="914"/>
      <c r="J97" s="914"/>
      <c r="K97" s="1199"/>
      <c r="L97" s="915"/>
    </row>
    <row r="98" spans="1:13" ht="18.75" customHeight="1" x14ac:dyDescent="0.25">
      <c r="A98" s="1337">
        <v>44255</v>
      </c>
      <c r="B98" s="913" t="s">
        <v>4</v>
      </c>
      <c r="C98" s="914"/>
      <c r="D98" s="914"/>
      <c r="E98" s="914">
        <v>40</v>
      </c>
      <c r="F98" s="914"/>
      <c r="G98" s="914"/>
      <c r="H98" s="914"/>
      <c r="I98" s="914"/>
      <c r="J98" s="914"/>
      <c r="K98" s="1199"/>
      <c r="L98" s="915"/>
    </row>
    <row r="99" spans="1:13" ht="19.5" customHeight="1" x14ac:dyDescent="0.3">
      <c r="A99" s="448">
        <v>44300</v>
      </c>
      <c r="B99" s="529" t="s">
        <v>13</v>
      </c>
      <c r="C99" s="1658" t="s">
        <v>3375</v>
      </c>
      <c r="D99" s="1659"/>
      <c r="E99" s="1659"/>
      <c r="F99" s="1659"/>
      <c r="G99" s="1659"/>
      <c r="H99" s="1659"/>
      <c r="I99" s="1659"/>
      <c r="J99" s="1660"/>
      <c r="K99" s="1147"/>
      <c r="L99" s="1471" t="s">
        <v>3374</v>
      </c>
    </row>
    <row r="100" spans="1:13" x14ac:dyDescent="0.25">
      <c r="A100" s="448">
        <v>44354</v>
      </c>
      <c r="B100" s="529" t="s">
        <v>127</v>
      </c>
      <c r="C100" s="447"/>
      <c r="D100" s="179">
        <f>+C100*(100-E100)/100</f>
        <v>0</v>
      </c>
      <c r="E100" s="447"/>
      <c r="F100" s="447"/>
      <c r="G100" s="447"/>
      <c r="H100" s="1484">
        <v>5270</v>
      </c>
      <c r="I100" s="1484">
        <v>100</v>
      </c>
      <c r="J100" s="447"/>
      <c r="K100" s="1147"/>
      <c r="L100" s="204" t="s">
        <v>3418</v>
      </c>
    </row>
    <row r="101" spans="1:13" ht="18.75" x14ac:dyDescent="0.3">
      <c r="A101" s="448">
        <v>44402</v>
      </c>
      <c r="B101" s="529" t="s">
        <v>13</v>
      </c>
      <c r="C101" s="1658" t="s">
        <v>3465</v>
      </c>
      <c r="D101" s="1659"/>
      <c r="E101" s="1659"/>
      <c r="F101" s="1659"/>
      <c r="G101" s="1659"/>
      <c r="H101" s="1659"/>
      <c r="I101" s="1659"/>
      <c r="J101" s="1660"/>
      <c r="L101" s="1471" t="s">
        <v>3464</v>
      </c>
    </row>
    <row r="102" spans="1:13" s="446" customFormat="1" ht="36" customHeight="1" x14ac:dyDescent="0.3">
      <c r="A102" s="448">
        <v>44432</v>
      </c>
      <c r="B102" s="529" t="s">
        <v>13</v>
      </c>
      <c r="C102" s="1734" t="s">
        <v>3503</v>
      </c>
      <c r="D102" s="1590"/>
      <c r="E102" s="1590"/>
      <c r="F102" s="1590"/>
      <c r="G102" s="1590"/>
      <c r="H102" s="1590"/>
      <c r="I102" s="1590"/>
      <c r="J102" s="1591"/>
      <c r="K102" s="1150"/>
      <c r="L102" s="1471" t="s">
        <v>3471</v>
      </c>
      <c r="M102" s="89"/>
    </row>
    <row r="103" spans="1:13" s="446" customFormat="1" ht="66.75" customHeight="1" x14ac:dyDescent="0.25">
      <c r="A103" s="485">
        <v>44490</v>
      </c>
      <c r="B103" s="937" t="s">
        <v>24</v>
      </c>
      <c r="C103" s="2197" t="s">
        <v>3511</v>
      </c>
      <c r="D103" s="1888"/>
      <c r="E103" s="1888"/>
      <c r="F103" s="1888"/>
      <c r="G103" s="1888"/>
      <c r="H103" s="1888"/>
      <c r="I103" s="1888"/>
      <c r="J103" s="1889"/>
      <c r="K103" s="1553"/>
      <c r="L103" s="902"/>
      <c r="M103" s="89"/>
    </row>
    <row r="104" spans="1:13" s="446" customFormat="1" x14ac:dyDescent="0.25">
      <c r="A104" s="448">
        <v>44500</v>
      </c>
      <c r="B104" s="529" t="s">
        <v>13</v>
      </c>
      <c r="C104" s="1655" t="s">
        <v>135</v>
      </c>
      <c r="D104" s="1656"/>
      <c r="E104" s="1656"/>
      <c r="F104" s="1656"/>
      <c r="G104" s="1656"/>
      <c r="H104" s="1656"/>
      <c r="I104" s="1656"/>
      <c r="J104" s="1657"/>
      <c r="K104" s="1150"/>
      <c r="L104" s="7"/>
      <c r="M104" s="89"/>
    </row>
    <row r="105" spans="1:13" x14ac:dyDescent="0.25">
      <c r="A105" s="1565">
        <v>44505</v>
      </c>
      <c r="B105" s="529" t="s">
        <v>18</v>
      </c>
      <c r="C105" s="461">
        <v>155</v>
      </c>
      <c r="D105" s="179">
        <v>85.25</v>
      </c>
      <c r="E105" s="461">
        <v>45</v>
      </c>
      <c r="F105" s="461" t="s">
        <v>95</v>
      </c>
      <c r="G105" s="461">
        <v>130</v>
      </c>
      <c r="H105" s="461"/>
      <c r="I105" s="461"/>
      <c r="J105" s="461"/>
      <c r="K105" s="1147"/>
      <c r="L105" s="1569" t="s">
        <v>3414</v>
      </c>
    </row>
    <row r="106" spans="1:13" x14ac:dyDescent="0.25">
      <c r="B106" s="529"/>
      <c r="D106" s="179">
        <f>+C106*(100-E106)/100</f>
        <v>0</v>
      </c>
    </row>
    <row r="107" spans="1:13" x14ac:dyDescent="0.25">
      <c r="B107" s="529"/>
      <c r="D107" s="179">
        <f>+C107*(100-E107)/100</f>
        <v>0</v>
      </c>
    </row>
    <row r="108" spans="1:13" x14ac:dyDescent="0.25">
      <c r="B108" s="529"/>
    </row>
    <row r="109" spans="1:13" x14ac:dyDescent="0.25">
      <c r="B109" s="529"/>
    </row>
    <row r="110" spans="1:13" x14ac:dyDescent="0.25">
      <c r="B110" s="529"/>
    </row>
    <row r="111" spans="1:13" x14ac:dyDescent="0.25">
      <c r="B111" s="529"/>
    </row>
    <row r="112" spans="1:13" x14ac:dyDescent="0.25">
      <c r="B112" s="529"/>
    </row>
    <row r="113" spans="2:2" x14ac:dyDescent="0.25">
      <c r="B113" s="529"/>
    </row>
    <row r="114" spans="2:2" x14ac:dyDescent="0.25">
      <c r="B114" s="529"/>
    </row>
  </sheetData>
  <autoFilter ref="A6:L100"/>
  <customSheetViews>
    <customSheetView guid="{4721BBB5-12E6-4B99-8BF2-C39038CD9F6A}">
      <pageMargins left="0.7" right="0.7" top="0.75" bottom="0.75" header="0.3" footer="0.3"/>
    </customSheetView>
    <customSheetView guid="{FA9FAA88-D028-49CA-97F0-6F4B4A8F7473}">
      <pageMargins left="0.7" right="0.7" top="0.75" bottom="0.75" header="0.3" footer="0.3"/>
    </customSheetView>
  </customSheetViews>
  <mergeCells count="74">
    <mergeCell ref="C104:J104"/>
    <mergeCell ref="K3:L3"/>
    <mergeCell ref="K4:L4"/>
    <mergeCell ref="K5:L5"/>
    <mergeCell ref="C76:J76"/>
    <mergeCell ref="C75:J75"/>
    <mergeCell ref="C73:J73"/>
    <mergeCell ref="C13:J13"/>
    <mergeCell ref="C33:J33"/>
    <mergeCell ref="C27:J27"/>
    <mergeCell ref="I3:J3"/>
    <mergeCell ref="I4:J4"/>
    <mergeCell ref="I5:J5"/>
    <mergeCell ref="C21:J21"/>
    <mergeCell ref="C20:J20"/>
    <mergeCell ref="C34:J34"/>
    <mergeCell ref="C43:J43"/>
    <mergeCell ref="C40:J40"/>
    <mergeCell ref="C38:J38"/>
    <mergeCell ref="C35:J35"/>
    <mergeCell ref="A1:L1"/>
    <mergeCell ref="A2:B2"/>
    <mergeCell ref="C2:F2"/>
    <mergeCell ref="G2:H2"/>
    <mergeCell ref="I2:J2"/>
    <mergeCell ref="K2:L2"/>
    <mergeCell ref="A3:B3"/>
    <mergeCell ref="A4:B4"/>
    <mergeCell ref="C4:F4"/>
    <mergeCell ref="C3:F3"/>
    <mergeCell ref="G3:H3"/>
    <mergeCell ref="G4:H4"/>
    <mergeCell ref="A5:B5"/>
    <mergeCell ref="A14:A15"/>
    <mergeCell ref="C5:F5"/>
    <mergeCell ref="C14:J14"/>
    <mergeCell ref="C12:J12"/>
    <mergeCell ref="C7:J7"/>
    <mergeCell ref="A29:A30"/>
    <mergeCell ref="C29:J29"/>
    <mergeCell ref="A16:A17"/>
    <mergeCell ref="C16:J16"/>
    <mergeCell ref="C23:J23"/>
    <mergeCell ref="A19:A20"/>
    <mergeCell ref="C28:J28"/>
    <mergeCell ref="A24:A25"/>
    <mergeCell ref="C24:J24"/>
    <mergeCell ref="C62:J62"/>
    <mergeCell ref="C57:J57"/>
    <mergeCell ref="C55:J55"/>
    <mergeCell ref="C54:J54"/>
    <mergeCell ref="C51:J51"/>
    <mergeCell ref="A44:A45"/>
    <mergeCell ref="C45:J45"/>
    <mergeCell ref="A47:A48"/>
    <mergeCell ref="C48:J48"/>
    <mergeCell ref="C50:J50"/>
    <mergeCell ref="C46:J46"/>
    <mergeCell ref="A65:A66"/>
    <mergeCell ref="C66:J66"/>
    <mergeCell ref="C65:J65"/>
    <mergeCell ref="A73:A74"/>
    <mergeCell ref="C74:J74"/>
    <mergeCell ref="C70:J70"/>
    <mergeCell ref="C69:J69"/>
    <mergeCell ref="C103:J103"/>
    <mergeCell ref="C99:J99"/>
    <mergeCell ref="C89:J89"/>
    <mergeCell ref="C82:J82"/>
    <mergeCell ref="H78:I78"/>
    <mergeCell ref="C92:J92"/>
    <mergeCell ref="C91:J91"/>
    <mergeCell ref="C102:J102"/>
    <mergeCell ref="C101:J101"/>
  </mergeCells>
  <hyperlinks>
    <hyperlink ref="B7" r:id="rId1"/>
  </hyperlinks>
  <pageMargins left="0.7" right="0.7" top="0.75" bottom="0.75" header="0.3" footer="0.3"/>
  <pageSetup orientation="portrait"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theme="0"/>
  </sheetPr>
  <dimension ref="A1:M73"/>
  <sheetViews>
    <sheetView workbookViewId="0">
      <pane ySplit="6" topLeftCell="A19" activePane="bottomLeft" state="frozen"/>
      <selection pane="bottomLeft" activeCell="C29" sqref="C29:J29"/>
    </sheetView>
  </sheetViews>
  <sheetFormatPr defaultColWidth="8.88671875" defaultRowHeight="15.75" x14ac:dyDescent="0.25"/>
  <cols>
    <col min="1" max="1" width="8.5546875" style="48" customWidth="1"/>
    <col min="2" max="2" width="7.88671875" style="490" customWidth="1"/>
    <col min="3" max="10" width="10.77734375" style="490" customWidth="1"/>
    <col min="11" max="11" width="26.21875" style="1150" customWidth="1"/>
    <col min="12" max="12" width="41.33203125" style="7" customWidth="1"/>
    <col min="13" max="16384" width="8.88671875" style="89"/>
  </cols>
  <sheetData>
    <row r="1" spans="1:13" s="6" customFormat="1" ht="30.75" customHeight="1" thickTop="1" x14ac:dyDescent="0.25">
      <c r="A1" s="2006" t="s">
        <v>1774</v>
      </c>
      <c r="B1" s="2007"/>
      <c r="C1" s="2007"/>
      <c r="D1" s="2007"/>
      <c r="E1" s="2007"/>
      <c r="F1" s="2007"/>
      <c r="G1" s="2007"/>
      <c r="H1" s="2007"/>
      <c r="I1" s="2007"/>
      <c r="J1" s="2007"/>
      <c r="K1" s="2007"/>
      <c r="L1" s="2008"/>
      <c r="M1" s="5"/>
    </row>
    <row r="2" spans="1:13" s="9" customFormat="1" ht="20.25" customHeight="1" x14ac:dyDescent="0.25">
      <c r="A2" s="1624" t="s">
        <v>177</v>
      </c>
      <c r="B2" s="1625"/>
      <c r="C2" s="1600">
        <f>+(25+125+85)*25</f>
        <v>5875</v>
      </c>
      <c r="D2" s="1601"/>
      <c r="E2" s="1601"/>
      <c r="F2" s="1602"/>
      <c r="G2" s="1626"/>
      <c r="H2" s="1627"/>
      <c r="I2" s="1628" t="s">
        <v>178</v>
      </c>
      <c r="J2" s="1629"/>
      <c r="K2" s="1632" t="s">
        <v>185</v>
      </c>
      <c r="L2" s="1633"/>
      <c r="M2" s="8"/>
    </row>
    <row r="3" spans="1:13" s="9" customFormat="1" ht="20.25" customHeight="1" x14ac:dyDescent="0.25">
      <c r="A3" s="1624" t="s">
        <v>179</v>
      </c>
      <c r="B3" s="1625"/>
      <c r="C3" s="1600" t="s">
        <v>1775</v>
      </c>
      <c r="D3" s="1601"/>
      <c r="E3" s="1601"/>
      <c r="F3" s="1602"/>
      <c r="G3" s="1673"/>
      <c r="H3" s="1674"/>
      <c r="I3" s="1628" t="s">
        <v>180</v>
      </c>
      <c r="J3" s="1629"/>
      <c r="K3" s="1632" t="s">
        <v>2610</v>
      </c>
      <c r="L3" s="1633"/>
      <c r="M3" s="8"/>
    </row>
    <row r="4" spans="1:13" s="9" customFormat="1" ht="20.25" customHeight="1" x14ac:dyDescent="0.25">
      <c r="A4" s="1624" t="s">
        <v>181</v>
      </c>
      <c r="B4" s="1625"/>
      <c r="C4" s="1600" t="s">
        <v>197</v>
      </c>
      <c r="D4" s="1601"/>
      <c r="E4" s="1601"/>
      <c r="F4" s="1602"/>
      <c r="G4" s="1626"/>
      <c r="H4" s="1627"/>
      <c r="I4" s="1628" t="s">
        <v>182</v>
      </c>
      <c r="J4" s="1629"/>
      <c r="K4" s="1632" t="s">
        <v>2809</v>
      </c>
      <c r="L4" s="1633"/>
      <c r="M4" s="8"/>
    </row>
    <row r="5" spans="1:13" s="9" customFormat="1" ht="65.25" customHeight="1" thickBot="1" x14ac:dyDescent="0.3">
      <c r="A5" s="1641" t="s">
        <v>183</v>
      </c>
      <c r="B5" s="1642"/>
      <c r="C5" s="1636" t="s">
        <v>3498</v>
      </c>
      <c r="D5" s="1637"/>
      <c r="E5" s="1637"/>
      <c r="F5" s="1638"/>
      <c r="G5" s="10"/>
      <c r="H5" s="11"/>
      <c r="I5" s="1973" t="s">
        <v>297</v>
      </c>
      <c r="J5" s="1974"/>
      <c r="K5" s="2204" t="s">
        <v>3504</v>
      </c>
      <c r="L5" s="2205"/>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94.5" customHeight="1" thickTop="1" x14ac:dyDescent="0.25">
      <c r="A7" s="487">
        <v>43048</v>
      </c>
      <c r="B7" s="488" t="s">
        <v>78</v>
      </c>
      <c r="C7" s="2159" t="s">
        <v>1976</v>
      </c>
      <c r="D7" s="2160"/>
      <c r="E7" s="2160"/>
      <c r="F7" s="2160"/>
      <c r="G7" s="2160"/>
      <c r="H7" s="2160"/>
      <c r="I7" s="2160"/>
      <c r="J7" s="2160"/>
      <c r="K7" s="489" t="s">
        <v>1782</v>
      </c>
      <c r="L7" s="489" t="s">
        <v>1782</v>
      </c>
    </row>
    <row r="8" spans="1:13" ht="21" customHeight="1" x14ac:dyDescent="0.25">
      <c r="A8" s="500">
        <v>43052</v>
      </c>
      <c r="B8" s="17" t="s">
        <v>18</v>
      </c>
      <c r="C8" s="501">
        <v>135</v>
      </c>
      <c r="D8" s="179">
        <f>+C8*(100-E8)/100</f>
        <v>87.75</v>
      </c>
      <c r="E8" s="501">
        <v>35</v>
      </c>
      <c r="F8" s="501"/>
      <c r="G8" s="501">
        <v>163</v>
      </c>
      <c r="H8" s="501"/>
      <c r="I8" s="501"/>
      <c r="J8" s="501"/>
      <c r="K8" s="1147"/>
      <c r="L8" s="288" t="s">
        <v>1834</v>
      </c>
    </row>
    <row r="9" spans="1:13" ht="51" customHeight="1" x14ac:dyDescent="0.25">
      <c r="A9" s="491">
        <v>43061</v>
      </c>
      <c r="B9" s="17" t="s">
        <v>127</v>
      </c>
      <c r="C9" s="492"/>
      <c r="D9" s="179"/>
      <c r="E9" s="492"/>
      <c r="F9" s="492"/>
      <c r="G9" s="492"/>
      <c r="H9" s="492">
        <v>5650</v>
      </c>
      <c r="I9" s="492">
        <v>90</v>
      </c>
      <c r="J9" s="492"/>
      <c r="K9" s="1147"/>
      <c r="L9" s="204" t="s">
        <v>1810</v>
      </c>
    </row>
    <row r="10" spans="1:13" ht="29.25" customHeight="1" x14ac:dyDescent="0.25">
      <c r="A10" s="540">
        <v>43062</v>
      </c>
      <c r="B10" s="17" t="s">
        <v>4</v>
      </c>
      <c r="C10" s="1589" t="s">
        <v>1890</v>
      </c>
      <c r="D10" s="1590"/>
      <c r="E10" s="1590"/>
      <c r="F10" s="1590"/>
      <c r="G10" s="1590"/>
      <c r="H10" s="1590"/>
      <c r="I10" s="1590"/>
      <c r="J10" s="1591"/>
      <c r="K10" s="1148"/>
      <c r="L10" s="204"/>
    </row>
    <row r="11" spans="1:13" ht="39" customHeight="1" x14ac:dyDescent="0.25">
      <c r="A11" s="518">
        <v>43065</v>
      </c>
      <c r="B11" s="486" t="s">
        <v>19</v>
      </c>
      <c r="C11" s="1652" t="s">
        <v>1841</v>
      </c>
      <c r="D11" s="1653" t="e">
        <f>+C11*(100-E11)/100</f>
        <v>#VALUE!</v>
      </c>
      <c r="E11" s="1653"/>
      <c r="F11" s="1653"/>
      <c r="G11" s="1653"/>
      <c r="H11" s="1653"/>
      <c r="I11" s="1653"/>
      <c r="J11" s="1654"/>
      <c r="K11" s="489" t="s">
        <v>1819</v>
      </c>
      <c r="L11" s="489" t="s">
        <v>1819</v>
      </c>
    </row>
    <row r="12" spans="1:13" ht="30" customHeight="1" x14ac:dyDescent="0.25">
      <c r="A12" s="513">
        <v>43067</v>
      </c>
      <c r="B12" s="17" t="s">
        <v>127</v>
      </c>
      <c r="C12" s="512"/>
      <c r="D12" s="179"/>
      <c r="E12" s="512"/>
      <c r="F12" s="512"/>
      <c r="G12" s="512"/>
      <c r="H12" s="512"/>
      <c r="I12" s="512"/>
      <c r="J12" s="512">
        <v>4730</v>
      </c>
      <c r="K12" s="1147"/>
      <c r="L12" s="204" t="s">
        <v>1831</v>
      </c>
    </row>
    <row r="13" spans="1:13" ht="16.5" thickBot="1" x14ac:dyDescent="0.3">
      <c r="A13" s="585">
        <v>43068</v>
      </c>
      <c r="B13" s="586" t="s">
        <v>18</v>
      </c>
      <c r="C13" s="391">
        <v>130</v>
      </c>
      <c r="D13" s="205">
        <f>+C13*(100-E13)/100</f>
        <v>52</v>
      </c>
      <c r="E13" s="391">
        <v>60</v>
      </c>
      <c r="F13" s="391"/>
      <c r="G13" s="391">
        <v>185</v>
      </c>
      <c r="H13" s="391"/>
      <c r="I13" s="391"/>
      <c r="J13" s="391"/>
      <c r="K13" s="1188"/>
      <c r="L13" s="420" t="s">
        <v>1827</v>
      </c>
    </row>
    <row r="14" spans="1:13" ht="16.5" thickTop="1" x14ac:dyDescent="0.25">
      <c r="A14" s="40">
        <v>43114</v>
      </c>
      <c r="B14" s="41" t="s">
        <v>18</v>
      </c>
      <c r="C14" s="181">
        <v>45</v>
      </c>
      <c r="D14" s="182">
        <f>+C14*(100-E14)/100</f>
        <v>18</v>
      </c>
      <c r="E14" s="181">
        <v>60</v>
      </c>
      <c r="F14" s="181"/>
      <c r="G14" s="181">
        <v>180</v>
      </c>
      <c r="H14" s="181"/>
      <c r="I14" s="181"/>
      <c r="J14" s="181"/>
      <c r="K14" s="1162"/>
      <c r="L14" s="588" t="s">
        <v>1600</v>
      </c>
    </row>
    <row r="15" spans="1:13" x14ac:dyDescent="0.25">
      <c r="A15" s="491">
        <v>43124</v>
      </c>
      <c r="B15" s="17" t="s">
        <v>127</v>
      </c>
      <c r="C15" s="492"/>
      <c r="D15" s="179"/>
      <c r="E15" s="492"/>
      <c r="F15" s="492"/>
      <c r="G15" s="492"/>
      <c r="H15" s="492"/>
      <c r="I15" s="492"/>
      <c r="J15" s="492">
        <v>4880</v>
      </c>
      <c r="K15" s="1147"/>
      <c r="L15" s="204" t="s">
        <v>1904</v>
      </c>
    </row>
    <row r="16" spans="1:13" ht="22.5" customHeight="1" x14ac:dyDescent="0.25">
      <c r="A16" s="1789">
        <v>43162</v>
      </c>
      <c r="B16" s="17" t="s">
        <v>127</v>
      </c>
      <c r="C16" s="605"/>
      <c r="D16" s="179"/>
      <c r="E16" s="605"/>
      <c r="F16" s="605"/>
      <c r="G16" s="605"/>
      <c r="H16" s="605"/>
      <c r="I16" s="605"/>
      <c r="J16" s="605">
        <v>4830</v>
      </c>
      <c r="K16" s="1147"/>
      <c r="L16" s="204" t="s">
        <v>1904</v>
      </c>
    </row>
    <row r="17" spans="1:12" ht="63.75" customHeight="1" x14ac:dyDescent="0.25">
      <c r="A17" s="1834"/>
      <c r="B17" s="486" t="s">
        <v>19</v>
      </c>
      <c r="C17" s="1695" t="s">
        <v>1945</v>
      </c>
      <c r="D17" s="1696"/>
      <c r="E17" s="1696"/>
      <c r="F17" s="1696"/>
      <c r="G17" s="1696"/>
      <c r="H17" s="1696"/>
      <c r="I17" s="1696"/>
      <c r="J17" s="1697"/>
      <c r="K17" s="489" t="s">
        <v>1782</v>
      </c>
      <c r="L17" s="590" t="s">
        <v>1931</v>
      </c>
    </row>
    <row r="18" spans="1:12" ht="21" customHeight="1" x14ac:dyDescent="0.25">
      <c r="A18" s="491">
        <v>43166</v>
      </c>
      <c r="B18" s="17" t="s">
        <v>13</v>
      </c>
      <c r="C18" s="1658" t="s">
        <v>1946</v>
      </c>
      <c r="D18" s="1659"/>
      <c r="E18" s="1659"/>
      <c r="F18" s="1659"/>
      <c r="G18" s="1659"/>
      <c r="H18" s="1659"/>
      <c r="I18" s="1659"/>
      <c r="J18" s="1660"/>
      <c r="K18" s="1155"/>
      <c r="L18" s="204"/>
    </row>
    <row r="19" spans="1:12" ht="21" customHeight="1" x14ac:dyDescent="0.25">
      <c r="A19" s="598">
        <v>43168</v>
      </c>
      <c r="B19" s="529" t="s">
        <v>127</v>
      </c>
      <c r="C19" s="599"/>
      <c r="D19" s="179"/>
      <c r="E19" s="599"/>
      <c r="F19" s="599"/>
      <c r="G19" s="599"/>
      <c r="H19" s="622"/>
      <c r="I19" s="622"/>
      <c r="J19" s="599"/>
      <c r="K19" s="1147"/>
      <c r="L19" s="204" t="s">
        <v>42</v>
      </c>
    </row>
    <row r="20" spans="1:12" x14ac:dyDescent="0.25">
      <c r="A20" s="623">
        <v>43175</v>
      </c>
      <c r="B20" s="17" t="s">
        <v>127</v>
      </c>
      <c r="C20" s="492"/>
      <c r="D20" s="179"/>
      <c r="E20" s="492"/>
      <c r="F20" s="492"/>
      <c r="G20" s="492"/>
      <c r="H20" s="492">
        <v>4940</v>
      </c>
      <c r="I20" s="492">
        <v>100</v>
      </c>
      <c r="J20" s="492"/>
      <c r="K20" s="1147"/>
      <c r="L20" s="204" t="s">
        <v>1973</v>
      </c>
    </row>
    <row r="21" spans="1:12" x14ac:dyDescent="0.25">
      <c r="A21" s="29">
        <v>43176</v>
      </c>
      <c r="B21" s="30" t="s">
        <v>18</v>
      </c>
      <c r="C21" s="199">
        <v>23</v>
      </c>
      <c r="D21" s="200">
        <f>+C21*(100-E21)/100</f>
        <v>9.1999999999999993</v>
      </c>
      <c r="E21" s="199">
        <v>60</v>
      </c>
      <c r="F21" s="199"/>
      <c r="G21" s="199">
        <v>165</v>
      </c>
      <c r="H21" s="199"/>
      <c r="I21" s="199"/>
      <c r="J21" s="199"/>
      <c r="K21" s="1212"/>
      <c r="L21" s="304" t="s">
        <v>1257</v>
      </c>
    </row>
    <row r="22" spans="1:12" x14ac:dyDescent="0.25">
      <c r="A22" s="491">
        <v>43179</v>
      </c>
      <c r="B22" s="17" t="s">
        <v>13</v>
      </c>
      <c r="C22" s="1658" t="s">
        <v>1946</v>
      </c>
      <c r="D22" s="1659"/>
      <c r="E22" s="1659"/>
      <c r="F22" s="1659"/>
      <c r="G22" s="1659"/>
      <c r="H22" s="1659"/>
      <c r="I22" s="1659"/>
      <c r="J22" s="1660"/>
      <c r="K22" s="1155"/>
      <c r="L22" s="204"/>
    </row>
    <row r="23" spans="1:12" x14ac:dyDescent="0.25">
      <c r="A23" s="637">
        <v>43188</v>
      </c>
      <c r="B23" s="17" t="s">
        <v>127</v>
      </c>
      <c r="C23" s="636"/>
      <c r="D23" s="179"/>
      <c r="E23" s="636"/>
      <c r="F23" s="636"/>
      <c r="G23" s="636"/>
      <c r="H23" s="1589" t="s">
        <v>307</v>
      </c>
      <c r="I23" s="1591"/>
      <c r="J23" s="492"/>
      <c r="K23" s="1147"/>
      <c r="L23" s="204" t="s">
        <v>1998</v>
      </c>
    </row>
    <row r="24" spans="1:12" x14ac:dyDescent="0.25">
      <c r="A24" s="491">
        <v>43200</v>
      </c>
      <c r="B24" s="17" t="s">
        <v>13</v>
      </c>
      <c r="C24" s="1658" t="s">
        <v>2022</v>
      </c>
      <c r="D24" s="1659"/>
      <c r="E24" s="1659"/>
      <c r="F24" s="1659"/>
      <c r="G24" s="1659"/>
      <c r="H24" s="1659"/>
      <c r="I24" s="1659"/>
      <c r="J24" s="1660"/>
      <c r="K24" s="1155"/>
      <c r="L24" s="204"/>
    </row>
    <row r="25" spans="1:12" x14ac:dyDescent="0.25">
      <c r="A25" s="29">
        <v>43247</v>
      </c>
      <c r="B25" s="30" t="s">
        <v>18</v>
      </c>
      <c r="C25" s="199">
        <v>27</v>
      </c>
      <c r="D25" s="200">
        <f>+C25*(100-E25)/100</f>
        <v>21.6</v>
      </c>
      <c r="E25" s="199">
        <v>20</v>
      </c>
      <c r="F25" s="199"/>
      <c r="G25" s="199">
        <v>150</v>
      </c>
      <c r="H25" s="199"/>
      <c r="I25" s="199"/>
      <c r="J25" s="199"/>
      <c r="K25" s="1212"/>
      <c r="L25" s="304" t="s">
        <v>2074</v>
      </c>
    </row>
    <row r="26" spans="1:12" ht="16.5" thickBot="1" x14ac:dyDescent="0.3">
      <c r="A26" s="22">
        <v>43673</v>
      </c>
      <c r="B26" s="23" t="s">
        <v>66</v>
      </c>
      <c r="C26" s="2201" t="s">
        <v>2120</v>
      </c>
      <c r="D26" s="2202"/>
      <c r="E26" s="2202"/>
      <c r="F26" s="2202"/>
      <c r="G26" s="2202"/>
      <c r="H26" s="2202"/>
      <c r="I26" s="2202"/>
      <c r="J26" s="2203"/>
      <c r="K26" s="1190"/>
      <c r="L26" s="423"/>
    </row>
    <row r="27" spans="1:12" ht="16.5" thickTop="1" x14ac:dyDescent="0.25">
      <c r="A27" s="780">
        <v>43918</v>
      </c>
      <c r="B27" s="785" t="s">
        <v>66</v>
      </c>
      <c r="C27" s="1732" t="s">
        <v>2866</v>
      </c>
      <c r="D27" s="1767"/>
      <c r="E27" s="1767"/>
      <c r="F27" s="1767"/>
      <c r="G27" s="1767"/>
      <c r="H27" s="1767"/>
      <c r="I27" s="1767"/>
      <c r="J27" s="1733"/>
      <c r="K27" s="1269"/>
      <c r="L27" s="552"/>
    </row>
    <row r="28" spans="1:12" x14ac:dyDescent="0.25">
      <c r="A28" s="491">
        <v>43987</v>
      </c>
      <c r="B28" s="17" t="s">
        <v>66</v>
      </c>
      <c r="C28" s="1655" t="s">
        <v>2967</v>
      </c>
      <c r="D28" s="1656"/>
      <c r="E28" s="1656"/>
      <c r="F28" s="1656"/>
      <c r="G28" s="1656"/>
      <c r="H28" s="1656"/>
      <c r="I28" s="1656"/>
      <c r="J28" s="1657"/>
      <c r="K28" s="1153"/>
      <c r="L28" s="204"/>
    </row>
    <row r="29" spans="1:12" ht="93.75" customHeight="1" x14ac:dyDescent="0.25">
      <c r="A29" s="1549">
        <v>44473</v>
      </c>
      <c r="B29" s="1550" t="s">
        <v>24</v>
      </c>
      <c r="C29" s="2197" t="s">
        <v>3506</v>
      </c>
      <c r="D29" s="1888"/>
      <c r="E29" s="1888"/>
      <c r="F29" s="1888"/>
      <c r="G29" s="1888"/>
      <c r="H29" s="1888"/>
      <c r="I29" s="1888"/>
      <c r="J29" s="1889"/>
      <c r="K29" s="1551" t="s">
        <v>2114</v>
      </c>
      <c r="L29" s="1554" t="s">
        <v>3505</v>
      </c>
    </row>
    <row r="30" spans="1:12" x14ac:dyDescent="0.25">
      <c r="A30" s="491">
        <v>44479</v>
      </c>
      <c r="B30" s="17" t="s">
        <v>18</v>
      </c>
      <c r="C30" s="492">
        <v>120</v>
      </c>
      <c r="D30" s="179">
        <f>+C30*(100-E30)/100</f>
        <v>78</v>
      </c>
      <c r="E30" s="492">
        <v>35</v>
      </c>
      <c r="F30" s="492" t="s">
        <v>95</v>
      </c>
      <c r="G30" s="492">
        <v>150</v>
      </c>
      <c r="H30" s="492"/>
      <c r="I30" s="492"/>
      <c r="J30" s="492"/>
      <c r="K30" s="1147"/>
      <c r="L30" s="204" t="s">
        <v>3494</v>
      </c>
    </row>
    <row r="31" spans="1:12" x14ac:dyDescent="0.25">
      <c r="A31" s="491"/>
      <c r="B31" s="17"/>
      <c r="C31" s="492"/>
      <c r="D31" s="179">
        <f>+C31*(100-E31)/100</f>
        <v>0</v>
      </c>
      <c r="E31" s="492"/>
      <c r="F31" s="492"/>
      <c r="G31" s="492"/>
      <c r="H31" s="492"/>
      <c r="I31" s="492"/>
      <c r="J31" s="492"/>
      <c r="K31" s="1147"/>
      <c r="L31" s="204"/>
    </row>
    <row r="32" spans="1:12" x14ac:dyDescent="0.25">
      <c r="A32" s="491"/>
      <c r="B32" s="17"/>
      <c r="C32" s="492"/>
      <c r="D32" s="179">
        <f>+C32*(100-E32)/100</f>
        <v>0</v>
      </c>
      <c r="E32" s="492"/>
      <c r="F32" s="492"/>
      <c r="G32" s="492"/>
      <c r="H32" s="492"/>
      <c r="I32" s="492"/>
      <c r="J32" s="492"/>
      <c r="K32" s="1147"/>
      <c r="L32" s="204"/>
    </row>
    <row r="33" spans="1:12" x14ac:dyDescent="0.25">
      <c r="A33" s="491"/>
      <c r="B33" s="17"/>
      <c r="C33" s="492"/>
      <c r="D33" s="179">
        <f>+C33*(100-E33)/100</f>
        <v>0</v>
      </c>
      <c r="E33" s="492"/>
      <c r="F33" s="492"/>
      <c r="G33" s="492"/>
      <c r="H33" s="492"/>
      <c r="I33" s="492"/>
      <c r="J33" s="492"/>
      <c r="K33" s="1147"/>
      <c r="L33" s="204"/>
    </row>
    <row r="34" spans="1:12" x14ac:dyDescent="0.25">
      <c r="A34" s="491"/>
      <c r="B34" s="17"/>
      <c r="C34" s="492"/>
      <c r="D34" s="179">
        <f t="shared" ref="D34:D42" si="0">+C34*(100-E34)/100</f>
        <v>0</v>
      </c>
      <c r="E34" s="492"/>
      <c r="F34" s="492"/>
      <c r="G34" s="492"/>
      <c r="H34" s="492"/>
      <c r="I34" s="492"/>
      <c r="J34" s="492"/>
      <c r="K34" s="1147"/>
      <c r="L34" s="204"/>
    </row>
    <row r="35" spans="1:12" x14ac:dyDescent="0.25">
      <c r="A35" s="491"/>
      <c r="B35" s="17"/>
      <c r="C35" s="492"/>
      <c r="D35" s="179">
        <f t="shared" si="0"/>
        <v>0</v>
      </c>
      <c r="E35" s="492"/>
      <c r="F35" s="492"/>
      <c r="G35" s="492"/>
      <c r="H35" s="492"/>
      <c r="I35" s="492"/>
      <c r="J35" s="492"/>
      <c r="K35" s="1147"/>
      <c r="L35" s="204"/>
    </row>
    <row r="36" spans="1:12" x14ac:dyDescent="0.25">
      <c r="A36" s="491"/>
      <c r="B36" s="17"/>
      <c r="C36" s="492"/>
      <c r="D36" s="179">
        <f t="shared" si="0"/>
        <v>0</v>
      </c>
      <c r="E36" s="492"/>
      <c r="F36" s="492"/>
      <c r="G36" s="492"/>
      <c r="H36" s="492"/>
      <c r="I36" s="492"/>
      <c r="J36" s="492"/>
      <c r="K36" s="1147"/>
      <c r="L36" s="204"/>
    </row>
    <row r="37" spans="1:12" x14ac:dyDescent="0.25">
      <c r="A37" s="491"/>
      <c r="B37" s="17"/>
      <c r="C37" s="492"/>
      <c r="D37" s="179">
        <f t="shared" si="0"/>
        <v>0</v>
      </c>
      <c r="E37" s="492"/>
      <c r="F37" s="492"/>
      <c r="G37" s="492"/>
      <c r="H37" s="492"/>
      <c r="I37" s="492"/>
      <c r="J37" s="492"/>
      <c r="K37" s="1147"/>
      <c r="L37" s="204"/>
    </row>
    <row r="38" spans="1:12" x14ac:dyDescent="0.25">
      <c r="A38" s="491"/>
      <c r="B38" s="17"/>
      <c r="C38" s="492"/>
      <c r="D38" s="179">
        <f t="shared" si="0"/>
        <v>0</v>
      </c>
      <c r="E38" s="492"/>
      <c r="F38" s="492"/>
      <c r="G38" s="492"/>
      <c r="H38" s="492"/>
      <c r="I38" s="492"/>
      <c r="J38" s="492"/>
      <c r="K38" s="1147"/>
      <c r="L38" s="204"/>
    </row>
    <row r="39" spans="1:12" x14ac:dyDescent="0.25">
      <c r="A39" s="491"/>
      <c r="B39" s="17"/>
      <c r="C39" s="492"/>
      <c r="D39" s="179">
        <f t="shared" si="0"/>
        <v>0</v>
      </c>
      <c r="E39" s="492"/>
      <c r="F39" s="492"/>
      <c r="G39" s="492"/>
      <c r="H39" s="492"/>
      <c r="I39" s="492"/>
      <c r="J39" s="492"/>
      <c r="K39" s="1147"/>
      <c r="L39" s="204"/>
    </row>
    <row r="40" spans="1:12" x14ac:dyDescent="0.25">
      <c r="A40" s="491"/>
      <c r="B40" s="17"/>
      <c r="C40" s="492"/>
      <c r="D40" s="179">
        <f t="shared" si="0"/>
        <v>0</v>
      </c>
      <c r="E40" s="492"/>
      <c r="F40" s="492"/>
      <c r="G40" s="492"/>
      <c r="H40" s="492"/>
      <c r="I40" s="492"/>
      <c r="J40" s="492"/>
      <c r="K40" s="1147"/>
      <c r="L40" s="204"/>
    </row>
    <row r="41" spans="1:12" x14ac:dyDescent="0.25">
      <c r="A41" s="491"/>
      <c r="B41" s="17"/>
      <c r="C41" s="492"/>
      <c r="D41" s="179">
        <f t="shared" si="0"/>
        <v>0</v>
      </c>
      <c r="E41" s="492"/>
      <c r="F41" s="492"/>
      <c r="G41" s="492"/>
      <c r="H41" s="492"/>
      <c r="I41" s="492"/>
      <c r="J41" s="492"/>
      <c r="K41" s="1147"/>
      <c r="L41" s="204"/>
    </row>
    <row r="42" spans="1:12" x14ac:dyDescent="0.25">
      <c r="A42" s="491"/>
      <c r="B42" s="17"/>
      <c r="C42" s="492"/>
      <c r="D42" s="179">
        <f t="shared" si="0"/>
        <v>0</v>
      </c>
      <c r="E42" s="492"/>
      <c r="F42" s="492"/>
      <c r="G42" s="492"/>
      <c r="H42" s="492"/>
      <c r="I42" s="492"/>
      <c r="J42" s="492"/>
      <c r="K42" s="1147"/>
      <c r="L42" s="204"/>
    </row>
    <row r="43" spans="1:12" x14ac:dyDescent="0.25">
      <c r="A43" s="491"/>
      <c r="B43" s="17"/>
      <c r="C43" s="492"/>
      <c r="D43" s="492"/>
      <c r="E43" s="492"/>
      <c r="F43" s="492"/>
      <c r="G43" s="492"/>
      <c r="H43" s="492"/>
      <c r="I43" s="492"/>
      <c r="J43" s="492"/>
      <c r="K43" s="1147"/>
      <c r="L43" s="204"/>
    </row>
    <row r="44" spans="1:12" x14ac:dyDescent="0.25">
      <c r="A44" s="491"/>
      <c r="B44" s="17"/>
      <c r="C44" s="492"/>
      <c r="D44" s="492"/>
      <c r="E44" s="492"/>
      <c r="F44" s="492"/>
      <c r="G44" s="492"/>
      <c r="H44" s="492"/>
      <c r="I44" s="492"/>
      <c r="J44" s="492"/>
      <c r="K44" s="1147"/>
      <c r="L44" s="204"/>
    </row>
    <row r="45" spans="1:12" x14ac:dyDescent="0.25">
      <c r="A45" s="491"/>
      <c r="B45" s="17"/>
      <c r="C45" s="492"/>
      <c r="D45" s="492"/>
      <c r="E45" s="492"/>
      <c r="F45" s="492"/>
      <c r="G45" s="492"/>
      <c r="H45" s="492"/>
      <c r="I45" s="492"/>
      <c r="J45" s="492"/>
      <c r="K45" s="1147"/>
      <c r="L45" s="204"/>
    </row>
    <row r="46" spans="1:12" x14ac:dyDescent="0.25">
      <c r="A46" s="491"/>
      <c r="B46" s="17"/>
      <c r="C46" s="492"/>
      <c r="D46" s="492"/>
      <c r="E46" s="492"/>
      <c r="F46" s="492"/>
      <c r="G46" s="492"/>
      <c r="H46" s="492"/>
      <c r="I46" s="492"/>
      <c r="J46" s="492"/>
      <c r="K46" s="1147"/>
      <c r="L46" s="204"/>
    </row>
    <row r="47" spans="1:12" x14ac:dyDescent="0.25">
      <c r="A47" s="491"/>
      <c r="C47" s="492"/>
      <c r="D47" s="492"/>
      <c r="E47" s="492"/>
      <c r="F47" s="492"/>
      <c r="G47" s="492"/>
      <c r="H47" s="492"/>
      <c r="I47" s="492"/>
      <c r="J47" s="492"/>
      <c r="K47" s="1147"/>
      <c r="L47" s="204"/>
    </row>
    <row r="48" spans="1:12" x14ac:dyDescent="0.25">
      <c r="A48" s="491"/>
      <c r="C48" s="492"/>
      <c r="D48" s="492"/>
      <c r="E48" s="492"/>
      <c r="F48" s="492"/>
      <c r="G48" s="492"/>
      <c r="H48" s="492"/>
      <c r="I48" s="492"/>
      <c r="J48" s="492"/>
      <c r="K48" s="1147"/>
      <c r="L48" s="204"/>
    </row>
    <row r="49" spans="1:12" x14ac:dyDescent="0.25">
      <c r="A49" s="491"/>
      <c r="C49" s="492"/>
      <c r="D49" s="492"/>
      <c r="E49" s="492"/>
      <c r="F49" s="492"/>
      <c r="G49" s="492"/>
      <c r="H49" s="492"/>
      <c r="I49" s="492"/>
      <c r="J49" s="492"/>
      <c r="K49" s="1147"/>
      <c r="L49" s="204"/>
    </row>
    <row r="50" spans="1:12" x14ac:dyDescent="0.25">
      <c r="A50" s="491"/>
      <c r="C50" s="492"/>
      <c r="D50" s="492"/>
      <c r="E50" s="492"/>
      <c r="F50" s="492"/>
      <c r="G50" s="492"/>
      <c r="H50" s="492"/>
      <c r="I50" s="492"/>
      <c r="J50" s="492"/>
      <c r="K50" s="1147"/>
      <c r="L50" s="204"/>
    </row>
    <row r="51" spans="1:12" x14ac:dyDescent="0.25">
      <c r="A51" s="491"/>
      <c r="C51" s="492"/>
      <c r="D51" s="492"/>
      <c r="E51" s="492"/>
      <c r="F51" s="492"/>
      <c r="G51" s="492"/>
      <c r="H51" s="492"/>
      <c r="I51" s="492"/>
      <c r="J51" s="492"/>
      <c r="K51" s="1147"/>
      <c r="L51" s="204"/>
    </row>
    <row r="52" spans="1:12" x14ac:dyDescent="0.25">
      <c r="A52" s="491"/>
      <c r="C52" s="492"/>
      <c r="D52" s="492"/>
      <c r="E52" s="492"/>
      <c r="F52" s="492"/>
      <c r="G52" s="492"/>
      <c r="H52" s="492"/>
      <c r="I52" s="492"/>
      <c r="J52" s="492"/>
      <c r="K52" s="1147"/>
      <c r="L52" s="204"/>
    </row>
    <row r="53" spans="1:12" x14ac:dyDescent="0.25">
      <c r="A53" s="491"/>
      <c r="C53" s="492"/>
      <c r="D53" s="492"/>
      <c r="E53" s="492"/>
      <c r="F53" s="492"/>
      <c r="G53" s="492"/>
      <c r="H53" s="492"/>
      <c r="I53" s="492"/>
      <c r="J53" s="492"/>
      <c r="K53" s="1147"/>
      <c r="L53" s="204"/>
    </row>
    <row r="54" spans="1:12" x14ac:dyDescent="0.25">
      <c r="A54" s="491"/>
      <c r="C54" s="492"/>
      <c r="D54" s="492"/>
      <c r="E54" s="492"/>
      <c r="F54" s="492"/>
      <c r="G54" s="492"/>
      <c r="H54" s="492"/>
      <c r="I54" s="492"/>
      <c r="J54" s="492"/>
      <c r="K54" s="1147"/>
      <c r="L54" s="204"/>
    </row>
    <row r="55" spans="1:12" x14ac:dyDescent="0.25">
      <c r="A55" s="491"/>
      <c r="C55" s="492"/>
      <c r="D55" s="492"/>
      <c r="E55" s="492"/>
      <c r="F55" s="492"/>
      <c r="G55" s="492"/>
      <c r="H55" s="492"/>
      <c r="I55" s="492"/>
      <c r="J55" s="492"/>
      <c r="K55" s="1147"/>
      <c r="L55" s="204"/>
    </row>
    <row r="56" spans="1:12" x14ac:dyDescent="0.25">
      <c r="A56" s="491"/>
      <c r="C56" s="492"/>
      <c r="D56" s="492"/>
      <c r="E56" s="492"/>
      <c r="F56" s="492"/>
      <c r="G56" s="492"/>
      <c r="H56" s="492"/>
      <c r="I56" s="492"/>
      <c r="J56" s="492"/>
      <c r="K56" s="1147"/>
      <c r="L56" s="204"/>
    </row>
    <row r="57" spans="1:12" x14ac:dyDescent="0.25">
      <c r="A57" s="491"/>
      <c r="C57" s="492"/>
      <c r="D57" s="492"/>
      <c r="E57" s="492"/>
      <c r="F57" s="492"/>
      <c r="G57" s="492"/>
      <c r="H57" s="492"/>
      <c r="I57" s="492"/>
      <c r="J57" s="492"/>
      <c r="K57" s="1147"/>
      <c r="L57" s="204"/>
    </row>
    <row r="58" spans="1:12" x14ac:dyDescent="0.25">
      <c r="A58" s="491"/>
      <c r="C58" s="492"/>
      <c r="D58" s="492"/>
      <c r="E58" s="492"/>
      <c r="F58" s="492"/>
      <c r="G58" s="492"/>
      <c r="H58" s="492"/>
      <c r="I58" s="492"/>
      <c r="J58" s="492"/>
      <c r="K58" s="1147"/>
      <c r="L58" s="204"/>
    </row>
    <row r="59" spans="1:12" x14ac:dyDescent="0.25">
      <c r="A59" s="491"/>
      <c r="C59" s="492"/>
      <c r="D59" s="492"/>
      <c r="E59" s="492"/>
      <c r="F59" s="492"/>
      <c r="G59" s="492"/>
      <c r="H59" s="492"/>
      <c r="I59" s="492"/>
      <c r="J59" s="492"/>
      <c r="K59" s="1147"/>
      <c r="L59" s="204"/>
    </row>
    <row r="60" spans="1:12" x14ac:dyDescent="0.25">
      <c r="A60" s="491"/>
      <c r="C60" s="492"/>
      <c r="D60" s="492"/>
      <c r="E60" s="492"/>
      <c r="F60" s="492"/>
      <c r="G60" s="492"/>
      <c r="H60" s="492"/>
      <c r="I60" s="492"/>
      <c r="J60" s="492"/>
      <c r="K60" s="1147"/>
      <c r="L60" s="204"/>
    </row>
    <row r="61" spans="1:12" x14ac:dyDescent="0.25">
      <c r="A61" s="491"/>
      <c r="C61" s="492"/>
      <c r="D61" s="492"/>
      <c r="E61" s="492"/>
      <c r="F61" s="492"/>
      <c r="G61" s="492"/>
      <c r="H61" s="492"/>
      <c r="I61" s="492"/>
      <c r="J61" s="492"/>
      <c r="K61" s="1147"/>
      <c r="L61" s="204"/>
    </row>
    <row r="62" spans="1:12" x14ac:dyDescent="0.25">
      <c r="A62" s="491"/>
      <c r="C62" s="492"/>
      <c r="D62" s="492"/>
      <c r="E62" s="492"/>
      <c r="F62" s="492"/>
      <c r="G62" s="492"/>
      <c r="H62" s="492"/>
      <c r="I62" s="492"/>
      <c r="J62" s="492"/>
      <c r="K62" s="1147"/>
      <c r="L62" s="204"/>
    </row>
    <row r="63" spans="1:12" x14ac:dyDescent="0.25">
      <c r="A63" s="491"/>
      <c r="C63" s="492"/>
      <c r="D63" s="492"/>
      <c r="E63" s="492"/>
      <c r="F63" s="492"/>
      <c r="G63" s="492"/>
      <c r="H63" s="492"/>
      <c r="I63" s="492"/>
      <c r="J63" s="492"/>
      <c r="K63" s="1147"/>
      <c r="L63" s="204"/>
    </row>
    <row r="64" spans="1:12" x14ac:dyDescent="0.25">
      <c r="A64" s="491"/>
      <c r="C64" s="492"/>
      <c r="D64" s="492"/>
      <c r="E64" s="492"/>
      <c r="F64" s="492"/>
      <c r="G64" s="492"/>
      <c r="H64" s="492"/>
      <c r="I64" s="492"/>
      <c r="J64" s="492"/>
      <c r="K64" s="1147"/>
      <c r="L64" s="204"/>
    </row>
    <row r="65" spans="1:13" x14ac:dyDescent="0.25">
      <c r="A65" s="491"/>
      <c r="C65" s="492"/>
      <c r="D65" s="492"/>
      <c r="E65" s="492"/>
      <c r="F65" s="492"/>
      <c r="G65" s="492"/>
      <c r="H65" s="492"/>
      <c r="I65" s="492"/>
      <c r="J65" s="492"/>
      <c r="K65" s="1147"/>
      <c r="L65" s="204"/>
    </row>
    <row r="66" spans="1:13" x14ac:dyDescent="0.25">
      <c r="A66" s="491"/>
      <c r="C66" s="492"/>
      <c r="D66" s="492"/>
      <c r="E66" s="492"/>
      <c r="F66" s="492"/>
      <c r="G66" s="492"/>
      <c r="H66" s="492"/>
      <c r="I66" s="492"/>
      <c r="J66" s="492"/>
      <c r="K66" s="1147"/>
      <c r="L66" s="204"/>
    </row>
    <row r="67" spans="1:13" x14ac:dyDescent="0.25">
      <c r="A67" s="491"/>
      <c r="C67" s="492"/>
      <c r="D67" s="492"/>
      <c r="E67" s="492"/>
      <c r="F67" s="492"/>
      <c r="G67" s="492"/>
      <c r="H67" s="492"/>
      <c r="I67" s="492"/>
      <c r="J67" s="492"/>
      <c r="K67" s="1147"/>
      <c r="L67" s="204"/>
    </row>
    <row r="68" spans="1:13" x14ac:dyDescent="0.25">
      <c r="A68" s="491"/>
      <c r="C68" s="492"/>
      <c r="D68" s="492"/>
      <c r="E68" s="492"/>
      <c r="F68" s="492"/>
      <c r="G68" s="492"/>
      <c r="H68" s="492"/>
      <c r="I68" s="492"/>
      <c r="J68" s="492"/>
      <c r="K68" s="1147"/>
      <c r="L68" s="204"/>
    </row>
    <row r="69" spans="1:13" x14ac:dyDescent="0.25">
      <c r="A69" s="491"/>
      <c r="C69" s="492"/>
      <c r="D69" s="492"/>
      <c r="E69" s="492"/>
      <c r="F69" s="492"/>
      <c r="G69" s="492"/>
      <c r="H69" s="492"/>
      <c r="I69" s="492"/>
      <c r="J69" s="492"/>
      <c r="K69" s="1147"/>
      <c r="L69" s="204"/>
    </row>
    <row r="70" spans="1:13" x14ac:dyDescent="0.25">
      <c r="A70" s="491"/>
    </row>
    <row r="71" spans="1:13" s="490" customFormat="1" x14ac:dyDescent="0.25">
      <c r="A71" s="491"/>
      <c r="K71" s="1150"/>
      <c r="L71" s="7"/>
      <c r="M71" s="89"/>
    </row>
    <row r="72" spans="1:13" s="490" customFormat="1" x14ac:dyDescent="0.25">
      <c r="A72" s="491"/>
      <c r="K72" s="1150"/>
      <c r="L72" s="7"/>
      <c r="M72" s="89"/>
    </row>
    <row r="73" spans="1:13" s="490" customFormat="1" x14ac:dyDescent="0.25">
      <c r="A73" s="491"/>
      <c r="K73" s="1150"/>
      <c r="L73" s="7"/>
      <c r="M73" s="89"/>
    </row>
  </sheetData>
  <autoFilter ref="A6:L7"/>
  <mergeCells count="33">
    <mergeCell ref="K3:L3"/>
    <mergeCell ref="K4:L4"/>
    <mergeCell ref="K5:L5"/>
    <mergeCell ref="A16:A17"/>
    <mergeCell ref="C10:J10"/>
    <mergeCell ref="A4:B4"/>
    <mergeCell ref="C4:F4"/>
    <mergeCell ref="G4:H4"/>
    <mergeCell ref="I4:J4"/>
    <mergeCell ref="A5:B5"/>
    <mergeCell ref="G3:H3"/>
    <mergeCell ref="I3:J3"/>
    <mergeCell ref="A3:B3"/>
    <mergeCell ref="C3:F3"/>
    <mergeCell ref="C5:F5"/>
    <mergeCell ref="I5:J5"/>
    <mergeCell ref="A1:L1"/>
    <mergeCell ref="A2:B2"/>
    <mergeCell ref="C2:F2"/>
    <mergeCell ref="G2:H2"/>
    <mergeCell ref="I2:J2"/>
    <mergeCell ref="K2:L2"/>
    <mergeCell ref="C29:J29"/>
    <mergeCell ref="C24:J24"/>
    <mergeCell ref="C7:J7"/>
    <mergeCell ref="C28:J28"/>
    <mergeCell ref="H23:I23"/>
    <mergeCell ref="C27:J27"/>
    <mergeCell ref="C26:J26"/>
    <mergeCell ref="C11:J11"/>
    <mergeCell ref="C22:J22"/>
    <mergeCell ref="C18:J18"/>
    <mergeCell ref="C17:J17"/>
  </mergeCells>
  <hyperlinks>
    <hyperlink ref="B7" r:id="rId1"/>
  </hyperlinks>
  <pageMargins left="0.7" right="0.7" top="0.75" bottom="0.75" header="0.3" footer="0.3"/>
  <pageSetup orientation="portrait"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FF00"/>
  </sheetPr>
  <dimension ref="A1:BB97"/>
  <sheetViews>
    <sheetView zoomScaleNormal="100" workbookViewId="0">
      <pane ySplit="6" topLeftCell="A74" activePane="bottomLeft" state="frozen"/>
      <selection pane="bottomLeft" activeCell="L89" sqref="L89"/>
    </sheetView>
  </sheetViews>
  <sheetFormatPr defaultColWidth="8.88671875" defaultRowHeight="15.75" x14ac:dyDescent="0.25"/>
  <cols>
    <col min="1" max="1" width="8.5546875" style="48" customWidth="1"/>
    <col min="2" max="2" width="7.88671875" style="481" customWidth="1"/>
    <col min="3" max="10" width="10.109375" style="481" customWidth="1"/>
    <col min="11" max="11" width="24.109375" style="1150" customWidth="1"/>
    <col min="12" max="12" width="46.6640625" style="7" customWidth="1"/>
    <col min="13" max="16384" width="8.88671875" style="89"/>
  </cols>
  <sheetData>
    <row r="1" spans="1:16" s="6" customFormat="1" ht="30.75" customHeight="1" thickTop="1" x14ac:dyDescent="0.25">
      <c r="A1" s="1829" t="s">
        <v>1814</v>
      </c>
      <c r="B1" s="1830"/>
      <c r="C1" s="1830"/>
      <c r="D1" s="1830"/>
      <c r="E1" s="1830"/>
      <c r="F1" s="1830"/>
      <c r="G1" s="1830"/>
      <c r="H1" s="1830"/>
      <c r="I1" s="1830"/>
      <c r="J1" s="1830"/>
      <c r="K1" s="1830"/>
      <c r="L1" s="1831"/>
      <c r="M1" s="5"/>
    </row>
    <row r="2" spans="1:16" s="9" customFormat="1" ht="20.25" customHeight="1" x14ac:dyDescent="0.25">
      <c r="A2" s="1624" t="s">
        <v>177</v>
      </c>
      <c r="B2" s="1625"/>
      <c r="C2" s="1600">
        <f>+(25+109+45)*25</f>
        <v>4475</v>
      </c>
      <c r="D2" s="1601"/>
      <c r="E2" s="1601"/>
      <c r="F2" s="1602"/>
      <c r="G2" s="1832" t="s">
        <v>3240</v>
      </c>
      <c r="H2" s="1833"/>
      <c r="I2" s="1628" t="s">
        <v>178</v>
      </c>
      <c r="J2" s="1629"/>
      <c r="K2" s="1756" t="s">
        <v>2054</v>
      </c>
      <c r="L2" s="1757"/>
      <c r="M2" s="8"/>
    </row>
    <row r="3" spans="1:16" s="9" customFormat="1" ht="20.25" customHeight="1" x14ac:dyDescent="0.25">
      <c r="A3" s="1624" t="s">
        <v>179</v>
      </c>
      <c r="B3" s="1625"/>
      <c r="C3" s="1600" t="s">
        <v>186</v>
      </c>
      <c r="D3" s="1601"/>
      <c r="E3" s="1601"/>
      <c r="F3" s="1602"/>
      <c r="G3" s="1673"/>
      <c r="H3" s="1674"/>
      <c r="I3" s="1628" t="s">
        <v>180</v>
      </c>
      <c r="J3" s="1629"/>
      <c r="K3" s="1756" t="s">
        <v>1687</v>
      </c>
      <c r="L3" s="1757"/>
      <c r="M3" s="2208" t="s">
        <v>1430</v>
      </c>
      <c r="N3" s="2209"/>
      <c r="O3" s="2209"/>
      <c r="P3" s="2210"/>
    </row>
    <row r="4" spans="1:16" s="9" customFormat="1" ht="20.25" customHeight="1" thickBot="1" x14ac:dyDescent="0.3">
      <c r="A4" s="1624" t="s">
        <v>181</v>
      </c>
      <c r="B4" s="1625"/>
      <c r="C4" s="1600" t="s">
        <v>2975</v>
      </c>
      <c r="D4" s="1601"/>
      <c r="E4" s="1601"/>
      <c r="F4" s="1602"/>
      <c r="G4" s="1626"/>
      <c r="H4" s="1627"/>
      <c r="I4" s="1628" t="s">
        <v>182</v>
      </c>
      <c r="J4" s="1629"/>
      <c r="K4" s="1756" t="s">
        <v>3114</v>
      </c>
      <c r="L4" s="1757"/>
      <c r="M4" s="8"/>
    </row>
    <row r="5" spans="1:16" s="9" customFormat="1" ht="116.25" customHeight="1" thickBot="1" x14ac:dyDescent="0.3">
      <c r="A5" s="1641" t="s">
        <v>183</v>
      </c>
      <c r="B5" s="1642"/>
      <c r="C5" s="1636" t="s">
        <v>3336</v>
      </c>
      <c r="D5" s="1637"/>
      <c r="E5" s="1637"/>
      <c r="F5" s="1638"/>
      <c r="G5" s="1822" t="s">
        <v>2969</v>
      </c>
      <c r="H5" s="1823"/>
      <c r="I5" s="1973" t="s">
        <v>297</v>
      </c>
      <c r="J5" s="1974"/>
      <c r="K5" s="1913" t="s">
        <v>2970</v>
      </c>
      <c r="L5" s="1914"/>
      <c r="M5" s="8"/>
    </row>
    <row r="6" spans="1:16"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6" ht="105" customHeight="1" thickTop="1" x14ac:dyDescent="0.25">
      <c r="A7" s="487">
        <v>43030</v>
      </c>
      <c r="B7" s="488" t="s">
        <v>78</v>
      </c>
      <c r="C7" s="2159" t="s">
        <v>1773</v>
      </c>
      <c r="D7" s="2160"/>
      <c r="E7" s="2160"/>
      <c r="F7" s="2160"/>
      <c r="G7" s="2160"/>
      <c r="H7" s="2160"/>
      <c r="I7" s="2160"/>
      <c r="J7" s="2160"/>
      <c r="K7" s="1305" t="s">
        <v>2044</v>
      </c>
      <c r="L7" s="1290" t="s">
        <v>1756</v>
      </c>
    </row>
    <row r="8" spans="1:16" ht="46.5" customHeight="1" x14ac:dyDescent="0.25">
      <c r="A8" s="483">
        <v>43038</v>
      </c>
      <c r="B8" s="17" t="s">
        <v>18</v>
      </c>
      <c r="C8" s="482">
        <v>480</v>
      </c>
      <c r="D8" s="179">
        <f>+C8*(100-E8)/100</f>
        <v>91.2</v>
      </c>
      <c r="E8" s="482">
        <v>81</v>
      </c>
      <c r="F8" s="482"/>
      <c r="G8" s="482">
        <v>180</v>
      </c>
      <c r="H8" s="482"/>
      <c r="I8" s="482"/>
      <c r="J8" s="482"/>
      <c r="K8" s="1147"/>
      <c r="L8" s="288" t="s">
        <v>1766</v>
      </c>
    </row>
    <row r="9" spans="1:16" ht="42.75" customHeight="1" x14ac:dyDescent="0.25">
      <c r="A9" s="506">
        <v>43057</v>
      </c>
      <c r="B9" s="17" t="s">
        <v>4</v>
      </c>
      <c r="C9" s="1734" t="s">
        <v>2917</v>
      </c>
      <c r="D9" s="1735"/>
      <c r="E9" s="1735"/>
      <c r="F9" s="1735"/>
      <c r="G9" s="1735"/>
      <c r="H9" s="1735"/>
      <c r="I9" s="1735"/>
      <c r="J9" s="1736"/>
      <c r="K9" s="1160"/>
      <c r="L9" s="288"/>
    </row>
    <row r="10" spans="1:16" ht="169.5" customHeight="1" x14ac:dyDescent="0.25">
      <c r="A10" s="485">
        <v>43061</v>
      </c>
      <c r="B10" s="486" t="s">
        <v>24</v>
      </c>
      <c r="C10" s="1652" t="s">
        <v>1837</v>
      </c>
      <c r="D10" s="1653"/>
      <c r="E10" s="1653"/>
      <c r="F10" s="1653"/>
      <c r="G10" s="1653"/>
      <c r="H10" s="1653"/>
      <c r="I10" s="1653"/>
      <c r="J10" s="1654"/>
      <c r="K10" s="1303" t="s">
        <v>3072</v>
      </c>
      <c r="L10" s="1300" t="s">
        <v>1835</v>
      </c>
    </row>
    <row r="11" spans="1:16" x14ac:dyDescent="0.25">
      <c r="A11" s="483">
        <v>43069</v>
      </c>
      <c r="B11" s="17" t="s">
        <v>18</v>
      </c>
      <c r="C11" s="482">
        <v>115</v>
      </c>
      <c r="D11" s="179">
        <f>+C11*(100-E11)/100</f>
        <v>23</v>
      </c>
      <c r="E11" s="482">
        <v>80</v>
      </c>
      <c r="F11" s="482"/>
      <c r="G11" s="482">
        <v>185</v>
      </c>
      <c r="H11" s="482"/>
      <c r="I11" s="482"/>
      <c r="J11" s="482"/>
      <c r="K11" s="1157"/>
      <c r="L11" s="884" t="s">
        <v>1836</v>
      </c>
    </row>
    <row r="12" spans="1:16" x14ac:dyDescent="0.25">
      <c r="A12" s="534">
        <v>43081</v>
      </c>
      <c r="B12" s="17" t="s">
        <v>1034</v>
      </c>
      <c r="C12" s="1589" t="s">
        <v>1875</v>
      </c>
      <c r="D12" s="1590"/>
      <c r="E12" s="1590"/>
      <c r="F12" s="1590"/>
      <c r="G12" s="1590"/>
      <c r="H12" s="1590"/>
      <c r="I12" s="1590"/>
      <c r="J12" s="1591"/>
      <c r="K12" s="1157"/>
      <c r="L12" s="884"/>
    </row>
    <row r="13" spans="1:16" x14ac:dyDescent="0.25">
      <c r="A13" s="527">
        <v>43083</v>
      </c>
      <c r="B13" s="529" t="s">
        <v>1360</v>
      </c>
      <c r="C13" s="528"/>
      <c r="D13" s="179"/>
      <c r="E13" s="528"/>
      <c r="F13" s="528"/>
      <c r="G13" s="528"/>
      <c r="H13" s="528"/>
      <c r="I13" s="528"/>
      <c r="J13" s="528">
        <v>2965</v>
      </c>
      <c r="K13" s="1157"/>
      <c r="L13" s="1301" t="s">
        <v>1874</v>
      </c>
    </row>
    <row r="14" spans="1:16" ht="35.25" customHeight="1" thickBot="1" x14ac:dyDescent="0.3">
      <c r="A14" s="1164">
        <v>43091</v>
      </c>
      <c r="B14" s="777" t="s">
        <v>19</v>
      </c>
      <c r="C14" s="1965" t="s">
        <v>1876</v>
      </c>
      <c r="D14" s="2211"/>
      <c r="E14" s="2211"/>
      <c r="F14" s="2211"/>
      <c r="G14" s="2211"/>
      <c r="H14" s="2211"/>
      <c r="I14" s="2211"/>
      <c r="J14" s="2212"/>
      <c r="K14" s="1304" t="s">
        <v>3079</v>
      </c>
      <c r="L14" s="1302" t="s">
        <v>1877</v>
      </c>
    </row>
    <row r="15" spans="1:16" ht="16.5" thickTop="1" x14ac:dyDescent="0.25">
      <c r="A15" s="40">
        <v>43101</v>
      </c>
      <c r="B15" s="41" t="s">
        <v>13</v>
      </c>
      <c r="C15" s="1702" t="s">
        <v>1899</v>
      </c>
      <c r="D15" s="1703"/>
      <c r="E15" s="1703"/>
      <c r="F15" s="1703"/>
      <c r="G15" s="1703"/>
      <c r="H15" s="1703"/>
      <c r="I15" s="1703"/>
      <c r="J15" s="1704"/>
      <c r="K15" s="1174"/>
      <c r="L15" s="539"/>
    </row>
    <row r="16" spans="1:16" x14ac:dyDescent="0.25">
      <c r="A16" s="483">
        <v>43113</v>
      </c>
      <c r="B16" s="17" t="s">
        <v>18</v>
      </c>
      <c r="C16" s="482">
        <v>290</v>
      </c>
      <c r="D16" s="179">
        <f>+C16*(100-E16)/100</f>
        <v>145</v>
      </c>
      <c r="E16" s="482">
        <v>50</v>
      </c>
      <c r="F16" s="482"/>
      <c r="G16" s="482">
        <v>165</v>
      </c>
      <c r="H16" s="482"/>
      <c r="I16" s="482"/>
      <c r="J16" s="482"/>
      <c r="K16" s="1147"/>
      <c r="L16" s="288" t="s">
        <v>1896</v>
      </c>
    </row>
    <row r="17" spans="1:12" x14ac:dyDescent="0.25">
      <c r="A17" s="483">
        <v>43139</v>
      </c>
      <c r="B17" s="17" t="s">
        <v>13</v>
      </c>
      <c r="C17" s="1658" t="s">
        <v>1919</v>
      </c>
      <c r="D17" s="1659"/>
      <c r="E17" s="1659"/>
      <c r="F17" s="1659"/>
      <c r="G17" s="1659"/>
      <c r="H17" s="1659"/>
      <c r="I17" s="1659"/>
      <c r="J17" s="1660"/>
      <c r="K17" s="1155"/>
      <c r="L17" s="288"/>
    </row>
    <row r="18" spans="1:12" x14ac:dyDescent="0.25">
      <c r="A18" s="19">
        <v>43206</v>
      </c>
      <c r="B18" s="20" t="s">
        <v>18</v>
      </c>
      <c r="C18" s="236">
        <v>65</v>
      </c>
      <c r="D18" s="237">
        <f>+C18*(100-E18)/100</f>
        <v>32.5</v>
      </c>
      <c r="E18" s="236">
        <v>50</v>
      </c>
      <c r="F18" s="236"/>
      <c r="G18" s="236">
        <v>170</v>
      </c>
      <c r="H18" s="236"/>
      <c r="I18" s="236"/>
      <c r="J18" s="236"/>
      <c r="K18" s="1173"/>
      <c r="L18" s="436" t="s">
        <v>2035</v>
      </c>
    </row>
    <row r="19" spans="1:12" x14ac:dyDescent="0.25">
      <c r="A19" s="483">
        <v>43208</v>
      </c>
      <c r="B19" s="17" t="s">
        <v>1360</v>
      </c>
      <c r="C19" s="482"/>
      <c r="D19" s="179"/>
      <c r="E19" s="482"/>
      <c r="F19" s="482"/>
      <c r="G19" s="482"/>
      <c r="H19" s="482">
        <v>5775</v>
      </c>
      <c r="I19" s="482">
        <v>100</v>
      </c>
      <c r="J19" s="482"/>
      <c r="K19" s="1147"/>
      <c r="L19" s="288"/>
    </row>
    <row r="20" spans="1:12" x14ac:dyDescent="0.25">
      <c r="A20" s="1582">
        <v>43208</v>
      </c>
      <c r="B20" s="17" t="s">
        <v>13</v>
      </c>
      <c r="C20" s="1658" t="s">
        <v>2040</v>
      </c>
      <c r="D20" s="1659"/>
      <c r="E20" s="1659"/>
      <c r="F20" s="1659"/>
      <c r="G20" s="1659"/>
      <c r="H20" s="1659"/>
      <c r="I20" s="1659"/>
      <c r="J20" s="1660"/>
      <c r="K20" s="1155"/>
      <c r="L20" s="288"/>
    </row>
    <row r="21" spans="1:12" x14ac:dyDescent="0.25">
      <c r="A21" s="1682"/>
      <c r="B21" s="17" t="s">
        <v>66</v>
      </c>
      <c r="C21" s="1658" t="s">
        <v>2039</v>
      </c>
      <c r="D21" s="1659"/>
      <c r="E21" s="1659"/>
      <c r="F21" s="1659"/>
      <c r="G21" s="1659"/>
      <c r="H21" s="1659"/>
      <c r="I21" s="1659"/>
      <c r="J21" s="1660"/>
      <c r="K21" s="1155"/>
      <c r="L21" s="288"/>
    </row>
    <row r="22" spans="1:12" x14ac:dyDescent="0.25">
      <c r="A22" s="1899">
        <v>43229</v>
      </c>
      <c r="B22" s="20" t="s">
        <v>18</v>
      </c>
      <c r="C22" s="236">
        <v>45</v>
      </c>
      <c r="D22" s="237">
        <f>+C22*(100-E22)/100</f>
        <v>22.5</v>
      </c>
      <c r="E22" s="236">
        <v>50</v>
      </c>
      <c r="F22" s="236"/>
      <c r="G22" s="236">
        <v>60</v>
      </c>
      <c r="H22" s="236"/>
      <c r="I22" s="236"/>
      <c r="J22" s="236"/>
      <c r="K22" s="1173"/>
      <c r="L22" s="436" t="s">
        <v>2035</v>
      </c>
    </row>
    <row r="23" spans="1:12" x14ac:dyDescent="0.25">
      <c r="A23" s="1900"/>
      <c r="B23" s="20" t="s">
        <v>1360</v>
      </c>
      <c r="C23" s="236"/>
      <c r="D23" s="237"/>
      <c r="E23" s="236"/>
      <c r="F23" s="236"/>
      <c r="G23" s="236"/>
      <c r="H23" s="236">
        <v>3770</v>
      </c>
      <c r="I23" s="236">
        <v>100</v>
      </c>
      <c r="J23" s="236"/>
      <c r="K23" s="1173"/>
      <c r="L23" s="436" t="s">
        <v>328</v>
      </c>
    </row>
    <row r="24" spans="1:12" ht="31.5" customHeight="1" x14ac:dyDescent="0.25">
      <c r="A24" s="483">
        <v>43230</v>
      </c>
      <c r="B24" s="17" t="s">
        <v>13</v>
      </c>
      <c r="C24" s="1734" t="s">
        <v>2070</v>
      </c>
      <c r="D24" s="1735"/>
      <c r="E24" s="1735"/>
      <c r="F24" s="1735"/>
      <c r="G24" s="1735"/>
      <c r="H24" s="1735"/>
      <c r="I24" s="1735"/>
      <c r="J24" s="1736"/>
      <c r="K24" s="1160"/>
      <c r="L24" s="288"/>
    </row>
    <row r="25" spans="1:12" x14ac:dyDescent="0.25">
      <c r="A25" s="483">
        <v>43233</v>
      </c>
      <c r="B25" s="17" t="s">
        <v>1360</v>
      </c>
      <c r="C25" s="482"/>
      <c r="D25" s="179"/>
      <c r="E25" s="482"/>
      <c r="F25" s="482"/>
      <c r="G25" s="482"/>
      <c r="H25" s="482">
        <v>5670</v>
      </c>
      <c r="I25" s="482">
        <v>100</v>
      </c>
      <c r="J25" s="482"/>
      <c r="K25" s="1147"/>
      <c r="L25" s="288"/>
    </row>
    <row r="26" spans="1:12" ht="150" customHeight="1" x14ac:dyDescent="0.25">
      <c r="A26" s="485">
        <v>43318</v>
      </c>
      <c r="B26" s="486" t="s">
        <v>24</v>
      </c>
      <c r="C26" s="1695" t="s">
        <v>2202</v>
      </c>
      <c r="D26" s="1696"/>
      <c r="E26" s="1696"/>
      <c r="F26" s="1696"/>
      <c r="G26" s="1696"/>
      <c r="H26" s="1696"/>
      <c r="I26" s="1696"/>
      <c r="J26" s="1697"/>
      <c r="K26" s="1303" t="s">
        <v>2169</v>
      </c>
      <c r="L26" s="720" t="s">
        <v>2173</v>
      </c>
    </row>
    <row r="27" spans="1:12" x14ac:dyDescent="0.25">
      <c r="A27" s="483">
        <v>43328</v>
      </c>
      <c r="B27" s="17" t="s">
        <v>18</v>
      </c>
      <c r="C27" s="482">
        <v>185</v>
      </c>
      <c r="D27" s="179">
        <f>+C27*(100-E27)/100</f>
        <v>155.4</v>
      </c>
      <c r="E27" s="482">
        <v>16</v>
      </c>
      <c r="F27" s="482"/>
      <c r="G27" s="482">
        <v>120</v>
      </c>
      <c r="H27" s="482"/>
      <c r="I27" s="482"/>
      <c r="J27" s="482"/>
      <c r="K27" s="1147"/>
      <c r="L27" s="288" t="s">
        <v>2174</v>
      </c>
    </row>
    <row r="28" spans="1:12" x14ac:dyDescent="0.25">
      <c r="A28" s="483">
        <v>43329</v>
      </c>
      <c r="B28" s="17" t="s">
        <v>1360</v>
      </c>
      <c r="C28" s="482"/>
      <c r="D28" s="179"/>
      <c r="E28" s="482"/>
      <c r="F28" s="482"/>
      <c r="G28" s="482"/>
      <c r="H28" s="482"/>
      <c r="I28" s="482"/>
      <c r="J28" s="482">
        <v>680</v>
      </c>
      <c r="K28" s="1147"/>
      <c r="L28" s="288" t="s">
        <v>2185</v>
      </c>
    </row>
    <row r="29" spans="1:12" x14ac:dyDescent="0.25">
      <c r="A29" s="483">
        <v>43330</v>
      </c>
      <c r="B29" s="17" t="s">
        <v>66</v>
      </c>
      <c r="C29" s="1655" t="s">
        <v>2238</v>
      </c>
      <c r="D29" s="1656"/>
      <c r="E29" s="1656"/>
      <c r="F29" s="1656"/>
      <c r="G29" s="1656"/>
      <c r="H29" s="1656"/>
      <c r="I29" s="1656"/>
      <c r="J29" s="1657"/>
      <c r="K29" s="1153"/>
      <c r="L29" s="288"/>
    </row>
    <row r="30" spans="1:12" x14ac:dyDescent="0.25">
      <c r="A30" s="29">
        <v>43344</v>
      </c>
      <c r="B30" s="30" t="s">
        <v>18</v>
      </c>
      <c r="C30" s="199">
        <v>70</v>
      </c>
      <c r="D30" s="200">
        <f>+C30*(100-E30)/100</f>
        <v>57.4</v>
      </c>
      <c r="E30" s="199">
        <v>18</v>
      </c>
      <c r="F30" s="199"/>
      <c r="G30" s="199">
        <v>160</v>
      </c>
      <c r="H30" s="199"/>
      <c r="I30" s="199"/>
      <c r="J30" s="199"/>
      <c r="K30" s="1212"/>
      <c r="L30" s="750" t="s">
        <v>2239</v>
      </c>
    </row>
    <row r="31" spans="1:12" ht="19.5" customHeight="1" x14ac:dyDescent="0.25">
      <c r="A31" s="483">
        <v>43358</v>
      </c>
      <c r="B31" s="17" t="s">
        <v>13</v>
      </c>
      <c r="C31" s="1589" t="s">
        <v>2208</v>
      </c>
      <c r="D31" s="1590"/>
      <c r="E31" s="1590"/>
      <c r="F31" s="1590"/>
      <c r="G31" s="1590"/>
      <c r="H31" s="1590"/>
      <c r="I31" s="1590"/>
      <c r="J31" s="1591"/>
      <c r="K31" s="1148"/>
      <c r="L31" s="288"/>
    </row>
    <row r="32" spans="1:12" x14ac:dyDescent="0.25">
      <c r="A32" s="483">
        <v>43373</v>
      </c>
      <c r="B32" s="17" t="s">
        <v>1360</v>
      </c>
      <c r="C32" s="482"/>
      <c r="D32" s="179"/>
      <c r="E32" s="482"/>
      <c r="F32" s="482"/>
      <c r="G32" s="482"/>
      <c r="H32" s="482"/>
      <c r="I32" s="482"/>
      <c r="J32" s="482">
        <v>1245</v>
      </c>
      <c r="K32" s="1147"/>
      <c r="L32" s="288" t="s">
        <v>2235</v>
      </c>
    </row>
    <row r="33" spans="1:12" x14ac:dyDescent="0.25">
      <c r="A33" s="483">
        <v>43381</v>
      </c>
      <c r="B33" s="17" t="s">
        <v>13</v>
      </c>
      <c r="C33" s="1589" t="s">
        <v>2245</v>
      </c>
      <c r="D33" s="1590"/>
      <c r="E33" s="1590"/>
      <c r="F33" s="1590"/>
      <c r="G33" s="1590"/>
      <c r="H33" s="1590"/>
      <c r="I33" s="1590"/>
      <c r="J33" s="1591"/>
      <c r="K33" s="1148"/>
      <c r="L33" s="288"/>
    </row>
    <row r="34" spans="1:12" x14ac:dyDescent="0.25">
      <c r="A34" s="483">
        <v>43384</v>
      </c>
      <c r="B34" s="17" t="s">
        <v>1360</v>
      </c>
      <c r="C34" s="482"/>
      <c r="D34" s="179"/>
      <c r="E34" s="482"/>
      <c r="F34" s="482"/>
      <c r="G34" s="482"/>
      <c r="H34" s="482"/>
      <c r="I34" s="482"/>
      <c r="J34" s="482">
        <v>1260</v>
      </c>
      <c r="K34" s="1147"/>
      <c r="L34" s="204"/>
    </row>
    <row r="35" spans="1:12" ht="35.25" customHeight="1" x14ac:dyDescent="0.25">
      <c r="A35" s="1582">
        <v>43388</v>
      </c>
      <c r="B35" s="486" t="s">
        <v>19</v>
      </c>
      <c r="C35" s="1652" t="s">
        <v>2266</v>
      </c>
      <c r="D35" s="1653"/>
      <c r="E35" s="1653"/>
      <c r="F35" s="1653"/>
      <c r="G35" s="1653"/>
      <c r="H35" s="1653"/>
      <c r="I35" s="1653"/>
      <c r="J35" s="1654"/>
      <c r="K35" s="1303" t="s">
        <v>2256</v>
      </c>
      <c r="L35" s="753" t="s">
        <v>2256</v>
      </c>
    </row>
    <row r="36" spans="1:12" x14ac:dyDescent="0.25">
      <c r="A36" s="1682"/>
      <c r="B36" s="17" t="s">
        <v>26</v>
      </c>
      <c r="C36" s="1658" t="s">
        <v>1935</v>
      </c>
      <c r="D36" s="1659"/>
      <c r="E36" s="1659"/>
      <c r="F36" s="1659"/>
      <c r="G36" s="1659"/>
      <c r="H36" s="1659"/>
      <c r="I36" s="1659"/>
      <c r="J36" s="1660"/>
      <c r="K36" s="1155"/>
      <c r="L36" s="204" t="s">
        <v>2918</v>
      </c>
    </row>
    <row r="37" spans="1:12" x14ac:dyDescent="0.25">
      <c r="A37" s="483">
        <v>43390</v>
      </c>
      <c r="B37" s="17" t="s">
        <v>18</v>
      </c>
      <c r="C37" s="482">
        <v>260</v>
      </c>
      <c r="D37" s="179">
        <f>+C37*(100-E37)/100</f>
        <v>0</v>
      </c>
      <c r="E37" s="236">
        <v>100</v>
      </c>
      <c r="F37" s="482"/>
      <c r="G37" s="482"/>
      <c r="H37" s="482">
        <v>5435</v>
      </c>
      <c r="I37" s="482">
        <v>100</v>
      </c>
      <c r="J37" s="482"/>
      <c r="K37" s="1147"/>
      <c r="L37" s="204"/>
    </row>
    <row r="38" spans="1:12" x14ac:dyDescent="0.25">
      <c r="A38" s="1582">
        <v>43395</v>
      </c>
      <c r="B38" s="17" t="s">
        <v>1360</v>
      </c>
      <c r="C38" s="482"/>
      <c r="D38" s="179"/>
      <c r="E38" s="482"/>
      <c r="F38" s="482"/>
      <c r="G38" s="482"/>
      <c r="H38" s="482">
        <v>3990</v>
      </c>
      <c r="I38" s="482">
        <v>100</v>
      </c>
      <c r="J38" s="482"/>
      <c r="K38" s="1147"/>
      <c r="L38" s="204" t="s">
        <v>2260</v>
      </c>
    </row>
    <row r="39" spans="1:12" x14ac:dyDescent="0.25">
      <c r="A39" s="1682"/>
      <c r="B39" s="17" t="s">
        <v>66</v>
      </c>
      <c r="C39" s="1658" t="s">
        <v>2261</v>
      </c>
      <c r="D39" s="1659"/>
      <c r="E39" s="1659"/>
      <c r="F39" s="1659"/>
      <c r="G39" s="1659"/>
      <c r="H39" s="1659"/>
      <c r="I39" s="1659"/>
      <c r="J39" s="1660"/>
      <c r="K39" s="1155"/>
      <c r="L39" s="204"/>
    </row>
    <row r="40" spans="1:12" x14ac:dyDescent="0.25">
      <c r="A40" s="483">
        <v>43399</v>
      </c>
      <c r="B40" s="17" t="s">
        <v>1360</v>
      </c>
      <c r="C40" s="482"/>
      <c r="D40" s="179"/>
      <c r="E40" s="482"/>
      <c r="F40" s="482"/>
      <c r="G40" s="482"/>
      <c r="H40" s="482">
        <v>3350</v>
      </c>
      <c r="I40" s="482">
        <v>100</v>
      </c>
      <c r="J40" s="482"/>
      <c r="K40" s="1147"/>
      <c r="L40" s="204" t="s">
        <v>328</v>
      </c>
    </row>
    <row r="41" spans="1:12" x14ac:dyDescent="0.25">
      <c r="A41" s="483">
        <v>43402</v>
      </c>
      <c r="B41" s="17" t="s">
        <v>1360</v>
      </c>
      <c r="C41" s="482"/>
      <c r="D41" s="179"/>
      <c r="E41" s="482"/>
      <c r="F41" s="482"/>
      <c r="G41" s="482"/>
      <c r="H41" s="482">
        <v>3300</v>
      </c>
      <c r="I41" s="482">
        <v>100</v>
      </c>
      <c r="J41" s="482"/>
      <c r="K41" s="1147"/>
      <c r="L41" s="204"/>
    </row>
    <row r="42" spans="1:12" x14ac:dyDescent="0.25">
      <c r="A42" s="483">
        <v>43403</v>
      </c>
      <c r="B42" s="17" t="s">
        <v>18</v>
      </c>
      <c r="C42" s="482">
        <v>280</v>
      </c>
      <c r="D42" s="179">
        <f>+C42*(100-E42)/100</f>
        <v>179.2</v>
      </c>
      <c r="E42" s="482">
        <v>36</v>
      </c>
      <c r="F42" s="482"/>
      <c r="G42" s="482">
        <v>150</v>
      </c>
      <c r="H42" s="482"/>
      <c r="I42" s="482"/>
      <c r="J42" s="482"/>
      <c r="K42" s="1147"/>
      <c r="L42" s="204" t="s">
        <v>2267</v>
      </c>
    </row>
    <row r="43" spans="1:12" ht="16.5" thickBot="1" x14ac:dyDescent="0.3">
      <c r="A43" s="22">
        <v>43409</v>
      </c>
      <c r="B43" s="23" t="s">
        <v>127</v>
      </c>
      <c r="C43" s="227"/>
      <c r="D43" s="782"/>
      <c r="E43" s="227"/>
      <c r="F43" s="227"/>
      <c r="G43" s="227"/>
      <c r="H43" s="227">
        <v>3275</v>
      </c>
      <c r="I43" s="227">
        <v>100</v>
      </c>
      <c r="J43" s="227"/>
      <c r="K43" s="1169"/>
      <c r="L43" s="423" t="s">
        <v>42</v>
      </c>
    </row>
    <row r="44" spans="1:12" s="225" customFormat="1" ht="33.75" customHeight="1" thickTop="1" x14ac:dyDescent="0.25">
      <c r="A44" s="687">
        <v>43548</v>
      </c>
      <c r="B44" s="295" t="s">
        <v>13</v>
      </c>
      <c r="C44" s="2146" t="s">
        <v>2461</v>
      </c>
      <c r="D44" s="2206"/>
      <c r="E44" s="2206"/>
      <c r="F44" s="2206"/>
      <c r="G44" s="2206"/>
      <c r="H44" s="2206"/>
      <c r="I44" s="2206"/>
      <c r="J44" s="2207"/>
      <c r="K44" s="1191"/>
      <c r="L44" s="771"/>
    </row>
    <row r="45" spans="1:12" x14ac:dyDescent="0.25">
      <c r="A45" s="483">
        <v>43588</v>
      </c>
      <c r="B45" s="17" t="s">
        <v>127</v>
      </c>
      <c r="C45" s="482"/>
      <c r="D45" s="179"/>
      <c r="E45" s="482"/>
      <c r="F45" s="482"/>
      <c r="G45" s="482"/>
      <c r="H45" s="482">
        <v>3275</v>
      </c>
      <c r="I45" s="482">
        <v>91</v>
      </c>
      <c r="J45" s="482"/>
      <c r="K45" s="1147"/>
      <c r="L45" s="204"/>
    </row>
    <row r="46" spans="1:12" x14ac:dyDescent="0.25">
      <c r="A46" s="483">
        <v>43589</v>
      </c>
      <c r="B46" s="17" t="s">
        <v>18</v>
      </c>
      <c r="C46" s="482">
        <v>345</v>
      </c>
      <c r="D46" s="179">
        <f>+C46*(100-E46)/100</f>
        <v>120.75</v>
      </c>
      <c r="E46" s="482">
        <v>65</v>
      </c>
      <c r="F46" s="482"/>
      <c r="G46" s="482">
        <v>163</v>
      </c>
      <c r="H46" s="482"/>
      <c r="I46" s="482"/>
      <c r="J46" s="482"/>
      <c r="K46" s="1147"/>
      <c r="L46" s="204" t="s">
        <v>2074</v>
      </c>
    </row>
    <row r="47" spans="1:12" ht="18.75" customHeight="1" x14ac:dyDescent="0.25">
      <c r="A47" s="483">
        <v>43602</v>
      </c>
      <c r="B47" s="17" t="s">
        <v>13</v>
      </c>
      <c r="C47" s="1589" t="s">
        <v>2532</v>
      </c>
      <c r="D47" s="1590"/>
      <c r="E47" s="1590"/>
      <c r="F47" s="1590"/>
      <c r="G47" s="1590"/>
      <c r="H47" s="1590"/>
      <c r="I47" s="1590"/>
      <c r="J47" s="1591"/>
      <c r="K47" s="1148"/>
      <c r="L47" s="204"/>
    </row>
    <row r="48" spans="1:12" x14ac:dyDescent="0.25">
      <c r="A48" s="483">
        <v>43606</v>
      </c>
      <c r="B48" s="17" t="s">
        <v>13</v>
      </c>
      <c r="C48" s="1589" t="s">
        <v>2533</v>
      </c>
      <c r="D48" s="1590"/>
      <c r="E48" s="1590"/>
      <c r="F48" s="1590"/>
      <c r="G48" s="1590"/>
      <c r="H48" s="1590"/>
      <c r="I48" s="1590"/>
      <c r="J48" s="1591"/>
      <c r="K48" s="1148"/>
      <c r="L48" s="204"/>
    </row>
    <row r="49" spans="1:12" ht="70.5" customHeight="1" x14ac:dyDescent="0.25">
      <c r="A49" s="485">
        <v>43611</v>
      </c>
      <c r="B49" s="486" t="s">
        <v>24</v>
      </c>
      <c r="C49" s="1695" t="s">
        <v>2536</v>
      </c>
      <c r="D49" s="1696"/>
      <c r="E49" s="1696"/>
      <c r="F49" s="1696"/>
      <c r="G49" s="1696"/>
      <c r="H49" s="1696"/>
      <c r="I49" s="1696"/>
      <c r="J49" s="1697"/>
      <c r="K49" s="1303" t="s">
        <v>2169</v>
      </c>
      <c r="L49" s="753" t="s">
        <v>2173</v>
      </c>
    </row>
    <row r="50" spans="1:12" x14ac:dyDescent="0.25">
      <c r="A50" s="483">
        <v>43626</v>
      </c>
      <c r="B50" s="17" t="s">
        <v>13</v>
      </c>
      <c r="C50" s="1589" t="s">
        <v>2541</v>
      </c>
      <c r="D50" s="1590"/>
      <c r="E50" s="1590"/>
      <c r="F50" s="1590"/>
      <c r="G50" s="1590"/>
      <c r="H50" s="1590"/>
      <c r="I50" s="1590"/>
      <c r="J50" s="1591"/>
      <c r="K50" s="1148"/>
      <c r="L50" s="204"/>
    </row>
    <row r="51" spans="1:12" x14ac:dyDescent="0.25">
      <c r="A51" s="483">
        <v>43641</v>
      </c>
      <c r="B51" s="17" t="s">
        <v>18</v>
      </c>
      <c r="C51" s="482">
        <v>40</v>
      </c>
      <c r="D51" s="179">
        <f>+C51*(100-E51)/100</f>
        <v>34</v>
      </c>
      <c r="E51" s="482">
        <v>15</v>
      </c>
      <c r="F51" s="482"/>
      <c r="G51" s="482">
        <v>145</v>
      </c>
      <c r="H51" s="482"/>
      <c r="I51" s="482"/>
      <c r="J51" s="482"/>
      <c r="K51" s="1147"/>
      <c r="L51" s="204" t="s">
        <v>36</v>
      </c>
    </row>
    <row r="52" spans="1:12" x14ac:dyDescent="0.25">
      <c r="A52" s="1582">
        <v>43649</v>
      </c>
      <c r="B52" s="17" t="s">
        <v>127</v>
      </c>
      <c r="C52" s="857"/>
      <c r="D52" s="179"/>
      <c r="E52" s="857"/>
      <c r="F52" s="857"/>
      <c r="G52" s="857"/>
      <c r="H52" s="857"/>
      <c r="I52" s="857"/>
      <c r="J52" s="857">
        <v>1400</v>
      </c>
      <c r="K52" s="1147"/>
      <c r="L52" s="204" t="s">
        <v>2560</v>
      </c>
    </row>
    <row r="53" spans="1:12" ht="72.75" customHeight="1" x14ac:dyDescent="0.25">
      <c r="A53" s="1682"/>
      <c r="B53" s="486" t="s">
        <v>19</v>
      </c>
      <c r="C53" s="1652" t="s">
        <v>2604</v>
      </c>
      <c r="D53" s="1653"/>
      <c r="E53" s="1653"/>
      <c r="F53" s="1653"/>
      <c r="G53" s="1653"/>
      <c r="H53" s="1653"/>
      <c r="I53" s="1653"/>
      <c r="J53" s="1654"/>
      <c r="K53" s="1303" t="s">
        <v>2256</v>
      </c>
      <c r="L53" s="861" t="s">
        <v>2559</v>
      </c>
    </row>
    <row r="54" spans="1:12" x14ac:dyDescent="0.25">
      <c r="A54" s="483">
        <v>43655</v>
      </c>
      <c r="B54" s="17" t="s">
        <v>18</v>
      </c>
      <c r="C54" s="482">
        <v>410</v>
      </c>
      <c r="D54" s="179">
        <f>+C54*(100-E54)/100</f>
        <v>77.900000000000006</v>
      </c>
      <c r="E54" s="482">
        <v>81</v>
      </c>
      <c r="F54" s="482"/>
      <c r="G54" s="482">
        <v>150</v>
      </c>
      <c r="H54" s="482"/>
      <c r="I54" s="482"/>
      <c r="J54" s="482"/>
      <c r="K54" s="1147"/>
      <c r="L54" s="204" t="s">
        <v>2576</v>
      </c>
    </row>
    <row r="55" spans="1:12" ht="43.5" customHeight="1" x14ac:dyDescent="0.25">
      <c r="A55" s="483">
        <v>43679</v>
      </c>
      <c r="B55" s="17" t="s">
        <v>13</v>
      </c>
      <c r="C55" s="1655" t="s">
        <v>2605</v>
      </c>
      <c r="D55" s="1656"/>
      <c r="E55" s="1656"/>
      <c r="F55" s="1656"/>
      <c r="G55" s="1656"/>
      <c r="H55" s="1656"/>
      <c r="I55" s="1656"/>
      <c r="J55" s="1657"/>
      <c r="K55" s="1153"/>
      <c r="L55" s="204"/>
    </row>
    <row r="56" spans="1:12" ht="47.25" customHeight="1" x14ac:dyDescent="0.25">
      <c r="A56" s="483">
        <v>43703</v>
      </c>
      <c r="B56" s="17" t="s">
        <v>13</v>
      </c>
      <c r="C56" s="1655" t="s">
        <v>2614</v>
      </c>
      <c r="D56" s="1656"/>
      <c r="E56" s="1656"/>
      <c r="F56" s="1656"/>
      <c r="G56" s="1656"/>
      <c r="H56" s="1656"/>
      <c r="I56" s="1656"/>
      <c r="J56" s="1657"/>
      <c r="K56" s="1153"/>
      <c r="L56" s="204"/>
    </row>
    <row r="57" spans="1:12" x14ac:dyDescent="0.25">
      <c r="A57" s="483">
        <v>43710</v>
      </c>
      <c r="B57" s="17" t="s">
        <v>127</v>
      </c>
      <c r="C57" s="482"/>
      <c r="D57" s="179"/>
      <c r="E57" s="482"/>
      <c r="F57" s="482"/>
      <c r="G57" s="482"/>
      <c r="H57" s="482">
        <v>4642</v>
      </c>
      <c r="I57" s="482">
        <v>100</v>
      </c>
      <c r="J57" s="482"/>
      <c r="K57" s="1147"/>
      <c r="L57" s="204"/>
    </row>
    <row r="58" spans="1:12" x14ac:dyDescent="0.25">
      <c r="A58" s="483">
        <v>43763</v>
      </c>
      <c r="B58" s="17" t="s">
        <v>13</v>
      </c>
      <c r="C58" s="1589" t="s">
        <v>2674</v>
      </c>
      <c r="D58" s="1590"/>
      <c r="E58" s="1590"/>
      <c r="F58" s="1590"/>
      <c r="G58" s="1590"/>
      <c r="H58" s="1590"/>
      <c r="I58" s="1590"/>
      <c r="J58" s="1591"/>
      <c r="K58" s="1148"/>
      <c r="L58" s="204"/>
    </row>
    <row r="59" spans="1:12" x14ac:dyDescent="0.25">
      <c r="A59" s="19">
        <v>43813</v>
      </c>
      <c r="B59" s="20" t="s">
        <v>127</v>
      </c>
      <c r="C59" s="236"/>
      <c r="D59" s="237" t="s">
        <v>1941</v>
      </c>
      <c r="E59" s="236"/>
      <c r="F59" s="236"/>
      <c r="G59" s="236"/>
      <c r="H59" s="236">
        <v>4354</v>
      </c>
      <c r="I59" s="236">
        <v>100</v>
      </c>
      <c r="J59" s="236"/>
      <c r="K59" s="1173"/>
      <c r="L59" s="303" t="s">
        <v>1226</v>
      </c>
    </row>
    <row r="60" spans="1:12" x14ac:dyDescent="0.25">
      <c r="A60" s="483">
        <v>43831</v>
      </c>
      <c r="B60" s="17" t="s">
        <v>13</v>
      </c>
      <c r="C60" s="1589" t="s">
        <v>163</v>
      </c>
      <c r="D60" s="1590"/>
      <c r="E60" s="1590"/>
      <c r="F60" s="1590"/>
      <c r="G60" s="1590"/>
      <c r="H60" s="1590"/>
      <c r="I60" s="1590"/>
      <c r="J60" s="1591"/>
      <c r="K60" s="1148"/>
      <c r="L60" s="204"/>
    </row>
    <row r="61" spans="1:12" ht="34.5" customHeight="1" x14ac:dyDescent="0.25">
      <c r="A61" s="483">
        <v>43839</v>
      </c>
      <c r="B61" s="17" t="s">
        <v>13</v>
      </c>
      <c r="C61" s="1734" t="s">
        <v>2777</v>
      </c>
      <c r="D61" s="1590"/>
      <c r="E61" s="1590"/>
      <c r="F61" s="1590"/>
      <c r="G61" s="1590"/>
      <c r="H61" s="1590"/>
      <c r="I61" s="1590"/>
      <c r="J61" s="1591"/>
      <c r="K61" s="1148"/>
      <c r="L61" s="204"/>
    </row>
    <row r="62" spans="1:12" ht="30.75" customHeight="1" x14ac:dyDescent="0.25">
      <c r="A62" s="483">
        <v>43860</v>
      </c>
      <c r="B62" s="17" t="s">
        <v>13</v>
      </c>
      <c r="C62" s="1734" t="s">
        <v>2799</v>
      </c>
      <c r="D62" s="1735"/>
      <c r="E62" s="1735"/>
      <c r="F62" s="1735"/>
      <c r="G62" s="1735"/>
      <c r="H62" s="1735"/>
      <c r="I62" s="1735"/>
      <c r="J62" s="1736"/>
      <c r="K62" s="1160"/>
      <c r="L62" s="896" t="s">
        <v>2797</v>
      </c>
    </row>
    <row r="63" spans="1:12" ht="48.75" customHeight="1" x14ac:dyDescent="0.25">
      <c r="A63" s="483">
        <v>43864</v>
      </c>
      <c r="B63" s="17" t="s">
        <v>13</v>
      </c>
      <c r="C63" s="1734" t="s">
        <v>2808</v>
      </c>
      <c r="D63" s="1735"/>
      <c r="E63" s="1735"/>
      <c r="F63" s="1735"/>
      <c r="G63" s="1735"/>
      <c r="H63" s="1735"/>
      <c r="I63" s="1735"/>
      <c r="J63" s="1736"/>
      <c r="K63" s="1160"/>
      <c r="L63" s="896" t="s">
        <v>2807</v>
      </c>
    </row>
    <row r="64" spans="1:12" x14ac:dyDescent="0.25">
      <c r="A64" s="483">
        <v>43908</v>
      </c>
      <c r="B64" s="17" t="s">
        <v>13</v>
      </c>
      <c r="C64" s="1655" t="s">
        <v>2838</v>
      </c>
      <c r="D64" s="1656"/>
      <c r="E64" s="1656"/>
      <c r="F64" s="1656"/>
      <c r="G64" s="1656"/>
      <c r="H64" s="1656"/>
      <c r="I64" s="1656"/>
      <c r="J64" s="1657"/>
      <c r="K64" s="1153"/>
      <c r="L64" s="204"/>
    </row>
    <row r="65" spans="1:54" ht="17.25" customHeight="1" x14ac:dyDescent="0.25">
      <c r="A65" s="1337">
        <v>43920</v>
      </c>
      <c r="B65" s="913" t="s">
        <v>4</v>
      </c>
      <c r="C65" s="914"/>
      <c r="D65" s="914"/>
      <c r="E65" s="914">
        <v>75</v>
      </c>
      <c r="F65" s="914"/>
      <c r="G65" s="914"/>
      <c r="H65" s="914"/>
      <c r="I65" s="914"/>
      <c r="J65" s="914"/>
      <c r="K65" s="1199"/>
      <c r="L65" s="915" t="s">
        <v>1967</v>
      </c>
    </row>
    <row r="66" spans="1:54" x14ac:dyDescent="0.25">
      <c r="A66" s="483">
        <v>43940</v>
      </c>
      <c r="B66" s="17" t="s">
        <v>66</v>
      </c>
      <c r="C66" s="1658" t="s">
        <v>2884</v>
      </c>
      <c r="D66" s="1659"/>
      <c r="E66" s="1659"/>
      <c r="F66" s="1659"/>
      <c r="G66" s="1659"/>
      <c r="H66" s="1659"/>
      <c r="I66" s="1659"/>
      <c r="J66" s="1660"/>
      <c r="K66" s="1155"/>
      <c r="L66" s="204"/>
    </row>
    <row r="67" spans="1:54" ht="65.25" customHeight="1" x14ac:dyDescent="0.25">
      <c r="A67" s="485">
        <v>43984</v>
      </c>
      <c r="B67" s="937" t="s">
        <v>24</v>
      </c>
      <c r="C67" s="1652" t="s">
        <v>3089</v>
      </c>
      <c r="D67" s="1653"/>
      <c r="E67" s="1653"/>
      <c r="F67" s="1653"/>
      <c r="G67" s="1653"/>
      <c r="H67" s="1653"/>
      <c r="I67" s="1653"/>
      <c r="J67" s="1654"/>
      <c r="K67" s="1152"/>
      <c r="L67" s="940" t="s">
        <v>2974</v>
      </c>
    </row>
    <row r="68" spans="1:54" ht="17.25" customHeight="1" x14ac:dyDescent="0.25">
      <c r="A68" s="1337">
        <v>44012</v>
      </c>
      <c r="B68" s="913" t="s">
        <v>4</v>
      </c>
      <c r="C68" s="914"/>
      <c r="D68" s="914"/>
      <c r="E68" s="914">
        <v>87</v>
      </c>
      <c r="F68" s="914"/>
      <c r="G68" s="914"/>
      <c r="H68" s="914"/>
      <c r="I68" s="914"/>
      <c r="J68" s="914"/>
      <c r="K68" s="1199"/>
      <c r="L68" s="915" t="s">
        <v>1967</v>
      </c>
    </row>
    <row r="69" spans="1:54" x14ac:dyDescent="0.25">
      <c r="A69" s="483">
        <v>44022</v>
      </c>
      <c r="B69" s="529" t="s">
        <v>18</v>
      </c>
      <c r="C69" s="482">
        <v>300</v>
      </c>
      <c r="D69" s="179">
        <f>+C69*(100-E69)/100</f>
        <v>39</v>
      </c>
      <c r="E69" s="482">
        <v>87</v>
      </c>
      <c r="F69" s="482" t="s">
        <v>95</v>
      </c>
      <c r="G69" s="482">
        <v>160</v>
      </c>
      <c r="H69" s="482"/>
      <c r="I69" s="482"/>
      <c r="J69" s="482"/>
      <c r="K69" s="1147"/>
      <c r="L69" s="204" t="s">
        <v>36</v>
      </c>
    </row>
    <row r="70" spans="1:54" x14ac:dyDescent="0.25">
      <c r="A70" s="483">
        <v>44024</v>
      </c>
      <c r="B70" s="529" t="s">
        <v>127</v>
      </c>
      <c r="C70" s="482"/>
      <c r="D70" s="179" t="s">
        <v>1941</v>
      </c>
      <c r="E70" s="482"/>
      <c r="F70" s="482"/>
      <c r="G70" s="482"/>
      <c r="H70" s="482">
        <v>4515</v>
      </c>
      <c r="I70" s="482">
        <v>100</v>
      </c>
      <c r="J70" s="482"/>
      <c r="K70" s="1147"/>
      <c r="L70" s="204"/>
    </row>
    <row r="71" spans="1:54" ht="17.25" customHeight="1" x14ac:dyDescent="0.25">
      <c r="A71" s="1337">
        <v>44042</v>
      </c>
      <c r="B71" s="913" t="s">
        <v>4</v>
      </c>
      <c r="C71" s="914"/>
      <c r="D71" s="914"/>
      <c r="E71" s="914">
        <v>87</v>
      </c>
      <c r="F71" s="914"/>
      <c r="G71" s="914"/>
      <c r="H71" s="914"/>
      <c r="I71" s="914"/>
      <c r="J71" s="914"/>
      <c r="K71" s="1199"/>
      <c r="L71" s="915" t="s">
        <v>1967</v>
      </c>
    </row>
    <row r="72" spans="1:54" ht="32.25" customHeight="1" x14ac:dyDescent="0.25">
      <c r="A72" s="483">
        <v>44048</v>
      </c>
      <c r="B72" s="529" t="s">
        <v>11</v>
      </c>
      <c r="C72" s="1734" t="s">
        <v>3024</v>
      </c>
      <c r="D72" s="1735"/>
      <c r="E72" s="1735"/>
      <c r="F72" s="1735"/>
      <c r="G72" s="1735"/>
      <c r="H72" s="1735"/>
      <c r="I72" s="1735"/>
      <c r="J72" s="1736"/>
      <c r="K72" s="1160"/>
      <c r="L72" s="204"/>
    </row>
    <row r="73" spans="1:54" x14ac:dyDescent="0.25">
      <c r="A73" s="483">
        <v>44054</v>
      </c>
      <c r="B73" s="529" t="s">
        <v>127</v>
      </c>
      <c r="C73" s="482"/>
      <c r="D73" s="179">
        <f>+C73*(100-E73)/100</f>
        <v>0</v>
      </c>
      <c r="E73" s="482"/>
      <c r="F73" s="482"/>
      <c r="G73" s="482"/>
      <c r="H73" s="482">
        <v>4705</v>
      </c>
      <c r="I73" s="482">
        <v>100</v>
      </c>
      <c r="J73" s="482"/>
      <c r="K73" s="1147"/>
      <c r="L73" s="204" t="s">
        <v>42</v>
      </c>
    </row>
    <row r="74" spans="1:54" x14ac:dyDescent="0.25">
      <c r="A74" s="483">
        <v>44060</v>
      </c>
      <c r="B74" s="529" t="s">
        <v>13</v>
      </c>
      <c r="C74" s="1589" t="s">
        <v>3088</v>
      </c>
      <c r="D74" s="1590"/>
      <c r="E74" s="1590"/>
      <c r="F74" s="1590"/>
      <c r="G74" s="1590"/>
      <c r="H74" s="1590"/>
      <c r="I74" s="1590"/>
      <c r="J74" s="1590"/>
      <c r="K74" s="299"/>
      <c r="L74" s="204"/>
    </row>
    <row r="75" spans="1:54" x14ac:dyDescent="0.25">
      <c r="A75" s="483">
        <v>44069</v>
      </c>
      <c r="B75" s="529" t="s">
        <v>127</v>
      </c>
      <c r="C75" s="482"/>
      <c r="D75" s="179" t="s">
        <v>1941</v>
      </c>
      <c r="E75" s="482"/>
      <c r="F75" s="482"/>
      <c r="G75" s="482"/>
      <c r="H75" s="482">
        <v>4336</v>
      </c>
      <c r="I75" s="482">
        <v>100</v>
      </c>
      <c r="J75" s="482"/>
      <c r="K75" s="1147"/>
      <c r="L75" s="204" t="s">
        <v>42</v>
      </c>
    </row>
    <row r="76" spans="1:54" ht="17.25" customHeight="1" x14ac:dyDescent="0.25">
      <c r="A76" s="1337">
        <v>44073</v>
      </c>
      <c r="B76" s="913" t="s">
        <v>4</v>
      </c>
      <c r="C76" s="914"/>
      <c r="D76" s="914"/>
      <c r="E76" s="237">
        <v>82</v>
      </c>
      <c r="F76" s="914"/>
      <c r="G76" s="914"/>
      <c r="H76" s="914"/>
      <c r="I76" s="914"/>
      <c r="J76" s="914"/>
      <c r="K76" s="1199"/>
      <c r="L76" s="915" t="s">
        <v>1967</v>
      </c>
    </row>
    <row r="77" spans="1:54" x14ac:dyDescent="0.25">
      <c r="A77" s="483">
        <v>44130</v>
      </c>
      <c r="B77" s="529" t="s">
        <v>18</v>
      </c>
      <c r="C77" s="482">
        <v>300</v>
      </c>
      <c r="D77" s="179">
        <f>+C77*(100-E77)/100</f>
        <v>45</v>
      </c>
      <c r="E77" s="482">
        <v>85</v>
      </c>
      <c r="F77" s="482" t="s">
        <v>95</v>
      </c>
      <c r="G77" s="482">
        <v>150</v>
      </c>
      <c r="H77" s="482"/>
      <c r="I77" s="482"/>
      <c r="J77" s="482"/>
      <c r="K77" s="1147"/>
      <c r="L77" s="204" t="s">
        <v>36</v>
      </c>
    </row>
    <row r="78" spans="1:54" ht="113.25" customHeight="1" x14ac:dyDescent="0.25">
      <c r="A78" s="483">
        <v>44152</v>
      </c>
      <c r="B78" s="529" t="s">
        <v>11</v>
      </c>
      <c r="C78" s="1655" t="s">
        <v>3245</v>
      </c>
      <c r="D78" s="1656"/>
      <c r="E78" s="1656"/>
      <c r="F78" s="1656"/>
      <c r="G78" s="1656"/>
      <c r="H78" s="1656"/>
      <c r="I78" s="1656"/>
      <c r="J78" s="1657"/>
      <c r="K78" s="1147"/>
      <c r="L78" s="1423" t="s">
        <v>3258</v>
      </c>
    </row>
    <row r="79" spans="1:54" s="1420" customFormat="1" ht="39.75" customHeight="1" x14ac:dyDescent="0.25">
      <c r="A79" s="1417">
        <v>44157</v>
      </c>
      <c r="B79" s="529" t="s">
        <v>13</v>
      </c>
      <c r="C79" s="1655" t="s">
        <v>3260</v>
      </c>
      <c r="D79" s="1656"/>
      <c r="E79" s="1656"/>
      <c r="F79" s="1656"/>
      <c r="G79" s="1656"/>
      <c r="H79" s="1656"/>
      <c r="I79" s="1656"/>
      <c r="J79" s="1657"/>
      <c r="K79" s="1416"/>
      <c r="L79" s="288"/>
      <c r="M79" s="1418"/>
      <c r="N79" s="1419"/>
      <c r="O79" s="1419"/>
      <c r="P79" s="1419"/>
      <c r="Q79" s="1419"/>
      <c r="R79" s="1419"/>
      <c r="S79" s="1419"/>
      <c r="T79" s="1419"/>
      <c r="U79" s="1419"/>
      <c r="V79" s="1419"/>
      <c r="W79" s="1419"/>
      <c r="X79" s="1419"/>
      <c r="Y79" s="1419"/>
      <c r="Z79" s="1419"/>
      <c r="AA79" s="1419"/>
      <c r="AB79" s="1419"/>
      <c r="AC79" s="1419"/>
      <c r="AD79" s="1419"/>
      <c r="AE79" s="1419"/>
      <c r="AF79" s="1419"/>
      <c r="AG79" s="1419"/>
      <c r="AH79" s="1419"/>
      <c r="AI79" s="1419"/>
      <c r="AJ79" s="1419"/>
      <c r="AK79" s="1419"/>
      <c r="AL79" s="1419"/>
      <c r="AM79" s="1419"/>
      <c r="AN79" s="1419"/>
      <c r="AO79" s="1419"/>
      <c r="AP79" s="1419"/>
      <c r="AQ79" s="1419"/>
      <c r="AR79" s="1419"/>
      <c r="AS79" s="1419"/>
      <c r="AT79" s="1419"/>
      <c r="AU79" s="1419"/>
      <c r="AV79" s="1419"/>
      <c r="AW79" s="1419"/>
      <c r="AX79" s="1419"/>
      <c r="AY79" s="1419"/>
      <c r="AZ79" s="1419"/>
      <c r="BA79" s="1419"/>
      <c r="BB79" s="1419"/>
    </row>
    <row r="80" spans="1:54" x14ac:dyDescent="0.25">
      <c r="A80" s="483">
        <v>44188</v>
      </c>
      <c r="B80" s="529" t="s">
        <v>18</v>
      </c>
      <c r="C80" s="482">
        <v>305</v>
      </c>
      <c r="D80" s="179">
        <f>+C80*(100-E80)/100</f>
        <v>45.75</v>
      </c>
      <c r="E80" s="482">
        <v>85</v>
      </c>
      <c r="F80" s="482" t="s">
        <v>95</v>
      </c>
      <c r="G80" s="482">
        <v>160</v>
      </c>
      <c r="H80" s="482"/>
      <c r="I80" s="482"/>
      <c r="J80" s="482"/>
      <c r="K80" s="1147"/>
      <c r="L80" s="204" t="s">
        <v>2772</v>
      </c>
    </row>
    <row r="81" spans="1:13" ht="60.75" customHeight="1" x14ac:dyDescent="0.25">
      <c r="A81" s="483">
        <v>44192</v>
      </c>
      <c r="B81" s="529" t="s">
        <v>13</v>
      </c>
      <c r="C81" s="1655" t="s">
        <v>3281</v>
      </c>
      <c r="D81" s="1656"/>
      <c r="E81" s="1656"/>
      <c r="F81" s="1656"/>
      <c r="G81" s="1656"/>
      <c r="H81" s="1656"/>
      <c r="I81" s="1656"/>
      <c r="J81" s="1657"/>
      <c r="K81" s="1147"/>
      <c r="L81" s="855" t="s">
        <v>3174</v>
      </c>
    </row>
    <row r="82" spans="1:13" ht="31.5" customHeight="1" x14ac:dyDescent="0.25">
      <c r="A82" s="483">
        <v>44194</v>
      </c>
      <c r="B82" s="529" t="s">
        <v>13</v>
      </c>
      <c r="C82" s="1655" t="s">
        <v>3285</v>
      </c>
      <c r="D82" s="1656"/>
      <c r="E82" s="1656"/>
      <c r="F82" s="1656"/>
      <c r="G82" s="1656"/>
      <c r="H82" s="1656"/>
      <c r="I82" s="1656"/>
      <c r="J82" s="1657"/>
      <c r="K82" s="1147"/>
      <c r="L82" s="855" t="s">
        <v>3178</v>
      </c>
    </row>
    <row r="83" spans="1:13" ht="38.25" customHeight="1" x14ac:dyDescent="0.25">
      <c r="A83" s="483">
        <v>44199</v>
      </c>
      <c r="B83" s="529" t="s">
        <v>13</v>
      </c>
      <c r="C83" s="1655" t="s">
        <v>3286</v>
      </c>
      <c r="D83" s="1656"/>
      <c r="E83" s="1656"/>
      <c r="F83" s="1656"/>
      <c r="G83" s="1656"/>
      <c r="H83" s="1656"/>
      <c r="I83" s="1656"/>
      <c r="J83" s="1657"/>
      <c r="K83" s="1147"/>
      <c r="L83" s="855"/>
    </row>
    <row r="84" spans="1:13" ht="69.75" customHeight="1" x14ac:dyDescent="0.25">
      <c r="A84" s="483">
        <v>44204</v>
      </c>
      <c r="B84" s="529" t="s">
        <v>11</v>
      </c>
      <c r="C84" s="1655" t="s">
        <v>3300</v>
      </c>
      <c r="D84" s="1656"/>
      <c r="E84" s="1656"/>
      <c r="F84" s="1656"/>
      <c r="G84" s="1656"/>
      <c r="H84" s="1656"/>
      <c r="I84" s="1656"/>
      <c r="J84" s="1657"/>
      <c r="K84" s="1147"/>
      <c r="L84" s="855" t="s">
        <v>3296</v>
      </c>
    </row>
    <row r="85" spans="1:13" ht="22.5" customHeight="1" x14ac:dyDescent="0.25">
      <c r="A85" s="1440">
        <v>44207</v>
      </c>
      <c r="B85" s="529" t="s">
        <v>127</v>
      </c>
      <c r="C85" s="1437"/>
      <c r="D85" s="1438"/>
      <c r="E85" s="1438"/>
      <c r="F85" s="1438"/>
      <c r="G85" s="1438"/>
      <c r="H85" s="1438">
        <v>4410</v>
      </c>
      <c r="I85" s="1438">
        <v>100</v>
      </c>
      <c r="J85" s="1439"/>
      <c r="K85" s="1436"/>
      <c r="L85" s="855" t="s">
        <v>42</v>
      </c>
    </row>
    <row r="86" spans="1:13" ht="51.75" customHeight="1" x14ac:dyDescent="0.25">
      <c r="A86" s="483">
        <v>44208</v>
      </c>
      <c r="B86" s="529" t="s">
        <v>13</v>
      </c>
      <c r="C86" s="1655" t="s">
        <v>3310</v>
      </c>
      <c r="D86" s="1656"/>
      <c r="E86" s="1656"/>
      <c r="F86" s="1656"/>
      <c r="G86" s="1656"/>
      <c r="H86" s="1656"/>
      <c r="I86" s="1656"/>
      <c r="J86" s="1657"/>
      <c r="K86" s="1147"/>
      <c r="L86" s="855" t="s">
        <v>3302</v>
      </c>
    </row>
    <row r="87" spans="1:13" x14ac:dyDescent="0.25">
      <c r="A87" s="483">
        <v>44219</v>
      </c>
      <c r="B87" s="529" t="s">
        <v>18</v>
      </c>
      <c r="C87" s="179">
        <v>210</v>
      </c>
      <c r="D87" s="179">
        <f>+C87-(E87/100*C87)</f>
        <v>21</v>
      </c>
      <c r="E87" s="179">
        <v>90</v>
      </c>
      <c r="F87" s="179" t="s">
        <v>95</v>
      </c>
      <c r="G87" s="179">
        <v>172</v>
      </c>
      <c r="H87" s="482"/>
      <c r="I87" s="482"/>
      <c r="J87" s="482"/>
      <c r="K87" s="1147"/>
      <c r="L87" s="204" t="s">
        <v>3319</v>
      </c>
    </row>
    <row r="88" spans="1:13" ht="41.25" customHeight="1" x14ac:dyDescent="0.25">
      <c r="A88" s="483">
        <v>44224</v>
      </c>
      <c r="B88" s="529" t="s">
        <v>11</v>
      </c>
      <c r="C88" s="1734" t="s">
        <v>3327</v>
      </c>
      <c r="D88" s="1735"/>
      <c r="E88" s="1735"/>
      <c r="F88" s="1735"/>
      <c r="G88" s="1735"/>
      <c r="H88" s="1735"/>
      <c r="I88" s="1735"/>
      <c r="J88" s="1736"/>
      <c r="K88" s="1147"/>
      <c r="L88" s="204"/>
    </row>
    <row r="89" spans="1:13" ht="50.25" customHeight="1" x14ac:dyDescent="0.25">
      <c r="A89" s="483">
        <v>44229</v>
      </c>
      <c r="B89" s="529" t="s">
        <v>13</v>
      </c>
      <c r="C89" s="1734" t="s">
        <v>3338</v>
      </c>
      <c r="D89" s="1735"/>
      <c r="E89" s="1735"/>
      <c r="F89" s="1735"/>
      <c r="G89" s="1735"/>
      <c r="H89" s="1735"/>
      <c r="I89" s="1735"/>
      <c r="J89" s="1736"/>
      <c r="K89" s="1147"/>
      <c r="L89" s="855" t="s">
        <v>3337</v>
      </c>
    </row>
    <row r="90" spans="1:13" x14ac:dyDescent="0.25">
      <c r="A90" s="483"/>
      <c r="C90" s="482"/>
      <c r="D90" s="179">
        <f>+C90*(100-E90)/100</f>
        <v>0</v>
      </c>
      <c r="E90" s="482"/>
      <c r="F90" s="482"/>
      <c r="G90" s="482"/>
      <c r="H90" s="482"/>
      <c r="I90" s="482"/>
      <c r="J90" s="482"/>
      <c r="K90" s="1147"/>
      <c r="L90" s="204"/>
    </row>
    <row r="91" spans="1:13" x14ac:dyDescent="0.25">
      <c r="A91" s="483"/>
      <c r="C91" s="482"/>
      <c r="D91" s="179">
        <f>+C91*(100-E91)/100</f>
        <v>0</v>
      </c>
      <c r="E91" s="482"/>
      <c r="F91" s="482"/>
      <c r="G91" s="482"/>
      <c r="H91" s="482"/>
      <c r="I91" s="482"/>
      <c r="J91" s="482"/>
      <c r="K91" s="1147"/>
      <c r="L91" s="204"/>
    </row>
    <row r="92" spans="1:13" x14ac:dyDescent="0.25">
      <c r="A92" s="483"/>
      <c r="C92" s="482"/>
      <c r="D92" s="482"/>
      <c r="E92" s="482"/>
      <c r="F92" s="482"/>
      <c r="G92" s="482"/>
      <c r="H92" s="482"/>
      <c r="I92" s="482"/>
      <c r="J92" s="482"/>
      <c r="K92" s="1147"/>
      <c r="L92" s="204"/>
    </row>
    <row r="93" spans="1:13" x14ac:dyDescent="0.25">
      <c r="A93" s="483"/>
      <c r="C93" s="482"/>
      <c r="D93" s="482"/>
      <c r="E93" s="482"/>
      <c r="F93" s="482"/>
      <c r="G93" s="482"/>
      <c r="H93" s="482"/>
      <c r="I93" s="482"/>
      <c r="J93" s="482"/>
      <c r="K93" s="1147"/>
      <c r="L93" s="204"/>
    </row>
    <row r="94" spans="1:13" x14ac:dyDescent="0.25">
      <c r="A94" s="483"/>
    </row>
    <row r="95" spans="1:13" s="481" customFormat="1" x14ac:dyDescent="0.25">
      <c r="A95" s="483"/>
      <c r="K95" s="1150"/>
      <c r="L95" s="7"/>
      <c r="M95" s="89"/>
    </row>
    <row r="96" spans="1:13" s="481" customFormat="1" x14ac:dyDescent="0.25">
      <c r="A96" s="483"/>
      <c r="K96" s="1150"/>
      <c r="L96" s="7"/>
      <c r="M96" s="89"/>
    </row>
    <row r="97" spans="1:13" s="481" customFormat="1" x14ac:dyDescent="0.25">
      <c r="A97" s="483"/>
      <c r="K97" s="1150"/>
      <c r="L97" s="7"/>
      <c r="M97" s="89"/>
    </row>
  </sheetData>
  <autoFilter ref="A6:L86"/>
  <mergeCells count="71">
    <mergeCell ref="C33:J33"/>
    <mergeCell ref="C47:J47"/>
    <mergeCell ref="C62:J62"/>
    <mergeCell ref="C61:J61"/>
    <mergeCell ref="C67:J67"/>
    <mergeCell ref="C66:J66"/>
    <mergeCell ref="C64:J64"/>
    <mergeCell ref="C63:J63"/>
    <mergeCell ref="C60:J60"/>
    <mergeCell ref="C48:J48"/>
    <mergeCell ref="C55:J55"/>
    <mergeCell ref="C58:J58"/>
    <mergeCell ref="C56:J56"/>
    <mergeCell ref="C49:J49"/>
    <mergeCell ref="C53:J53"/>
    <mergeCell ref="M3:P3"/>
    <mergeCell ref="I4:J4"/>
    <mergeCell ref="C17:J17"/>
    <mergeCell ref="C15:J15"/>
    <mergeCell ref="C12:J12"/>
    <mergeCell ref="C14:J14"/>
    <mergeCell ref="C3:F3"/>
    <mergeCell ref="G3:H3"/>
    <mergeCell ref="C10:J10"/>
    <mergeCell ref="C7:J7"/>
    <mergeCell ref="C9:J9"/>
    <mergeCell ref="G5:H5"/>
    <mergeCell ref="I3:J3"/>
    <mergeCell ref="K3:L3"/>
    <mergeCell ref="K4:L4"/>
    <mergeCell ref="K5:L5"/>
    <mergeCell ref="A3:B3"/>
    <mergeCell ref="C31:J31"/>
    <mergeCell ref="A22:A23"/>
    <mergeCell ref="A5:B5"/>
    <mergeCell ref="C5:F5"/>
    <mergeCell ref="I5:J5"/>
    <mergeCell ref="C29:J29"/>
    <mergeCell ref="C26:J26"/>
    <mergeCell ref="C24:J24"/>
    <mergeCell ref="A4:B4"/>
    <mergeCell ref="C4:F4"/>
    <mergeCell ref="C20:J20"/>
    <mergeCell ref="C21:J21"/>
    <mergeCell ref="A20:A21"/>
    <mergeCell ref="G4:H4"/>
    <mergeCell ref="A1:L1"/>
    <mergeCell ref="A2:B2"/>
    <mergeCell ref="C2:F2"/>
    <mergeCell ref="G2:H2"/>
    <mergeCell ref="I2:J2"/>
    <mergeCell ref="K2:L2"/>
    <mergeCell ref="A35:A36"/>
    <mergeCell ref="C44:J44"/>
    <mergeCell ref="A38:A39"/>
    <mergeCell ref="C39:J39"/>
    <mergeCell ref="C35:J35"/>
    <mergeCell ref="C36:J36"/>
    <mergeCell ref="C89:J89"/>
    <mergeCell ref="C88:J88"/>
    <mergeCell ref="C86:J86"/>
    <mergeCell ref="A52:A53"/>
    <mergeCell ref="C50:J50"/>
    <mergeCell ref="C72:J72"/>
    <mergeCell ref="C84:J84"/>
    <mergeCell ref="C82:J82"/>
    <mergeCell ref="C83:J83"/>
    <mergeCell ref="C81:J81"/>
    <mergeCell ref="C79:J79"/>
    <mergeCell ref="C78:J78"/>
    <mergeCell ref="C74:J74"/>
  </mergeCells>
  <hyperlinks>
    <hyperlink ref="B7" r:id="rId1"/>
  </hyperlinks>
  <pageMargins left="0.7" right="0.7" top="0.75" bottom="0.75" header="0.3" footer="0.3"/>
  <pageSetup orientation="portrait"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M99"/>
  <sheetViews>
    <sheetView workbookViewId="0">
      <pane ySplit="6" topLeftCell="A80" activePane="bottomLeft" state="frozen"/>
      <selection pane="bottomLeft" activeCell="L95" sqref="L95"/>
    </sheetView>
  </sheetViews>
  <sheetFormatPr defaultColWidth="8.88671875" defaultRowHeight="15.75" x14ac:dyDescent="0.25"/>
  <cols>
    <col min="1" max="1" width="8.5546875" style="48" customWidth="1"/>
    <col min="2" max="2" width="7.88671875" style="502" customWidth="1"/>
    <col min="3" max="10" width="9.109375" style="502" customWidth="1"/>
    <col min="11" max="11" width="26" style="1150" customWidth="1"/>
    <col min="12" max="12" width="60.109375" style="12" customWidth="1"/>
    <col min="13" max="16384" width="8.88671875" style="89"/>
  </cols>
  <sheetData>
    <row r="1" spans="1:13" s="6" customFormat="1" ht="30.75" customHeight="1" thickTop="1" x14ac:dyDescent="0.25">
      <c r="A1" s="1829" t="s">
        <v>2045</v>
      </c>
      <c r="B1" s="1830"/>
      <c r="C1" s="1830"/>
      <c r="D1" s="1830"/>
      <c r="E1" s="1830"/>
      <c r="F1" s="1830"/>
      <c r="G1" s="1830"/>
      <c r="H1" s="1830"/>
      <c r="I1" s="1830"/>
      <c r="J1" s="1830"/>
      <c r="K1" s="1830"/>
      <c r="L1" s="1831"/>
      <c r="M1" s="5"/>
    </row>
    <row r="2" spans="1:13" s="432" customFormat="1" ht="20.100000000000001" customHeight="1" x14ac:dyDescent="0.25">
      <c r="A2" s="1624" t="s">
        <v>177</v>
      </c>
      <c r="B2" s="1625"/>
      <c r="C2" s="1600">
        <f>(25+120+91)*25</f>
        <v>5900</v>
      </c>
      <c r="D2" s="1601"/>
      <c r="E2" s="1601"/>
      <c r="F2" s="1602"/>
      <c r="G2" s="1626"/>
      <c r="H2" s="1627"/>
      <c r="I2" s="1628" t="s">
        <v>178</v>
      </c>
      <c r="J2" s="1629"/>
      <c r="K2" s="1756" t="s">
        <v>185</v>
      </c>
      <c r="L2" s="1757"/>
    </row>
    <row r="3" spans="1:13" s="432" customFormat="1" ht="24.75" customHeight="1" x14ac:dyDescent="0.25">
      <c r="A3" s="1624" t="s">
        <v>179</v>
      </c>
      <c r="B3" s="1625"/>
      <c r="C3" s="1600" t="s">
        <v>189</v>
      </c>
      <c r="D3" s="1601"/>
      <c r="E3" s="1601"/>
      <c r="F3" s="1602"/>
      <c r="G3" s="1673"/>
      <c r="H3" s="1674"/>
      <c r="I3" s="1628" t="s">
        <v>180</v>
      </c>
      <c r="J3" s="1629"/>
      <c r="K3" s="1756" t="s">
        <v>1292</v>
      </c>
      <c r="L3" s="1757"/>
    </row>
    <row r="4" spans="1:13" s="432" customFormat="1" ht="20.25" customHeight="1" x14ac:dyDescent="0.25">
      <c r="A4" s="1624" t="s">
        <v>181</v>
      </c>
      <c r="B4" s="1625"/>
      <c r="C4" s="1600" t="s">
        <v>1606</v>
      </c>
      <c r="D4" s="1601"/>
      <c r="E4" s="1601"/>
      <c r="F4" s="1602"/>
      <c r="G4" s="1626"/>
      <c r="H4" s="1627"/>
      <c r="I4" s="1628" t="s">
        <v>182</v>
      </c>
      <c r="J4" s="1629"/>
      <c r="K4" s="1688" t="s">
        <v>2809</v>
      </c>
      <c r="L4" s="1689"/>
    </row>
    <row r="5" spans="1:13" s="435" customFormat="1" ht="90.75" customHeight="1" thickBot="1" x14ac:dyDescent="0.3">
      <c r="A5" s="1641" t="s">
        <v>183</v>
      </c>
      <c r="B5" s="1642"/>
      <c r="C5" s="1636" t="s">
        <v>2679</v>
      </c>
      <c r="D5" s="1637"/>
      <c r="E5" s="1637"/>
      <c r="F5" s="1638"/>
      <c r="G5" s="2094" t="s">
        <v>3047</v>
      </c>
      <c r="H5" s="1743"/>
      <c r="I5" s="1973" t="s">
        <v>297</v>
      </c>
      <c r="J5" s="1974"/>
      <c r="K5" s="2215" t="s">
        <v>2849</v>
      </c>
      <c r="L5" s="2216"/>
    </row>
    <row r="6" spans="1:13" ht="29.2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105" customHeight="1" thickTop="1" x14ac:dyDescent="0.25">
      <c r="A7" s="487">
        <v>43058</v>
      </c>
      <c r="B7" s="488" t="s">
        <v>78</v>
      </c>
      <c r="C7" s="2159" t="s">
        <v>1796</v>
      </c>
      <c r="D7" s="2160"/>
      <c r="E7" s="2160"/>
      <c r="F7" s="2160"/>
      <c r="G7" s="2160"/>
      <c r="H7" s="2160"/>
      <c r="I7" s="2160"/>
      <c r="J7" s="2160"/>
      <c r="K7" s="489" t="s">
        <v>1795</v>
      </c>
      <c r="L7" s="489" t="s">
        <v>1795</v>
      </c>
    </row>
    <row r="8" spans="1:13" ht="48" customHeight="1" x14ac:dyDescent="0.25">
      <c r="A8" s="503">
        <v>43059</v>
      </c>
      <c r="B8" s="17" t="s">
        <v>18</v>
      </c>
      <c r="C8" s="504">
        <v>800</v>
      </c>
      <c r="D8" s="179">
        <f>+C8*(100-E8)/100</f>
        <v>784</v>
      </c>
      <c r="E8" s="504">
        <v>2</v>
      </c>
      <c r="F8" s="504"/>
      <c r="G8" s="504">
        <v>200</v>
      </c>
      <c r="H8" s="504"/>
      <c r="I8" s="504"/>
      <c r="J8" s="504"/>
      <c r="K8" s="1147"/>
      <c r="L8" s="288" t="s">
        <v>1793</v>
      </c>
    </row>
    <row r="9" spans="1:13" ht="47.25" x14ac:dyDescent="0.25">
      <c r="A9" s="503">
        <v>43061</v>
      </c>
      <c r="B9" s="20" t="s">
        <v>18</v>
      </c>
      <c r="C9" s="236">
        <v>380</v>
      </c>
      <c r="D9" s="237">
        <f>+C9*(100-E9)/100</f>
        <v>372.4</v>
      </c>
      <c r="E9" s="236">
        <v>2</v>
      </c>
      <c r="F9" s="236"/>
      <c r="G9" s="236">
        <v>200</v>
      </c>
      <c r="H9" s="236"/>
      <c r="I9" s="236"/>
      <c r="J9" s="236"/>
      <c r="K9" s="1173"/>
      <c r="L9" s="436" t="s">
        <v>1811</v>
      </c>
    </row>
    <row r="10" spans="1:13" ht="35.25" customHeight="1" x14ac:dyDescent="0.25">
      <c r="A10" s="503">
        <v>43062</v>
      </c>
      <c r="B10" s="17" t="s">
        <v>66</v>
      </c>
      <c r="C10" s="1734" t="s">
        <v>1812</v>
      </c>
      <c r="D10" s="1735"/>
      <c r="E10" s="1735"/>
      <c r="F10" s="1735"/>
      <c r="G10" s="1735"/>
      <c r="H10" s="1735"/>
      <c r="I10" s="1735"/>
      <c r="J10" s="1736"/>
      <c r="K10" s="1160"/>
      <c r="L10" s="288"/>
    </row>
    <row r="11" spans="1:13" ht="64.5" customHeight="1" x14ac:dyDescent="0.25">
      <c r="A11" s="503">
        <v>43063</v>
      </c>
      <c r="B11" s="17" t="s">
        <v>18</v>
      </c>
      <c r="C11" s="504">
        <v>315</v>
      </c>
      <c r="D11" s="179">
        <f>+C11*(100-E11)/100</f>
        <v>308.7</v>
      </c>
      <c r="E11" s="504">
        <v>2</v>
      </c>
      <c r="F11" s="504"/>
      <c r="G11" s="504">
        <v>193</v>
      </c>
      <c r="H11" s="504"/>
      <c r="I11" s="504"/>
      <c r="J11" s="504"/>
      <c r="K11" s="1147"/>
      <c r="L11" s="288" t="s">
        <v>1813</v>
      </c>
    </row>
    <row r="12" spans="1:13" ht="33" customHeight="1" x14ac:dyDescent="0.25">
      <c r="A12" s="535">
        <v>43089</v>
      </c>
      <c r="B12" s="17" t="s">
        <v>66</v>
      </c>
      <c r="C12" s="1734" t="s">
        <v>1882</v>
      </c>
      <c r="D12" s="1735"/>
      <c r="E12" s="1735"/>
      <c r="F12" s="1735"/>
      <c r="G12" s="1735"/>
      <c r="H12" s="1735"/>
      <c r="I12" s="1735"/>
      <c r="J12" s="1736"/>
      <c r="K12" s="1160"/>
      <c r="L12" s="288"/>
    </row>
    <row r="13" spans="1:13" x14ac:dyDescent="0.25">
      <c r="A13" s="503">
        <v>43092</v>
      </c>
      <c r="B13" s="17" t="s">
        <v>13</v>
      </c>
      <c r="C13" s="1658" t="s">
        <v>1878</v>
      </c>
      <c r="D13" s="1659"/>
      <c r="E13" s="1659"/>
      <c r="F13" s="1659"/>
      <c r="G13" s="1659"/>
      <c r="H13" s="1659"/>
      <c r="I13" s="1659"/>
      <c r="J13" s="1660"/>
      <c r="K13" s="1155"/>
      <c r="L13" s="288"/>
    </row>
    <row r="14" spans="1:13" x14ac:dyDescent="0.25">
      <c r="A14" s="1582">
        <v>43094</v>
      </c>
      <c r="B14" s="17" t="s">
        <v>13</v>
      </c>
      <c r="C14" s="1658" t="s">
        <v>1878</v>
      </c>
      <c r="D14" s="1659"/>
      <c r="E14" s="1659"/>
      <c r="F14" s="1659"/>
      <c r="G14" s="1659"/>
      <c r="H14" s="1659"/>
      <c r="I14" s="1659"/>
      <c r="J14" s="1660"/>
      <c r="K14" s="1155"/>
      <c r="L14" s="288"/>
    </row>
    <row r="15" spans="1:13" ht="47.25" x14ac:dyDescent="0.25">
      <c r="A15" s="1682"/>
      <c r="B15" s="17" t="s">
        <v>18</v>
      </c>
      <c r="C15" s="504">
        <v>450</v>
      </c>
      <c r="D15" s="179">
        <f>+C15*(100-E15)/100</f>
        <v>315</v>
      </c>
      <c r="E15" s="504">
        <v>30</v>
      </c>
      <c r="F15" s="504"/>
      <c r="G15" s="504">
        <v>190</v>
      </c>
      <c r="H15" s="504"/>
      <c r="I15" s="504"/>
      <c r="J15" s="504"/>
      <c r="K15" s="1147"/>
      <c r="L15" s="288" t="s">
        <v>1883</v>
      </c>
    </row>
    <row r="16" spans="1:13" ht="32.25" customHeight="1" x14ac:dyDescent="0.25">
      <c r="A16" s="503">
        <v>43118</v>
      </c>
      <c r="B16" s="17" t="s">
        <v>66</v>
      </c>
      <c r="C16" s="1655" t="s">
        <v>1902</v>
      </c>
      <c r="D16" s="1656"/>
      <c r="E16" s="1656"/>
      <c r="F16" s="1656"/>
      <c r="G16" s="1656"/>
      <c r="H16" s="1656"/>
      <c r="I16" s="1656"/>
      <c r="J16" s="1657"/>
      <c r="K16" s="1153"/>
      <c r="L16" s="288"/>
    </row>
    <row r="17" spans="1:12" ht="47.25" x14ac:dyDescent="0.25">
      <c r="A17" s="19">
        <v>43124</v>
      </c>
      <c r="B17" s="20" t="s">
        <v>18</v>
      </c>
      <c r="C17" s="236">
        <v>75</v>
      </c>
      <c r="D17" s="237">
        <f>+C17*(100-E17)/100</f>
        <v>52.5</v>
      </c>
      <c r="E17" s="236">
        <v>30</v>
      </c>
      <c r="F17" s="236"/>
      <c r="G17" s="236">
        <v>160</v>
      </c>
      <c r="H17" s="236"/>
      <c r="I17" s="236"/>
      <c r="J17" s="236"/>
      <c r="K17" s="1173"/>
      <c r="L17" s="436" t="s">
        <v>1903</v>
      </c>
    </row>
    <row r="18" spans="1:12" ht="50.25" customHeight="1" x14ac:dyDescent="0.25">
      <c r="A18" s="503">
        <v>43125</v>
      </c>
      <c r="B18" s="17" t="s">
        <v>19</v>
      </c>
      <c r="C18" s="1655" t="s">
        <v>1906</v>
      </c>
      <c r="D18" s="1656"/>
      <c r="E18" s="1656"/>
      <c r="F18" s="1656"/>
      <c r="G18" s="1656"/>
      <c r="H18" s="1656"/>
      <c r="I18" s="1656"/>
      <c r="J18" s="1657"/>
      <c r="K18" s="1153"/>
      <c r="L18" s="288"/>
    </row>
    <row r="19" spans="1:12" ht="47.25" x14ac:dyDescent="0.25">
      <c r="A19" s="1582">
        <v>43126</v>
      </c>
      <c r="B19" s="17" t="s">
        <v>18</v>
      </c>
      <c r="C19" s="504">
        <v>257</v>
      </c>
      <c r="D19" s="179">
        <f>+C19*(100-E19)/100</f>
        <v>128.5</v>
      </c>
      <c r="E19" s="504">
        <v>50</v>
      </c>
      <c r="F19" s="504"/>
      <c r="G19" s="504">
        <v>170</v>
      </c>
      <c r="H19" s="504"/>
      <c r="I19" s="504"/>
      <c r="J19" s="504"/>
      <c r="K19" s="1147"/>
      <c r="L19" s="288" t="s">
        <v>1907</v>
      </c>
    </row>
    <row r="20" spans="1:12" ht="42" customHeight="1" x14ac:dyDescent="0.25">
      <c r="A20" s="1682"/>
      <c r="B20" s="17" t="s">
        <v>66</v>
      </c>
      <c r="C20" s="1734" t="s">
        <v>1908</v>
      </c>
      <c r="D20" s="1735"/>
      <c r="E20" s="1735"/>
      <c r="F20" s="1735"/>
      <c r="G20" s="1735"/>
      <c r="H20" s="1735"/>
      <c r="I20" s="1735"/>
      <c r="J20" s="1736"/>
      <c r="K20" s="1160"/>
      <c r="L20" s="288"/>
    </row>
    <row r="21" spans="1:12" ht="28.5" customHeight="1" x14ac:dyDescent="0.25">
      <c r="A21" s="503">
        <v>43159</v>
      </c>
      <c r="B21" s="17" t="s">
        <v>66</v>
      </c>
      <c r="C21" s="1655" t="s">
        <v>1934</v>
      </c>
      <c r="D21" s="1656"/>
      <c r="E21" s="1656"/>
      <c r="F21" s="1656"/>
      <c r="G21" s="1656"/>
      <c r="H21" s="1656"/>
      <c r="I21" s="1656"/>
      <c r="J21" s="1657"/>
      <c r="K21" s="1153"/>
      <c r="L21" s="288"/>
    </row>
    <row r="22" spans="1:12" ht="48" customHeight="1" x14ac:dyDescent="0.25">
      <c r="A22" s="503">
        <v>43168</v>
      </c>
      <c r="B22" s="17" t="s">
        <v>66</v>
      </c>
      <c r="C22" s="1655" t="s">
        <v>1938</v>
      </c>
      <c r="D22" s="1656"/>
      <c r="E22" s="1656"/>
      <c r="F22" s="1656"/>
      <c r="G22" s="1656"/>
      <c r="H22" s="1656"/>
      <c r="I22" s="1656"/>
      <c r="J22" s="1657"/>
      <c r="K22" s="1153"/>
      <c r="L22" s="288"/>
    </row>
    <row r="23" spans="1:12" x14ac:dyDescent="0.25">
      <c r="A23" s="503">
        <v>43174</v>
      </c>
      <c r="B23" s="17" t="s">
        <v>66</v>
      </c>
      <c r="C23" s="1658" t="s">
        <v>1969</v>
      </c>
      <c r="D23" s="1659"/>
      <c r="E23" s="1659"/>
      <c r="F23" s="1659"/>
      <c r="G23" s="1659"/>
      <c r="H23" s="1659"/>
      <c r="I23" s="1659"/>
      <c r="J23" s="1660"/>
      <c r="K23" s="1155"/>
      <c r="L23" s="288"/>
    </row>
    <row r="24" spans="1:12" ht="36" customHeight="1" x14ac:dyDescent="0.25">
      <c r="A24" s="503">
        <v>43188</v>
      </c>
      <c r="B24" s="17" t="s">
        <v>66</v>
      </c>
      <c r="C24" s="1734" t="s">
        <v>1996</v>
      </c>
      <c r="D24" s="1735"/>
      <c r="E24" s="1735"/>
      <c r="F24" s="1735"/>
      <c r="G24" s="1735"/>
      <c r="H24" s="1735"/>
      <c r="I24" s="1735"/>
      <c r="J24" s="1736"/>
      <c r="K24" s="1160"/>
      <c r="L24" s="288"/>
    </row>
    <row r="25" spans="1:12" ht="47.25" x14ac:dyDescent="0.25">
      <c r="A25" s="19">
        <v>43190</v>
      </c>
      <c r="B25" s="20" t="s">
        <v>18</v>
      </c>
      <c r="C25" s="236">
        <v>90</v>
      </c>
      <c r="D25" s="237">
        <f>+C25*(100-E25)/100</f>
        <v>45</v>
      </c>
      <c r="E25" s="236">
        <v>50</v>
      </c>
      <c r="F25" s="236"/>
      <c r="G25" s="236">
        <v>160</v>
      </c>
      <c r="H25" s="236"/>
      <c r="I25" s="236"/>
      <c r="J25" s="236"/>
      <c r="K25" s="1173"/>
      <c r="L25" s="436" t="s">
        <v>2003</v>
      </c>
    </row>
    <row r="26" spans="1:12" ht="49.5" customHeight="1" x14ac:dyDescent="0.25">
      <c r="A26" s="503">
        <v>43201</v>
      </c>
      <c r="B26" s="17" t="s">
        <v>66</v>
      </c>
      <c r="C26" s="1655" t="s">
        <v>2024</v>
      </c>
      <c r="D26" s="1659"/>
      <c r="E26" s="1659"/>
      <c r="F26" s="1659"/>
      <c r="G26" s="1659"/>
      <c r="H26" s="1659"/>
      <c r="I26" s="1659"/>
      <c r="J26" s="1660"/>
      <c r="K26" s="1155"/>
      <c r="L26" s="288"/>
    </row>
    <row r="27" spans="1:12" x14ac:dyDescent="0.25">
      <c r="A27" s="503">
        <v>43202</v>
      </c>
      <c r="B27" s="17" t="s">
        <v>66</v>
      </c>
      <c r="C27" s="1589" t="s">
        <v>2025</v>
      </c>
      <c r="D27" s="1590"/>
      <c r="E27" s="1590"/>
      <c r="F27" s="1590"/>
      <c r="G27" s="1590"/>
      <c r="H27" s="1590"/>
      <c r="I27" s="1590"/>
      <c r="J27" s="1591"/>
      <c r="K27" s="1148"/>
      <c r="L27" s="288"/>
    </row>
    <row r="28" spans="1:12" x14ac:dyDescent="0.25">
      <c r="A28" s="503">
        <v>43203</v>
      </c>
      <c r="B28" s="17" t="s">
        <v>66</v>
      </c>
      <c r="C28" s="1589" t="s">
        <v>2026</v>
      </c>
      <c r="D28" s="1590"/>
      <c r="E28" s="1590"/>
      <c r="F28" s="1590"/>
      <c r="G28" s="1590"/>
      <c r="H28" s="1590"/>
      <c r="I28" s="1590"/>
      <c r="J28" s="1591"/>
      <c r="K28" s="1148"/>
      <c r="L28" s="288"/>
    </row>
    <row r="29" spans="1:12" x14ac:dyDescent="0.25">
      <c r="A29" s="503">
        <v>43204</v>
      </c>
      <c r="B29" s="17" t="s">
        <v>66</v>
      </c>
      <c r="C29" s="1589" t="s">
        <v>2031</v>
      </c>
      <c r="D29" s="1590"/>
      <c r="E29" s="1590"/>
      <c r="F29" s="1590"/>
      <c r="G29" s="1590"/>
      <c r="H29" s="1590"/>
      <c r="I29" s="1590"/>
      <c r="J29" s="1591"/>
      <c r="K29" s="1148"/>
      <c r="L29" s="288"/>
    </row>
    <row r="30" spans="1:12" x14ac:dyDescent="0.25">
      <c r="A30" s="653">
        <v>43205</v>
      </c>
      <c r="B30" s="17" t="s">
        <v>66</v>
      </c>
      <c r="C30" s="1658" t="s">
        <v>2034</v>
      </c>
      <c r="D30" s="1659"/>
      <c r="E30" s="1659"/>
      <c r="F30" s="1659"/>
      <c r="G30" s="1659"/>
      <c r="H30" s="1659"/>
      <c r="I30" s="1659"/>
      <c r="J30" s="1660"/>
      <c r="K30" s="1155"/>
      <c r="L30" s="288"/>
    </row>
    <row r="31" spans="1:12" x14ac:dyDescent="0.25">
      <c r="A31" s="503">
        <v>43207</v>
      </c>
      <c r="B31" s="17" t="s">
        <v>66</v>
      </c>
      <c r="C31" s="1658" t="s">
        <v>2037</v>
      </c>
      <c r="D31" s="1659"/>
      <c r="E31" s="1659"/>
      <c r="F31" s="1659"/>
      <c r="G31" s="1659"/>
      <c r="H31" s="1659"/>
      <c r="I31" s="1659"/>
      <c r="J31" s="1660"/>
      <c r="K31" s="1155"/>
      <c r="L31" s="288"/>
    </row>
    <row r="32" spans="1:12" ht="118.5" customHeight="1" x14ac:dyDescent="0.25">
      <c r="A32" s="485">
        <v>43218</v>
      </c>
      <c r="B32" s="486" t="s">
        <v>24</v>
      </c>
      <c r="C32" s="1652" t="s">
        <v>2062</v>
      </c>
      <c r="D32" s="1836"/>
      <c r="E32" s="1836"/>
      <c r="F32" s="1836"/>
      <c r="G32" s="1836"/>
      <c r="H32" s="1836"/>
      <c r="I32" s="1836"/>
      <c r="J32" s="1837"/>
      <c r="K32" s="963" t="s">
        <v>3080</v>
      </c>
      <c r="L32" s="632" t="s">
        <v>2063</v>
      </c>
    </row>
    <row r="33" spans="1:12" x14ac:dyDescent="0.25">
      <c r="A33" s="1582">
        <v>43230</v>
      </c>
      <c r="B33" s="17" t="s">
        <v>18</v>
      </c>
      <c r="C33" s="504">
        <v>265</v>
      </c>
      <c r="D33" s="179">
        <f>+C33*(100-E33)/100</f>
        <v>145.75</v>
      </c>
      <c r="E33" s="504">
        <v>45</v>
      </c>
      <c r="F33" s="504"/>
      <c r="G33" s="504">
        <v>170</v>
      </c>
      <c r="H33" s="504"/>
      <c r="I33" s="504"/>
      <c r="J33" s="504"/>
      <c r="K33" s="1147"/>
      <c r="L33" s="288" t="s">
        <v>2069</v>
      </c>
    </row>
    <row r="34" spans="1:12" x14ac:dyDescent="0.25">
      <c r="A34" s="1682"/>
      <c r="B34" s="17" t="s">
        <v>127</v>
      </c>
      <c r="C34" s="504"/>
      <c r="D34" s="179"/>
      <c r="E34" s="504"/>
      <c r="F34" s="504"/>
      <c r="G34" s="504"/>
      <c r="H34" s="504"/>
      <c r="I34" s="504"/>
      <c r="J34" s="504">
        <v>3470</v>
      </c>
      <c r="K34" s="1147"/>
      <c r="L34" s="288" t="s">
        <v>2071</v>
      </c>
    </row>
    <row r="35" spans="1:12" x14ac:dyDescent="0.25">
      <c r="A35" s="503">
        <v>43241</v>
      </c>
      <c r="B35" s="17" t="s">
        <v>127</v>
      </c>
      <c r="C35" s="504"/>
      <c r="D35" s="179"/>
      <c r="E35" s="504"/>
      <c r="F35" s="504"/>
      <c r="G35" s="504"/>
      <c r="H35" s="504"/>
      <c r="I35" s="504"/>
      <c r="J35" s="504">
        <v>4090</v>
      </c>
      <c r="K35" s="1147"/>
      <c r="L35" s="288" t="s">
        <v>2082</v>
      </c>
    </row>
    <row r="36" spans="1:12" x14ac:dyDescent="0.25">
      <c r="A36" s="19">
        <v>43302</v>
      </c>
      <c r="B36" s="20" t="s">
        <v>18</v>
      </c>
      <c r="C36" s="236">
        <v>145</v>
      </c>
      <c r="D36" s="237">
        <f>+C36*(100-E36)/100</f>
        <v>72.5</v>
      </c>
      <c r="E36" s="236">
        <v>50</v>
      </c>
      <c r="F36" s="236" t="s">
        <v>95</v>
      </c>
      <c r="G36" s="236">
        <v>150</v>
      </c>
      <c r="H36" s="236"/>
      <c r="I36" s="236"/>
      <c r="J36" s="236"/>
      <c r="K36" s="1173"/>
      <c r="L36" s="436" t="s">
        <v>2074</v>
      </c>
    </row>
    <row r="37" spans="1:12" x14ac:dyDescent="0.25">
      <c r="A37" s="503"/>
      <c r="B37" s="17"/>
      <c r="C37" s="504"/>
      <c r="D37" s="179"/>
      <c r="E37" s="504"/>
      <c r="F37" s="504"/>
      <c r="G37" s="504"/>
      <c r="H37" s="504"/>
      <c r="I37" s="504"/>
      <c r="J37" s="504">
        <v>4280</v>
      </c>
      <c r="K37" s="1147"/>
      <c r="L37" s="288" t="s">
        <v>2071</v>
      </c>
    </row>
    <row r="38" spans="1:12" x14ac:dyDescent="0.25">
      <c r="A38" s="503">
        <v>43313</v>
      </c>
      <c r="B38" s="17" t="s">
        <v>4</v>
      </c>
      <c r="C38" s="1869" t="s">
        <v>2171</v>
      </c>
      <c r="D38" s="1590"/>
      <c r="E38" s="1590"/>
      <c r="F38" s="1590"/>
      <c r="G38" s="1590"/>
      <c r="H38" s="1590"/>
      <c r="I38" s="1590"/>
      <c r="J38" s="1591"/>
      <c r="K38" s="1148"/>
      <c r="L38" s="288"/>
    </row>
    <row r="39" spans="1:12" x14ac:dyDescent="0.25">
      <c r="A39" s="503">
        <v>43324</v>
      </c>
      <c r="B39" s="17" t="s">
        <v>13</v>
      </c>
      <c r="C39" s="1658" t="s">
        <v>2172</v>
      </c>
      <c r="D39" s="1659"/>
      <c r="E39" s="1659"/>
      <c r="F39" s="1659"/>
      <c r="G39" s="1659"/>
      <c r="H39" s="1659"/>
      <c r="I39" s="1659"/>
      <c r="J39" s="1660"/>
      <c r="K39" s="1155"/>
      <c r="L39" s="288"/>
    </row>
    <row r="40" spans="1:12" x14ac:dyDescent="0.25">
      <c r="A40" s="503">
        <v>43330</v>
      </c>
      <c r="B40" s="17" t="s">
        <v>18</v>
      </c>
      <c r="C40" s="504">
        <v>190</v>
      </c>
      <c r="D40" s="179">
        <f>+C40*(100-E40)/100</f>
        <v>85.5</v>
      </c>
      <c r="E40" s="504">
        <v>55</v>
      </c>
      <c r="F40" s="504"/>
      <c r="G40" s="504">
        <v>170</v>
      </c>
      <c r="H40" s="504"/>
      <c r="I40" s="504"/>
      <c r="J40" s="504"/>
      <c r="K40" s="1147"/>
      <c r="L40" s="288" t="s">
        <v>1634</v>
      </c>
    </row>
    <row r="41" spans="1:12" x14ac:dyDescent="0.25">
      <c r="A41" s="503">
        <v>43350</v>
      </c>
      <c r="B41" s="17" t="s">
        <v>127</v>
      </c>
      <c r="C41" s="504"/>
      <c r="D41" s="179"/>
      <c r="E41" s="504"/>
      <c r="F41" s="504"/>
      <c r="G41" s="504"/>
      <c r="H41" s="504"/>
      <c r="I41" s="504"/>
      <c r="J41" s="504">
        <v>4170</v>
      </c>
      <c r="K41" s="1147"/>
      <c r="L41" s="288"/>
    </row>
    <row r="42" spans="1:12" ht="18.75" customHeight="1" x14ac:dyDescent="0.25">
      <c r="A42" s="503">
        <v>43355</v>
      </c>
      <c r="B42" s="17" t="s">
        <v>13</v>
      </c>
      <c r="C42" s="1734" t="s">
        <v>2200</v>
      </c>
      <c r="D42" s="1735"/>
      <c r="E42" s="1735"/>
      <c r="F42" s="1735"/>
      <c r="G42" s="1735"/>
      <c r="H42" s="1735"/>
      <c r="I42" s="1735"/>
      <c r="J42" s="1736"/>
      <c r="K42" s="1160"/>
      <c r="L42" s="288"/>
    </row>
    <row r="43" spans="1:12" x14ac:dyDescent="0.25">
      <c r="A43" s="503">
        <v>43356</v>
      </c>
      <c r="B43" s="17" t="s">
        <v>13</v>
      </c>
      <c r="C43" s="1589" t="s">
        <v>2205</v>
      </c>
      <c r="D43" s="1590"/>
      <c r="E43" s="1590"/>
      <c r="F43" s="1590"/>
      <c r="G43" s="1590"/>
      <c r="H43" s="1590"/>
      <c r="I43" s="1590"/>
      <c r="J43" s="1591"/>
      <c r="K43" s="1148"/>
      <c r="L43" s="288"/>
    </row>
    <row r="44" spans="1:12" x14ac:dyDescent="0.25">
      <c r="A44" s="503">
        <v>43372</v>
      </c>
      <c r="B44" s="17" t="s">
        <v>127</v>
      </c>
      <c r="C44" s="504"/>
      <c r="D44" s="179"/>
      <c r="E44" s="504"/>
      <c r="F44" s="504"/>
      <c r="G44" s="504"/>
      <c r="H44" s="504"/>
      <c r="I44" s="504"/>
      <c r="J44" s="504">
        <v>4105</v>
      </c>
      <c r="K44" s="1147"/>
      <c r="L44" s="288" t="s">
        <v>2224</v>
      </c>
    </row>
    <row r="45" spans="1:12" x14ac:dyDescent="0.25">
      <c r="A45" s="503">
        <v>43382</v>
      </c>
      <c r="B45" s="17" t="s">
        <v>18</v>
      </c>
      <c r="C45" s="504">
        <v>195</v>
      </c>
      <c r="D45" s="179">
        <f>+C45*(100-E45)/100</f>
        <v>97.5</v>
      </c>
      <c r="E45" s="504">
        <v>50</v>
      </c>
      <c r="F45" s="504"/>
      <c r="G45" s="504">
        <v>160</v>
      </c>
      <c r="H45" s="504"/>
      <c r="I45" s="504"/>
      <c r="J45" s="504"/>
      <c r="K45" s="1147"/>
      <c r="L45" s="288" t="s">
        <v>2242</v>
      </c>
    </row>
    <row r="46" spans="1:12" x14ac:dyDescent="0.25">
      <c r="A46" s="503">
        <v>43383</v>
      </c>
      <c r="B46" s="17" t="s">
        <v>26</v>
      </c>
      <c r="C46" s="1589" t="s">
        <v>2251</v>
      </c>
      <c r="D46" s="1590"/>
      <c r="E46" s="1590"/>
      <c r="F46" s="1590"/>
      <c r="G46" s="1590"/>
      <c r="H46" s="1590"/>
      <c r="I46" s="1590"/>
      <c r="J46" s="1591"/>
      <c r="K46" s="1148"/>
      <c r="L46" s="288"/>
    </row>
    <row r="47" spans="1:12" x14ac:dyDescent="0.25">
      <c r="A47" s="503">
        <v>43390</v>
      </c>
      <c r="B47" s="17" t="s">
        <v>127</v>
      </c>
      <c r="C47" s="504"/>
      <c r="D47" s="179"/>
      <c r="E47" s="504"/>
      <c r="F47" s="504"/>
      <c r="G47" s="504"/>
      <c r="H47" s="504"/>
      <c r="I47" s="504"/>
      <c r="J47" s="504">
        <v>4090</v>
      </c>
      <c r="K47" s="1147"/>
      <c r="L47" s="288"/>
    </row>
    <row r="48" spans="1:12" x14ac:dyDescent="0.25">
      <c r="A48" s="503">
        <v>43411</v>
      </c>
      <c r="B48" s="17" t="s">
        <v>127</v>
      </c>
      <c r="C48" s="504"/>
      <c r="D48" s="179"/>
      <c r="E48" s="504"/>
      <c r="F48" s="504"/>
      <c r="G48" s="504"/>
      <c r="H48" s="504"/>
      <c r="I48" s="504"/>
      <c r="J48" s="504">
        <v>4105</v>
      </c>
      <c r="K48" s="1147"/>
      <c r="L48" s="288" t="s">
        <v>2276</v>
      </c>
    </row>
    <row r="49" spans="1:12" ht="51" customHeight="1" x14ac:dyDescent="0.25">
      <c r="A49" s="485">
        <v>43416</v>
      </c>
      <c r="B49" s="486" t="s">
        <v>19</v>
      </c>
      <c r="C49" s="1695" t="s">
        <v>2544</v>
      </c>
      <c r="D49" s="2117"/>
      <c r="E49" s="2117"/>
      <c r="F49" s="2117"/>
      <c r="G49" s="2117"/>
      <c r="H49" s="2117"/>
      <c r="I49" s="2117"/>
      <c r="J49" s="2118"/>
      <c r="K49" s="963" t="s">
        <v>2283</v>
      </c>
      <c r="L49" s="753" t="s">
        <v>2283</v>
      </c>
    </row>
    <row r="50" spans="1:12" x14ac:dyDescent="0.25">
      <c r="A50" s="19">
        <v>43418</v>
      </c>
      <c r="B50" s="20" t="s">
        <v>18</v>
      </c>
      <c r="C50" s="236">
        <v>205</v>
      </c>
      <c r="D50" s="237">
        <f>+C50*(100-E50)/100</f>
        <v>143.5</v>
      </c>
      <c r="E50" s="236">
        <v>30</v>
      </c>
      <c r="F50" s="236"/>
      <c r="G50" s="236">
        <v>150</v>
      </c>
      <c r="H50" s="236"/>
      <c r="I50" s="236"/>
      <c r="J50" s="236"/>
      <c r="K50" s="1173"/>
      <c r="L50" s="436" t="s">
        <v>118</v>
      </c>
    </row>
    <row r="51" spans="1:12" x14ac:dyDescent="0.25">
      <c r="A51" s="19">
        <v>43418</v>
      </c>
      <c r="B51" s="20" t="s">
        <v>127</v>
      </c>
      <c r="C51" s="236"/>
      <c r="D51" s="237"/>
      <c r="E51" s="236"/>
      <c r="F51" s="236"/>
      <c r="G51" s="236"/>
      <c r="H51" s="236">
        <v>5110</v>
      </c>
      <c r="I51" s="236">
        <v>89</v>
      </c>
      <c r="J51" s="236"/>
      <c r="K51" s="1173"/>
      <c r="L51" s="436" t="s">
        <v>306</v>
      </c>
    </row>
    <row r="52" spans="1:12" x14ac:dyDescent="0.25">
      <c r="A52" s="503">
        <v>43429</v>
      </c>
      <c r="B52" s="17" t="s">
        <v>13</v>
      </c>
      <c r="C52" s="1655" t="s">
        <v>2312</v>
      </c>
      <c r="D52" s="1656"/>
      <c r="E52" s="1656"/>
      <c r="F52" s="1656"/>
      <c r="G52" s="1656"/>
      <c r="H52" s="1656"/>
      <c r="I52" s="1656"/>
      <c r="J52" s="1657"/>
      <c r="K52" s="1153"/>
      <c r="L52" s="288"/>
    </row>
    <row r="53" spans="1:12" ht="32.25" thickBot="1" x14ac:dyDescent="0.3">
      <c r="A53" s="779">
        <v>43457</v>
      </c>
      <c r="B53" s="784" t="s">
        <v>18</v>
      </c>
      <c r="C53" s="391">
        <v>165</v>
      </c>
      <c r="D53" s="205">
        <f>+C53*(100-E53)/100</f>
        <v>107.25</v>
      </c>
      <c r="E53" s="391">
        <v>35</v>
      </c>
      <c r="F53" s="391"/>
      <c r="G53" s="391">
        <v>165</v>
      </c>
      <c r="H53" s="391"/>
      <c r="I53" s="391"/>
      <c r="J53" s="391"/>
      <c r="K53" s="1188"/>
      <c r="L53" s="793" t="s">
        <v>2355</v>
      </c>
    </row>
    <row r="54" spans="1:12" ht="16.5" thickTop="1" x14ac:dyDescent="0.25">
      <c r="A54" s="40">
        <v>43479</v>
      </c>
      <c r="B54" s="41" t="s">
        <v>127</v>
      </c>
      <c r="C54" s="786"/>
      <c r="D54" s="182"/>
      <c r="E54" s="786"/>
      <c r="F54" s="786"/>
      <c r="G54" s="786"/>
      <c r="H54" s="786">
        <v>5220</v>
      </c>
      <c r="I54" s="786">
        <v>100</v>
      </c>
      <c r="J54" s="786"/>
      <c r="K54" s="1162"/>
      <c r="L54" s="539"/>
    </row>
    <row r="55" spans="1:12" x14ac:dyDescent="0.25">
      <c r="A55" s="811">
        <v>43511</v>
      </c>
      <c r="B55" s="17" t="s">
        <v>18</v>
      </c>
      <c r="C55" s="504">
        <v>208</v>
      </c>
      <c r="D55" s="179">
        <f>+C55*(100-E55)/100</f>
        <v>104</v>
      </c>
      <c r="E55" s="812">
        <v>50</v>
      </c>
      <c r="F55" s="504"/>
      <c r="G55" s="504">
        <v>220</v>
      </c>
      <c r="H55" s="504"/>
      <c r="I55" s="504"/>
      <c r="J55" s="504"/>
      <c r="K55" s="1147"/>
      <c r="L55" s="288" t="s">
        <v>2405</v>
      </c>
    </row>
    <row r="56" spans="1:12" x14ac:dyDescent="0.25">
      <c r="A56" s="1899">
        <v>43580</v>
      </c>
      <c r="B56" s="20" t="s">
        <v>127</v>
      </c>
      <c r="C56" s="236"/>
      <c r="D56" s="237"/>
      <c r="E56" s="236"/>
      <c r="F56" s="236"/>
      <c r="G56" s="236"/>
      <c r="H56" s="236">
        <v>4370</v>
      </c>
      <c r="I56" s="236">
        <v>100</v>
      </c>
      <c r="J56" s="236"/>
      <c r="K56" s="1173"/>
      <c r="L56" s="436" t="s">
        <v>220</v>
      </c>
    </row>
    <row r="57" spans="1:12" x14ac:dyDescent="0.25">
      <c r="A57" s="1900"/>
      <c r="B57" s="17" t="s">
        <v>13</v>
      </c>
      <c r="C57" s="1655" t="s">
        <v>2545</v>
      </c>
      <c r="D57" s="1656"/>
      <c r="E57" s="1656"/>
      <c r="F57" s="1656"/>
      <c r="G57" s="1656"/>
      <c r="H57" s="1656"/>
      <c r="I57" s="1656"/>
      <c r="J57" s="1657"/>
      <c r="K57" s="1153"/>
      <c r="L57" s="288"/>
    </row>
    <row r="58" spans="1:12" x14ac:dyDescent="0.25">
      <c r="A58" s="503">
        <v>43604</v>
      </c>
      <c r="B58" s="17" t="s">
        <v>18</v>
      </c>
      <c r="C58" s="504">
        <v>160</v>
      </c>
      <c r="D58" s="179">
        <f>+C58*(100-E58)/100</f>
        <v>64</v>
      </c>
      <c r="E58" s="504">
        <v>60</v>
      </c>
      <c r="F58" s="504"/>
      <c r="G58" s="504">
        <v>178</v>
      </c>
      <c r="H58" s="504"/>
      <c r="I58" s="504"/>
      <c r="J58" s="504"/>
      <c r="K58" s="1147"/>
      <c r="L58" s="288" t="s">
        <v>2528</v>
      </c>
    </row>
    <row r="59" spans="1:12" ht="34.5" customHeight="1" x14ac:dyDescent="0.25">
      <c r="A59" s="503">
        <v>43629</v>
      </c>
      <c r="B59" s="17" t="s">
        <v>13</v>
      </c>
      <c r="C59" s="1734" t="s">
        <v>2546</v>
      </c>
      <c r="D59" s="1735"/>
      <c r="E59" s="1735"/>
      <c r="F59" s="1735"/>
      <c r="G59" s="1735"/>
      <c r="H59" s="1735"/>
      <c r="I59" s="1735"/>
      <c r="J59" s="1736"/>
      <c r="K59" s="1160"/>
      <c r="L59" s="855" t="s">
        <v>2018</v>
      </c>
    </row>
    <row r="60" spans="1:12" ht="29.25" customHeight="1" x14ac:dyDescent="0.25">
      <c r="A60" s="503">
        <v>43631</v>
      </c>
      <c r="B60" s="17" t="s">
        <v>13</v>
      </c>
      <c r="C60" s="1734" t="s">
        <v>2548</v>
      </c>
      <c r="D60" s="1735"/>
      <c r="E60" s="1735"/>
      <c r="F60" s="1735"/>
      <c r="G60" s="1735"/>
      <c r="H60" s="1735"/>
      <c r="I60" s="1735"/>
      <c r="J60" s="1736"/>
      <c r="K60" s="1160"/>
      <c r="L60" s="288" t="s">
        <v>2676</v>
      </c>
    </row>
    <row r="61" spans="1:12" ht="85.5" customHeight="1" x14ac:dyDescent="0.25">
      <c r="A61" s="485">
        <v>43766</v>
      </c>
      <c r="B61" s="486" t="s">
        <v>24</v>
      </c>
      <c r="C61" s="1695" t="s">
        <v>2686</v>
      </c>
      <c r="D61" s="2117" t="e">
        <f>+C61*(100-E61)/100</f>
        <v>#VALUE!</v>
      </c>
      <c r="E61" s="2117"/>
      <c r="F61" s="2117"/>
      <c r="G61" s="2117"/>
      <c r="H61" s="2117"/>
      <c r="I61" s="2117"/>
      <c r="J61" s="2118"/>
      <c r="K61" s="963" t="s">
        <v>2169</v>
      </c>
      <c r="L61" s="753" t="s">
        <v>2169</v>
      </c>
    </row>
    <row r="62" spans="1:12" x14ac:dyDescent="0.25">
      <c r="A62" s="503">
        <v>43777</v>
      </c>
      <c r="B62" s="17" t="s">
        <v>18</v>
      </c>
      <c r="C62" s="504">
        <v>215</v>
      </c>
      <c r="D62" s="179">
        <f>+C62*(100-E62)/100</f>
        <v>10.75</v>
      </c>
      <c r="E62" s="504">
        <v>95</v>
      </c>
      <c r="F62" s="504" t="s">
        <v>95</v>
      </c>
      <c r="G62" s="504">
        <v>140</v>
      </c>
      <c r="H62" s="504"/>
      <c r="I62" s="504"/>
      <c r="J62" s="504"/>
      <c r="K62" s="1147"/>
      <c r="L62" s="288" t="s">
        <v>2687</v>
      </c>
    </row>
    <row r="63" spans="1:12" ht="30" customHeight="1" x14ac:dyDescent="0.25">
      <c r="A63" s="503">
        <v>43807</v>
      </c>
      <c r="B63" s="17" t="s">
        <v>127</v>
      </c>
      <c r="C63" s="504"/>
      <c r="D63" s="179" t="s">
        <v>1941</v>
      </c>
      <c r="E63" s="504"/>
      <c r="F63" s="504"/>
      <c r="G63" s="504"/>
      <c r="H63" s="504"/>
      <c r="I63" s="883" t="s">
        <v>1941</v>
      </c>
      <c r="J63" s="883">
        <v>3450</v>
      </c>
      <c r="K63" s="1147"/>
      <c r="L63" s="288" t="s">
        <v>2728</v>
      </c>
    </row>
    <row r="64" spans="1:12" x14ac:dyDescent="0.25">
      <c r="A64" s="503">
        <v>43838</v>
      </c>
      <c r="B64" s="17" t="s">
        <v>18</v>
      </c>
      <c r="C64" s="504">
        <v>170</v>
      </c>
      <c r="D64" s="179">
        <f>+C64*(100-E64)/100</f>
        <v>59.5</v>
      </c>
      <c r="E64" s="504">
        <v>65</v>
      </c>
      <c r="F64" s="504" t="s">
        <v>95</v>
      </c>
      <c r="G64" s="504">
        <v>145</v>
      </c>
      <c r="H64" s="504"/>
      <c r="I64" s="504"/>
      <c r="J64" s="504"/>
      <c r="K64" s="1147"/>
      <c r="L64" s="288" t="s">
        <v>2771</v>
      </c>
    </row>
    <row r="65" spans="1:12" x14ac:dyDescent="0.25">
      <c r="A65" s="503">
        <v>43905</v>
      </c>
      <c r="B65" s="17" t="s">
        <v>13</v>
      </c>
      <c r="C65" s="1655" t="s">
        <v>2836</v>
      </c>
      <c r="D65" s="1656"/>
      <c r="E65" s="1656"/>
      <c r="F65" s="1656"/>
      <c r="G65" s="1656"/>
      <c r="H65" s="1656"/>
      <c r="I65" s="1656"/>
      <c r="J65" s="1657"/>
      <c r="K65" s="1153"/>
      <c r="L65" s="288"/>
    </row>
    <row r="66" spans="1:12" x14ac:dyDescent="0.25">
      <c r="A66" s="503">
        <v>43909</v>
      </c>
      <c r="B66" s="17" t="s">
        <v>127</v>
      </c>
      <c r="C66" s="504"/>
      <c r="D66" s="179"/>
      <c r="E66" s="504"/>
      <c r="F66" s="504"/>
      <c r="G66" s="504"/>
      <c r="H66" s="504"/>
      <c r="I66" s="504"/>
      <c r="J66" s="504">
        <v>4342</v>
      </c>
      <c r="K66" s="1147"/>
      <c r="L66" s="288" t="s">
        <v>2846</v>
      </c>
    </row>
    <row r="67" spans="1:12" x14ac:dyDescent="0.25">
      <c r="A67" s="1337">
        <v>43911</v>
      </c>
      <c r="B67" s="929" t="s">
        <v>4</v>
      </c>
      <c r="C67" s="931"/>
      <c r="D67" s="931"/>
      <c r="E67" s="931">
        <v>90</v>
      </c>
      <c r="F67" s="931"/>
      <c r="G67" s="931"/>
      <c r="H67" s="931"/>
      <c r="I67" s="931"/>
      <c r="J67" s="931"/>
      <c r="K67" s="1306"/>
      <c r="L67" s="930"/>
    </row>
    <row r="68" spans="1:12" ht="73.5" customHeight="1" x14ac:dyDescent="0.25">
      <c r="A68" s="485">
        <v>43912</v>
      </c>
      <c r="B68" s="486" t="s">
        <v>19</v>
      </c>
      <c r="C68" s="2163" t="s">
        <v>2932</v>
      </c>
      <c r="D68" s="2213"/>
      <c r="E68" s="2213"/>
      <c r="F68" s="2213"/>
      <c r="G68" s="2213"/>
      <c r="H68" s="2213"/>
      <c r="I68" s="2213"/>
      <c r="J68" s="2214"/>
      <c r="K68" s="906" t="s">
        <v>3081</v>
      </c>
      <c r="L68" s="906" t="s">
        <v>2848</v>
      </c>
    </row>
    <row r="69" spans="1:12" x14ac:dyDescent="0.25">
      <c r="A69" s="503">
        <v>43915</v>
      </c>
      <c r="B69" s="17" t="s">
        <v>13</v>
      </c>
      <c r="C69" s="1589" t="s">
        <v>135</v>
      </c>
      <c r="D69" s="1590"/>
      <c r="E69" s="1590"/>
      <c r="F69" s="1590"/>
      <c r="G69" s="1590"/>
      <c r="H69" s="1590"/>
      <c r="I69" s="1590"/>
      <c r="J69" s="1591"/>
      <c r="K69" s="1148"/>
      <c r="L69" s="288"/>
    </row>
    <row r="70" spans="1:12" x14ac:dyDescent="0.25">
      <c r="A70" s="503">
        <v>43947</v>
      </c>
      <c r="B70" s="17" t="s">
        <v>18</v>
      </c>
      <c r="C70" s="238">
        <v>95</v>
      </c>
      <c r="D70" s="238">
        <v>38</v>
      </c>
      <c r="E70" s="238">
        <v>60</v>
      </c>
      <c r="F70" s="229" t="s">
        <v>95</v>
      </c>
      <c r="G70" s="229">
        <v>130</v>
      </c>
      <c r="H70" s="229"/>
      <c r="I70" s="229"/>
      <c r="J70" s="229"/>
      <c r="K70" s="1198"/>
      <c r="L70" s="288" t="s">
        <v>2924</v>
      </c>
    </row>
    <row r="71" spans="1:12" ht="18" customHeight="1" x14ac:dyDescent="0.25">
      <c r="A71" s="1337">
        <v>43951</v>
      </c>
      <c r="B71" s="929" t="s">
        <v>4</v>
      </c>
      <c r="C71" s="931"/>
      <c r="D71" s="931"/>
      <c r="E71" s="931">
        <v>50</v>
      </c>
      <c r="F71" s="931"/>
      <c r="G71" s="931"/>
      <c r="H71" s="931"/>
      <c r="I71" s="931"/>
      <c r="J71" s="931"/>
      <c r="K71" s="1306"/>
      <c r="L71" s="930"/>
    </row>
    <row r="72" spans="1:12" ht="20.25" customHeight="1" x14ac:dyDescent="0.25">
      <c r="A72" s="503">
        <v>43953</v>
      </c>
      <c r="B72" s="17" t="s">
        <v>13</v>
      </c>
      <c r="C72" s="1589" t="s">
        <v>2939</v>
      </c>
      <c r="D72" s="1590"/>
      <c r="E72" s="1590"/>
      <c r="F72" s="1590"/>
      <c r="G72" s="1590"/>
      <c r="H72" s="1590"/>
      <c r="I72" s="1590"/>
      <c r="J72" s="1591"/>
      <c r="K72" s="1148"/>
      <c r="L72" s="288"/>
    </row>
    <row r="73" spans="1:12" ht="20.25" customHeight="1" x14ac:dyDescent="0.25">
      <c r="A73" s="503">
        <v>43955</v>
      </c>
      <c r="B73" s="17" t="s">
        <v>13</v>
      </c>
      <c r="C73" s="1589" t="s">
        <v>135</v>
      </c>
      <c r="D73" s="1590"/>
      <c r="E73" s="1590"/>
      <c r="F73" s="1590"/>
      <c r="G73" s="1590"/>
      <c r="H73" s="1590"/>
      <c r="I73" s="1590"/>
      <c r="J73" s="1591"/>
      <c r="K73" s="1148"/>
      <c r="L73" s="288"/>
    </row>
    <row r="74" spans="1:12" ht="20.25" customHeight="1" x14ac:dyDescent="0.25">
      <c r="A74" s="503">
        <v>43974</v>
      </c>
      <c r="B74" s="17" t="s">
        <v>13</v>
      </c>
      <c r="C74" s="1589" t="s">
        <v>2957</v>
      </c>
      <c r="D74" s="1590"/>
      <c r="E74" s="1590"/>
      <c r="F74" s="1590"/>
      <c r="G74" s="1590"/>
      <c r="H74" s="1590"/>
      <c r="I74" s="1590"/>
      <c r="J74" s="1591"/>
      <c r="K74" s="1148"/>
      <c r="L74" s="288"/>
    </row>
    <row r="75" spans="1:12" ht="18" customHeight="1" x14ac:dyDescent="0.25">
      <c r="A75" s="1337">
        <v>43981</v>
      </c>
      <c r="B75" s="929" t="s">
        <v>4</v>
      </c>
      <c r="C75" s="931"/>
      <c r="D75" s="931"/>
      <c r="E75" s="931">
        <v>50</v>
      </c>
      <c r="F75" s="931"/>
      <c r="G75" s="931"/>
      <c r="H75" s="931"/>
      <c r="I75" s="931"/>
      <c r="J75" s="931"/>
      <c r="K75" s="1306"/>
      <c r="L75" s="930"/>
    </row>
    <row r="76" spans="1:12" ht="20.25" customHeight="1" x14ac:dyDescent="0.25">
      <c r="A76" s="503">
        <v>43989</v>
      </c>
      <c r="B76" s="17" t="s">
        <v>13</v>
      </c>
      <c r="C76" s="1589" t="s">
        <v>2971</v>
      </c>
      <c r="D76" s="1590"/>
      <c r="E76" s="1590"/>
      <c r="F76" s="1590"/>
      <c r="G76" s="1590"/>
      <c r="H76" s="1590"/>
      <c r="I76" s="1590"/>
      <c r="J76" s="1591"/>
      <c r="K76" s="1148"/>
      <c r="L76" s="288"/>
    </row>
    <row r="77" spans="1:12" ht="20.25" customHeight="1" x14ac:dyDescent="0.25">
      <c r="A77" s="503">
        <v>43991</v>
      </c>
      <c r="B77" s="17" t="s">
        <v>13</v>
      </c>
      <c r="C77" s="1589" t="s">
        <v>2972</v>
      </c>
      <c r="D77" s="1590"/>
      <c r="E77" s="1590"/>
      <c r="F77" s="1590"/>
      <c r="G77" s="1590"/>
      <c r="H77" s="1590"/>
      <c r="I77" s="1590"/>
      <c r="J77" s="1591"/>
      <c r="K77" s="1148"/>
      <c r="L77" s="288"/>
    </row>
    <row r="78" spans="1:12" x14ac:dyDescent="0.25">
      <c r="A78" s="503">
        <v>43997</v>
      </c>
      <c r="B78" s="17" t="s">
        <v>13</v>
      </c>
      <c r="C78" s="1589" t="s">
        <v>2981</v>
      </c>
      <c r="D78" s="1590"/>
      <c r="E78" s="1590"/>
      <c r="F78" s="1590"/>
      <c r="G78" s="1590"/>
      <c r="H78" s="1590"/>
      <c r="I78" s="1590"/>
      <c r="J78" s="1591"/>
      <c r="K78" s="1148"/>
      <c r="L78" s="288"/>
    </row>
    <row r="79" spans="1:12" x14ac:dyDescent="0.25">
      <c r="A79" s="503">
        <v>43998</v>
      </c>
      <c r="B79" s="17" t="s">
        <v>13</v>
      </c>
      <c r="C79" s="1589" t="s">
        <v>2537</v>
      </c>
      <c r="D79" s="1590"/>
      <c r="E79" s="1590"/>
      <c r="F79" s="1590"/>
      <c r="G79" s="1590"/>
      <c r="H79" s="1590"/>
      <c r="I79" s="1590"/>
      <c r="J79" s="1591"/>
      <c r="K79" s="1148"/>
      <c r="L79" s="288"/>
    </row>
    <row r="80" spans="1:12" ht="18" customHeight="1" x14ac:dyDescent="0.25">
      <c r="A80" s="1337">
        <v>44012</v>
      </c>
      <c r="B80" s="929" t="s">
        <v>4</v>
      </c>
      <c r="C80" s="931"/>
      <c r="D80" s="931"/>
      <c r="E80" s="931">
        <v>65</v>
      </c>
      <c r="F80" s="931"/>
      <c r="G80" s="931"/>
      <c r="H80" s="931"/>
      <c r="I80" s="931"/>
      <c r="J80" s="931"/>
      <c r="K80" s="1306"/>
      <c r="L80" s="930"/>
    </row>
    <row r="81" spans="1:13" x14ac:dyDescent="0.25">
      <c r="A81" s="29">
        <v>44013</v>
      </c>
      <c r="B81" s="30" t="s">
        <v>18</v>
      </c>
      <c r="C81" s="199">
        <v>25</v>
      </c>
      <c r="D81" s="200">
        <f>+C81*(100-E81)/100</f>
        <v>8.75</v>
      </c>
      <c r="E81" s="199">
        <v>65</v>
      </c>
      <c r="F81" s="199"/>
      <c r="G81" s="199">
        <v>130</v>
      </c>
      <c r="H81" s="199"/>
      <c r="I81" s="199"/>
      <c r="J81" s="199"/>
      <c r="K81" s="1212"/>
      <c r="L81" s="750" t="s">
        <v>2074</v>
      </c>
    </row>
    <row r="82" spans="1:13" ht="18" customHeight="1" x14ac:dyDescent="0.25">
      <c r="A82" s="1337">
        <v>44042</v>
      </c>
      <c r="B82" s="929" t="s">
        <v>4</v>
      </c>
      <c r="C82" s="931"/>
      <c r="D82" s="931"/>
      <c r="E82" s="931">
        <v>65</v>
      </c>
      <c r="F82" s="931"/>
      <c r="G82" s="931"/>
      <c r="H82" s="931"/>
      <c r="I82" s="931"/>
      <c r="J82" s="931"/>
      <c r="K82" s="1306"/>
      <c r="L82" s="930"/>
    </row>
    <row r="83" spans="1:13" x14ac:dyDescent="0.25">
      <c r="A83" s="503">
        <v>44045</v>
      </c>
      <c r="B83" s="17" t="s">
        <v>18</v>
      </c>
      <c r="C83" s="504">
        <v>20</v>
      </c>
      <c r="D83" s="179">
        <f>+C83*(100-E83)/100</f>
        <v>7</v>
      </c>
      <c r="E83" s="504">
        <v>65</v>
      </c>
      <c r="F83" s="504" t="s">
        <v>95</v>
      </c>
      <c r="G83" s="504">
        <v>160</v>
      </c>
      <c r="H83" s="504" t="s">
        <v>1941</v>
      </c>
      <c r="I83" s="504"/>
      <c r="J83" s="504"/>
      <c r="K83" s="1147"/>
      <c r="L83" s="288" t="s">
        <v>3019</v>
      </c>
    </row>
    <row r="84" spans="1:13" x14ac:dyDescent="0.25">
      <c r="A84" s="503">
        <v>44050</v>
      </c>
      <c r="B84" s="17" t="s">
        <v>127</v>
      </c>
      <c r="C84" s="504"/>
      <c r="D84" s="179" t="s">
        <v>1941</v>
      </c>
      <c r="E84" s="504"/>
      <c r="F84" s="504"/>
      <c r="G84" s="504"/>
      <c r="H84" s="504">
        <v>5900</v>
      </c>
      <c r="I84" s="504">
        <v>100</v>
      </c>
      <c r="J84" s="504"/>
      <c r="K84" s="1147"/>
      <c r="L84" s="288" t="s">
        <v>3026</v>
      </c>
    </row>
    <row r="85" spans="1:13" x14ac:dyDescent="0.25">
      <c r="A85" s="1345">
        <v>44074</v>
      </c>
      <c r="B85" s="17" t="s">
        <v>13</v>
      </c>
      <c r="C85" s="1589" t="s">
        <v>135</v>
      </c>
      <c r="D85" s="1590"/>
      <c r="E85" s="1590"/>
      <c r="F85" s="1590"/>
      <c r="G85" s="1590"/>
      <c r="H85" s="1590"/>
      <c r="I85" s="1590"/>
      <c r="J85" s="1591"/>
      <c r="K85" s="1344"/>
      <c r="L85" s="288"/>
    </row>
    <row r="86" spans="1:13" ht="18" customHeight="1" x14ac:dyDescent="0.25">
      <c r="A86" s="1337">
        <v>44073</v>
      </c>
      <c r="B86" s="929" t="s">
        <v>4</v>
      </c>
      <c r="C86" s="931"/>
      <c r="D86" s="931"/>
      <c r="E86" s="931">
        <v>65</v>
      </c>
      <c r="F86" s="931"/>
      <c r="G86" s="931"/>
      <c r="H86" s="931"/>
      <c r="I86" s="931"/>
      <c r="J86" s="931"/>
      <c r="K86" s="1306"/>
      <c r="L86" s="930"/>
    </row>
    <row r="87" spans="1:13" ht="27" customHeight="1" x14ac:dyDescent="0.25">
      <c r="A87" s="503">
        <v>44079</v>
      </c>
      <c r="B87" s="17" t="s">
        <v>73</v>
      </c>
      <c r="C87" s="2217" t="s">
        <v>3261</v>
      </c>
      <c r="D87" s="2166"/>
      <c r="E87" s="2166"/>
      <c r="F87" s="2166"/>
      <c r="G87" s="2166"/>
      <c r="H87" s="2166"/>
      <c r="I87" s="2166"/>
      <c r="J87" s="2167"/>
      <c r="K87" s="1343" t="s">
        <v>1941</v>
      </c>
      <c r="L87" s="288" t="s">
        <v>1941</v>
      </c>
    </row>
    <row r="88" spans="1:13" x14ac:dyDescent="0.25">
      <c r="A88" s="503">
        <v>44128</v>
      </c>
      <c r="B88" s="502" t="s">
        <v>26</v>
      </c>
      <c r="C88" s="1655" t="s">
        <v>3209</v>
      </c>
      <c r="D88" s="1656"/>
      <c r="E88" s="1656"/>
      <c r="F88" s="1656"/>
      <c r="G88" s="1656"/>
      <c r="H88" s="1656"/>
      <c r="I88" s="1656"/>
      <c r="J88" s="1657"/>
      <c r="K88" s="1147"/>
      <c r="L88" s="288"/>
    </row>
    <row r="89" spans="1:13" x14ac:dyDescent="0.25">
      <c r="A89" s="503">
        <v>44517</v>
      </c>
      <c r="B89" s="502" t="s">
        <v>127</v>
      </c>
      <c r="C89" s="504"/>
      <c r="D89" s="179" t="s">
        <v>1941</v>
      </c>
      <c r="E89" s="504"/>
      <c r="F89" s="504"/>
      <c r="G89" s="504"/>
      <c r="H89" s="504"/>
      <c r="I89" s="504"/>
      <c r="J89" s="504">
        <v>4530</v>
      </c>
      <c r="K89" s="1147"/>
      <c r="L89" s="288" t="s">
        <v>3536</v>
      </c>
    </row>
    <row r="90" spans="1:13" x14ac:dyDescent="0.25">
      <c r="A90" s="503"/>
      <c r="C90" s="504"/>
      <c r="D90" s="179">
        <f t="shared" ref="D90:D99" si="0">+C90*(100-E90)/100</f>
        <v>0</v>
      </c>
      <c r="E90" s="504"/>
      <c r="F90" s="504"/>
      <c r="G90" s="504"/>
      <c r="H90" s="504"/>
      <c r="I90" s="504"/>
      <c r="J90" s="504"/>
      <c r="K90" s="1147"/>
      <c r="L90" s="288"/>
    </row>
    <row r="91" spans="1:13" x14ac:dyDescent="0.25">
      <c r="A91" s="503"/>
      <c r="C91" s="504"/>
      <c r="D91" s="179">
        <f t="shared" si="0"/>
        <v>0</v>
      </c>
      <c r="E91" s="504"/>
      <c r="F91" s="504"/>
      <c r="G91" s="504"/>
      <c r="H91" s="504"/>
      <c r="I91" s="504"/>
      <c r="J91" s="504"/>
      <c r="K91" s="1147"/>
      <c r="L91" s="288"/>
    </row>
    <row r="92" spans="1:13" x14ac:dyDescent="0.25">
      <c r="A92" s="503"/>
      <c r="C92" s="504"/>
      <c r="D92" s="179">
        <f t="shared" si="0"/>
        <v>0</v>
      </c>
      <c r="E92" s="504"/>
      <c r="F92" s="504"/>
      <c r="G92" s="504"/>
      <c r="H92" s="504"/>
      <c r="I92" s="504"/>
      <c r="J92" s="504"/>
      <c r="K92" s="1147"/>
      <c r="L92" s="288"/>
    </row>
    <row r="93" spans="1:13" x14ac:dyDescent="0.25">
      <c r="A93" s="503"/>
      <c r="C93" s="504"/>
      <c r="D93" s="179">
        <f t="shared" si="0"/>
        <v>0</v>
      </c>
      <c r="E93" s="504"/>
      <c r="F93" s="504"/>
      <c r="G93" s="504"/>
      <c r="H93" s="504"/>
      <c r="I93" s="504"/>
      <c r="J93" s="504"/>
      <c r="K93" s="1147"/>
      <c r="L93" s="288"/>
    </row>
    <row r="94" spans="1:13" x14ac:dyDescent="0.25">
      <c r="A94" s="503"/>
      <c r="C94" s="504"/>
      <c r="D94" s="179">
        <f t="shared" si="0"/>
        <v>0</v>
      </c>
      <c r="E94" s="504"/>
      <c r="F94" s="504"/>
      <c r="G94" s="504"/>
      <c r="H94" s="504"/>
      <c r="I94" s="504"/>
      <c r="J94" s="504"/>
      <c r="K94" s="1147"/>
      <c r="L94" s="288"/>
    </row>
    <row r="95" spans="1:13" s="502" customFormat="1" x14ac:dyDescent="0.25">
      <c r="A95" s="503"/>
      <c r="D95" s="179">
        <f t="shared" si="0"/>
        <v>0</v>
      </c>
      <c r="K95" s="1150"/>
      <c r="L95" s="12"/>
      <c r="M95" s="89"/>
    </row>
    <row r="96" spans="1:13" s="502" customFormat="1" x14ac:dyDescent="0.25">
      <c r="A96" s="503"/>
      <c r="D96" s="179">
        <f t="shared" si="0"/>
        <v>0</v>
      </c>
      <c r="K96" s="1150"/>
      <c r="L96" s="12"/>
      <c r="M96" s="89"/>
    </row>
    <row r="97" spans="1:13" s="502" customFormat="1" x14ac:dyDescent="0.25">
      <c r="A97" s="503"/>
      <c r="D97" s="179">
        <f t="shared" si="0"/>
        <v>0</v>
      </c>
      <c r="K97" s="1150"/>
      <c r="L97" s="12"/>
      <c r="M97" s="89"/>
    </row>
    <row r="98" spans="1:13" x14ac:dyDescent="0.25">
      <c r="A98" s="503"/>
      <c r="D98" s="179">
        <f t="shared" si="0"/>
        <v>0</v>
      </c>
    </row>
    <row r="99" spans="1:13" x14ac:dyDescent="0.25">
      <c r="D99" s="179">
        <f t="shared" si="0"/>
        <v>0</v>
      </c>
    </row>
  </sheetData>
  <autoFilter ref="A6:L94"/>
  <mergeCells count="68">
    <mergeCell ref="C88:J88"/>
    <mergeCell ref="K3:L3"/>
    <mergeCell ref="K4:L4"/>
    <mergeCell ref="K5:L5"/>
    <mergeCell ref="C87:J87"/>
    <mergeCell ref="C65:J65"/>
    <mergeCell ref="C20:J20"/>
    <mergeCell ref="C31:J31"/>
    <mergeCell ref="C21:J21"/>
    <mergeCell ref="C61:J61"/>
    <mergeCell ref="C60:J60"/>
    <mergeCell ref="C27:J27"/>
    <mergeCell ref="C28:J28"/>
    <mergeCell ref="C26:J26"/>
    <mergeCell ref="C24:J24"/>
    <mergeCell ref="C23:J23"/>
    <mergeCell ref="C68:J68"/>
    <mergeCell ref="A5:B5"/>
    <mergeCell ref="C12:J12"/>
    <mergeCell ref="A14:A15"/>
    <mergeCell ref="C18:J18"/>
    <mergeCell ref="C5:F5"/>
    <mergeCell ref="C14:J14"/>
    <mergeCell ref="C13:J13"/>
    <mergeCell ref="C10:J10"/>
    <mergeCell ref="C7:J7"/>
    <mergeCell ref="C16:J16"/>
    <mergeCell ref="I5:J5"/>
    <mergeCell ref="G5:H5"/>
    <mergeCell ref="A19:A20"/>
    <mergeCell ref="C59:J59"/>
    <mergeCell ref="C49:J49"/>
    <mergeCell ref="A56:A57"/>
    <mergeCell ref="C57:J57"/>
    <mergeCell ref="C52:J52"/>
    <mergeCell ref="A33:A34"/>
    <mergeCell ref="C32:J32"/>
    <mergeCell ref="C46:J46"/>
    <mergeCell ref="C30:J30"/>
    <mergeCell ref="C38:J38"/>
    <mergeCell ref="C39:J39"/>
    <mergeCell ref="C42:J42"/>
    <mergeCell ref="C43:J43"/>
    <mergeCell ref="C22:J22"/>
    <mergeCell ref="C29:J29"/>
    <mergeCell ref="A1:L1"/>
    <mergeCell ref="A2:B2"/>
    <mergeCell ref="C2:F2"/>
    <mergeCell ref="G2:H2"/>
    <mergeCell ref="I2:J2"/>
    <mergeCell ref="K2:L2"/>
    <mergeCell ref="A3:B3"/>
    <mergeCell ref="C3:F3"/>
    <mergeCell ref="G3:H3"/>
    <mergeCell ref="I3:J3"/>
    <mergeCell ref="A4:B4"/>
    <mergeCell ref="C4:F4"/>
    <mergeCell ref="G4:H4"/>
    <mergeCell ref="I4:J4"/>
    <mergeCell ref="C72:J72"/>
    <mergeCell ref="C73:J73"/>
    <mergeCell ref="C69:J69"/>
    <mergeCell ref="C77:J77"/>
    <mergeCell ref="C85:J85"/>
    <mergeCell ref="C78:J78"/>
    <mergeCell ref="C79:J79"/>
    <mergeCell ref="C76:J76"/>
    <mergeCell ref="C74:J74"/>
  </mergeCells>
  <hyperlinks>
    <hyperlink ref="B7"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1:M160"/>
  <sheetViews>
    <sheetView workbookViewId="0">
      <pane ySplit="6" topLeftCell="A93" activePane="bottomLeft" state="frozen"/>
      <selection pane="bottomLeft" activeCell="B100" sqref="B100"/>
    </sheetView>
  </sheetViews>
  <sheetFormatPr defaultColWidth="8.88671875" defaultRowHeight="15.75" x14ac:dyDescent="0.25"/>
  <cols>
    <col min="1" max="1" width="8.5546875" style="48" customWidth="1"/>
    <col min="2" max="7" width="7.88671875" style="47" customWidth="1"/>
    <col min="8" max="8" width="12.6640625" style="47" customWidth="1"/>
    <col min="9" max="9" width="12" style="47" customWidth="1"/>
    <col min="10" max="10" width="11.33203125" style="47" customWidth="1"/>
    <col min="11" max="11" width="17.21875" style="977" customWidth="1"/>
    <col min="12" max="12" width="33.44140625" style="18" customWidth="1"/>
    <col min="13" max="13" width="25.88671875" style="9" customWidth="1"/>
    <col min="14" max="16384" width="8.88671875" style="9"/>
  </cols>
  <sheetData>
    <row r="1" spans="1:13" s="6" customFormat="1" ht="30.75" customHeight="1" thickTop="1" x14ac:dyDescent="0.25">
      <c r="A1" s="1621" t="s">
        <v>428</v>
      </c>
      <c r="B1" s="1622"/>
      <c r="C1" s="1622"/>
      <c r="D1" s="1622"/>
      <c r="E1" s="1622"/>
      <c r="F1" s="1622"/>
      <c r="G1" s="1622"/>
      <c r="H1" s="1622"/>
      <c r="I1" s="1622"/>
      <c r="J1" s="1622"/>
      <c r="K1" s="1622"/>
      <c r="L1" s="1623"/>
      <c r="M1" s="5"/>
    </row>
    <row r="2" spans="1:13" ht="20.25" customHeight="1" x14ac:dyDescent="0.25">
      <c r="A2" s="1624" t="s">
        <v>177</v>
      </c>
      <c r="B2" s="1625"/>
      <c r="C2" s="1600">
        <f>+(60+114+25)*25</f>
        <v>4975</v>
      </c>
      <c r="D2" s="1601"/>
      <c r="E2" s="1601"/>
      <c r="F2" s="1602"/>
      <c r="G2" s="1626"/>
      <c r="H2" s="1627"/>
      <c r="I2" s="1628" t="s">
        <v>178</v>
      </c>
      <c r="J2" s="1629"/>
      <c r="K2" s="1632">
        <v>8</v>
      </c>
      <c r="L2" s="1633"/>
      <c r="M2" s="8"/>
    </row>
    <row r="3" spans="1:13" ht="20.25" customHeight="1" x14ac:dyDescent="0.25">
      <c r="A3" s="1624" t="s">
        <v>179</v>
      </c>
      <c r="B3" s="1625"/>
      <c r="C3" s="1600" t="s">
        <v>186</v>
      </c>
      <c r="D3" s="1601"/>
      <c r="E3" s="1601"/>
      <c r="F3" s="1602"/>
      <c r="G3" s="1673"/>
      <c r="H3" s="1674"/>
      <c r="I3" s="1628" t="s">
        <v>180</v>
      </c>
      <c r="J3" s="1629"/>
      <c r="K3" s="1632">
        <v>128</v>
      </c>
      <c r="L3" s="1633"/>
      <c r="M3" s="326" t="s">
        <v>1428</v>
      </c>
    </row>
    <row r="4" spans="1:13" ht="20.25" customHeight="1" x14ac:dyDescent="0.25">
      <c r="A4" s="1624" t="s">
        <v>181</v>
      </c>
      <c r="B4" s="1625"/>
      <c r="C4" s="1600" t="s">
        <v>195</v>
      </c>
      <c r="D4" s="1601"/>
      <c r="E4" s="1601"/>
      <c r="F4" s="1602"/>
      <c r="G4" s="1626"/>
      <c r="H4" s="1627"/>
      <c r="I4" s="1628" t="s">
        <v>182</v>
      </c>
      <c r="J4" s="1629"/>
      <c r="K4" s="1632" t="s">
        <v>1715</v>
      </c>
      <c r="L4" s="1633"/>
      <c r="M4" s="8"/>
    </row>
    <row r="5" spans="1:13" ht="63.75" customHeight="1" thickBot="1" x14ac:dyDescent="0.3">
      <c r="A5" s="1641" t="s">
        <v>183</v>
      </c>
      <c r="B5" s="1642"/>
      <c r="C5" s="1636" t="s">
        <v>2203</v>
      </c>
      <c r="D5" s="1637"/>
      <c r="E5" s="1637"/>
      <c r="F5" s="1638"/>
      <c r="G5" s="10"/>
      <c r="H5" s="11"/>
      <c r="I5" s="1628" t="s">
        <v>297</v>
      </c>
      <c r="J5" s="1629"/>
      <c r="K5" s="1760" t="s">
        <v>862</v>
      </c>
      <c r="L5" s="1761"/>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54.75" customHeight="1" x14ac:dyDescent="0.25">
      <c r="A7" s="462">
        <v>40562</v>
      </c>
      <c r="B7" s="463" t="s">
        <v>24</v>
      </c>
      <c r="C7" s="1595" t="s">
        <v>863</v>
      </c>
      <c r="D7" s="1595"/>
      <c r="E7" s="1595"/>
      <c r="F7" s="1595"/>
      <c r="G7" s="1595"/>
      <c r="H7" s="1595"/>
      <c r="I7" s="1595"/>
      <c r="J7" s="1595"/>
      <c r="K7" s="625" t="s">
        <v>1538</v>
      </c>
      <c r="L7" s="697"/>
    </row>
    <row r="8" spans="1:13" ht="20.100000000000001" customHeight="1" x14ac:dyDescent="0.25">
      <c r="A8" s="16">
        <v>40569</v>
      </c>
      <c r="B8" s="17" t="s">
        <v>18</v>
      </c>
      <c r="C8" s="47">
        <v>248</v>
      </c>
      <c r="D8" s="47">
        <v>174</v>
      </c>
      <c r="E8" s="47">
        <v>30</v>
      </c>
      <c r="G8" s="47">
        <v>167</v>
      </c>
      <c r="L8" s="18" t="s">
        <v>20</v>
      </c>
    </row>
    <row r="9" spans="1:13" ht="20.100000000000001" customHeight="1" x14ac:dyDescent="0.25">
      <c r="A9" s="16">
        <v>40614</v>
      </c>
      <c r="B9" s="17" t="s">
        <v>127</v>
      </c>
      <c r="C9" s="17"/>
      <c r="D9" s="17"/>
      <c r="E9" s="17"/>
      <c r="F9" s="17"/>
      <c r="G9" s="17"/>
      <c r="H9" s="47">
        <v>4490</v>
      </c>
      <c r="I9" s="47">
        <v>87</v>
      </c>
      <c r="J9" s="17"/>
      <c r="K9" s="17"/>
      <c r="L9" s="18" t="s">
        <v>43</v>
      </c>
    </row>
    <row r="10" spans="1:13" ht="20.100000000000001" customHeight="1" x14ac:dyDescent="0.25">
      <c r="A10" s="16">
        <v>40755</v>
      </c>
      <c r="B10" s="17" t="s">
        <v>127</v>
      </c>
      <c r="H10" s="47">
        <v>3845</v>
      </c>
      <c r="I10" s="47">
        <v>73</v>
      </c>
      <c r="L10" s="18" t="s">
        <v>864</v>
      </c>
    </row>
    <row r="11" spans="1:13" ht="20.100000000000001" customHeight="1" x14ac:dyDescent="0.25">
      <c r="A11" s="29">
        <v>40757</v>
      </c>
      <c r="B11" s="30" t="s">
        <v>18</v>
      </c>
      <c r="C11" s="63">
        <v>150</v>
      </c>
      <c r="D11" s="63">
        <v>105</v>
      </c>
      <c r="E11" s="63">
        <v>30</v>
      </c>
      <c r="F11" s="63" t="s">
        <v>95</v>
      </c>
      <c r="G11" s="63">
        <v>150</v>
      </c>
      <c r="H11" s="63"/>
      <c r="I11" s="63"/>
      <c r="J11" s="63"/>
      <c r="K11" s="1041"/>
      <c r="L11" s="31" t="s">
        <v>36</v>
      </c>
    </row>
    <row r="12" spans="1:13" ht="20.100000000000001" customHeight="1" x14ac:dyDescent="0.25">
      <c r="A12" s="29">
        <v>40760</v>
      </c>
      <c r="B12" s="30" t="s">
        <v>13</v>
      </c>
      <c r="C12" s="1776" t="s">
        <v>74</v>
      </c>
      <c r="D12" s="1776"/>
      <c r="E12" s="1776"/>
      <c r="F12" s="1776"/>
      <c r="G12" s="1776"/>
      <c r="H12" s="1776"/>
      <c r="I12" s="1776"/>
      <c r="J12" s="1776"/>
      <c r="K12" s="1041"/>
      <c r="L12" s="31"/>
    </row>
    <row r="13" spans="1:13" ht="24.75" customHeight="1" x14ac:dyDescent="0.25">
      <c r="A13" s="16">
        <v>40761</v>
      </c>
      <c r="B13" s="17" t="s">
        <v>127</v>
      </c>
      <c r="H13" s="47">
        <v>3990</v>
      </c>
      <c r="I13" s="47">
        <v>99</v>
      </c>
      <c r="L13" s="18" t="s">
        <v>865</v>
      </c>
    </row>
    <row r="14" spans="1:13" ht="20.100000000000001" customHeight="1" x14ac:dyDescent="0.25">
      <c r="A14" s="16">
        <v>40770</v>
      </c>
      <c r="B14" s="17" t="s">
        <v>13</v>
      </c>
      <c r="C14" s="1606" t="s">
        <v>14</v>
      </c>
      <c r="D14" s="1606"/>
      <c r="E14" s="1606"/>
      <c r="F14" s="1606"/>
      <c r="G14" s="1606"/>
      <c r="H14" s="1606"/>
      <c r="I14" s="1606"/>
      <c r="J14" s="1606"/>
    </row>
    <row r="15" spans="1:13" ht="20.100000000000001" customHeight="1" x14ac:dyDescent="0.25">
      <c r="A15" s="16">
        <v>40811</v>
      </c>
      <c r="B15" s="17" t="s">
        <v>11</v>
      </c>
      <c r="C15" s="1600" t="s">
        <v>866</v>
      </c>
      <c r="D15" s="1601"/>
      <c r="E15" s="1601"/>
      <c r="F15" s="1601"/>
      <c r="G15" s="1601"/>
      <c r="H15" s="1601"/>
      <c r="I15" s="1601"/>
      <c r="J15" s="1602"/>
      <c r="K15" s="972"/>
    </row>
    <row r="16" spans="1:13" x14ac:dyDescent="0.25">
      <c r="A16" s="16">
        <v>40878</v>
      </c>
      <c r="B16" s="17" t="s">
        <v>127</v>
      </c>
      <c r="L16" s="18" t="s">
        <v>867</v>
      </c>
    </row>
    <row r="17" spans="1:12" ht="21" customHeight="1" thickBot="1" x14ac:dyDescent="0.3">
      <c r="A17" s="37">
        <v>40880</v>
      </c>
      <c r="B17" s="38" t="s">
        <v>11</v>
      </c>
      <c r="C17" s="1773" t="s">
        <v>868</v>
      </c>
      <c r="D17" s="1774"/>
      <c r="E17" s="1774"/>
      <c r="F17" s="1774"/>
      <c r="G17" s="1774"/>
      <c r="H17" s="1774"/>
      <c r="I17" s="1774"/>
      <c r="J17" s="1775"/>
      <c r="K17" s="1040"/>
      <c r="L17" s="39"/>
    </row>
    <row r="18" spans="1:12" ht="21" customHeight="1" thickTop="1" x14ac:dyDescent="0.25">
      <c r="A18" s="40">
        <v>40924</v>
      </c>
      <c r="B18" s="41" t="s">
        <v>11</v>
      </c>
      <c r="C18" s="1744" t="s">
        <v>869</v>
      </c>
      <c r="D18" s="1745"/>
      <c r="E18" s="1745"/>
      <c r="F18" s="1745"/>
      <c r="G18" s="1745"/>
      <c r="H18" s="1745"/>
      <c r="I18" s="1745"/>
      <c r="J18" s="1746"/>
      <c r="K18" s="1036"/>
      <c r="L18" s="42"/>
    </row>
    <row r="19" spans="1:12" ht="20.100000000000001" customHeight="1" x14ac:dyDescent="0.25">
      <c r="A19" s="16">
        <v>40925</v>
      </c>
      <c r="B19" s="17" t="s">
        <v>127</v>
      </c>
      <c r="H19" s="47">
        <v>4950</v>
      </c>
      <c r="I19" s="47">
        <v>90</v>
      </c>
      <c r="L19" s="21" t="s">
        <v>30</v>
      </c>
    </row>
    <row r="20" spans="1:12" ht="20.100000000000001" customHeight="1" x14ac:dyDescent="0.25">
      <c r="A20" s="16">
        <v>40927</v>
      </c>
      <c r="B20" s="17" t="s">
        <v>18</v>
      </c>
      <c r="C20" s="47">
        <v>150</v>
      </c>
      <c r="D20" s="57">
        <f>+C20*(100-E20)/100</f>
        <v>105</v>
      </c>
      <c r="E20" s="47">
        <v>30</v>
      </c>
      <c r="F20" s="47" t="s">
        <v>95</v>
      </c>
      <c r="G20" s="47">
        <v>160</v>
      </c>
      <c r="L20" s="21" t="s">
        <v>870</v>
      </c>
    </row>
    <row r="21" spans="1:12" ht="20.100000000000001" customHeight="1" x14ac:dyDescent="0.25">
      <c r="A21" s="16">
        <v>40928</v>
      </c>
      <c r="B21" s="17" t="s">
        <v>127</v>
      </c>
      <c r="D21" s="57"/>
      <c r="L21" s="21" t="s">
        <v>871</v>
      </c>
    </row>
    <row r="22" spans="1:12" ht="24.75" customHeight="1" x14ac:dyDescent="0.25">
      <c r="A22" s="16">
        <v>40953</v>
      </c>
      <c r="B22" s="17"/>
      <c r="D22" s="57"/>
      <c r="H22" s="1600" t="s">
        <v>136</v>
      </c>
      <c r="I22" s="1601"/>
      <c r="J22" s="1602"/>
      <c r="K22" s="972"/>
      <c r="L22" s="21" t="s">
        <v>872</v>
      </c>
    </row>
    <row r="23" spans="1:12" ht="20.100000000000001" customHeight="1" x14ac:dyDescent="0.25">
      <c r="A23" s="16">
        <v>40998</v>
      </c>
      <c r="B23" s="17" t="s">
        <v>11</v>
      </c>
      <c r="C23" s="1600" t="s">
        <v>873</v>
      </c>
      <c r="D23" s="1601"/>
      <c r="E23" s="1601"/>
      <c r="F23" s="1601"/>
      <c r="G23" s="1601"/>
      <c r="H23" s="1601"/>
      <c r="I23" s="1601"/>
      <c r="J23" s="1602"/>
      <c r="K23" s="972"/>
      <c r="L23" s="21"/>
    </row>
    <row r="24" spans="1:12" ht="20.100000000000001" customHeight="1" x14ac:dyDescent="0.25">
      <c r="A24" s="29">
        <v>41003</v>
      </c>
      <c r="B24" s="30" t="s">
        <v>18</v>
      </c>
      <c r="C24" s="63">
        <v>200</v>
      </c>
      <c r="D24" s="56">
        <f>+C24*(100-E24)/100</f>
        <v>140</v>
      </c>
      <c r="E24" s="63">
        <v>30</v>
      </c>
      <c r="F24" s="63"/>
      <c r="G24" s="63">
        <v>164</v>
      </c>
      <c r="H24" s="63"/>
      <c r="I24" s="63"/>
      <c r="J24" s="63"/>
      <c r="K24" s="1041"/>
      <c r="L24" s="43" t="s">
        <v>874</v>
      </c>
    </row>
    <row r="25" spans="1:12" ht="20.100000000000001" customHeight="1" x14ac:dyDescent="0.25">
      <c r="A25" s="16">
        <v>41011</v>
      </c>
      <c r="B25" s="17" t="s">
        <v>127</v>
      </c>
      <c r="D25" s="57"/>
      <c r="H25" s="47">
        <v>4955</v>
      </c>
      <c r="I25" s="47">
        <v>100</v>
      </c>
      <c r="L25" s="21" t="s">
        <v>875</v>
      </c>
    </row>
    <row r="26" spans="1:12" ht="20.100000000000001" customHeight="1" x14ac:dyDescent="0.25">
      <c r="A26" s="16">
        <v>41022</v>
      </c>
      <c r="B26" s="17" t="s">
        <v>11</v>
      </c>
      <c r="C26" s="1661" t="s">
        <v>876</v>
      </c>
      <c r="D26" s="1662"/>
      <c r="E26" s="1662"/>
      <c r="F26" s="1662"/>
      <c r="G26" s="1662"/>
      <c r="H26" s="1662"/>
      <c r="I26" s="1662"/>
      <c r="J26" s="1663"/>
      <c r="K26" s="1002"/>
    </row>
    <row r="27" spans="1:12" ht="20.100000000000001" customHeight="1" x14ac:dyDescent="0.25">
      <c r="A27" s="16">
        <v>41037</v>
      </c>
      <c r="B27" s="17" t="s">
        <v>11</v>
      </c>
      <c r="C27" s="1661" t="s">
        <v>877</v>
      </c>
      <c r="D27" s="1662"/>
      <c r="E27" s="1662"/>
      <c r="F27" s="1662"/>
      <c r="G27" s="1662"/>
      <c r="H27" s="1662"/>
      <c r="I27" s="1662"/>
      <c r="J27" s="1663"/>
      <c r="K27" s="1002"/>
    </row>
    <row r="28" spans="1:12" ht="20.100000000000001" customHeight="1" x14ac:dyDescent="0.25">
      <c r="A28" s="19">
        <v>41044</v>
      </c>
      <c r="B28" s="20" t="s">
        <v>18</v>
      </c>
      <c r="C28" s="62">
        <v>55</v>
      </c>
      <c r="D28" s="60">
        <f>+C28*(100-E28)/100</f>
        <v>38.5</v>
      </c>
      <c r="E28" s="62">
        <v>30</v>
      </c>
      <c r="F28" s="62"/>
      <c r="G28" s="62">
        <v>160</v>
      </c>
      <c r="H28" s="62"/>
      <c r="I28" s="62"/>
      <c r="J28" s="62"/>
      <c r="K28" s="1098"/>
      <c r="L28" s="28" t="s">
        <v>706</v>
      </c>
    </row>
    <row r="29" spans="1:12" ht="20.100000000000001" customHeight="1" x14ac:dyDescent="0.25">
      <c r="A29" s="16">
        <v>41055</v>
      </c>
      <c r="B29" s="17" t="s">
        <v>13</v>
      </c>
      <c r="C29" s="1661" t="s">
        <v>74</v>
      </c>
      <c r="D29" s="1662"/>
      <c r="E29" s="1662"/>
      <c r="F29" s="1662"/>
      <c r="G29" s="1662"/>
      <c r="H29" s="1662"/>
      <c r="I29" s="1662"/>
      <c r="J29" s="1663"/>
      <c r="K29" s="1002"/>
    </row>
    <row r="30" spans="1:12" ht="19.5" customHeight="1" x14ac:dyDescent="0.25">
      <c r="A30" s="16">
        <v>41059</v>
      </c>
      <c r="B30" s="17" t="s">
        <v>127</v>
      </c>
      <c r="D30" s="57"/>
      <c r="L30" s="21" t="s">
        <v>867</v>
      </c>
    </row>
    <row r="31" spans="1:12" ht="20.100000000000001" customHeight="1" x14ac:dyDescent="0.25">
      <c r="A31" s="16">
        <v>41069</v>
      </c>
      <c r="B31" s="17" t="s">
        <v>11</v>
      </c>
      <c r="C31" s="1661" t="s">
        <v>878</v>
      </c>
      <c r="D31" s="1662"/>
      <c r="E31" s="1662"/>
      <c r="F31" s="1662"/>
      <c r="G31" s="1662"/>
      <c r="H31" s="1662"/>
      <c r="I31" s="1662"/>
      <c r="J31" s="1663"/>
      <c r="K31" s="1002"/>
    </row>
    <row r="32" spans="1:12" x14ac:dyDescent="0.25">
      <c r="A32" s="16">
        <v>41071</v>
      </c>
      <c r="B32" s="17" t="s">
        <v>18</v>
      </c>
      <c r="C32" s="47">
        <v>210</v>
      </c>
      <c r="D32" s="57">
        <f>+C32*(100-E32)/100</f>
        <v>147</v>
      </c>
      <c r="E32" s="47">
        <v>30</v>
      </c>
      <c r="G32" s="47">
        <v>160</v>
      </c>
      <c r="L32" s="18" t="s">
        <v>36</v>
      </c>
    </row>
    <row r="33" spans="1:12" x14ac:dyDescent="0.25">
      <c r="A33" s="16">
        <v>41084</v>
      </c>
      <c r="B33" s="17" t="s">
        <v>11</v>
      </c>
      <c r="C33" s="1600" t="s">
        <v>879</v>
      </c>
      <c r="D33" s="1601"/>
      <c r="E33" s="1601"/>
      <c r="F33" s="1601"/>
      <c r="G33" s="1601"/>
      <c r="H33" s="1601"/>
      <c r="I33" s="1601"/>
      <c r="J33" s="1602"/>
      <c r="K33" s="972"/>
    </row>
    <row r="34" spans="1:12" ht="20.100000000000001" customHeight="1" x14ac:dyDescent="0.25">
      <c r="A34" s="19">
        <v>41102</v>
      </c>
      <c r="B34" s="26" t="s">
        <v>130</v>
      </c>
      <c r="C34" s="1607" t="s">
        <v>149</v>
      </c>
      <c r="D34" s="1607" t="e">
        <f>+C34*(100-E34)/100</f>
        <v>#VALUE!</v>
      </c>
      <c r="E34" s="1607"/>
      <c r="F34" s="1607"/>
      <c r="G34" s="1607"/>
      <c r="H34" s="1607"/>
      <c r="I34" s="1607"/>
      <c r="J34" s="1607"/>
      <c r="K34" s="979"/>
    </row>
    <row r="35" spans="1:12" x14ac:dyDescent="0.25">
      <c r="A35" s="16">
        <v>41127</v>
      </c>
      <c r="B35" s="17" t="s">
        <v>11</v>
      </c>
      <c r="C35" s="1600" t="s">
        <v>880</v>
      </c>
      <c r="D35" s="1601"/>
      <c r="E35" s="1601"/>
      <c r="F35" s="1601"/>
      <c r="G35" s="1601"/>
      <c r="H35" s="1601"/>
      <c r="I35" s="1601"/>
      <c r="J35" s="1602"/>
      <c r="K35" s="972"/>
    </row>
    <row r="36" spans="1:12" ht="34.5" customHeight="1" x14ac:dyDescent="0.25">
      <c r="A36" s="16">
        <v>41128</v>
      </c>
      <c r="B36" s="17" t="s">
        <v>11</v>
      </c>
      <c r="C36" s="1651" t="s">
        <v>881</v>
      </c>
      <c r="D36" s="1686"/>
      <c r="E36" s="1686"/>
      <c r="F36" s="1686"/>
      <c r="G36" s="1686"/>
      <c r="H36" s="1686"/>
      <c r="I36" s="1686"/>
      <c r="J36" s="1687"/>
      <c r="K36" s="1006"/>
    </row>
    <row r="37" spans="1:12" ht="20.100000000000001" customHeight="1" x14ac:dyDescent="0.25">
      <c r="A37" s="16">
        <v>41188</v>
      </c>
      <c r="B37" s="17" t="s">
        <v>127</v>
      </c>
      <c r="D37" s="65"/>
      <c r="H37" s="47">
        <v>4875</v>
      </c>
      <c r="I37" s="47">
        <v>78</v>
      </c>
      <c r="L37" s="21" t="s">
        <v>882</v>
      </c>
    </row>
    <row r="38" spans="1:12" ht="48.75" customHeight="1" thickBot="1" x14ac:dyDescent="0.3">
      <c r="A38" s="22">
        <v>41262</v>
      </c>
      <c r="B38" s="23" t="s">
        <v>13</v>
      </c>
      <c r="C38" s="1683" t="s">
        <v>883</v>
      </c>
      <c r="D38" s="1684"/>
      <c r="E38" s="1684"/>
      <c r="F38" s="1684"/>
      <c r="G38" s="1684"/>
      <c r="H38" s="1684"/>
      <c r="I38" s="1684"/>
      <c r="J38" s="1685"/>
      <c r="K38" s="1007"/>
      <c r="L38" s="32"/>
    </row>
    <row r="39" spans="1:12" ht="20.100000000000001" customHeight="1" thickTop="1" x14ac:dyDescent="0.25">
      <c r="A39" s="25">
        <v>41287</v>
      </c>
      <c r="B39" s="26" t="s">
        <v>18</v>
      </c>
      <c r="C39" s="140">
        <v>170</v>
      </c>
      <c r="D39" s="108">
        <f>+C39*(100-E39)/100</f>
        <v>119</v>
      </c>
      <c r="E39" s="140">
        <v>30</v>
      </c>
      <c r="F39" s="140"/>
      <c r="G39" s="140">
        <v>165</v>
      </c>
      <c r="H39" s="140"/>
      <c r="I39" s="140"/>
      <c r="J39" s="140"/>
      <c r="K39" s="979"/>
      <c r="L39" s="27" t="s">
        <v>545</v>
      </c>
    </row>
    <row r="40" spans="1:12" ht="20.100000000000001" customHeight="1" x14ac:dyDescent="0.25">
      <c r="A40" s="16">
        <v>41289</v>
      </c>
      <c r="B40" s="17" t="s">
        <v>127</v>
      </c>
      <c r="D40" s="57"/>
      <c r="H40" s="1600" t="s">
        <v>210</v>
      </c>
      <c r="I40" s="1601"/>
      <c r="J40" s="1602"/>
      <c r="K40" s="972"/>
      <c r="L40" s="21" t="s">
        <v>884</v>
      </c>
    </row>
    <row r="41" spans="1:12" x14ac:dyDescent="0.25">
      <c r="A41" s="19">
        <v>41300</v>
      </c>
      <c r="B41" s="20" t="s">
        <v>18</v>
      </c>
      <c r="C41" s="62">
        <v>160</v>
      </c>
      <c r="D41" s="60">
        <f>+C41*(100-E41)/100</f>
        <v>104</v>
      </c>
      <c r="E41" s="62">
        <v>35</v>
      </c>
      <c r="F41" s="62"/>
      <c r="G41" s="62">
        <v>150</v>
      </c>
      <c r="H41" s="62"/>
      <c r="I41" s="62"/>
      <c r="J41" s="62"/>
      <c r="K41" s="1098"/>
      <c r="L41" s="28" t="s">
        <v>885</v>
      </c>
    </row>
    <row r="42" spans="1:12" ht="34.5" customHeight="1" x14ac:dyDescent="0.25">
      <c r="A42" s="16">
        <v>41430</v>
      </c>
      <c r="B42" s="17" t="s">
        <v>11</v>
      </c>
      <c r="C42" s="1651" t="s">
        <v>886</v>
      </c>
      <c r="D42" s="1686"/>
      <c r="E42" s="1686"/>
      <c r="F42" s="1686"/>
      <c r="G42" s="1686"/>
      <c r="H42" s="1686"/>
      <c r="I42" s="1686"/>
      <c r="J42" s="1687"/>
      <c r="K42" s="1006"/>
    </row>
    <row r="43" spans="1:12" ht="33" customHeight="1" x14ac:dyDescent="0.25">
      <c r="A43" s="16">
        <v>41442</v>
      </c>
      <c r="B43" s="17" t="s">
        <v>13</v>
      </c>
      <c r="C43" s="1664" t="s">
        <v>887</v>
      </c>
      <c r="D43" s="1662"/>
      <c r="E43" s="1662"/>
      <c r="F43" s="1662"/>
      <c r="G43" s="1662"/>
      <c r="H43" s="1662"/>
      <c r="I43" s="1662"/>
      <c r="J43" s="1663"/>
      <c r="K43" s="1002"/>
    </row>
    <row r="44" spans="1:12" ht="41.25" customHeight="1" x14ac:dyDescent="0.25">
      <c r="A44" s="16">
        <v>41450</v>
      </c>
      <c r="B44" s="17" t="s">
        <v>13</v>
      </c>
      <c r="C44" s="1664" t="s">
        <v>888</v>
      </c>
      <c r="D44" s="1662"/>
      <c r="E44" s="1662"/>
      <c r="F44" s="1662"/>
      <c r="G44" s="1662"/>
      <c r="H44" s="1662"/>
      <c r="I44" s="1662"/>
      <c r="J44" s="1663"/>
      <c r="K44" s="1002"/>
    </row>
    <row r="45" spans="1:12" ht="45.75" customHeight="1" x14ac:dyDescent="0.25">
      <c r="A45" s="462">
        <v>41454</v>
      </c>
      <c r="B45" s="689" t="s">
        <v>24</v>
      </c>
      <c r="C45" s="1714" t="s">
        <v>889</v>
      </c>
      <c r="D45" s="1771"/>
      <c r="E45" s="1771"/>
      <c r="F45" s="1771"/>
      <c r="G45" s="1771"/>
      <c r="H45" s="1771"/>
      <c r="I45" s="1771"/>
      <c r="J45" s="1772"/>
      <c r="K45" s="1042"/>
      <c r="L45" s="626"/>
    </row>
    <row r="46" spans="1:12" ht="20.100000000000001" customHeight="1" x14ac:dyDescent="0.25">
      <c r="A46" s="16">
        <v>41477</v>
      </c>
      <c r="B46" s="17" t="s">
        <v>18</v>
      </c>
      <c r="C46" s="47">
        <v>190</v>
      </c>
      <c r="D46" s="57">
        <f>+C46*(100-E46)/100</f>
        <v>114</v>
      </c>
      <c r="E46" s="47">
        <v>40</v>
      </c>
      <c r="G46" s="47">
        <v>160</v>
      </c>
      <c r="L46" s="18" t="s">
        <v>235</v>
      </c>
    </row>
    <row r="47" spans="1:12" ht="20.100000000000001" customHeight="1" x14ac:dyDescent="0.25">
      <c r="A47" s="16">
        <v>41547</v>
      </c>
      <c r="B47" s="17" t="s">
        <v>127</v>
      </c>
      <c r="D47" s="57"/>
      <c r="H47" s="1600" t="s">
        <v>251</v>
      </c>
      <c r="I47" s="1601"/>
      <c r="J47" s="1602"/>
      <c r="K47" s="972"/>
      <c r="L47" s="18" t="s">
        <v>890</v>
      </c>
    </row>
    <row r="48" spans="1:12" ht="17.25" customHeight="1" thickBot="1" x14ac:dyDescent="0.3">
      <c r="A48" s="37">
        <v>41585</v>
      </c>
      <c r="B48" s="38" t="s">
        <v>18</v>
      </c>
      <c r="C48" s="74">
        <v>200</v>
      </c>
      <c r="D48" s="66">
        <f>+C48*(100-E48)/100</f>
        <v>120</v>
      </c>
      <c r="E48" s="74">
        <v>40</v>
      </c>
      <c r="F48" s="74"/>
      <c r="G48" s="74">
        <v>156</v>
      </c>
      <c r="H48" s="74"/>
      <c r="I48" s="74"/>
      <c r="J48" s="74"/>
      <c r="K48" s="74"/>
      <c r="L48" s="39" t="s">
        <v>217</v>
      </c>
    </row>
    <row r="49" spans="1:12" ht="24.75" customHeight="1" thickTop="1" x14ac:dyDescent="0.25">
      <c r="A49" s="40">
        <v>41650</v>
      </c>
      <c r="B49" s="41" t="s">
        <v>127</v>
      </c>
      <c r="C49" s="119"/>
      <c r="D49" s="61"/>
      <c r="E49" s="119"/>
      <c r="F49" s="119"/>
      <c r="G49" s="119"/>
      <c r="H49" s="1611" t="s">
        <v>210</v>
      </c>
      <c r="I49" s="1612"/>
      <c r="J49" s="1613"/>
      <c r="K49" s="983"/>
      <c r="L49" s="42" t="s">
        <v>503</v>
      </c>
    </row>
    <row r="50" spans="1:12" ht="24.75" customHeight="1" x14ac:dyDescent="0.25">
      <c r="A50" s="16">
        <v>41726</v>
      </c>
      <c r="B50" s="17" t="s">
        <v>127</v>
      </c>
      <c r="D50" s="57"/>
      <c r="L50" s="18" t="s">
        <v>891</v>
      </c>
    </row>
    <row r="51" spans="1:12" ht="24.75" customHeight="1" x14ac:dyDescent="0.25">
      <c r="A51" s="16">
        <v>41760</v>
      </c>
      <c r="B51" s="17" t="s">
        <v>18</v>
      </c>
      <c r="C51" s="47">
        <v>190</v>
      </c>
      <c r="D51" s="57">
        <f>+C51*(100-E51)/100</f>
        <v>114</v>
      </c>
      <c r="E51" s="47">
        <v>40</v>
      </c>
      <c r="G51" s="47">
        <v>150</v>
      </c>
      <c r="L51" s="18" t="s">
        <v>317</v>
      </c>
    </row>
    <row r="52" spans="1:12" ht="24.75" customHeight="1" x14ac:dyDescent="0.25">
      <c r="A52" s="16">
        <v>41869</v>
      </c>
      <c r="B52" s="17" t="s">
        <v>11</v>
      </c>
      <c r="C52" s="1661" t="s">
        <v>339</v>
      </c>
      <c r="D52" s="1662"/>
      <c r="E52" s="1662"/>
      <c r="F52" s="1662"/>
      <c r="G52" s="1662"/>
      <c r="H52" s="1662"/>
      <c r="I52" s="1662"/>
      <c r="J52" s="1663"/>
      <c r="K52" s="1002"/>
    </row>
    <row r="53" spans="1:12" ht="24.75" customHeight="1" x14ac:dyDescent="0.25">
      <c r="A53" s="19">
        <v>41873</v>
      </c>
      <c r="B53" s="20" t="s">
        <v>18</v>
      </c>
      <c r="C53" s="62">
        <v>125</v>
      </c>
      <c r="D53" s="60">
        <f>+C53*(100-E53)/100</f>
        <v>68.75</v>
      </c>
      <c r="E53" s="62">
        <v>45</v>
      </c>
      <c r="F53" s="62"/>
      <c r="G53" s="62">
        <v>150</v>
      </c>
      <c r="H53" s="62"/>
      <c r="I53" s="62"/>
      <c r="J53" s="62"/>
      <c r="K53" s="1098"/>
      <c r="L53" s="28" t="s">
        <v>340</v>
      </c>
    </row>
    <row r="54" spans="1:12" ht="24.75" customHeight="1" x14ac:dyDescent="0.25">
      <c r="A54" s="16">
        <v>41874</v>
      </c>
      <c r="B54" s="17" t="s">
        <v>127</v>
      </c>
      <c r="D54" s="57"/>
      <c r="H54" s="164" t="s">
        <v>218</v>
      </c>
      <c r="I54" s="165"/>
      <c r="L54" s="18" t="s">
        <v>892</v>
      </c>
    </row>
    <row r="55" spans="1:12" ht="24.75" customHeight="1" x14ac:dyDescent="0.25">
      <c r="A55" s="16">
        <v>41880</v>
      </c>
      <c r="B55" s="17" t="s">
        <v>18</v>
      </c>
      <c r="C55" s="47">
        <v>205</v>
      </c>
      <c r="D55" s="57">
        <f>+C55*(100-E55)/100</f>
        <v>112.75</v>
      </c>
      <c r="E55" s="47">
        <v>45</v>
      </c>
      <c r="G55" s="47">
        <v>150</v>
      </c>
      <c r="L55" s="18" t="s">
        <v>214</v>
      </c>
    </row>
    <row r="56" spans="1:12" ht="20.100000000000001" customHeight="1" x14ac:dyDescent="0.25">
      <c r="A56" s="16">
        <v>41883</v>
      </c>
      <c r="B56" s="17" t="s">
        <v>13</v>
      </c>
      <c r="C56" s="1606" t="s">
        <v>14</v>
      </c>
      <c r="D56" s="1606"/>
      <c r="E56" s="1606"/>
      <c r="F56" s="1606"/>
      <c r="G56" s="1606"/>
      <c r="H56" s="1606"/>
      <c r="I56" s="1606"/>
      <c r="J56" s="1606"/>
    </row>
    <row r="57" spans="1:12" ht="88.5" customHeight="1" x14ac:dyDescent="0.25">
      <c r="A57" s="16">
        <v>41916</v>
      </c>
      <c r="B57" s="17" t="s">
        <v>13</v>
      </c>
      <c r="C57" s="1664" t="s">
        <v>893</v>
      </c>
      <c r="D57" s="1665"/>
      <c r="E57" s="1665"/>
      <c r="F57" s="1665"/>
      <c r="G57" s="1665"/>
      <c r="H57" s="1665"/>
      <c r="I57" s="1665"/>
      <c r="J57" s="1666"/>
      <c r="K57" s="999"/>
    </row>
    <row r="58" spans="1:12" ht="22.5" customHeight="1" x14ac:dyDescent="0.25">
      <c r="A58" s="16">
        <v>41937</v>
      </c>
      <c r="B58" s="17" t="s">
        <v>66</v>
      </c>
      <c r="C58" s="1664" t="s">
        <v>358</v>
      </c>
      <c r="D58" s="1665"/>
      <c r="E58" s="1665"/>
      <c r="F58" s="1665"/>
      <c r="G58" s="1665"/>
      <c r="H58" s="1665"/>
      <c r="I58" s="1665"/>
      <c r="J58" s="1666"/>
      <c r="K58" s="999"/>
    </row>
    <row r="59" spans="1:12" ht="20.100000000000001" customHeight="1" x14ac:dyDescent="0.25">
      <c r="A59" s="16">
        <v>41955</v>
      </c>
      <c r="B59" s="17" t="s">
        <v>127</v>
      </c>
      <c r="D59" s="57"/>
      <c r="J59" s="47">
        <v>4135</v>
      </c>
      <c r="L59" s="18" t="s">
        <v>354</v>
      </c>
    </row>
    <row r="60" spans="1:12" ht="50.25" customHeight="1" x14ac:dyDescent="0.25">
      <c r="A60" s="462">
        <v>41980</v>
      </c>
      <c r="B60" s="689" t="s">
        <v>24</v>
      </c>
      <c r="C60" s="1714" t="s">
        <v>894</v>
      </c>
      <c r="D60" s="1771"/>
      <c r="E60" s="1771"/>
      <c r="F60" s="1771"/>
      <c r="G60" s="1771"/>
      <c r="H60" s="1771"/>
      <c r="I60" s="1771"/>
      <c r="J60" s="1772"/>
      <c r="K60" s="1042"/>
      <c r="L60" s="698"/>
    </row>
    <row r="61" spans="1:12" ht="20.100000000000001" customHeight="1" thickBot="1" x14ac:dyDescent="0.3">
      <c r="A61" s="22">
        <v>41990</v>
      </c>
      <c r="B61" s="23" t="s">
        <v>18</v>
      </c>
      <c r="C61" s="64">
        <v>190</v>
      </c>
      <c r="D61" s="58">
        <f>+C61*(100-E61)/100</f>
        <v>104.5</v>
      </c>
      <c r="E61" s="64">
        <v>45</v>
      </c>
      <c r="F61" s="64"/>
      <c r="G61" s="64">
        <v>140</v>
      </c>
      <c r="H61" s="64"/>
      <c r="I61" s="64"/>
      <c r="J61" s="64"/>
      <c r="K61" s="64"/>
      <c r="L61" s="32" t="s">
        <v>158</v>
      </c>
    </row>
    <row r="62" spans="1:12" ht="20.100000000000001" customHeight="1" thickTop="1" x14ac:dyDescent="0.25">
      <c r="A62" s="44">
        <v>42040</v>
      </c>
      <c r="B62" s="45" t="s">
        <v>127</v>
      </c>
      <c r="C62" s="81"/>
      <c r="D62" s="67"/>
      <c r="E62" s="81"/>
      <c r="F62" s="81"/>
      <c r="G62" s="81"/>
      <c r="H62" s="81">
        <v>5265</v>
      </c>
      <c r="I62" s="81">
        <v>98</v>
      </c>
      <c r="J62" s="81"/>
      <c r="K62" s="985"/>
      <c r="L62" s="42" t="s">
        <v>895</v>
      </c>
    </row>
    <row r="63" spans="1:12" ht="20.100000000000001" customHeight="1" x14ac:dyDescent="0.25">
      <c r="A63" s="16">
        <v>42085</v>
      </c>
      <c r="B63" s="17" t="s">
        <v>18</v>
      </c>
      <c r="C63" s="47">
        <v>220</v>
      </c>
      <c r="D63" s="57">
        <f>+C63*(100-E63)/100</f>
        <v>88</v>
      </c>
      <c r="E63" s="47">
        <v>60</v>
      </c>
      <c r="G63" s="47">
        <v>120</v>
      </c>
      <c r="L63" s="18" t="s">
        <v>213</v>
      </c>
    </row>
    <row r="64" spans="1:12" ht="20.100000000000001" customHeight="1" x14ac:dyDescent="0.25">
      <c r="A64" s="213">
        <v>42144</v>
      </c>
      <c r="B64" s="17" t="s">
        <v>18</v>
      </c>
      <c r="C64" s="47">
        <v>200</v>
      </c>
      <c r="D64" s="57">
        <f>+C64*(100-E64)/100</f>
        <v>80</v>
      </c>
      <c r="E64" s="47">
        <v>60</v>
      </c>
      <c r="G64" s="47">
        <v>123</v>
      </c>
      <c r="L64" s="18" t="s">
        <v>214</v>
      </c>
    </row>
    <row r="65" spans="1:12" x14ac:dyDescent="0.25">
      <c r="A65" s="16">
        <v>42277</v>
      </c>
      <c r="B65" s="17" t="s">
        <v>18</v>
      </c>
      <c r="C65" s="47">
        <v>195</v>
      </c>
      <c r="D65" s="57">
        <f>+C65*(100-E65)/100</f>
        <v>48.75</v>
      </c>
      <c r="E65" s="47">
        <v>75</v>
      </c>
      <c r="G65" s="47">
        <v>170</v>
      </c>
      <c r="L65" s="18" t="s">
        <v>1086</v>
      </c>
    </row>
    <row r="66" spans="1:12" ht="51.75" customHeight="1" x14ac:dyDescent="0.25">
      <c r="A66" s="16">
        <v>42290</v>
      </c>
      <c r="B66" s="17" t="s">
        <v>13</v>
      </c>
      <c r="C66" s="1664" t="s">
        <v>1271</v>
      </c>
      <c r="D66" s="1662"/>
      <c r="E66" s="1662"/>
      <c r="F66" s="1662"/>
      <c r="G66" s="1662"/>
      <c r="H66" s="1662"/>
      <c r="I66" s="1662"/>
      <c r="J66" s="1663"/>
      <c r="K66" s="1002"/>
    </row>
    <row r="67" spans="1:12" ht="20.100000000000001" customHeight="1" x14ac:dyDescent="0.25">
      <c r="A67" s="16">
        <v>42311</v>
      </c>
      <c r="B67" s="17" t="s">
        <v>13</v>
      </c>
      <c r="C67" s="1661" t="s">
        <v>1109</v>
      </c>
      <c r="D67" s="1662"/>
      <c r="E67" s="1662"/>
      <c r="F67" s="1662"/>
      <c r="G67" s="1662"/>
      <c r="H67" s="1662"/>
      <c r="I67" s="1662"/>
      <c r="J67" s="1663"/>
      <c r="K67" s="1002"/>
    </row>
    <row r="68" spans="1:12" ht="20.100000000000001" customHeight="1" x14ac:dyDescent="0.25">
      <c r="A68" s="268">
        <v>42325</v>
      </c>
      <c r="B68" s="17" t="s">
        <v>18</v>
      </c>
      <c r="C68" s="267">
        <v>195</v>
      </c>
      <c r="D68" s="57">
        <f>+C68*(100-E68)/100</f>
        <v>48.75</v>
      </c>
      <c r="E68" s="267">
        <v>75</v>
      </c>
      <c r="F68" s="267"/>
      <c r="G68" s="267">
        <v>160</v>
      </c>
      <c r="H68" s="267"/>
      <c r="I68" s="267"/>
      <c r="J68" s="267"/>
      <c r="L68" s="18" t="s">
        <v>30</v>
      </c>
    </row>
    <row r="69" spans="1:12" ht="31.5" x14ac:dyDescent="0.25">
      <c r="A69" s="16">
        <v>42327</v>
      </c>
      <c r="B69" s="17" t="s">
        <v>127</v>
      </c>
      <c r="D69" s="57"/>
      <c r="H69" s="47">
        <v>4460</v>
      </c>
      <c r="I69" s="47">
        <v>93</v>
      </c>
      <c r="L69" s="18" t="s">
        <v>1127</v>
      </c>
    </row>
    <row r="70" spans="1:12" ht="16.5" thickBot="1" x14ac:dyDescent="0.3">
      <c r="A70" s="381">
        <v>42337</v>
      </c>
      <c r="B70" s="388" t="s">
        <v>18</v>
      </c>
      <c r="C70" s="74">
        <v>190</v>
      </c>
      <c r="D70" s="66">
        <f>+C70*(100-E70)/100</f>
        <v>47.5</v>
      </c>
      <c r="E70" s="74">
        <v>75</v>
      </c>
      <c r="F70" s="74"/>
      <c r="G70" s="74">
        <v>168</v>
      </c>
      <c r="H70" s="74"/>
      <c r="I70" s="74"/>
      <c r="J70" s="74"/>
      <c r="K70" s="74"/>
      <c r="L70" s="39" t="s">
        <v>1139</v>
      </c>
    </row>
    <row r="71" spans="1:12" ht="16.5" thickTop="1" x14ac:dyDescent="0.25">
      <c r="A71" s="40">
        <v>42370</v>
      </c>
      <c r="B71" s="41" t="s">
        <v>18</v>
      </c>
      <c r="C71" s="378">
        <v>190</v>
      </c>
      <c r="D71" s="61">
        <f>+C71*(100-E71)/100</f>
        <v>47.5</v>
      </c>
      <c r="E71" s="378">
        <v>75</v>
      </c>
      <c r="F71" s="378"/>
      <c r="G71" s="378">
        <v>200</v>
      </c>
      <c r="H71" s="378"/>
      <c r="I71" s="378"/>
      <c r="J71" s="378"/>
      <c r="K71" s="984"/>
      <c r="L71" s="42" t="s">
        <v>30</v>
      </c>
    </row>
    <row r="72" spans="1:12" x14ac:dyDescent="0.25">
      <c r="A72" s="325">
        <v>42440</v>
      </c>
      <c r="B72" s="17" t="s">
        <v>26</v>
      </c>
      <c r="C72" s="1768" t="s">
        <v>1427</v>
      </c>
      <c r="D72" s="1769"/>
      <c r="E72" s="1769"/>
      <c r="F72" s="1769"/>
      <c r="G72" s="1769"/>
      <c r="H72" s="1769"/>
      <c r="I72" s="1769"/>
      <c r="J72" s="1770"/>
      <c r="K72" s="1045"/>
    </row>
    <row r="73" spans="1:12" x14ac:dyDescent="0.25">
      <c r="A73" s="16">
        <v>42507</v>
      </c>
      <c r="B73" s="17" t="s">
        <v>18</v>
      </c>
      <c r="C73" s="47">
        <v>185</v>
      </c>
      <c r="D73" s="57">
        <f>+C73*(100-E73)/100</f>
        <v>46.25</v>
      </c>
      <c r="E73" s="47">
        <v>75</v>
      </c>
      <c r="G73" s="47">
        <v>127</v>
      </c>
      <c r="L73" s="18" t="s">
        <v>36</v>
      </c>
    </row>
    <row r="74" spans="1:12" ht="48.75" customHeight="1" x14ac:dyDescent="0.25">
      <c r="A74" s="16">
        <v>42509</v>
      </c>
      <c r="B74" s="17" t="s">
        <v>13</v>
      </c>
      <c r="C74" s="1664" t="s">
        <v>1275</v>
      </c>
      <c r="D74" s="1665"/>
      <c r="E74" s="1665"/>
      <c r="F74" s="1665"/>
      <c r="G74" s="1665"/>
      <c r="H74" s="1665"/>
      <c r="I74" s="1665"/>
      <c r="J74" s="1666"/>
      <c r="K74" s="999"/>
    </row>
    <row r="75" spans="1:12" ht="31.5" customHeight="1" x14ac:dyDescent="0.25">
      <c r="A75" s="16">
        <v>42512</v>
      </c>
      <c r="B75" s="17" t="s">
        <v>13</v>
      </c>
      <c r="C75" s="1664" t="s">
        <v>1277</v>
      </c>
      <c r="D75" s="1665"/>
      <c r="E75" s="1665"/>
      <c r="F75" s="1665"/>
      <c r="G75" s="1665"/>
      <c r="H75" s="1665"/>
      <c r="I75" s="1665"/>
      <c r="J75" s="1666"/>
      <c r="K75" s="999"/>
    </row>
    <row r="76" spans="1:12" ht="42" customHeight="1" x14ac:dyDescent="0.25">
      <c r="A76" s="16">
        <v>42514</v>
      </c>
      <c r="B76" s="17" t="s">
        <v>13</v>
      </c>
      <c r="C76" s="1664" t="s">
        <v>1279</v>
      </c>
      <c r="D76" s="1665"/>
      <c r="E76" s="1665"/>
      <c r="F76" s="1665"/>
      <c r="G76" s="1665"/>
      <c r="H76" s="1665"/>
      <c r="I76" s="1665"/>
      <c r="J76" s="1666"/>
      <c r="K76" s="999"/>
    </row>
    <row r="77" spans="1:12" ht="36.75" customHeight="1" x14ac:dyDescent="0.25">
      <c r="A77" s="16">
        <v>42519</v>
      </c>
      <c r="B77" s="17" t="s">
        <v>13</v>
      </c>
      <c r="C77" s="1664" t="s">
        <v>1281</v>
      </c>
      <c r="D77" s="1665"/>
      <c r="E77" s="1665"/>
      <c r="F77" s="1665"/>
      <c r="G77" s="1665"/>
      <c r="H77" s="1665"/>
      <c r="I77" s="1665"/>
      <c r="J77" s="1666"/>
      <c r="K77" s="999"/>
    </row>
    <row r="78" spans="1:12" ht="30.75" customHeight="1" x14ac:dyDescent="0.25">
      <c r="A78" s="19">
        <v>42524</v>
      </c>
      <c r="B78" s="20" t="s">
        <v>127</v>
      </c>
      <c r="C78" s="353"/>
      <c r="D78" s="60"/>
      <c r="E78" s="353"/>
      <c r="F78" s="353"/>
      <c r="G78" s="353"/>
      <c r="H78" s="353">
        <v>4620</v>
      </c>
      <c r="I78" s="353">
        <v>100</v>
      </c>
      <c r="J78" s="353"/>
      <c r="K78" s="1098"/>
      <c r="L78" s="28" t="s">
        <v>1288</v>
      </c>
    </row>
    <row r="79" spans="1:12" ht="50.25" customHeight="1" x14ac:dyDescent="0.25">
      <c r="A79" s="16">
        <v>42531</v>
      </c>
      <c r="B79" s="17" t="s">
        <v>13</v>
      </c>
      <c r="C79" s="1664" t="s">
        <v>1308</v>
      </c>
      <c r="D79" s="1665"/>
      <c r="E79" s="1665"/>
      <c r="F79" s="1665"/>
      <c r="G79" s="1665"/>
      <c r="H79" s="1665"/>
      <c r="I79" s="1665"/>
      <c r="J79" s="1666"/>
      <c r="K79" s="999"/>
    </row>
    <row r="80" spans="1:12" ht="61.5" customHeight="1" x14ac:dyDescent="0.25">
      <c r="A80" s="462">
        <v>42694</v>
      </c>
      <c r="B80" s="689" t="s">
        <v>97</v>
      </c>
      <c r="C80" s="1705" t="s">
        <v>2247</v>
      </c>
      <c r="D80" s="1765"/>
      <c r="E80" s="1765"/>
      <c r="F80" s="1765"/>
      <c r="G80" s="1765"/>
      <c r="H80" s="1765"/>
      <c r="I80" s="1765"/>
      <c r="J80" s="1766"/>
      <c r="K80" s="1044"/>
      <c r="L80" s="625" t="s">
        <v>1538</v>
      </c>
    </row>
    <row r="81" spans="1:12" ht="23.25" customHeight="1" x14ac:dyDescent="0.25">
      <c r="A81" s="16">
        <v>42703</v>
      </c>
      <c r="B81" s="17" t="s">
        <v>13</v>
      </c>
      <c r="C81" s="1655" t="s">
        <v>1470</v>
      </c>
      <c r="D81" s="1665"/>
      <c r="E81" s="1665"/>
      <c r="F81" s="1665"/>
      <c r="G81" s="1665"/>
      <c r="H81" s="1665"/>
      <c r="I81" s="1665"/>
      <c r="J81" s="1666"/>
      <c r="K81" s="999"/>
    </row>
    <row r="82" spans="1:12" ht="19.5" customHeight="1" thickBot="1" x14ac:dyDescent="0.3">
      <c r="A82" s="352">
        <v>42708</v>
      </c>
      <c r="B82" s="354" t="s">
        <v>18</v>
      </c>
      <c r="C82" s="391">
        <v>205</v>
      </c>
      <c r="D82" s="205">
        <f>+C82*(100-E82)/100</f>
        <v>51.25</v>
      </c>
      <c r="E82" s="391">
        <v>75</v>
      </c>
      <c r="F82" s="391"/>
      <c r="G82" s="391">
        <v>165</v>
      </c>
      <c r="H82" s="391"/>
      <c r="I82" s="391"/>
      <c r="J82" s="391"/>
      <c r="K82" s="391"/>
      <c r="L82" s="39" t="s">
        <v>36</v>
      </c>
    </row>
    <row r="83" spans="1:12" ht="19.5" customHeight="1" thickTop="1" x14ac:dyDescent="0.25">
      <c r="A83" s="40">
        <v>42800</v>
      </c>
      <c r="B83" s="41" t="s">
        <v>127</v>
      </c>
      <c r="C83" s="181"/>
      <c r="D83" s="182"/>
      <c r="E83" s="181"/>
      <c r="F83" s="181"/>
      <c r="G83" s="181"/>
      <c r="H83" s="1732" t="s">
        <v>1526</v>
      </c>
      <c r="I83" s="1767"/>
      <c r="J83" s="1733"/>
      <c r="K83" s="1033"/>
      <c r="L83" s="138" t="s">
        <v>42</v>
      </c>
    </row>
    <row r="84" spans="1:12" ht="19.5" customHeight="1" x14ac:dyDescent="0.25">
      <c r="A84" s="16">
        <v>42805</v>
      </c>
      <c r="B84" s="17" t="s">
        <v>18</v>
      </c>
      <c r="C84" s="474">
        <v>185</v>
      </c>
      <c r="D84" s="179">
        <f>+C84*(100-E84)/100</f>
        <v>55.5</v>
      </c>
      <c r="E84" s="474">
        <v>70</v>
      </c>
      <c r="F84" s="474"/>
      <c r="G84" s="474">
        <v>150</v>
      </c>
      <c r="H84" s="474"/>
      <c r="I84" s="474"/>
      <c r="J84" s="474"/>
      <c r="K84" s="1003"/>
      <c r="L84" s="21" t="s">
        <v>1588</v>
      </c>
    </row>
    <row r="85" spans="1:12" ht="20.100000000000001" customHeight="1" x14ac:dyDescent="0.25">
      <c r="A85" s="16">
        <v>42821</v>
      </c>
      <c r="B85" s="17" t="s">
        <v>127</v>
      </c>
      <c r="C85" s="474"/>
      <c r="D85" s="179"/>
      <c r="E85" s="474"/>
      <c r="F85" s="474"/>
      <c r="G85" s="474"/>
      <c r="H85" s="474">
        <v>4920</v>
      </c>
      <c r="I85" s="474">
        <v>100</v>
      </c>
      <c r="J85" s="474"/>
      <c r="K85" s="1003"/>
      <c r="L85" s="18" t="s">
        <v>42</v>
      </c>
    </row>
    <row r="86" spans="1:12" ht="20.100000000000001" customHeight="1" x14ac:dyDescent="0.25">
      <c r="A86" s="16">
        <v>42917</v>
      </c>
      <c r="B86" s="17" t="s">
        <v>18</v>
      </c>
      <c r="C86" s="474">
        <v>183</v>
      </c>
      <c r="D86" s="179">
        <f t="shared" ref="D86:D147" si="0">+C86*(100-E86)/100</f>
        <v>64.05</v>
      </c>
      <c r="E86" s="474">
        <v>65</v>
      </c>
      <c r="F86" s="474"/>
      <c r="G86" s="474">
        <v>215</v>
      </c>
      <c r="H86" s="474"/>
      <c r="I86" s="474"/>
      <c r="J86" s="474"/>
      <c r="K86" s="1003"/>
      <c r="L86" s="21" t="s">
        <v>1588</v>
      </c>
    </row>
    <row r="87" spans="1:12" ht="21.75" customHeight="1" x14ac:dyDescent="0.25">
      <c r="A87" s="455">
        <v>42957</v>
      </c>
      <c r="B87" s="17" t="s">
        <v>127</v>
      </c>
      <c r="C87" s="474"/>
      <c r="D87" s="179"/>
      <c r="E87" s="474"/>
      <c r="F87" s="474"/>
      <c r="G87" s="474"/>
      <c r="H87" s="474">
        <v>4848</v>
      </c>
      <c r="I87" s="474">
        <v>100</v>
      </c>
      <c r="J87" s="474"/>
      <c r="K87" s="1003"/>
      <c r="L87" s="18" t="s">
        <v>306</v>
      </c>
    </row>
    <row r="88" spans="1:12" ht="20.100000000000001" customHeight="1" x14ac:dyDescent="0.25">
      <c r="A88" s="16">
        <v>42983</v>
      </c>
      <c r="B88" s="17" t="s">
        <v>351</v>
      </c>
      <c r="C88" s="1658" t="s">
        <v>339</v>
      </c>
      <c r="D88" s="1659"/>
      <c r="E88" s="1659"/>
      <c r="F88" s="1659"/>
      <c r="G88" s="1659"/>
      <c r="H88" s="1659"/>
      <c r="I88" s="1659"/>
      <c r="J88" s="1660"/>
      <c r="K88" s="997"/>
      <c r="L88" s="21"/>
    </row>
    <row r="89" spans="1:12" ht="54.75" customHeight="1" x14ac:dyDescent="0.25">
      <c r="A89" s="16">
        <v>43000</v>
      </c>
      <c r="B89" s="17" t="s">
        <v>13</v>
      </c>
      <c r="C89" s="1655" t="s">
        <v>1727</v>
      </c>
      <c r="D89" s="1656"/>
      <c r="E89" s="1656"/>
      <c r="F89" s="1656"/>
      <c r="G89" s="1656"/>
      <c r="H89" s="1656"/>
      <c r="I89" s="1656"/>
      <c r="J89" s="1657"/>
      <c r="K89" s="991"/>
      <c r="L89" s="21" t="s">
        <v>2030</v>
      </c>
    </row>
    <row r="90" spans="1:12" ht="48" customHeight="1" x14ac:dyDescent="0.25">
      <c r="A90" s="16">
        <v>43010</v>
      </c>
      <c r="B90" s="17" t="s">
        <v>13</v>
      </c>
      <c r="C90" s="1655" t="s">
        <v>1736</v>
      </c>
      <c r="D90" s="1656"/>
      <c r="E90" s="1656"/>
      <c r="F90" s="1656"/>
      <c r="G90" s="1656"/>
      <c r="H90" s="1656"/>
      <c r="I90" s="1656"/>
      <c r="J90" s="1657"/>
      <c r="K90" s="991"/>
      <c r="L90" s="21" t="s">
        <v>2029</v>
      </c>
    </row>
    <row r="91" spans="1:12" ht="20.100000000000001" customHeight="1" x14ac:dyDescent="0.25">
      <c r="A91" s="16">
        <v>43029</v>
      </c>
      <c r="B91" s="17" t="s">
        <v>127</v>
      </c>
      <c r="C91" s="474"/>
      <c r="D91" s="179"/>
      <c r="E91" s="474"/>
      <c r="F91" s="474"/>
      <c r="G91" s="474"/>
      <c r="H91" s="474">
        <v>4770</v>
      </c>
      <c r="I91" s="474">
        <v>100</v>
      </c>
      <c r="J91" s="474"/>
      <c r="K91" s="1003"/>
      <c r="L91" s="21" t="s">
        <v>1759</v>
      </c>
    </row>
    <row r="92" spans="1:12" ht="16.5" thickBot="1" x14ac:dyDescent="0.3">
      <c r="A92" s="634">
        <v>43039</v>
      </c>
      <c r="B92" s="144" t="s">
        <v>18</v>
      </c>
      <c r="C92" s="243">
        <v>115</v>
      </c>
      <c r="D92" s="244">
        <f t="shared" si="0"/>
        <v>40.25</v>
      </c>
      <c r="E92" s="243">
        <v>65</v>
      </c>
      <c r="F92" s="243"/>
      <c r="G92" s="243">
        <v>170</v>
      </c>
      <c r="H92" s="243"/>
      <c r="I92" s="243"/>
      <c r="J92" s="243"/>
      <c r="K92" s="243"/>
      <c r="L92" s="150" t="s">
        <v>1767</v>
      </c>
    </row>
    <row r="93" spans="1:12" ht="20.100000000000001" customHeight="1" thickTop="1" x14ac:dyDescent="0.25">
      <c r="A93" s="154">
        <v>43177</v>
      </c>
      <c r="B93" s="155" t="s">
        <v>18</v>
      </c>
      <c r="C93" s="371">
        <v>155</v>
      </c>
      <c r="D93" s="372">
        <f t="shared" si="0"/>
        <v>46.5</v>
      </c>
      <c r="E93" s="371">
        <v>70</v>
      </c>
      <c r="F93" s="371"/>
      <c r="G93" s="371">
        <v>160</v>
      </c>
      <c r="H93" s="371"/>
      <c r="I93" s="371"/>
      <c r="J93" s="371"/>
      <c r="K93" s="371"/>
      <c r="L93" s="156" t="s">
        <v>1978</v>
      </c>
    </row>
    <row r="94" spans="1:12" x14ac:dyDescent="0.25">
      <c r="A94" s="16">
        <v>43180</v>
      </c>
      <c r="B94" s="17" t="s">
        <v>127</v>
      </c>
      <c r="C94" s="474"/>
      <c r="D94" s="179"/>
      <c r="E94" s="474"/>
      <c r="F94" s="474"/>
      <c r="G94" s="474"/>
      <c r="H94" s="474">
        <v>4920</v>
      </c>
      <c r="I94" s="474">
        <v>100</v>
      </c>
      <c r="J94" s="474"/>
      <c r="K94" s="1003"/>
      <c r="L94" s="18" t="s">
        <v>1986</v>
      </c>
    </row>
    <row r="95" spans="1:12" ht="36" customHeight="1" x14ac:dyDescent="0.25">
      <c r="A95" s="16">
        <v>43201</v>
      </c>
      <c r="B95" s="17" t="s">
        <v>13</v>
      </c>
      <c r="C95" s="1655" t="s">
        <v>2027</v>
      </c>
      <c r="D95" s="1656"/>
      <c r="E95" s="1656"/>
      <c r="F95" s="1656"/>
      <c r="G95" s="1656"/>
      <c r="H95" s="1656"/>
      <c r="I95" s="1656"/>
      <c r="J95" s="1657"/>
      <c r="K95" s="991"/>
      <c r="L95" s="21" t="s">
        <v>2028</v>
      </c>
    </row>
    <row r="96" spans="1:12" x14ac:dyDescent="0.25">
      <c r="A96" s="19">
        <v>43247</v>
      </c>
      <c r="B96" s="20" t="s">
        <v>18</v>
      </c>
      <c r="C96" s="236">
        <v>75</v>
      </c>
      <c r="D96" s="237">
        <f t="shared" si="0"/>
        <v>26.25</v>
      </c>
      <c r="E96" s="236">
        <v>65</v>
      </c>
      <c r="F96" s="236"/>
      <c r="G96" s="236">
        <v>150</v>
      </c>
      <c r="H96" s="236"/>
      <c r="I96" s="236"/>
      <c r="J96" s="236"/>
      <c r="K96" s="236"/>
      <c r="L96" s="28" t="s">
        <v>2090</v>
      </c>
    </row>
    <row r="97" spans="1:12" x14ac:dyDescent="0.25">
      <c r="A97" s="19">
        <v>43315</v>
      </c>
      <c r="B97" s="20" t="s">
        <v>18</v>
      </c>
      <c r="C97" s="236">
        <v>110</v>
      </c>
      <c r="D97" s="237">
        <f t="shared" si="0"/>
        <v>38.5</v>
      </c>
      <c r="E97" s="236">
        <v>65</v>
      </c>
      <c r="F97" s="236"/>
      <c r="G97" s="236">
        <v>150</v>
      </c>
      <c r="H97" s="236"/>
      <c r="I97" s="236"/>
      <c r="J97" s="236"/>
      <c r="K97" s="236"/>
      <c r="L97" s="28" t="s">
        <v>2160</v>
      </c>
    </row>
    <row r="98" spans="1:12" ht="34.5" customHeight="1" thickBot="1" x14ac:dyDescent="0.3">
      <c r="A98" s="22">
        <v>43327</v>
      </c>
      <c r="B98" s="23" t="s">
        <v>13</v>
      </c>
      <c r="C98" s="1692" t="s">
        <v>2204</v>
      </c>
      <c r="D98" s="1693"/>
      <c r="E98" s="1693"/>
      <c r="F98" s="1693"/>
      <c r="G98" s="1693"/>
      <c r="H98" s="1693"/>
      <c r="I98" s="1693"/>
      <c r="J98" s="1694"/>
      <c r="K98" s="989"/>
      <c r="L98" s="32"/>
    </row>
    <row r="99" spans="1:12" ht="20.100000000000001" customHeight="1" thickTop="1" x14ac:dyDescent="0.25">
      <c r="A99" s="16">
        <v>43943</v>
      </c>
      <c r="B99" s="17" t="s">
        <v>4</v>
      </c>
      <c r="C99" s="1702" t="s">
        <v>2882</v>
      </c>
      <c r="D99" s="1703"/>
      <c r="E99" s="1703"/>
      <c r="F99" s="1703"/>
      <c r="G99" s="1703"/>
      <c r="H99" s="1703"/>
      <c r="I99" s="1703"/>
      <c r="J99" s="1704"/>
      <c r="K99" s="1096"/>
    </row>
    <row r="100" spans="1:12" ht="20.100000000000001" customHeight="1" x14ac:dyDescent="0.25">
      <c r="A100" s="16">
        <v>44076</v>
      </c>
      <c r="B100" s="17" t="s">
        <v>127</v>
      </c>
      <c r="C100" s="474"/>
      <c r="D100" s="179" t="s">
        <v>1941</v>
      </c>
      <c r="E100" s="474"/>
      <c r="F100" s="474"/>
      <c r="G100" s="474"/>
      <c r="H100" s="474"/>
      <c r="I100" s="474"/>
      <c r="J100" s="474">
        <v>4030</v>
      </c>
      <c r="K100" s="1003"/>
      <c r="L100" s="18" t="s">
        <v>9</v>
      </c>
    </row>
    <row r="101" spans="1:12" ht="20.100000000000001" customHeight="1" x14ac:dyDescent="0.25">
      <c r="A101" s="16"/>
      <c r="B101" s="17"/>
      <c r="C101" s="474"/>
      <c r="D101" s="179">
        <f t="shared" si="0"/>
        <v>0</v>
      </c>
      <c r="E101" s="474"/>
      <c r="F101" s="474"/>
      <c r="G101" s="474"/>
      <c r="H101" s="474"/>
      <c r="I101" s="474"/>
      <c r="J101" s="474"/>
      <c r="K101" s="1003"/>
    </row>
    <row r="102" spans="1:12" x14ac:dyDescent="0.25">
      <c r="A102" s="16"/>
      <c r="B102" s="17"/>
      <c r="C102" s="474"/>
      <c r="D102" s="179">
        <f t="shared" si="0"/>
        <v>0</v>
      </c>
      <c r="E102" s="474"/>
      <c r="F102" s="474"/>
      <c r="G102" s="474"/>
      <c r="H102" s="474"/>
      <c r="I102" s="474"/>
      <c r="J102" s="474"/>
      <c r="K102" s="1003"/>
    </row>
    <row r="103" spans="1:12" x14ac:dyDescent="0.25">
      <c r="A103" s="16"/>
      <c r="B103" s="17"/>
      <c r="C103" s="474"/>
      <c r="D103" s="179">
        <f t="shared" si="0"/>
        <v>0</v>
      </c>
      <c r="E103" s="474"/>
      <c r="F103" s="474"/>
      <c r="G103" s="474"/>
      <c r="H103" s="474"/>
      <c r="I103" s="474"/>
      <c r="J103" s="474"/>
      <c r="K103" s="1003"/>
    </row>
    <row r="104" spans="1:12" x14ac:dyDescent="0.25">
      <c r="A104" s="16"/>
      <c r="B104" s="17"/>
      <c r="C104" s="474"/>
      <c r="D104" s="179">
        <f t="shared" si="0"/>
        <v>0</v>
      </c>
      <c r="E104" s="474"/>
      <c r="F104" s="474"/>
      <c r="G104" s="474"/>
      <c r="H104" s="474"/>
      <c r="I104" s="474"/>
      <c r="J104" s="474"/>
      <c r="K104" s="1003"/>
    </row>
    <row r="105" spans="1:12" ht="20.100000000000001" customHeight="1" x14ac:dyDescent="0.25">
      <c r="A105" s="16"/>
      <c r="B105" s="17"/>
      <c r="C105" s="474"/>
      <c r="D105" s="179">
        <f t="shared" si="0"/>
        <v>0</v>
      </c>
      <c r="E105" s="474"/>
      <c r="F105" s="474"/>
      <c r="G105" s="474"/>
      <c r="H105" s="474"/>
      <c r="I105" s="474"/>
      <c r="J105" s="474"/>
      <c r="K105" s="1003"/>
    </row>
    <row r="106" spans="1:12" x14ac:dyDescent="0.25">
      <c r="A106" s="16"/>
      <c r="B106" s="17"/>
      <c r="C106" s="474"/>
      <c r="D106" s="179">
        <f t="shared" si="0"/>
        <v>0</v>
      </c>
      <c r="E106" s="474"/>
      <c r="F106" s="474"/>
      <c r="G106" s="474"/>
      <c r="H106" s="474"/>
      <c r="I106" s="474"/>
      <c r="J106" s="474"/>
      <c r="K106" s="1003"/>
    </row>
    <row r="107" spans="1:12" x14ac:dyDescent="0.25">
      <c r="A107" s="16"/>
      <c r="B107" s="17"/>
      <c r="C107" s="474"/>
      <c r="D107" s="179">
        <f t="shared" si="0"/>
        <v>0</v>
      </c>
      <c r="E107" s="474"/>
      <c r="F107" s="474"/>
      <c r="G107" s="474"/>
      <c r="H107" s="474"/>
      <c r="I107" s="474"/>
      <c r="J107" s="474"/>
      <c r="K107" s="1003"/>
    </row>
    <row r="108" spans="1:12" x14ac:dyDescent="0.25">
      <c r="A108" s="16"/>
      <c r="B108" s="17"/>
      <c r="C108" s="474"/>
      <c r="D108" s="179">
        <f t="shared" si="0"/>
        <v>0</v>
      </c>
      <c r="E108" s="474"/>
      <c r="F108" s="474"/>
      <c r="G108" s="474"/>
      <c r="H108" s="474"/>
      <c r="I108" s="474"/>
      <c r="J108" s="474"/>
      <c r="K108" s="1003"/>
    </row>
    <row r="109" spans="1:12" ht="20.100000000000001" customHeight="1" x14ac:dyDescent="0.25">
      <c r="A109" s="16"/>
      <c r="B109" s="17"/>
      <c r="C109" s="474"/>
      <c r="D109" s="179">
        <f t="shared" si="0"/>
        <v>0</v>
      </c>
      <c r="E109" s="474"/>
      <c r="F109" s="474"/>
      <c r="G109" s="474"/>
      <c r="H109" s="474"/>
      <c r="I109" s="474"/>
      <c r="J109" s="474"/>
      <c r="K109" s="1003"/>
    </row>
    <row r="110" spans="1:12" ht="20.100000000000001" customHeight="1" x14ac:dyDescent="0.25">
      <c r="A110" s="16"/>
      <c r="B110" s="17"/>
      <c r="C110" s="474"/>
      <c r="D110" s="179">
        <f t="shared" si="0"/>
        <v>0</v>
      </c>
      <c r="E110" s="474"/>
      <c r="F110" s="474"/>
      <c r="G110" s="474"/>
      <c r="H110" s="474"/>
      <c r="I110" s="474"/>
      <c r="J110" s="474"/>
      <c r="K110" s="1003"/>
    </row>
    <row r="111" spans="1:12" x14ac:dyDescent="0.25">
      <c r="A111" s="16"/>
      <c r="B111" s="17"/>
      <c r="C111" s="474"/>
      <c r="D111" s="179">
        <f t="shared" si="0"/>
        <v>0</v>
      </c>
      <c r="E111" s="474"/>
      <c r="F111" s="474"/>
      <c r="G111" s="474"/>
      <c r="H111" s="474"/>
      <c r="I111" s="474"/>
      <c r="J111" s="474"/>
      <c r="K111" s="1003"/>
    </row>
    <row r="112" spans="1:12" x14ac:dyDescent="0.25">
      <c r="A112" s="16"/>
      <c r="B112" s="17"/>
      <c r="C112" s="474"/>
      <c r="D112" s="179">
        <f t="shared" si="0"/>
        <v>0</v>
      </c>
      <c r="E112" s="474"/>
      <c r="F112" s="474"/>
      <c r="G112" s="474"/>
      <c r="H112" s="474"/>
      <c r="I112" s="474"/>
      <c r="J112" s="474"/>
      <c r="K112" s="1003"/>
    </row>
    <row r="113" spans="1:11" x14ac:dyDescent="0.25">
      <c r="A113" s="16"/>
      <c r="B113" s="17"/>
      <c r="C113" s="474"/>
      <c r="D113" s="179">
        <f t="shared" si="0"/>
        <v>0</v>
      </c>
      <c r="E113" s="474"/>
      <c r="F113" s="474"/>
      <c r="G113" s="474"/>
      <c r="H113" s="474"/>
      <c r="I113" s="474"/>
      <c r="J113" s="474"/>
      <c r="K113" s="1003"/>
    </row>
    <row r="114" spans="1:11" x14ac:dyDescent="0.25">
      <c r="A114" s="16"/>
      <c r="B114" s="17"/>
      <c r="C114" s="474"/>
      <c r="D114" s="179">
        <f t="shared" si="0"/>
        <v>0</v>
      </c>
      <c r="E114" s="474"/>
      <c r="F114" s="474"/>
      <c r="G114" s="474"/>
      <c r="H114" s="474"/>
      <c r="I114" s="474"/>
      <c r="J114" s="474"/>
      <c r="K114" s="1003"/>
    </row>
    <row r="115" spans="1:11" x14ac:dyDescent="0.25">
      <c r="A115" s="16"/>
      <c r="B115" s="17"/>
      <c r="C115" s="474"/>
      <c r="D115" s="179">
        <f t="shared" si="0"/>
        <v>0</v>
      </c>
      <c r="E115" s="474"/>
      <c r="F115" s="474"/>
      <c r="G115" s="474"/>
      <c r="H115" s="474"/>
      <c r="I115" s="474"/>
      <c r="J115" s="474"/>
      <c r="K115" s="1003"/>
    </row>
    <row r="116" spans="1:11" x14ac:dyDescent="0.25">
      <c r="A116" s="16"/>
      <c r="B116" s="17"/>
      <c r="C116" s="474"/>
      <c r="D116" s="179">
        <f t="shared" si="0"/>
        <v>0</v>
      </c>
      <c r="E116" s="474"/>
      <c r="F116" s="474"/>
      <c r="G116" s="474"/>
      <c r="H116" s="474"/>
      <c r="I116" s="474"/>
      <c r="J116" s="474"/>
      <c r="K116" s="1003"/>
    </row>
    <row r="117" spans="1:11" ht="20.100000000000001" customHeight="1" x14ac:dyDescent="0.25">
      <c r="A117" s="16"/>
      <c r="B117" s="17"/>
      <c r="C117" s="474"/>
      <c r="D117" s="179">
        <f t="shared" si="0"/>
        <v>0</v>
      </c>
      <c r="E117" s="474"/>
      <c r="F117" s="474"/>
      <c r="G117" s="474"/>
      <c r="H117" s="474"/>
      <c r="I117" s="474"/>
      <c r="J117" s="474"/>
      <c r="K117" s="1003"/>
    </row>
    <row r="118" spans="1:11" ht="20.100000000000001" customHeight="1" x14ac:dyDescent="0.25">
      <c r="A118" s="16"/>
      <c r="B118" s="17"/>
      <c r="C118" s="474"/>
      <c r="D118" s="179">
        <f t="shared" si="0"/>
        <v>0</v>
      </c>
      <c r="E118" s="474"/>
      <c r="F118" s="474"/>
      <c r="G118" s="474"/>
      <c r="H118" s="474"/>
      <c r="I118" s="474"/>
      <c r="J118" s="474"/>
      <c r="K118" s="1003"/>
    </row>
    <row r="119" spans="1:11" ht="20.100000000000001" customHeight="1" x14ac:dyDescent="0.25">
      <c r="A119" s="16"/>
      <c r="B119" s="17"/>
      <c r="C119" s="474"/>
      <c r="D119" s="179">
        <f t="shared" si="0"/>
        <v>0</v>
      </c>
      <c r="E119" s="474"/>
      <c r="F119" s="474"/>
      <c r="G119" s="474"/>
      <c r="H119" s="474"/>
      <c r="I119" s="474"/>
      <c r="J119" s="474"/>
      <c r="K119" s="1003"/>
    </row>
    <row r="120" spans="1:11" ht="20.100000000000001" customHeight="1" x14ac:dyDescent="0.25">
      <c r="A120" s="16"/>
      <c r="B120" s="17"/>
      <c r="C120" s="474"/>
      <c r="D120" s="179">
        <f t="shared" si="0"/>
        <v>0</v>
      </c>
      <c r="E120" s="474"/>
      <c r="F120" s="474"/>
      <c r="G120" s="474"/>
      <c r="H120" s="474"/>
      <c r="I120" s="474"/>
      <c r="J120" s="474"/>
      <c r="K120" s="1003"/>
    </row>
    <row r="121" spans="1:11" x14ac:dyDescent="0.25">
      <c r="A121" s="16"/>
      <c r="B121" s="17"/>
      <c r="C121" s="474"/>
      <c r="D121" s="179">
        <f t="shared" si="0"/>
        <v>0</v>
      </c>
      <c r="E121" s="474"/>
      <c r="F121" s="474"/>
      <c r="G121" s="474"/>
      <c r="H121" s="474"/>
      <c r="I121" s="474"/>
      <c r="J121" s="474"/>
      <c r="K121" s="1003"/>
    </row>
    <row r="122" spans="1:11" ht="20.100000000000001" customHeight="1" x14ac:dyDescent="0.25">
      <c r="A122" s="16"/>
      <c r="B122" s="17"/>
      <c r="C122" s="474"/>
      <c r="D122" s="179">
        <f t="shared" si="0"/>
        <v>0</v>
      </c>
      <c r="E122" s="474"/>
      <c r="F122" s="474"/>
      <c r="G122" s="474"/>
      <c r="H122" s="474"/>
      <c r="I122" s="474"/>
      <c r="J122" s="474"/>
      <c r="K122" s="1003"/>
    </row>
    <row r="123" spans="1:11" ht="20.100000000000001" customHeight="1" x14ac:dyDescent="0.25">
      <c r="A123" s="16"/>
      <c r="B123" s="17"/>
      <c r="C123" s="474"/>
      <c r="D123" s="179">
        <f t="shared" si="0"/>
        <v>0</v>
      </c>
      <c r="E123" s="474"/>
      <c r="F123" s="474"/>
      <c r="G123" s="474"/>
      <c r="H123" s="474"/>
      <c r="I123" s="474"/>
      <c r="J123" s="474"/>
      <c r="K123" s="1003"/>
    </row>
    <row r="124" spans="1:11" ht="20.100000000000001" customHeight="1" x14ac:dyDescent="0.25">
      <c r="A124" s="16"/>
      <c r="B124" s="17"/>
      <c r="C124" s="474"/>
      <c r="D124" s="179">
        <f t="shared" si="0"/>
        <v>0</v>
      </c>
      <c r="E124" s="474"/>
      <c r="F124" s="474"/>
      <c r="G124" s="474"/>
      <c r="H124" s="474"/>
      <c r="I124" s="474"/>
      <c r="J124" s="474"/>
      <c r="K124" s="1003"/>
    </row>
    <row r="125" spans="1:11" ht="20.100000000000001" customHeight="1" x14ac:dyDescent="0.25">
      <c r="A125" s="16"/>
      <c r="B125" s="17"/>
      <c r="C125" s="474"/>
      <c r="D125" s="179">
        <f t="shared" si="0"/>
        <v>0</v>
      </c>
      <c r="E125" s="474"/>
      <c r="F125" s="474"/>
      <c r="G125" s="474"/>
      <c r="H125" s="474"/>
      <c r="I125" s="474"/>
      <c r="J125" s="474"/>
      <c r="K125" s="1003"/>
    </row>
    <row r="126" spans="1:11" ht="20.100000000000001" customHeight="1" x14ac:dyDescent="0.25">
      <c r="A126" s="16"/>
      <c r="B126" s="17"/>
      <c r="C126" s="474"/>
      <c r="D126" s="179">
        <f t="shared" si="0"/>
        <v>0</v>
      </c>
      <c r="E126" s="474"/>
      <c r="F126" s="474"/>
      <c r="G126" s="474"/>
      <c r="H126" s="474"/>
      <c r="I126" s="474"/>
      <c r="J126" s="474"/>
      <c r="K126" s="1003"/>
    </row>
    <row r="127" spans="1:11" ht="20.100000000000001" customHeight="1" x14ac:dyDescent="0.25">
      <c r="A127" s="16"/>
      <c r="B127" s="17"/>
      <c r="C127" s="474"/>
      <c r="D127" s="179">
        <f t="shared" si="0"/>
        <v>0</v>
      </c>
      <c r="E127" s="474"/>
      <c r="F127" s="474"/>
      <c r="G127" s="474"/>
      <c r="H127" s="474"/>
      <c r="I127" s="474"/>
      <c r="J127" s="474"/>
      <c r="K127" s="1003"/>
    </row>
    <row r="128" spans="1:11" ht="20.100000000000001" customHeight="1" x14ac:dyDescent="0.25">
      <c r="A128" s="16"/>
      <c r="B128" s="17"/>
      <c r="C128" s="474"/>
      <c r="D128" s="179">
        <f t="shared" si="0"/>
        <v>0</v>
      </c>
      <c r="E128" s="474"/>
      <c r="F128" s="474"/>
      <c r="G128" s="474"/>
      <c r="H128" s="474"/>
      <c r="I128" s="474"/>
      <c r="J128" s="474"/>
      <c r="K128" s="1003"/>
    </row>
    <row r="129" spans="1:11" ht="20.100000000000001" customHeight="1" x14ac:dyDescent="0.25">
      <c r="A129" s="16"/>
      <c r="B129" s="17"/>
      <c r="C129" s="474"/>
      <c r="D129" s="179">
        <f t="shared" si="0"/>
        <v>0</v>
      </c>
      <c r="E129" s="474"/>
      <c r="F129" s="474"/>
      <c r="G129" s="474"/>
      <c r="H129" s="474"/>
      <c r="I129" s="474"/>
      <c r="J129" s="474"/>
      <c r="K129" s="1003"/>
    </row>
    <row r="130" spans="1:11" x14ac:dyDescent="0.25">
      <c r="A130" s="16"/>
      <c r="B130" s="17"/>
      <c r="C130" s="474"/>
      <c r="D130" s="179">
        <f t="shared" si="0"/>
        <v>0</v>
      </c>
      <c r="E130" s="474"/>
      <c r="F130" s="474"/>
      <c r="G130" s="474"/>
      <c r="H130" s="474"/>
      <c r="I130" s="474"/>
      <c r="J130" s="474"/>
      <c r="K130" s="1003"/>
    </row>
    <row r="131" spans="1:11" ht="20.100000000000001" customHeight="1" x14ac:dyDescent="0.25">
      <c r="A131" s="16"/>
      <c r="B131" s="17"/>
      <c r="C131" s="474"/>
      <c r="D131" s="179">
        <f t="shared" si="0"/>
        <v>0</v>
      </c>
      <c r="E131" s="474"/>
      <c r="F131" s="474"/>
      <c r="G131" s="474"/>
      <c r="H131" s="474"/>
      <c r="I131" s="474"/>
      <c r="J131" s="474"/>
      <c r="K131" s="1003"/>
    </row>
    <row r="132" spans="1:11" x14ac:dyDescent="0.25">
      <c r="A132" s="16"/>
      <c r="B132" s="17"/>
      <c r="C132" s="474"/>
      <c r="D132" s="179">
        <f t="shared" si="0"/>
        <v>0</v>
      </c>
      <c r="E132" s="474"/>
      <c r="F132" s="474"/>
      <c r="G132" s="474"/>
      <c r="H132" s="474"/>
      <c r="I132" s="474"/>
      <c r="J132" s="474"/>
      <c r="K132" s="1003"/>
    </row>
    <row r="133" spans="1:11" x14ac:dyDescent="0.25">
      <c r="A133" s="16"/>
      <c r="B133" s="17"/>
      <c r="C133" s="474"/>
      <c r="D133" s="179">
        <f t="shared" si="0"/>
        <v>0</v>
      </c>
      <c r="E133" s="474"/>
      <c r="F133" s="474"/>
      <c r="G133" s="474"/>
      <c r="H133" s="474"/>
      <c r="I133" s="474"/>
      <c r="J133" s="474"/>
      <c r="K133" s="1003"/>
    </row>
    <row r="134" spans="1:11" x14ac:dyDescent="0.25">
      <c r="A134" s="16"/>
      <c r="C134" s="474"/>
      <c r="D134" s="179">
        <f t="shared" si="0"/>
        <v>0</v>
      </c>
      <c r="E134" s="474"/>
      <c r="F134" s="474"/>
      <c r="G134" s="474"/>
      <c r="H134" s="474"/>
      <c r="I134" s="474"/>
      <c r="J134" s="474"/>
      <c r="K134" s="1003"/>
    </row>
    <row r="135" spans="1:11" x14ac:dyDescent="0.25">
      <c r="A135" s="16"/>
      <c r="C135" s="474"/>
      <c r="D135" s="179">
        <f t="shared" si="0"/>
        <v>0</v>
      </c>
      <c r="E135" s="474"/>
      <c r="F135" s="474"/>
      <c r="G135" s="474"/>
      <c r="H135" s="474"/>
      <c r="I135" s="474"/>
      <c r="J135" s="474"/>
      <c r="K135" s="1003"/>
    </row>
    <row r="136" spans="1:11" x14ac:dyDescent="0.25">
      <c r="A136" s="16"/>
      <c r="C136" s="474"/>
      <c r="D136" s="179">
        <f t="shared" si="0"/>
        <v>0</v>
      </c>
      <c r="E136" s="474"/>
      <c r="F136" s="474"/>
      <c r="G136" s="474"/>
      <c r="H136" s="474"/>
      <c r="I136" s="474"/>
      <c r="J136" s="474"/>
      <c r="K136" s="1003"/>
    </row>
    <row r="137" spans="1:11" x14ac:dyDescent="0.25">
      <c r="A137" s="16"/>
      <c r="C137" s="474"/>
      <c r="D137" s="179">
        <f t="shared" si="0"/>
        <v>0</v>
      </c>
      <c r="E137" s="474"/>
      <c r="F137" s="474"/>
      <c r="G137" s="474"/>
      <c r="H137" s="474"/>
      <c r="I137" s="474"/>
      <c r="J137" s="474"/>
      <c r="K137" s="1003"/>
    </row>
    <row r="138" spans="1:11" x14ac:dyDescent="0.25">
      <c r="A138" s="16"/>
      <c r="C138" s="474"/>
      <c r="D138" s="179">
        <f t="shared" si="0"/>
        <v>0</v>
      </c>
      <c r="E138" s="474"/>
      <c r="F138" s="474"/>
      <c r="G138" s="474"/>
      <c r="H138" s="474"/>
      <c r="I138" s="474"/>
      <c r="J138" s="474"/>
      <c r="K138" s="1003"/>
    </row>
    <row r="139" spans="1:11" x14ac:dyDescent="0.25">
      <c r="A139" s="16"/>
      <c r="C139" s="474"/>
      <c r="D139" s="179">
        <f t="shared" si="0"/>
        <v>0</v>
      </c>
      <c r="E139" s="474"/>
      <c r="F139" s="474"/>
      <c r="G139" s="474"/>
      <c r="H139" s="474"/>
      <c r="I139" s="474"/>
      <c r="J139" s="474"/>
      <c r="K139" s="1003"/>
    </row>
    <row r="140" spans="1:11" x14ac:dyDescent="0.25">
      <c r="A140" s="16"/>
      <c r="C140" s="474"/>
      <c r="D140" s="179">
        <f t="shared" si="0"/>
        <v>0</v>
      </c>
      <c r="E140" s="474"/>
      <c r="F140" s="474"/>
      <c r="G140" s="474"/>
      <c r="H140" s="474"/>
      <c r="I140" s="474"/>
      <c r="J140" s="474"/>
      <c r="K140" s="1003"/>
    </row>
    <row r="141" spans="1:11" x14ac:dyDescent="0.25">
      <c r="A141" s="16"/>
      <c r="C141" s="474"/>
      <c r="D141" s="179">
        <f t="shared" si="0"/>
        <v>0</v>
      </c>
      <c r="E141" s="474"/>
      <c r="F141" s="474"/>
      <c r="G141" s="474"/>
      <c r="H141" s="474"/>
      <c r="I141" s="474"/>
      <c r="J141" s="474"/>
      <c r="K141" s="1003"/>
    </row>
    <row r="142" spans="1:11" x14ac:dyDescent="0.25">
      <c r="A142" s="16"/>
      <c r="C142" s="474"/>
      <c r="D142" s="179">
        <f t="shared" si="0"/>
        <v>0</v>
      </c>
      <c r="E142" s="474"/>
      <c r="F142" s="474"/>
      <c r="G142" s="474"/>
      <c r="H142" s="474"/>
      <c r="I142" s="474"/>
      <c r="J142" s="474"/>
      <c r="K142" s="1003"/>
    </row>
    <row r="143" spans="1:11" x14ac:dyDescent="0.25">
      <c r="A143" s="16"/>
      <c r="C143" s="474"/>
      <c r="D143" s="179">
        <f t="shared" si="0"/>
        <v>0</v>
      </c>
      <c r="E143" s="474"/>
      <c r="F143" s="474"/>
      <c r="G143" s="474"/>
      <c r="H143" s="474"/>
      <c r="I143" s="474"/>
      <c r="J143" s="474"/>
      <c r="K143" s="1003"/>
    </row>
    <row r="144" spans="1:11" x14ac:dyDescent="0.25">
      <c r="A144" s="16"/>
      <c r="C144" s="474"/>
      <c r="D144" s="179">
        <f t="shared" si="0"/>
        <v>0</v>
      </c>
      <c r="E144" s="474"/>
      <c r="F144" s="474"/>
      <c r="G144" s="474"/>
      <c r="H144" s="474"/>
      <c r="I144" s="474"/>
      <c r="J144" s="474"/>
      <c r="K144" s="1003"/>
    </row>
    <row r="145" spans="1:11" x14ac:dyDescent="0.25">
      <c r="A145" s="16"/>
      <c r="C145" s="474"/>
      <c r="D145" s="179">
        <f t="shared" si="0"/>
        <v>0</v>
      </c>
      <c r="E145" s="474"/>
      <c r="F145" s="474"/>
      <c r="G145" s="474"/>
      <c r="H145" s="474"/>
      <c r="I145" s="474"/>
      <c r="J145" s="474"/>
      <c r="K145" s="1003"/>
    </row>
    <row r="146" spans="1:11" x14ac:dyDescent="0.25">
      <c r="A146" s="16"/>
      <c r="C146" s="474"/>
      <c r="D146" s="179">
        <f t="shared" si="0"/>
        <v>0</v>
      </c>
      <c r="E146" s="474"/>
      <c r="F146" s="474"/>
      <c r="G146" s="474"/>
      <c r="H146" s="474"/>
      <c r="I146" s="474"/>
      <c r="J146" s="474"/>
      <c r="K146" s="1003"/>
    </row>
    <row r="147" spans="1:11" x14ac:dyDescent="0.25">
      <c r="A147" s="16"/>
      <c r="C147" s="474"/>
      <c r="D147" s="179">
        <f t="shared" si="0"/>
        <v>0</v>
      </c>
      <c r="E147" s="474"/>
      <c r="F147" s="474"/>
      <c r="G147" s="474"/>
      <c r="H147" s="474"/>
      <c r="I147" s="474"/>
      <c r="J147" s="474"/>
      <c r="K147" s="1003"/>
    </row>
    <row r="148" spans="1:11" x14ac:dyDescent="0.25">
      <c r="A148" s="16"/>
      <c r="C148" s="474"/>
      <c r="D148" s="179">
        <f>+C148*(100-E148)/100</f>
        <v>0</v>
      </c>
      <c r="E148" s="474"/>
      <c r="F148" s="474"/>
      <c r="G148" s="474"/>
      <c r="H148" s="474"/>
      <c r="I148" s="474"/>
      <c r="J148" s="474"/>
      <c r="K148" s="1003"/>
    </row>
    <row r="149" spans="1:11" x14ac:dyDescent="0.25">
      <c r="A149" s="16"/>
      <c r="C149" s="474"/>
      <c r="D149" s="179">
        <f>+C149*(100-E149)/100</f>
        <v>0</v>
      </c>
      <c r="E149" s="474"/>
      <c r="F149" s="474"/>
      <c r="G149" s="474"/>
      <c r="H149" s="474"/>
      <c r="I149" s="474"/>
      <c r="J149" s="474"/>
      <c r="K149" s="1003"/>
    </row>
    <row r="150" spans="1:11" x14ac:dyDescent="0.25">
      <c r="A150" s="16"/>
      <c r="C150" s="474"/>
      <c r="D150" s="179">
        <f>+C150*(100-E150)/100</f>
        <v>0</v>
      </c>
      <c r="E150" s="474"/>
      <c r="F150" s="474"/>
      <c r="G150" s="474"/>
      <c r="H150" s="474"/>
      <c r="I150" s="474"/>
      <c r="J150" s="474"/>
      <c r="K150" s="1003"/>
    </row>
    <row r="151" spans="1:11" x14ac:dyDescent="0.25">
      <c r="A151" s="16"/>
      <c r="C151" s="474"/>
      <c r="D151" s="179">
        <f>+C151*(100-E151)/100</f>
        <v>0</v>
      </c>
      <c r="E151" s="474"/>
      <c r="F151" s="474"/>
      <c r="G151" s="474"/>
      <c r="H151" s="474"/>
      <c r="I151" s="474"/>
      <c r="J151" s="474"/>
      <c r="K151" s="1003"/>
    </row>
    <row r="152" spans="1:11" x14ac:dyDescent="0.25">
      <c r="A152" s="16"/>
      <c r="C152" s="474"/>
      <c r="D152" s="179">
        <f>+C152*(100-E152)/100</f>
        <v>0</v>
      </c>
      <c r="E152" s="474"/>
      <c r="F152" s="474"/>
      <c r="G152" s="474"/>
      <c r="H152" s="474"/>
      <c r="I152" s="474"/>
      <c r="J152" s="474"/>
      <c r="K152" s="1003"/>
    </row>
    <row r="153" spans="1:11" x14ac:dyDescent="0.25">
      <c r="A153" s="16"/>
      <c r="C153" s="474"/>
      <c r="D153" s="474"/>
      <c r="E153" s="474"/>
      <c r="F153" s="474"/>
      <c r="G153" s="474"/>
      <c r="H153" s="474"/>
      <c r="I153" s="474"/>
      <c r="J153" s="474"/>
      <c r="K153" s="1003"/>
    </row>
    <row r="154" spans="1:11" x14ac:dyDescent="0.25">
      <c r="A154" s="16"/>
    </row>
    <row r="155" spans="1:11" x14ac:dyDescent="0.25">
      <c r="A155" s="16"/>
    </row>
    <row r="156" spans="1:11" x14ac:dyDescent="0.25">
      <c r="A156" s="16"/>
    </row>
    <row r="157" spans="1:11" x14ac:dyDescent="0.25">
      <c r="A157" s="16"/>
    </row>
    <row r="158" spans="1:11" x14ac:dyDescent="0.25">
      <c r="A158" s="16"/>
    </row>
    <row r="159" spans="1:11" x14ac:dyDescent="0.25">
      <c r="A159" s="16"/>
    </row>
    <row r="160" spans="1:11" x14ac:dyDescent="0.25">
      <c r="A160" s="16"/>
    </row>
  </sheetData>
  <autoFilter ref="A6:L7"/>
  <customSheetViews>
    <customSheetView guid="{4721BBB5-12E6-4B99-8BF2-C39038CD9F6A}" showAutoFilter="1">
      <pane ySplit="6" topLeftCell="A82" activePane="bottomLeft" state="frozen"/>
      <selection pane="bottomLeft" activeCell="K86" sqref="K86"/>
      <pageMargins left="0.75" right="0.75" top="1" bottom="1" header="0.5" footer="0.5"/>
      <printOptions gridLines="1"/>
      <pageSetup paperSize="9" orientation="portrait" r:id="rId1"/>
      <headerFooter alignWithMargins="0">
        <oddHeader>&amp;A</oddHeader>
        <oddFooter>Page &amp;P</oddFooter>
      </headerFooter>
      <autoFilter ref="B6:B146"/>
    </customSheetView>
    <customSheetView guid="{FA9FAA88-D028-49CA-97F0-6F4B4A8F7473}" showAutoFilter="1">
      <pane ySplit="6" topLeftCell="A80" activePane="bottomLeft" state="frozen"/>
      <selection pane="bottomLeft" activeCell="C83" sqref="C83"/>
      <pageMargins left="0.75" right="0.75" top="1" bottom="1" header="0.5" footer="0.5"/>
      <printOptions gridLines="1"/>
      <pageSetup paperSize="9" orientation="portrait" r:id="rId2"/>
      <headerFooter alignWithMargins="0">
        <oddHeader>&amp;A</oddHeader>
        <oddFooter>Page &amp;P</oddFooter>
      </headerFooter>
      <autoFilter ref="B6:B146"/>
    </customSheetView>
  </customSheetViews>
  <mergeCells count="66">
    <mergeCell ref="C98:J98"/>
    <mergeCell ref="G3:H3"/>
    <mergeCell ref="G4:H4"/>
    <mergeCell ref="C38:J38"/>
    <mergeCell ref="C31:J31"/>
    <mergeCell ref="C17:J17"/>
    <mergeCell ref="C14:J14"/>
    <mergeCell ref="C23:J23"/>
    <mergeCell ref="C33:J33"/>
    <mergeCell ref="C15:J15"/>
    <mergeCell ref="C5:F5"/>
    <mergeCell ref="C12:J12"/>
    <mergeCell ref="C18:J18"/>
    <mergeCell ref="C43:J43"/>
    <mergeCell ref="C60:J60"/>
    <mergeCell ref="C57:J57"/>
    <mergeCell ref="K2:L2"/>
    <mergeCell ref="K3:L3"/>
    <mergeCell ref="K4:L4"/>
    <mergeCell ref="K5:L5"/>
    <mergeCell ref="H47:J47"/>
    <mergeCell ref="C35:J35"/>
    <mergeCell ref="I5:J5"/>
    <mergeCell ref="C29:J29"/>
    <mergeCell ref="C36:J36"/>
    <mergeCell ref="C34:J34"/>
    <mergeCell ref="C44:J44"/>
    <mergeCell ref="H40:J40"/>
    <mergeCell ref="C7:J7"/>
    <mergeCell ref="A4:B4"/>
    <mergeCell ref="A3:B3"/>
    <mergeCell ref="I3:J3"/>
    <mergeCell ref="I4:J4"/>
    <mergeCell ref="C3:F3"/>
    <mergeCell ref="C58:J58"/>
    <mergeCell ref="C67:J67"/>
    <mergeCell ref="A1:L1"/>
    <mergeCell ref="A2:B2"/>
    <mergeCell ref="C2:F2"/>
    <mergeCell ref="G2:H2"/>
    <mergeCell ref="I2:J2"/>
    <mergeCell ref="C56:J56"/>
    <mergeCell ref="C4:F4"/>
    <mergeCell ref="C26:J26"/>
    <mergeCell ref="C27:J27"/>
    <mergeCell ref="H22:J22"/>
    <mergeCell ref="H49:J49"/>
    <mergeCell ref="C45:J45"/>
    <mergeCell ref="A5:B5"/>
    <mergeCell ref="C42:J42"/>
    <mergeCell ref="C99:J99"/>
    <mergeCell ref="C75:J75"/>
    <mergeCell ref="C74:J74"/>
    <mergeCell ref="C52:J52"/>
    <mergeCell ref="C95:J95"/>
    <mergeCell ref="C90:J90"/>
    <mergeCell ref="C80:J80"/>
    <mergeCell ref="H83:J83"/>
    <mergeCell ref="C89:J89"/>
    <mergeCell ref="C88:J88"/>
    <mergeCell ref="C81:J81"/>
    <mergeCell ref="C79:J79"/>
    <mergeCell ref="C76:J76"/>
    <mergeCell ref="C77:J77"/>
    <mergeCell ref="C66:J66"/>
    <mergeCell ref="C72:J72"/>
  </mergeCells>
  <phoneticPr fontId="11" type="noConversion"/>
  <hyperlinks>
    <hyperlink ref="B60" r:id="rId3"/>
    <hyperlink ref="B45" r:id="rId4"/>
    <hyperlink ref="B80" r:id="rId5"/>
  </hyperlinks>
  <printOptions gridLines="1" gridLinesSet="0"/>
  <pageMargins left="0.75" right="0.75" top="1" bottom="1" header="0.5" footer="0.5"/>
  <pageSetup paperSize="9" orientation="portrait" r:id="rId6"/>
  <headerFooter alignWithMargins="0">
    <oddHeader>&amp;A</oddHeader>
    <oddFooter>Page &amp;P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FF00"/>
  </sheetPr>
  <dimension ref="A1:M68"/>
  <sheetViews>
    <sheetView workbookViewId="0">
      <pane ySplit="6" topLeftCell="A38" activePane="bottomLeft" state="frozen"/>
      <selection pane="bottomLeft" activeCell="E51" sqref="E51"/>
    </sheetView>
  </sheetViews>
  <sheetFormatPr defaultColWidth="8.88671875" defaultRowHeight="15.75" x14ac:dyDescent="0.25"/>
  <cols>
    <col min="1" max="1" width="8.5546875" style="48" customWidth="1"/>
    <col min="2" max="2" width="7.88671875" style="519" customWidth="1"/>
    <col min="3" max="9" width="8.88671875" style="519" customWidth="1"/>
    <col min="10" max="10" width="10.6640625" style="519" customWidth="1"/>
    <col min="11" max="11" width="26.77734375" style="970" customWidth="1"/>
    <col min="12" max="12" width="42.6640625" style="12" customWidth="1"/>
    <col min="13" max="16384" width="8.88671875" style="89"/>
  </cols>
  <sheetData>
    <row r="1" spans="1:13" s="6" customFormat="1" ht="30.75" customHeight="1" thickTop="1" x14ac:dyDescent="0.25">
      <c r="A1" s="2006" t="s">
        <v>1854</v>
      </c>
      <c r="B1" s="2007"/>
      <c r="C1" s="2007"/>
      <c r="D1" s="2007"/>
      <c r="E1" s="2007"/>
      <c r="F1" s="2007"/>
      <c r="G1" s="2007"/>
      <c r="H1" s="2007"/>
      <c r="I1" s="2007"/>
      <c r="J1" s="2007"/>
      <c r="K1" s="2007"/>
      <c r="L1" s="2008"/>
      <c r="M1" s="5"/>
    </row>
    <row r="2" spans="1:13" s="9" customFormat="1" ht="20.25" customHeight="1" x14ac:dyDescent="0.25">
      <c r="A2" s="1624" t="s">
        <v>177</v>
      </c>
      <c r="B2" s="1625"/>
      <c r="C2" s="1600">
        <f>(25+120+80)*25</f>
        <v>5625</v>
      </c>
      <c r="D2" s="1601"/>
      <c r="E2" s="1601"/>
      <c r="F2" s="1602"/>
      <c r="G2" s="1626"/>
      <c r="H2" s="1627"/>
      <c r="I2" s="1628" t="s">
        <v>178</v>
      </c>
      <c r="J2" s="1629"/>
      <c r="K2" s="1756" t="s">
        <v>185</v>
      </c>
      <c r="L2" s="1757"/>
      <c r="M2" s="8"/>
    </row>
    <row r="3" spans="1:13" s="9" customFormat="1" ht="20.25" customHeight="1" x14ac:dyDescent="0.25">
      <c r="A3" s="1624" t="s">
        <v>179</v>
      </c>
      <c r="B3" s="1625"/>
      <c r="C3" s="1600" t="s">
        <v>2860</v>
      </c>
      <c r="D3" s="1601"/>
      <c r="E3" s="1601"/>
      <c r="F3" s="1602"/>
      <c r="G3" s="1673"/>
      <c r="H3" s="1674"/>
      <c r="I3" s="1628" t="s">
        <v>180</v>
      </c>
      <c r="J3" s="1629"/>
      <c r="K3" s="1756" t="s">
        <v>2610</v>
      </c>
      <c r="L3" s="1757"/>
      <c r="M3" s="8"/>
    </row>
    <row r="4" spans="1:13" s="9" customFormat="1" ht="20.25" customHeight="1" x14ac:dyDescent="0.25">
      <c r="A4" s="1624" t="s">
        <v>181</v>
      </c>
      <c r="B4" s="1625"/>
      <c r="C4" s="1600" t="s">
        <v>1606</v>
      </c>
      <c r="D4" s="1601"/>
      <c r="E4" s="1601"/>
      <c r="F4" s="1602"/>
      <c r="G4" s="1626"/>
      <c r="H4" s="1627"/>
      <c r="I4" s="1628" t="s">
        <v>182</v>
      </c>
      <c r="J4" s="1629"/>
      <c r="K4" s="1688" t="s">
        <v>2442</v>
      </c>
      <c r="L4" s="1689"/>
      <c r="M4" s="8"/>
    </row>
    <row r="5" spans="1:13" s="9" customFormat="1" ht="84" customHeight="1" thickBot="1" x14ac:dyDescent="0.3">
      <c r="A5" s="1641" t="s">
        <v>183</v>
      </c>
      <c r="B5" s="1642"/>
      <c r="C5" s="1636" t="s">
        <v>2929</v>
      </c>
      <c r="D5" s="1637"/>
      <c r="E5" s="1637"/>
      <c r="F5" s="1638"/>
      <c r="G5" s="10"/>
      <c r="H5" s="11"/>
      <c r="I5" s="1973" t="s">
        <v>297</v>
      </c>
      <c r="J5" s="1974"/>
      <c r="K5" s="2218" t="s">
        <v>2525</v>
      </c>
      <c r="L5" s="2219"/>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83.25" customHeight="1" thickTop="1" x14ac:dyDescent="0.25">
      <c r="A7" s="487">
        <v>43082</v>
      </c>
      <c r="B7" s="488" t="s">
        <v>78</v>
      </c>
      <c r="C7" s="2159" t="s">
        <v>1861</v>
      </c>
      <c r="D7" s="2160"/>
      <c r="E7" s="2160"/>
      <c r="F7" s="2160"/>
      <c r="G7" s="2160"/>
      <c r="H7" s="2160"/>
      <c r="I7" s="2160"/>
      <c r="J7" s="2160"/>
      <c r="K7" s="1293" t="s">
        <v>3082</v>
      </c>
      <c r="L7" s="1307" t="s">
        <v>1856</v>
      </c>
    </row>
    <row r="8" spans="1:13" x14ac:dyDescent="0.25">
      <c r="A8" s="520">
        <v>43085</v>
      </c>
      <c r="B8" s="17" t="s">
        <v>18</v>
      </c>
      <c r="C8" s="521">
        <v>210</v>
      </c>
      <c r="D8" s="179">
        <f>+C8*(100-E8)/100</f>
        <v>168</v>
      </c>
      <c r="E8" s="521">
        <v>20</v>
      </c>
      <c r="F8" s="521"/>
      <c r="G8" s="521">
        <v>165</v>
      </c>
      <c r="H8" s="521"/>
      <c r="I8" s="521"/>
      <c r="J8" s="521"/>
      <c r="K8" s="986"/>
      <c r="L8" s="288" t="s">
        <v>1868</v>
      </c>
    </row>
    <row r="9" spans="1:13" x14ac:dyDescent="0.25">
      <c r="A9" s="520">
        <v>43114</v>
      </c>
      <c r="B9" s="17" t="s">
        <v>18</v>
      </c>
      <c r="C9" s="521">
        <v>165</v>
      </c>
      <c r="D9" s="179">
        <f>+C9*(100-E9)/100</f>
        <v>132</v>
      </c>
      <c r="E9" s="521">
        <v>20</v>
      </c>
      <c r="F9" s="521"/>
      <c r="G9" s="521">
        <v>165</v>
      </c>
      <c r="H9" s="521"/>
      <c r="I9" s="521"/>
      <c r="J9" s="521"/>
      <c r="K9" s="986"/>
      <c r="L9" s="288" t="s">
        <v>1588</v>
      </c>
    </row>
    <row r="10" spans="1:13" ht="16.5" thickBot="1" x14ac:dyDescent="0.3">
      <c r="A10" s="633">
        <v>43125</v>
      </c>
      <c r="B10" s="635" t="s">
        <v>1360</v>
      </c>
      <c r="C10" s="391"/>
      <c r="D10" s="205"/>
      <c r="E10" s="391"/>
      <c r="F10" s="391"/>
      <c r="G10" s="391"/>
      <c r="H10" s="391">
        <v>5010</v>
      </c>
      <c r="I10" s="391">
        <v>100</v>
      </c>
      <c r="J10" s="391"/>
      <c r="K10" s="1145"/>
      <c r="L10" s="793"/>
    </row>
    <row r="11" spans="1:13" ht="16.5" thickTop="1" x14ac:dyDescent="0.25">
      <c r="A11" s="40">
        <v>43177</v>
      </c>
      <c r="B11" s="41" t="s">
        <v>18</v>
      </c>
      <c r="C11" s="181">
        <v>170</v>
      </c>
      <c r="D11" s="182">
        <f>+C11*(100-E11)/100</f>
        <v>93.5</v>
      </c>
      <c r="E11" s="181">
        <v>45</v>
      </c>
      <c r="F11" s="181"/>
      <c r="G11" s="181">
        <v>160</v>
      </c>
      <c r="H11" s="181"/>
      <c r="I11" s="181"/>
      <c r="J11" s="181"/>
      <c r="K11" s="1032"/>
      <c r="L11" s="539" t="s">
        <v>1257</v>
      </c>
    </row>
    <row r="12" spans="1:13" ht="54.75" customHeight="1" x14ac:dyDescent="0.25">
      <c r="A12" s="520">
        <v>43330</v>
      </c>
      <c r="B12" s="17" t="s">
        <v>13</v>
      </c>
      <c r="C12" s="1655" t="s">
        <v>2196</v>
      </c>
      <c r="D12" s="1656"/>
      <c r="E12" s="1656"/>
      <c r="F12" s="1656"/>
      <c r="G12" s="1656"/>
      <c r="H12" s="1656"/>
      <c r="I12" s="1656"/>
      <c r="J12" s="1657"/>
      <c r="K12" s="990"/>
      <c r="L12" s="714" t="s">
        <v>2455</v>
      </c>
    </row>
    <row r="13" spans="1:13" x14ac:dyDescent="0.25">
      <c r="A13" s="520">
        <v>43354</v>
      </c>
      <c r="B13" s="17" t="s">
        <v>18</v>
      </c>
      <c r="C13" s="521">
        <v>170</v>
      </c>
      <c r="D13" s="179">
        <f>+C13*(100-E13)/100</f>
        <v>93.5</v>
      </c>
      <c r="E13" s="521">
        <v>45</v>
      </c>
      <c r="F13" s="521"/>
      <c r="G13" s="521">
        <v>135</v>
      </c>
      <c r="H13" s="521"/>
      <c r="I13" s="521"/>
      <c r="J13" s="521"/>
      <c r="K13" s="986"/>
      <c r="L13" s="288" t="s">
        <v>1967</v>
      </c>
    </row>
    <row r="14" spans="1:13" x14ac:dyDescent="0.25">
      <c r="A14" s="520">
        <v>43370</v>
      </c>
      <c r="B14" s="17" t="s">
        <v>1360</v>
      </c>
      <c r="C14" s="521"/>
      <c r="D14" s="179"/>
      <c r="E14" s="521"/>
      <c r="F14" s="521"/>
      <c r="G14" s="521"/>
      <c r="H14" s="521">
        <v>5260</v>
      </c>
      <c r="I14" s="521">
        <v>97</v>
      </c>
      <c r="J14" s="521"/>
      <c r="K14" s="986"/>
      <c r="L14" s="288" t="s">
        <v>30</v>
      </c>
    </row>
    <row r="15" spans="1:13" ht="16.5" thickBot="1" x14ac:dyDescent="0.3">
      <c r="A15" s="22">
        <v>43403</v>
      </c>
      <c r="B15" s="23" t="s">
        <v>18</v>
      </c>
      <c r="C15" s="227">
        <v>150</v>
      </c>
      <c r="D15" s="367">
        <f>+C15*(100-E15)/100</f>
        <v>105</v>
      </c>
      <c r="E15" s="227">
        <v>30</v>
      </c>
      <c r="F15" s="227"/>
      <c r="G15" s="227">
        <v>150</v>
      </c>
      <c r="H15" s="227"/>
      <c r="I15" s="227"/>
      <c r="J15" s="227"/>
      <c r="K15" s="1074"/>
      <c r="L15" s="885" t="s">
        <v>1967</v>
      </c>
    </row>
    <row r="16" spans="1:13" ht="16.5" thickTop="1" x14ac:dyDescent="0.25">
      <c r="A16" s="780">
        <v>43541</v>
      </c>
      <c r="B16" s="785" t="s">
        <v>18</v>
      </c>
      <c r="C16" s="229">
        <v>110</v>
      </c>
      <c r="D16" s="238">
        <f>+C16*(100-E16)/100</f>
        <v>24.2</v>
      </c>
      <c r="E16" s="229">
        <v>78</v>
      </c>
      <c r="F16" s="229"/>
      <c r="G16" s="229">
        <v>140</v>
      </c>
      <c r="H16" s="229"/>
      <c r="I16" s="229"/>
      <c r="J16" s="229"/>
      <c r="K16" s="1198"/>
      <c r="L16" s="539" t="s">
        <v>1967</v>
      </c>
    </row>
    <row r="17" spans="1:12" ht="64.5" customHeight="1" x14ac:dyDescent="0.25">
      <c r="A17" s="520">
        <v>43549</v>
      </c>
      <c r="B17" s="17" t="s">
        <v>13</v>
      </c>
      <c r="C17" s="1655" t="s">
        <v>2463</v>
      </c>
      <c r="D17" s="1659"/>
      <c r="E17" s="1659"/>
      <c r="F17" s="1659"/>
      <c r="G17" s="1659"/>
      <c r="H17" s="1659"/>
      <c r="I17" s="1659"/>
      <c r="J17" s="1660"/>
      <c r="K17" s="996"/>
      <c r="L17" s="714" t="s">
        <v>2462</v>
      </c>
    </row>
    <row r="18" spans="1:12" ht="117.75" customHeight="1" x14ac:dyDescent="0.25">
      <c r="A18" s="485">
        <v>43569</v>
      </c>
      <c r="B18" s="486" t="s">
        <v>24</v>
      </c>
      <c r="C18" s="1695" t="s">
        <v>2486</v>
      </c>
      <c r="D18" s="1696"/>
      <c r="E18" s="1696"/>
      <c r="F18" s="1696"/>
      <c r="G18" s="1696"/>
      <c r="H18" s="1696"/>
      <c r="I18" s="1696"/>
      <c r="J18" s="1697"/>
      <c r="K18" s="1308" t="s">
        <v>3083</v>
      </c>
      <c r="L18" s="720" t="s">
        <v>2480</v>
      </c>
    </row>
    <row r="19" spans="1:12" ht="24" customHeight="1" x14ac:dyDescent="0.25">
      <c r="A19" s="520">
        <v>43580</v>
      </c>
      <c r="B19" s="17" t="s">
        <v>1360</v>
      </c>
      <c r="C19" s="521"/>
      <c r="D19" s="179"/>
      <c r="E19" s="521"/>
      <c r="F19" s="521"/>
      <c r="G19" s="521"/>
      <c r="H19" s="521"/>
      <c r="I19" s="521"/>
      <c r="J19" s="521">
        <v>535</v>
      </c>
      <c r="K19" s="986"/>
      <c r="L19" s="288" t="s">
        <v>2487</v>
      </c>
    </row>
    <row r="20" spans="1:12" ht="16.5" thickBot="1" x14ac:dyDescent="0.3">
      <c r="A20" s="850">
        <v>43588</v>
      </c>
      <c r="B20" s="17" t="s">
        <v>18</v>
      </c>
      <c r="C20" s="521">
        <v>40</v>
      </c>
      <c r="D20" s="179">
        <f>+C20*(100-E20)/100</f>
        <v>8</v>
      </c>
      <c r="E20" s="521">
        <v>80</v>
      </c>
      <c r="F20" s="521"/>
      <c r="G20" s="521">
        <v>145</v>
      </c>
      <c r="H20" s="521"/>
      <c r="I20" s="521"/>
      <c r="J20" s="521"/>
      <c r="K20" s="986"/>
      <c r="L20" s="288" t="s">
        <v>2512</v>
      </c>
    </row>
    <row r="21" spans="1:12" ht="31.5" customHeight="1" thickTop="1" x14ac:dyDescent="0.25">
      <c r="A21" s="1582">
        <v>43598</v>
      </c>
      <c r="B21" s="486" t="s">
        <v>1477</v>
      </c>
      <c r="C21" s="1652" t="s">
        <v>2526</v>
      </c>
      <c r="D21" s="1653"/>
      <c r="E21" s="1653"/>
      <c r="F21" s="1653"/>
      <c r="G21" s="1653"/>
      <c r="H21" s="1653"/>
      <c r="I21" s="1653"/>
      <c r="J21" s="1654"/>
      <c r="K21" s="1293" t="s">
        <v>3082</v>
      </c>
      <c r="L21" s="632" t="s">
        <v>2521</v>
      </c>
    </row>
    <row r="22" spans="1:12" x14ac:dyDescent="0.25">
      <c r="A22" s="1682"/>
      <c r="B22" s="17" t="s">
        <v>13</v>
      </c>
      <c r="C22" s="1658" t="s">
        <v>2520</v>
      </c>
      <c r="D22" s="1659"/>
      <c r="E22" s="1659"/>
      <c r="F22" s="1659"/>
      <c r="G22" s="1659"/>
      <c r="H22" s="1659"/>
      <c r="I22" s="1659"/>
      <c r="J22" s="1660"/>
      <c r="K22" s="996"/>
      <c r="L22" s="288"/>
    </row>
    <row r="23" spans="1:12" x14ac:dyDescent="0.25">
      <c r="A23" s="520">
        <v>43601</v>
      </c>
      <c r="B23" s="17" t="s">
        <v>18</v>
      </c>
      <c r="C23" s="521">
        <v>210</v>
      </c>
      <c r="D23" s="179">
        <f>+C23*(100-E23)/100</f>
        <v>84</v>
      </c>
      <c r="E23" s="521">
        <v>60</v>
      </c>
      <c r="F23" s="521"/>
      <c r="G23" s="521">
        <v>175</v>
      </c>
      <c r="H23" s="521"/>
      <c r="I23" s="521"/>
      <c r="J23" s="521"/>
      <c r="K23" s="986"/>
      <c r="L23" s="288" t="s">
        <v>2697</v>
      </c>
    </row>
    <row r="24" spans="1:12" ht="42" customHeight="1" x14ac:dyDescent="0.25">
      <c r="A24" s="520">
        <v>43638</v>
      </c>
      <c r="B24" s="17" t="s">
        <v>351</v>
      </c>
      <c r="C24" s="1655" t="s">
        <v>2554</v>
      </c>
      <c r="D24" s="1656"/>
      <c r="E24" s="1656"/>
      <c r="F24" s="1656"/>
      <c r="G24" s="1656"/>
      <c r="H24" s="1656"/>
      <c r="I24" s="1656"/>
      <c r="J24" s="1657"/>
      <c r="K24" s="990"/>
      <c r="L24" s="288"/>
    </row>
    <row r="25" spans="1:12" x14ac:dyDescent="0.25">
      <c r="A25" s="19">
        <v>43710</v>
      </c>
      <c r="B25" s="20" t="s">
        <v>1360</v>
      </c>
      <c r="C25" s="236"/>
      <c r="D25" s="237"/>
      <c r="E25" s="236"/>
      <c r="F25" s="236"/>
      <c r="G25" s="236"/>
      <c r="H25" s="236">
        <v>5683</v>
      </c>
      <c r="I25" s="236">
        <v>100</v>
      </c>
      <c r="J25" s="236"/>
      <c r="K25" s="1089"/>
      <c r="L25" s="436" t="s">
        <v>2628</v>
      </c>
    </row>
    <row r="26" spans="1:12" x14ac:dyDescent="0.25">
      <c r="A26" s="19">
        <v>43711</v>
      </c>
      <c r="B26" s="20" t="s">
        <v>18</v>
      </c>
      <c r="C26" s="236">
        <v>127</v>
      </c>
      <c r="D26" s="237">
        <f>+C26*(100-E26)/100</f>
        <v>50.8</v>
      </c>
      <c r="E26" s="236">
        <v>60</v>
      </c>
      <c r="F26" s="236"/>
      <c r="G26" s="236">
        <v>145</v>
      </c>
      <c r="H26" s="236"/>
      <c r="I26" s="236"/>
      <c r="J26" s="236"/>
      <c r="K26" s="1089"/>
      <c r="L26" s="436" t="s">
        <v>2630</v>
      </c>
    </row>
    <row r="27" spans="1:12" x14ac:dyDescent="0.25">
      <c r="A27" s="19">
        <v>43715</v>
      </c>
      <c r="B27" s="20" t="s">
        <v>127</v>
      </c>
      <c r="C27" s="236"/>
      <c r="D27" s="237"/>
      <c r="E27" s="236"/>
      <c r="F27" s="236"/>
      <c r="G27" s="236"/>
      <c r="H27" s="236">
        <v>5645</v>
      </c>
      <c r="I27" s="236">
        <v>100</v>
      </c>
      <c r="J27" s="236"/>
      <c r="K27" s="1089"/>
      <c r="L27" s="436" t="s">
        <v>249</v>
      </c>
    </row>
    <row r="28" spans="1:12" x14ac:dyDescent="0.25">
      <c r="A28" s="520">
        <v>43718</v>
      </c>
      <c r="B28" s="17" t="s">
        <v>13</v>
      </c>
      <c r="C28" s="1655" t="s">
        <v>2646</v>
      </c>
      <c r="D28" s="1656"/>
      <c r="E28" s="1656"/>
      <c r="F28" s="1656"/>
      <c r="G28" s="1656"/>
      <c r="H28" s="1656"/>
      <c r="I28" s="1656"/>
      <c r="J28" s="1657"/>
      <c r="K28" s="990"/>
      <c r="L28" s="288"/>
    </row>
    <row r="29" spans="1:12" x14ac:dyDescent="0.25">
      <c r="A29" s="520">
        <v>43746</v>
      </c>
      <c r="B29" s="17" t="s">
        <v>11</v>
      </c>
      <c r="C29" s="1589" t="s">
        <v>2664</v>
      </c>
      <c r="D29" s="1590"/>
      <c r="E29" s="1590"/>
      <c r="F29" s="1590"/>
      <c r="G29" s="1590"/>
      <c r="H29" s="1590"/>
      <c r="I29" s="1590"/>
      <c r="J29" s="1591"/>
      <c r="K29" s="987"/>
      <c r="L29" s="288"/>
    </row>
    <row r="30" spans="1:12" x14ac:dyDescent="0.25">
      <c r="A30" s="19">
        <v>43788</v>
      </c>
      <c r="B30" s="20" t="s">
        <v>18</v>
      </c>
      <c r="C30" s="236">
        <v>40</v>
      </c>
      <c r="D30" s="237">
        <f>+C30*(100-E30)/100</f>
        <v>16</v>
      </c>
      <c r="E30" s="236">
        <v>60</v>
      </c>
      <c r="F30" s="236"/>
      <c r="G30" s="236">
        <v>140</v>
      </c>
      <c r="H30" s="236"/>
      <c r="I30" s="236"/>
      <c r="J30" s="236"/>
      <c r="K30" s="1089"/>
      <c r="L30" s="436" t="s">
        <v>1967</v>
      </c>
    </row>
    <row r="31" spans="1:12" x14ac:dyDescent="0.25">
      <c r="A31" s="1582">
        <v>43789</v>
      </c>
      <c r="B31" s="17" t="s">
        <v>127</v>
      </c>
      <c r="C31" s="521"/>
      <c r="D31" s="179"/>
      <c r="E31" s="521"/>
      <c r="F31" s="521"/>
      <c r="G31" s="521"/>
      <c r="H31" s="179">
        <v>5680</v>
      </c>
      <c r="I31" s="521">
        <v>100</v>
      </c>
      <c r="J31" s="521"/>
      <c r="K31" s="986"/>
      <c r="L31" s="288"/>
    </row>
    <row r="32" spans="1:12" x14ac:dyDescent="0.25">
      <c r="A32" s="1682"/>
      <c r="B32" s="17" t="s">
        <v>13</v>
      </c>
      <c r="C32" s="1589" t="s">
        <v>163</v>
      </c>
      <c r="D32" s="1590"/>
      <c r="E32" s="1590"/>
      <c r="F32" s="1590"/>
      <c r="G32" s="1590"/>
      <c r="H32" s="1590"/>
      <c r="I32" s="1590"/>
      <c r="J32" s="1591"/>
      <c r="K32" s="987"/>
      <c r="L32" s="288"/>
    </row>
    <row r="33" spans="1:12" x14ac:dyDescent="0.25">
      <c r="A33" s="520">
        <v>43818</v>
      </c>
      <c r="B33" s="17" t="s">
        <v>127</v>
      </c>
      <c r="C33" s="521"/>
      <c r="D33" s="179"/>
      <c r="E33" s="521"/>
      <c r="F33" s="521"/>
      <c r="G33" s="521"/>
      <c r="H33" s="521">
        <v>5885</v>
      </c>
      <c r="I33" s="521">
        <v>100</v>
      </c>
      <c r="J33" s="521"/>
      <c r="K33" s="986"/>
      <c r="L33" s="288" t="s">
        <v>42</v>
      </c>
    </row>
    <row r="34" spans="1:12" x14ac:dyDescent="0.25">
      <c r="A34" s="19">
        <v>43821</v>
      </c>
      <c r="B34" s="20" t="s">
        <v>18</v>
      </c>
      <c r="C34" s="236">
        <v>85</v>
      </c>
      <c r="D34" s="237">
        <f>+C34*(100-E34)/100</f>
        <v>12.75</v>
      </c>
      <c r="E34" s="236">
        <v>85</v>
      </c>
      <c r="F34" s="236" t="s">
        <v>95</v>
      </c>
      <c r="G34" s="236">
        <v>100</v>
      </c>
      <c r="H34" s="236"/>
      <c r="I34" s="236"/>
      <c r="J34" s="236"/>
      <c r="K34" s="1089"/>
      <c r="L34" s="436" t="s">
        <v>2759</v>
      </c>
    </row>
    <row r="35" spans="1:12" ht="31.5" customHeight="1" x14ac:dyDescent="0.25">
      <c r="A35" s="520">
        <v>43832</v>
      </c>
      <c r="B35" s="17" t="s">
        <v>13</v>
      </c>
      <c r="C35" s="1589" t="s">
        <v>2773</v>
      </c>
      <c r="D35" s="1590"/>
      <c r="E35" s="1590"/>
      <c r="F35" s="1590"/>
      <c r="G35" s="1590"/>
      <c r="H35" s="1590"/>
      <c r="I35" s="1590"/>
      <c r="J35" s="1591"/>
      <c r="K35" s="987"/>
      <c r="L35" s="288"/>
    </row>
    <row r="36" spans="1:12" ht="34.5" customHeight="1" x14ac:dyDescent="0.25">
      <c r="A36" s="520">
        <v>43841</v>
      </c>
      <c r="B36" s="17" t="s">
        <v>13</v>
      </c>
      <c r="C36" s="1734" t="s">
        <v>2774</v>
      </c>
      <c r="D36" s="1590"/>
      <c r="E36" s="1590"/>
      <c r="F36" s="1590"/>
      <c r="G36" s="1590"/>
      <c r="H36" s="1590"/>
      <c r="I36" s="1590"/>
      <c r="J36" s="1591"/>
      <c r="K36" s="987"/>
      <c r="L36" s="288"/>
    </row>
    <row r="37" spans="1:12" ht="33" customHeight="1" x14ac:dyDescent="0.25">
      <c r="A37" s="520">
        <v>43863</v>
      </c>
      <c r="B37" s="17" t="s">
        <v>13</v>
      </c>
      <c r="C37" s="1734" t="s">
        <v>2800</v>
      </c>
      <c r="D37" s="1735"/>
      <c r="E37" s="1735"/>
      <c r="F37" s="1735"/>
      <c r="G37" s="1735"/>
      <c r="H37" s="1735"/>
      <c r="I37" s="1735"/>
      <c r="J37" s="1736"/>
      <c r="K37" s="1030"/>
      <c r="L37" s="901" t="s">
        <v>2812</v>
      </c>
    </row>
    <row r="38" spans="1:12" x14ac:dyDescent="0.25">
      <c r="A38" s="520">
        <v>43882</v>
      </c>
      <c r="B38" s="17" t="s">
        <v>18</v>
      </c>
      <c r="C38" s="521">
        <v>120</v>
      </c>
      <c r="D38" s="179">
        <f>+C38*(100-E38)/100</f>
        <v>48</v>
      </c>
      <c r="E38" s="521">
        <v>60</v>
      </c>
      <c r="F38" s="521" t="s">
        <v>95</v>
      </c>
      <c r="G38" s="521">
        <v>75</v>
      </c>
      <c r="H38" s="521"/>
      <c r="I38" s="521"/>
      <c r="J38" s="521"/>
      <c r="K38" s="986"/>
      <c r="L38" s="288" t="s">
        <v>2819</v>
      </c>
    </row>
    <row r="39" spans="1:12" x14ac:dyDescent="0.25">
      <c r="A39" s="520">
        <v>43900</v>
      </c>
      <c r="B39" s="17" t="s">
        <v>13</v>
      </c>
      <c r="C39" s="1658" t="s">
        <v>2880</v>
      </c>
      <c r="D39" s="1659"/>
      <c r="E39" s="1659"/>
      <c r="F39" s="1659"/>
      <c r="G39" s="1659"/>
      <c r="H39" s="1659"/>
      <c r="I39" s="1659"/>
      <c r="J39" s="1660"/>
      <c r="K39" s="996"/>
      <c r="L39" s="288"/>
    </row>
    <row r="40" spans="1:12" ht="17.25" customHeight="1" x14ac:dyDescent="0.25">
      <c r="A40" s="1337">
        <v>43920</v>
      </c>
      <c r="B40" s="913" t="s">
        <v>4</v>
      </c>
      <c r="C40" s="914"/>
      <c r="D40" s="914"/>
      <c r="E40" s="914">
        <v>60</v>
      </c>
      <c r="F40" s="914"/>
      <c r="G40" s="914"/>
      <c r="H40" s="914"/>
      <c r="I40" s="914"/>
      <c r="J40" s="914"/>
      <c r="K40" s="1199"/>
      <c r="L40" s="915"/>
    </row>
    <row r="41" spans="1:12" ht="32.25" customHeight="1" x14ac:dyDescent="0.25">
      <c r="A41" s="520">
        <v>43949</v>
      </c>
      <c r="B41" s="17" t="s">
        <v>13</v>
      </c>
      <c r="C41" s="1734" t="s">
        <v>2928</v>
      </c>
      <c r="D41" s="1735"/>
      <c r="E41" s="1735"/>
      <c r="F41" s="1735"/>
      <c r="G41" s="1735"/>
      <c r="H41" s="1735"/>
      <c r="I41" s="1735"/>
      <c r="J41" s="1736"/>
      <c r="K41" s="1030"/>
      <c r="L41" s="901" t="s">
        <v>2927</v>
      </c>
    </row>
    <row r="42" spans="1:12" x14ac:dyDescent="0.25">
      <c r="A42" s="1337">
        <v>43951</v>
      </c>
      <c r="B42" s="913" t="s">
        <v>4</v>
      </c>
      <c r="C42" s="914"/>
      <c r="D42" s="914"/>
      <c r="E42" s="914">
        <v>60</v>
      </c>
      <c r="F42" s="914"/>
      <c r="G42" s="914"/>
      <c r="H42" s="914"/>
      <c r="I42" s="914"/>
      <c r="J42" s="914"/>
      <c r="K42" s="1199"/>
      <c r="L42" s="915"/>
    </row>
    <row r="43" spans="1:12" x14ac:dyDescent="0.25">
      <c r="A43" s="520">
        <v>43965</v>
      </c>
      <c r="B43" s="17" t="s">
        <v>18</v>
      </c>
      <c r="C43" s="179">
        <v>85</v>
      </c>
      <c r="D43" s="179">
        <v>34</v>
      </c>
      <c r="E43" s="179">
        <v>60</v>
      </c>
      <c r="F43" s="179" t="s">
        <v>95</v>
      </c>
      <c r="G43" s="179">
        <v>164</v>
      </c>
      <c r="H43" s="521"/>
      <c r="I43" s="521"/>
      <c r="J43" s="521"/>
      <c r="K43" s="986"/>
      <c r="L43" s="288" t="s">
        <v>2942</v>
      </c>
    </row>
    <row r="44" spans="1:12" ht="19.5" customHeight="1" x14ac:dyDescent="0.25">
      <c r="A44" s="1337">
        <v>43981</v>
      </c>
      <c r="B44" s="913" t="s">
        <v>4</v>
      </c>
      <c r="C44" s="914"/>
      <c r="D44" s="914"/>
      <c r="E44" s="914">
        <v>60</v>
      </c>
      <c r="F44" s="914"/>
      <c r="G44" s="914"/>
      <c r="H44" s="914"/>
      <c r="I44" s="914"/>
      <c r="J44" s="914"/>
      <c r="K44" s="1199"/>
      <c r="L44" s="915"/>
    </row>
    <row r="45" spans="1:12" ht="19.5" customHeight="1" x14ac:dyDescent="0.25">
      <c r="A45" s="1337">
        <v>44012</v>
      </c>
      <c r="B45" s="913" t="s">
        <v>4</v>
      </c>
      <c r="C45" s="914"/>
      <c r="D45" s="914"/>
      <c r="E45" s="914">
        <v>60</v>
      </c>
      <c r="F45" s="914"/>
      <c r="G45" s="914"/>
      <c r="H45" s="914"/>
      <c r="I45" s="914"/>
      <c r="J45" s="914"/>
      <c r="K45" s="1199"/>
      <c r="L45" s="915"/>
    </row>
    <row r="46" spans="1:12" ht="21" customHeight="1" x14ac:dyDescent="0.25">
      <c r="A46" s="520">
        <v>44024</v>
      </c>
      <c r="B46" s="17" t="s">
        <v>13</v>
      </c>
      <c r="C46" s="1655" t="s">
        <v>2999</v>
      </c>
      <c r="D46" s="1656"/>
      <c r="E46" s="1656"/>
      <c r="F46" s="1656"/>
      <c r="G46" s="1656"/>
      <c r="H46" s="1656"/>
      <c r="I46" s="1656"/>
      <c r="J46" s="1657"/>
      <c r="K46" s="990"/>
      <c r="L46" s="288"/>
    </row>
    <row r="47" spans="1:12" x14ac:dyDescent="0.25">
      <c r="A47" s="520">
        <v>44054</v>
      </c>
      <c r="B47" s="17" t="s">
        <v>66</v>
      </c>
      <c r="C47" s="1658" t="s">
        <v>3049</v>
      </c>
      <c r="D47" s="1659"/>
      <c r="E47" s="1659"/>
      <c r="F47" s="1659"/>
      <c r="G47" s="1659"/>
      <c r="H47" s="1659"/>
      <c r="I47" s="1659"/>
      <c r="J47" s="1660"/>
      <c r="K47" s="996"/>
      <c r="L47" s="288"/>
    </row>
    <row r="48" spans="1:12" ht="16.5" customHeight="1" x14ac:dyDescent="0.25">
      <c r="A48" s="520">
        <v>44074</v>
      </c>
      <c r="B48" s="17" t="s">
        <v>66</v>
      </c>
      <c r="C48" s="1658" t="s">
        <v>3116</v>
      </c>
      <c r="D48" s="1659"/>
      <c r="E48" s="1659"/>
      <c r="F48" s="1659"/>
      <c r="G48" s="1659"/>
      <c r="H48" s="1659"/>
      <c r="I48" s="1659"/>
      <c r="J48" s="1660"/>
      <c r="K48" s="986"/>
      <c r="L48" s="288"/>
    </row>
    <row r="49" spans="1:12" x14ac:dyDescent="0.25">
      <c r="A49" s="520"/>
      <c r="B49" s="17"/>
      <c r="C49" s="521"/>
      <c r="D49" s="179">
        <f>+C49*(100-E49)/100</f>
        <v>0</v>
      </c>
      <c r="E49" s="521"/>
      <c r="F49" s="521"/>
      <c r="G49" s="521"/>
      <c r="H49" s="521"/>
      <c r="I49" s="521"/>
      <c r="J49" s="521"/>
      <c r="K49" s="986"/>
      <c r="L49" s="288"/>
    </row>
    <row r="50" spans="1:12" x14ac:dyDescent="0.25">
      <c r="A50" s="520"/>
      <c r="B50" s="17"/>
      <c r="C50" s="521"/>
      <c r="D50" s="179">
        <f>+C50*(100-E50)/100</f>
        <v>0</v>
      </c>
      <c r="E50" s="521"/>
      <c r="F50" s="521"/>
      <c r="G50" s="521"/>
      <c r="H50" s="521"/>
      <c r="I50" s="521"/>
      <c r="J50" s="521"/>
      <c r="K50" s="986"/>
      <c r="L50" s="288"/>
    </row>
    <row r="51" spans="1:12" x14ac:dyDescent="0.25">
      <c r="A51" s="520"/>
      <c r="B51" s="17"/>
      <c r="C51" s="521"/>
      <c r="D51" s="179">
        <f>+C51*(100-E51)/100</f>
        <v>0</v>
      </c>
      <c r="E51" s="521"/>
      <c r="F51" s="521"/>
      <c r="G51" s="521"/>
      <c r="H51" s="521"/>
      <c r="I51" s="521"/>
      <c r="J51" s="521"/>
      <c r="K51" s="986"/>
      <c r="L51" s="288"/>
    </row>
    <row r="52" spans="1:12" x14ac:dyDescent="0.25">
      <c r="A52" s="520"/>
      <c r="B52" s="17"/>
      <c r="C52" s="521"/>
      <c r="D52" s="521"/>
      <c r="E52" s="521"/>
      <c r="F52" s="521"/>
      <c r="G52" s="521"/>
      <c r="H52" s="521"/>
      <c r="I52" s="521"/>
      <c r="J52" s="521"/>
      <c r="K52" s="986"/>
      <c r="L52" s="288"/>
    </row>
    <row r="53" spans="1:12" x14ac:dyDescent="0.25">
      <c r="A53" s="520"/>
      <c r="B53" s="17"/>
      <c r="C53" s="521"/>
      <c r="D53" s="521"/>
      <c r="E53" s="521"/>
      <c r="F53" s="521"/>
      <c r="G53" s="521"/>
      <c r="H53" s="521"/>
      <c r="I53" s="521"/>
      <c r="J53" s="521"/>
      <c r="K53" s="986"/>
      <c r="L53" s="288"/>
    </row>
    <row r="54" spans="1:12" x14ac:dyDescent="0.25">
      <c r="A54" s="520"/>
      <c r="B54" s="17"/>
      <c r="C54" s="521"/>
      <c r="D54" s="521"/>
      <c r="E54" s="521"/>
      <c r="F54" s="521"/>
      <c r="G54" s="521"/>
      <c r="H54" s="521"/>
      <c r="I54" s="521"/>
      <c r="J54" s="521"/>
      <c r="K54" s="986"/>
      <c r="L54" s="288"/>
    </row>
    <row r="55" spans="1:12" x14ac:dyDescent="0.25">
      <c r="A55" s="520"/>
      <c r="B55" s="17"/>
      <c r="C55" s="521"/>
      <c r="D55" s="521"/>
      <c r="E55" s="521"/>
      <c r="F55" s="521"/>
      <c r="G55" s="521"/>
      <c r="H55" s="521"/>
      <c r="I55" s="521"/>
      <c r="J55" s="521"/>
      <c r="K55" s="986"/>
      <c r="L55" s="288"/>
    </row>
    <row r="56" spans="1:12" x14ac:dyDescent="0.25">
      <c r="A56" s="520"/>
      <c r="B56" s="17"/>
      <c r="C56" s="521"/>
      <c r="D56" s="521"/>
      <c r="E56" s="521"/>
      <c r="F56" s="521"/>
      <c r="G56" s="521"/>
      <c r="H56" s="521"/>
      <c r="I56" s="521"/>
      <c r="J56" s="521"/>
      <c r="K56" s="986"/>
      <c r="L56" s="288"/>
    </row>
    <row r="57" spans="1:12" x14ac:dyDescent="0.25">
      <c r="A57" s="520"/>
      <c r="B57" s="17"/>
      <c r="C57" s="521"/>
      <c r="D57" s="521"/>
      <c r="E57" s="521"/>
      <c r="F57" s="521"/>
      <c r="G57" s="521"/>
      <c r="H57" s="521"/>
      <c r="I57" s="521"/>
      <c r="J57" s="521"/>
      <c r="K57" s="986"/>
      <c r="L57" s="288"/>
    </row>
    <row r="58" spans="1:12" x14ac:dyDescent="0.25">
      <c r="A58" s="520"/>
      <c r="B58" s="17"/>
      <c r="C58" s="521"/>
      <c r="D58" s="521"/>
      <c r="E58" s="521"/>
      <c r="F58" s="521"/>
      <c r="G58" s="521"/>
      <c r="H58" s="521"/>
      <c r="I58" s="521"/>
      <c r="J58" s="521"/>
      <c r="K58" s="986"/>
      <c r="L58" s="288"/>
    </row>
    <row r="59" spans="1:12" x14ac:dyDescent="0.25">
      <c r="A59" s="520"/>
      <c r="C59" s="521"/>
      <c r="D59" s="521"/>
      <c r="E59" s="521"/>
      <c r="F59" s="521"/>
      <c r="G59" s="521"/>
      <c r="H59" s="521"/>
      <c r="I59" s="521"/>
      <c r="J59" s="521"/>
      <c r="K59" s="986"/>
      <c r="L59" s="288"/>
    </row>
    <row r="60" spans="1:12" x14ac:dyDescent="0.25">
      <c r="A60" s="520"/>
      <c r="C60" s="521"/>
      <c r="D60" s="521"/>
      <c r="E60" s="521"/>
      <c r="F60" s="521"/>
      <c r="G60" s="521"/>
      <c r="H60" s="521"/>
      <c r="I60" s="521"/>
      <c r="J60" s="521"/>
      <c r="K60" s="986"/>
      <c r="L60" s="288"/>
    </row>
    <row r="61" spans="1:12" x14ac:dyDescent="0.25">
      <c r="A61" s="520"/>
      <c r="C61" s="521"/>
      <c r="D61" s="521"/>
      <c r="E61" s="521"/>
      <c r="F61" s="521"/>
      <c r="G61" s="521"/>
      <c r="H61" s="521"/>
      <c r="I61" s="521"/>
      <c r="J61" s="521"/>
      <c r="K61" s="986"/>
      <c r="L61" s="288"/>
    </row>
    <row r="62" spans="1:12" x14ac:dyDescent="0.25">
      <c r="A62" s="520"/>
      <c r="C62" s="521"/>
      <c r="D62" s="521"/>
      <c r="E62" s="521"/>
      <c r="F62" s="521"/>
      <c r="G62" s="521"/>
      <c r="H62" s="521"/>
      <c r="I62" s="521"/>
      <c r="J62" s="521"/>
      <c r="K62" s="986"/>
      <c r="L62" s="288"/>
    </row>
    <row r="63" spans="1:12" x14ac:dyDescent="0.25">
      <c r="A63" s="520"/>
      <c r="C63" s="521"/>
      <c r="D63" s="521"/>
      <c r="E63" s="521"/>
      <c r="F63" s="521"/>
      <c r="G63" s="521"/>
      <c r="H63" s="521"/>
      <c r="I63" s="521"/>
      <c r="J63" s="521"/>
      <c r="K63" s="986"/>
      <c r="L63" s="288"/>
    </row>
    <row r="64" spans="1:12" x14ac:dyDescent="0.25">
      <c r="A64" s="520"/>
      <c r="C64" s="521"/>
      <c r="D64" s="521"/>
      <c r="E64" s="521"/>
      <c r="F64" s="521"/>
      <c r="G64" s="521"/>
      <c r="H64" s="521"/>
      <c r="I64" s="521"/>
      <c r="J64" s="521"/>
      <c r="K64" s="986"/>
      <c r="L64" s="288"/>
    </row>
    <row r="65" spans="1:13" s="519" customFormat="1" x14ac:dyDescent="0.25">
      <c r="A65" s="520"/>
      <c r="K65" s="970"/>
      <c r="L65" s="12"/>
      <c r="M65" s="89"/>
    </row>
    <row r="66" spans="1:13" s="519" customFormat="1" x14ac:dyDescent="0.25">
      <c r="A66" s="520"/>
      <c r="K66" s="970"/>
      <c r="L66" s="12"/>
      <c r="M66" s="89"/>
    </row>
    <row r="67" spans="1:13" s="519" customFormat="1" x14ac:dyDescent="0.25">
      <c r="A67" s="520"/>
      <c r="K67" s="970"/>
      <c r="L67" s="12"/>
      <c r="M67" s="89"/>
    </row>
    <row r="68" spans="1:13" x14ac:dyDescent="0.25">
      <c r="A68" s="520"/>
    </row>
  </sheetData>
  <autoFilter ref="A6:L7"/>
  <mergeCells count="40">
    <mergeCell ref="K3:L3"/>
    <mergeCell ref="K4:L4"/>
    <mergeCell ref="K5:L5"/>
    <mergeCell ref="G3:H3"/>
    <mergeCell ref="I3:J3"/>
    <mergeCell ref="C7:J7"/>
    <mergeCell ref="A4:B4"/>
    <mergeCell ref="C4:F4"/>
    <mergeCell ref="G4:H4"/>
    <mergeCell ref="A3:B3"/>
    <mergeCell ref="C3:F3"/>
    <mergeCell ref="I4:J4"/>
    <mergeCell ref="A5:B5"/>
    <mergeCell ref="C5:F5"/>
    <mergeCell ref="I5:J5"/>
    <mergeCell ref="A1:L1"/>
    <mergeCell ref="A2:B2"/>
    <mergeCell ref="C2:F2"/>
    <mergeCell ref="G2:H2"/>
    <mergeCell ref="I2:J2"/>
    <mergeCell ref="K2:L2"/>
    <mergeCell ref="C12:J12"/>
    <mergeCell ref="A21:A22"/>
    <mergeCell ref="C22:J22"/>
    <mergeCell ref="C21:J21"/>
    <mergeCell ref="C29:J29"/>
    <mergeCell ref="C28:J28"/>
    <mergeCell ref="C24:J24"/>
    <mergeCell ref="C18:J18"/>
    <mergeCell ref="C37:J37"/>
    <mergeCell ref="C32:J32"/>
    <mergeCell ref="A31:A32"/>
    <mergeCell ref="C17:J17"/>
    <mergeCell ref="C36:J36"/>
    <mergeCell ref="C35:J35"/>
    <mergeCell ref="C48:J48"/>
    <mergeCell ref="C47:J47"/>
    <mergeCell ref="C46:J46"/>
    <mergeCell ref="C41:J41"/>
    <mergeCell ref="C39:J39"/>
  </mergeCells>
  <hyperlinks>
    <hyperlink ref="B7" r:id="rId1"/>
  </hyperlinks>
  <pageMargins left="0.7" right="0.7" top="0.75" bottom="0.75" header="0.3" footer="0.3"/>
  <pageSetup orientation="portrait"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7030A0"/>
  </sheetPr>
  <dimension ref="A1:M65"/>
  <sheetViews>
    <sheetView workbookViewId="0">
      <pane ySplit="6" topLeftCell="A37" activePane="bottomLeft" state="frozen"/>
      <selection pane="bottomLeft" activeCell="G39" sqref="G39"/>
    </sheetView>
  </sheetViews>
  <sheetFormatPr defaultColWidth="8.88671875" defaultRowHeight="15.75" x14ac:dyDescent="0.25"/>
  <cols>
    <col min="1" max="1" width="8.5546875" style="48" customWidth="1"/>
    <col min="2" max="2" width="7.88671875" style="530" customWidth="1"/>
    <col min="3" max="10" width="8.88671875" style="530" customWidth="1"/>
    <col min="11" max="11" width="27" style="1150" customWidth="1"/>
    <col min="12" max="12" width="43.6640625" style="7" customWidth="1"/>
    <col min="13" max="16384" width="8.88671875" style="89"/>
  </cols>
  <sheetData>
    <row r="1" spans="1:13" s="6" customFormat="1" ht="30.75" customHeight="1" thickTop="1" x14ac:dyDescent="0.25">
      <c r="A1" s="2006" t="s">
        <v>1865</v>
      </c>
      <c r="B1" s="2007"/>
      <c r="C1" s="2007"/>
      <c r="D1" s="2007"/>
      <c r="E1" s="2007"/>
      <c r="F1" s="2007"/>
      <c r="G1" s="2007"/>
      <c r="H1" s="2007"/>
      <c r="I1" s="2007"/>
      <c r="J1" s="2007"/>
      <c r="K1" s="2007"/>
      <c r="L1" s="2008"/>
      <c r="M1" s="5"/>
    </row>
    <row r="2" spans="1:13" s="9" customFormat="1" ht="20.25" customHeight="1" x14ac:dyDescent="0.25">
      <c r="A2" s="1624" t="s">
        <v>177</v>
      </c>
      <c r="B2" s="1625"/>
      <c r="C2" s="1600">
        <f>+(25+125+50)*25</f>
        <v>5000</v>
      </c>
      <c r="D2" s="1601"/>
      <c r="E2" s="1601"/>
      <c r="F2" s="1602"/>
      <c r="G2" s="1626"/>
      <c r="H2" s="1627"/>
      <c r="I2" s="1628" t="s">
        <v>178</v>
      </c>
      <c r="J2" s="1629"/>
      <c r="K2" s="1632" t="s">
        <v>185</v>
      </c>
      <c r="L2" s="1633"/>
      <c r="M2" s="8"/>
    </row>
    <row r="3" spans="1:13" s="9" customFormat="1" ht="20.25" customHeight="1" x14ac:dyDescent="0.25">
      <c r="A3" s="1624" t="s">
        <v>179</v>
      </c>
      <c r="B3" s="1625"/>
      <c r="C3" s="1600" t="s">
        <v>1866</v>
      </c>
      <c r="D3" s="1601"/>
      <c r="E3" s="1601"/>
      <c r="F3" s="1602"/>
      <c r="G3" s="1673"/>
      <c r="H3" s="1674"/>
      <c r="I3" s="1628" t="s">
        <v>180</v>
      </c>
      <c r="J3" s="1629"/>
      <c r="K3" s="1632" t="s">
        <v>2243</v>
      </c>
      <c r="L3" s="1633"/>
      <c r="M3" s="8"/>
    </row>
    <row r="4" spans="1:13" s="9" customFormat="1" ht="20.25" customHeight="1" x14ac:dyDescent="0.25">
      <c r="A4" s="1624" t="s">
        <v>181</v>
      </c>
      <c r="B4" s="1625"/>
      <c r="C4" s="1600" t="s">
        <v>1867</v>
      </c>
      <c r="D4" s="1601"/>
      <c r="E4" s="1601"/>
      <c r="F4" s="1602"/>
      <c r="G4" s="1626"/>
      <c r="H4" s="1627"/>
      <c r="I4" s="1628" t="s">
        <v>182</v>
      </c>
      <c r="J4" s="1629"/>
      <c r="K4" s="1632" t="s">
        <v>2046</v>
      </c>
      <c r="L4" s="1633"/>
      <c r="M4" s="8"/>
    </row>
    <row r="5" spans="1:13" s="9" customFormat="1" ht="84" customHeight="1" thickBot="1" x14ac:dyDescent="0.3">
      <c r="A5" s="1641" t="s">
        <v>183</v>
      </c>
      <c r="B5" s="1642"/>
      <c r="C5" s="1636" t="s">
        <v>2949</v>
      </c>
      <c r="D5" s="1637"/>
      <c r="E5" s="1637"/>
      <c r="F5" s="1638"/>
      <c r="G5" s="2040" t="s">
        <v>1658</v>
      </c>
      <c r="H5" s="1891"/>
      <c r="I5" s="1973" t="s">
        <v>297</v>
      </c>
      <c r="J5" s="1974"/>
      <c r="K5" s="1913" t="s">
        <v>2246</v>
      </c>
      <c r="L5" s="1914"/>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99.75" customHeight="1" thickTop="1" x14ac:dyDescent="0.25">
      <c r="A7" s="487">
        <v>43087</v>
      </c>
      <c r="B7" s="488" t="s">
        <v>78</v>
      </c>
      <c r="C7" s="2159" t="s">
        <v>2244</v>
      </c>
      <c r="D7" s="2160"/>
      <c r="E7" s="2160"/>
      <c r="F7" s="2160"/>
      <c r="G7" s="2160"/>
      <c r="H7" s="2160"/>
      <c r="I7" s="2160"/>
      <c r="J7" s="2160"/>
      <c r="K7" s="533" t="s">
        <v>1538</v>
      </c>
      <c r="L7" s="533" t="s">
        <v>1538</v>
      </c>
    </row>
    <row r="8" spans="1:13" x14ac:dyDescent="0.25">
      <c r="A8" s="532">
        <v>43091</v>
      </c>
      <c r="B8" s="17" t="s">
        <v>13</v>
      </c>
      <c r="C8" s="1658" t="s">
        <v>46</v>
      </c>
      <c r="D8" s="1659"/>
      <c r="E8" s="1659"/>
      <c r="F8" s="1659"/>
      <c r="G8" s="1659"/>
      <c r="H8" s="1659"/>
      <c r="I8" s="1659"/>
      <c r="J8" s="1660"/>
      <c r="K8" s="1155"/>
      <c r="L8" s="204"/>
    </row>
    <row r="9" spans="1:13" x14ac:dyDescent="0.25">
      <c r="A9" s="532">
        <v>43092</v>
      </c>
      <c r="B9" s="17" t="s">
        <v>13</v>
      </c>
      <c r="C9" s="1658" t="s">
        <v>1880</v>
      </c>
      <c r="D9" s="1659"/>
      <c r="E9" s="1659"/>
      <c r="F9" s="1659"/>
      <c r="G9" s="1659"/>
      <c r="H9" s="1659"/>
      <c r="I9" s="1659"/>
      <c r="J9" s="1660"/>
      <c r="K9" s="1155"/>
      <c r="L9" s="204"/>
    </row>
    <row r="10" spans="1:13" x14ac:dyDescent="0.25">
      <c r="A10" s="532">
        <v>43094</v>
      </c>
      <c r="B10" s="17" t="s">
        <v>13</v>
      </c>
      <c r="C10" s="1658" t="s">
        <v>46</v>
      </c>
      <c r="D10" s="1659"/>
      <c r="E10" s="1659"/>
      <c r="F10" s="1659"/>
      <c r="G10" s="1659"/>
      <c r="H10" s="1659"/>
      <c r="I10" s="1659"/>
      <c r="J10" s="1660"/>
      <c r="K10" s="1155"/>
      <c r="L10" s="204"/>
    </row>
    <row r="11" spans="1:13" ht="16.5" thickBot="1" x14ac:dyDescent="0.3">
      <c r="A11" s="541">
        <v>43099</v>
      </c>
      <c r="B11" s="544" t="s">
        <v>18</v>
      </c>
      <c r="C11" s="391">
        <v>60</v>
      </c>
      <c r="D11" s="205">
        <f>+C11*(100-E11)/100</f>
        <v>48</v>
      </c>
      <c r="E11" s="391">
        <v>20</v>
      </c>
      <c r="F11" s="391"/>
      <c r="G11" s="391">
        <v>188</v>
      </c>
      <c r="H11" s="391"/>
      <c r="I11" s="391"/>
      <c r="J11" s="391"/>
      <c r="K11" s="1188"/>
      <c r="L11" s="420" t="s">
        <v>1886</v>
      </c>
    </row>
    <row r="12" spans="1:13" ht="16.5" thickTop="1" x14ac:dyDescent="0.25">
      <c r="A12" s="40">
        <v>43104</v>
      </c>
      <c r="B12" s="41" t="s">
        <v>13</v>
      </c>
      <c r="C12" s="1702" t="s">
        <v>1894</v>
      </c>
      <c r="D12" s="1703"/>
      <c r="E12" s="1703"/>
      <c r="F12" s="1703"/>
      <c r="G12" s="1703"/>
      <c r="H12" s="1703"/>
      <c r="I12" s="1703"/>
      <c r="J12" s="1704"/>
      <c r="K12" s="1159"/>
      <c r="L12" s="422"/>
    </row>
    <row r="13" spans="1:13" x14ac:dyDescent="0.25">
      <c r="A13" s="532">
        <v>43112</v>
      </c>
      <c r="B13" s="17" t="s">
        <v>1360</v>
      </c>
      <c r="C13" s="531"/>
      <c r="D13" s="179"/>
      <c r="E13" s="531"/>
      <c r="F13" s="531"/>
      <c r="G13" s="531"/>
      <c r="H13" s="531">
        <v>5352</v>
      </c>
      <c r="I13" s="531">
        <v>100</v>
      </c>
      <c r="J13" s="531"/>
      <c r="K13" s="1147"/>
      <c r="L13" s="204"/>
    </row>
    <row r="14" spans="1:13" s="432" customFormat="1" ht="20.100000000000001" customHeight="1" x14ac:dyDescent="0.25">
      <c r="A14" s="331">
        <v>43126</v>
      </c>
      <c r="B14" s="332" t="s">
        <v>13</v>
      </c>
      <c r="C14" s="2024" t="s">
        <v>1912</v>
      </c>
      <c r="D14" s="2025"/>
      <c r="E14" s="2025"/>
      <c r="F14" s="2025"/>
      <c r="G14" s="2025"/>
      <c r="H14" s="2025"/>
      <c r="I14" s="2025"/>
      <c r="J14" s="2026"/>
      <c r="K14" s="1179"/>
    </row>
    <row r="15" spans="1:13" x14ac:dyDescent="0.25">
      <c r="A15" s="19">
        <v>43161</v>
      </c>
      <c r="B15" s="20" t="s">
        <v>18</v>
      </c>
      <c r="C15" s="236">
        <v>115</v>
      </c>
      <c r="D15" s="237">
        <f>+C15*(100-E15)/100</f>
        <v>92</v>
      </c>
      <c r="E15" s="236">
        <v>20</v>
      </c>
      <c r="F15" s="236"/>
      <c r="G15" s="236">
        <v>160</v>
      </c>
      <c r="H15" s="236"/>
      <c r="I15" s="236"/>
      <c r="J15" s="236"/>
      <c r="K15" s="1173"/>
      <c r="L15" s="303" t="s">
        <v>36</v>
      </c>
    </row>
    <row r="16" spans="1:13" x14ac:dyDescent="0.25">
      <c r="A16" s="532">
        <v>43173</v>
      </c>
      <c r="B16" s="17" t="s">
        <v>1360</v>
      </c>
      <c r="C16" s="531">
        <v>115</v>
      </c>
      <c r="D16" s="179"/>
      <c r="E16" s="531">
        <v>10</v>
      </c>
      <c r="F16" s="531"/>
      <c r="G16" s="531"/>
      <c r="H16" s="531">
        <v>4800</v>
      </c>
      <c r="I16" s="531">
        <v>100</v>
      </c>
      <c r="J16" s="531"/>
      <c r="K16" s="1147"/>
      <c r="L16" s="204" t="s">
        <v>1964</v>
      </c>
    </row>
    <row r="17" spans="1:12" x14ac:dyDescent="0.25">
      <c r="A17" s="532">
        <v>43231</v>
      </c>
      <c r="B17" s="17" t="s">
        <v>18</v>
      </c>
      <c r="C17" s="531">
        <v>65</v>
      </c>
      <c r="D17" s="179">
        <f>+C17*(100-E17)/100</f>
        <v>52</v>
      </c>
      <c r="E17" s="531">
        <v>20</v>
      </c>
      <c r="F17" s="531"/>
      <c r="G17" s="531">
        <v>169</v>
      </c>
      <c r="H17" s="531"/>
      <c r="I17" s="531"/>
      <c r="J17" s="531"/>
      <c r="K17" s="1147"/>
      <c r="L17" s="204" t="s">
        <v>2074</v>
      </c>
    </row>
    <row r="18" spans="1:12" x14ac:dyDescent="0.25">
      <c r="A18" s="532">
        <v>43232</v>
      </c>
      <c r="B18" s="17" t="s">
        <v>1360</v>
      </c>
      <c r="C18" s="531"/>
      <c r="D18" s="179"/>
      <c r="E18" s="531"/>
      <c r="F18" s="531"/>
      <c r="G18" s="531"/>
      <c r="H18" s="531">
        <v>4860</v>
      </c>
      <c r="I18" s="531">
        <v>100</v>
      </c>
      <c r="J18" s="531"/>
      <c r="K18" s="1147"/>
      <c r="L18" s="204"/>
    </row>
    <row r="19" spans="1:12" x14ac:dyDescent="0.25">
      <c r="A19" s="19">
        <v>43303</v>
      </c>
      <c r="B19" s="20" t="s">
        <v>18</v>
      </c>
      <c r="C19" s="236">
        <v>25</v>
      </c>
      <c r="D19" s="237">
        <f>+C19*(100-E19)/100</f>
        <v>18.75</v>
      </c>
      <c r="E19" s="236">
        <v>25</v>
      </c>
      <c r="F19" s="236"/>
      <c r="G19" s="236">
        <v>150</v>
      </c>
      <c r="H19" s="236"/>
      <c r="I19" s="236"/>
      <c r="J19" s="236"/>
      <c r="K19" s="1173"/>
      <c r="L19" s="303" t="s">
        <v>2074</v>
      </c>
    </row>
    <row r="20" spans="1:12" x14ac:dyDescent="0.25">
      <c r="A20" s="532">
        <v>43304</v>
      </c>
      <c r="B20" s="17" t="s">
        <v>1360</v>
      </c>
      <c r="C20" s="531"/>
      <c r="D20" s="179"/>
      <c r="E20" s="531"/>
      <c r="F20" s="531"/>
      <c r="G20" s="531"/>
      <c r="H20" s="531">
        <v>4830</v>
      </c>
      <c r="I20" s="531">
        <v>100</v>
      </c>
      <c r="J20" s="531"/>
      <c r="K20" s="1147"/>
      <c r="L20" s="204"/>
    </row>
    <row r="21" spans="1:12" x14ac:dyDescent="0.25">
      <c r="A21" s="19">
        <v>43342</v>
      </c>
      <c r="B21" s="20" t="s">
        <v>18</v>
      </c>
      <c r="C21" s="236">
        <v>25</v>
      </c>
      <c r="D21" s="237">
        <f>+C21*(100-E21)/100</f>
        <v>20</v>
      </c>
      <c r="E21" s="236">
        <v>20</v>
      </c>
      <c r="F21" s="236" t="s">
        <v>95</v>
      </c>
      <c r="G21" s="236">
        <v>150</v>
      </c>
      <c r="H21" s="236"/>
      <c r="I21" s="236"/>
      <c r="J21" s="236"/>
      <c r="K21" s="1173"/>
      <c r="L21" s="303" t="s">
        <v>1634</v>
      </c>
    </row>
    <row r="22" spans="1:12" ht="22.5" customHeight="1" x14ac:dyDescent="0.25">
      <c r="A22" s="532">
        <v>43365</v>
      </c>
      <c r="B22" s="17" t="s">
        <v>13</v>
      </c>
      <c r="C22" s="2024" t="s">
        <v>2212</v>
      </c>
      <c r="D22" s="2025"/>
      <c r="E22" s="2025"/>
      <c r="F22" s="2025"/>
      <c r="G22" s="2025"/>
      <c r="H22" s="2025"/>
      <c r="I22" s="2025"/>
      <c r="J22" s="2026"/>
      <c r="K22" s="1178"/>
      <c r="L22" s="204"/>
    </row>
    <row r="23" spans="1:12" x14ac:dyDescent="0.25">
      <c r="A23" s="532">
        <v>43372</v>
      </c>
      <c r="B23" s="17" t="s">
        <v>1360</v>
      </c>
      <c r="C23" s="531"/>
      <c r="D23" s="179"/>
      <c r="E23" s="531"/>
      <c r="F23" s="531"/>
      <c r="G23" s="531"/>
      <c r="H23" s="531">
        <v>4895</v>
      </c>
      <c r="I23" s="531">
        <v>91</v>
      </c>
      <c r="J23" s="531"/>
      <c r="K23" s="1147"/>
      <c r="L23" s="204" t="s">
        <v>2223</v>
      </c>
    </row>
    <row r="24" spans="1:12" x14ac:dyDescent="0.25">
      <c r="A24" s="1582">
        <v>43382</v>
      </c>
      <c r="B24" s="17" t="s">
        <v>1360</v>
      </c>
      <c r="C24" s="751"/>
      <c r="D24" s="179"/>
      <c r="E24" s="751"/>
      <c r="F24" s="751"/>
      <c r="G24" s="751"/>
      <c r="H24" s="751">
        <v>4840</v>
      </c>
      <c r="I24" s="751">
        <v>92</v>
      </c>
      <c r="J24" s="751"/>
      <c r="K24" s="1147"/>
      <c r="L24" s="204"/>
    </row>
    <row r="25" spans="1:12" x14ac:dyDescent="0.25">
      <c r="A25" s="1682"/>
      <c r="B25" s="17" t="s">
        <v>66</v>
      </c>
      <c r="C25" s="1589" t="s">
        <v>2241</v>
      </c>
      <c r="D25" s="1590"/>
      <c r="E25" s="1590"/>
      <c r="F25" s="1590"/>
      <c r="G25" s="1590"/>
      <c r="H25" s="1590"/>
      <c r="I25" s="1590"/>
      <c r="J25" s="1591"/>
      <c r="K25" s="1148"/>
      <c r="L25" s="204"/>
    </row>
    <row r="26" spans="1:12" x14ac:dyDescent="0.25">
      <c r="A26" s="1582">
        <v>43383</v>
      </c>
      <c r="B26" s="17" t="s">
        <v>1360</v>
      </c>
      <c r="C26" s="531"/>
      <c r="D26" s="179"/>
      <c r="E26" s="531"/>
      <c r="F26" s="531"/>
      <c r="G26" s="531"/>
      <c r="H26" s="531"/>
      <c r="I26" s="531"/>
      <c r="J26" s="531">
        <v>4700</v>
      </c>
      <c r="K26" s="1147"/>
      <c r="L26" s="204" t="s">
        <v>2020</v>
      </c>
    </row>
    <row r="27" spans="1:12" x14ac:dyDescent="0.25">
      <c r="A27" s="1682"/>
      <c r="B27" s="17" t="s">
        <v>13</v>
      </c>
      <c r="C27" s="1589" t="s">
        <v>163</v>
      </c>
      <c r="D27" s="1590"/>
      <c r="E27" s="1590"/>
      <c r="F27" s="1590"/>
      <c r="G27" s="1590"/>
      <c r="H27" s="1590"/>
      <c r="I27" s="1590"/>
      <c r="J27" s="1591"/>
      <c r="K27" s="1148"/>
      <c r="L27" s="204"/>
    </row>
    <row r="28" spans="1:12" x14ac:dyDescent="0.25">
      <c r="A28" s="532">
        <v>43385</v>
      </c>
      <c r="B28" s="17" t="s">
        <v>127</v>
      </c>
      <c r="C28" s="531"/>
      <c r="D28" s="179"/>
      <c r="E28" s="531"/>
      <c r="F28" s="531"/>
      <c r="G28" s="531"/>
      <c r="H28" s="531">
        <v>5070</v>
      </c>
      <c r="I28" s="531">
        <v>90</v>
      </c>
      <c r="J28" s="531"/>
      <c r="K28" s="1147"/>
      <c r="L28" s="204"/>
    </row>
    <row r="29" spans="1:12" x14ac:dyDescent="0.25">
      <c r="A29" s="532">
        <v>43386</v>
      </c>
      <c r="B29" s="17" t="s">
        <v>18</v>
      </c>
      <c r="C29" s="531">
        <v>50</v>
      </c>
      <c r="D29" s="179">
        <f>+C29*(100-E29)/100</f>
        <v>46</v>
      </c>
      <c r="E29" s="531">
        <v>8</v>
      </c>
      <c r="F29" s="531"/>
      <c r="G29" s="531">
        <v>140</v>
      </c>
      <c r="H29" s="531"/>
      <c r="I29" s="531"/>
      <c r="J29" s="531"/>
      <c r="K29" s="1147"/>
      <c r="L29" s="204" t="s">
        <v>2074</v>
      </c>
    </row>
    <row r="30" spans="1:12" x14ac:dyDescent="0.25">
      <c r="A30" s="532">
        <v>43390</v>
      </c>
      <c r="B30" s="17" t="s">
        <v>127</v>
      </c>
      <c r="C30" s="531"/>
      <c r="D30" s="179"/>
      <c r="E30" s="531"/>
      <c r="F30" s="531"/>
      <c r="G30" s="531"/>
      <c r="H30" s="531">
        <v>4915</v>
      </c>
      <c r="I30" s="531">
        <v>87</v>
      </c>
      <c r="J30" s="531"/>
      <c r="K30" s="1147"/>
      <c r="L30" s="204"/>
    </row>
    <row r="31" spans="1:12" x14ac:dyDescent="0.25">
      <c r="A31" s="532">
        <v>43418</v>
      </c>
      <c r="B31" s="17" t="s">
        <v>127</v>
      </c>
      <c r="C31" s="531"/>
      <c r="D31" s="179"/>
      <c r="E31" s="531"/>
      <c r="F31" s="531"/>
      <c r="G31" s="531"/>
      <c r="H31" s="531">
        <v>4925</v>
      </c>
      <c r="I31" s="531">
        <v>100</v>
      </c>
      <c r="J31" s="531"/>
      <c r="K31" s="1147"/>
      <c r="L31" s="204" t="s">
        <v>2287</v>
      </c>
    </row>
    <row r="32" spans="1:12" ht="16.5" thickBot="1" x14ac:dyDescent="0.3">
      <c r="A32" s="773">
        <v>43449</v>
      </c>
      <c r="B32" s="144" t="s">
        <v>18</v>
      </c>
      <c r="C32" s="243">
        <v>25</v>
      </c>
      <c r="D32" s="244">
        <f>+C32*(100-E32)/100</f>
        <v>15</v>
      </c>
      <c r="E32" s="243">
        <v>40</v>
      </c>
      <c r="F32" s="243"/>
      <c r="G32" s="243">
        <v>145</v>
      </c>
      <c r="H32" s="243"/>
      <c r="I32" s="243"/>
      <c r="J32" s="243"/>
      <c r="K32" s="1202"/>
      <c r="L32" s="589" t="s">
        <v>2338</v>
      </c>
    </row>
    <row r="33" spans="1:12" ht="16.5" thickTop="1" x14ac:dyDescent="0.25">
      <c r="A33" s="40">
        <v>43466</v>
      </c>
      <c r="B33" s="41" t="s">
        <v>18</v>
      </c>
      <c r="C33" s="786">
        <v>60</v>
      </c>
      <c r="D33" s="182">
        <f>+C33*(100-E33)/100</f>
        <v>12</v>
      </c>
      <c r="E33" s="786">
        <v>80</v>
      </c>
      <c r="F33" s="786" t="s">
        <v>95</v>
      </c>
      <c r="G33" s="786">
        <v>140</v>
      </c>
      <c r="H33" s="786"/>
      <c r="I33" s="786"/>
      <c r="J33" s="786"/>
      <c r="K33" s="1162"/>
      <c r="L33" s="422" t="s">
        <v>36</v>
      </c>
    </row>
    <row r="34" spans="1:12" x14ac:dyDescent="0.25">
      <c r="A34" s="532">
        <v>43466</v>
      </c>
      <c r="B34" s="17" t="s">
        <v>13</v>
      </c>
      <c r="C34" s="1589" t="s">
        <v>2357</v>
      </c>
      <c r="D34" s="1590"/>
      <c r="E34" s="1590"/>
      <c r="F34" s="1590"/>
      <c r="G34" s="1590"/>
      <c r="H34" s="1590"/>
      <c r="I34" s="1590"/>
      <c r="J34" s="1591"/>
      <c r="K34" s="1148"/>
      <c r="L34" s="204"/>
    </row>
    <row r="35" spans="1:12" x14ac:dyDescent="0.25">
      <c r="A35" s="1582">
        <v>43490</v>
      </c>
      <c r="B35" s="34" t="s">
        <v>18</v>
      </c>
      <c r="C35" s="199">
        <v>25</v>
      </c>
      <c r="D35" s="200">
        <f>+C35*(100-E35)/100</f>
        <v>5</v>
      </c>
      <c r="E35" s="199">
        <v>80</v>
      </c>
      <c r="F35" s="199"/>
      <c r="G35" s="199">
        <v>145</v>
      </c>
      <c r="H35" s="199"/>
      <c r="I35" s="199"/>
      <c r="J35" s="199"/>
      <c r="K35" s="1212"/>
      <c r="L35" s="304" t="s">
        <v>2146</v>
      </c>
    </row>
    <row r="36" spans="1:12" ht="27" customHeight="1" x14ac:dyDescent="0.25">
      <c r="A36" s="1682"/>
      <c r="B36" s="17" t="s">
        <v>13</v>
      </c>
      <c r="C36" s="1734" t="s">
        <v>2393</v>
      </c>
      <c r="D36" s="1735"/>
      <c r="E36" s="1735"/>
      <c r="F36" s="1735"/>
      <c r="G36" s="1735"/>
      <c r="H36" s="1735"/>
      <c r="I36" s="1735"/>
      <c r="J36" s="1736"/>
      <c r="K36" s="1160"/>
      <c r="L36" s="204"/>
    </row>
    <row r="37" spans="1:12" x14ac:dyDescent="0.25">
      <c r="A37" s="802">
        <v>43565</v>
      </c>
      <c r="B37" s="803" t="s">
        <v>18</v>
      </c>
      <c r="C37" s="531">
        <v>25</v>
      </c>
      <c r="D37" s="179">
        <f>+C37*(100-E37)/100</f>
        <v>5</v>
      </c>
      <c r="E37" s="531">
        <v>80</v>
      </c>
      <c r="F37" s="531"/>
      <c r="G37" s="531">
        <v>170</v>
      </c>
      <c r="H37" s="531"/>
      <c r="I37" s="531"/>
      <c r="J37" s="531"/>
      <c r="K37" s="1147"/>
      <c r="L37" s="204" t="s">
        <v>1636</v>
      </c>
    </row>
    <row r="38" spans="1:12" x14ac:dyDescent="0.25">
      <c r="A38" s="532">
        <v>43581</v>
      </c>
      <c r="B38" s="17" t="s">
        <v>127</v>
      </c>
      <c r="C38" s="531"/>
      <c r="D38" s="179"/>
      <c r="E38" s="531"/>
      <c r="F38" s="531"/>
      <c r="G38" s="531"/>
      <c r="H38" s="531">
        <v>5020</v>
      </c>
      <c r="I38" s="531">
        <v>92</v>
      </c>
      <c r="J38" s="531"/>
      <c r="K38" s="1147"/>
      <c r="L38" s="204" t="s">
        <v>2492</v>
      </c>
    </row>
    <row r="39" spans="1:12" x14ac:dyDescent="0.25">
      <c r="A39" s="19">
        <v>43686</v>
      </c>
      <c r="B39" s="20" t="s">
        <v>18</v>
      </c>
      <c r="C39" s="236">
        <v>110</v>
      </c>
      <c r="D39" s="237">
        <f>+C39*(100-E39)/100</f>
        <v>41.8</v>
      </c>
      <c r="E39" s="236">
        <v>62</v>
      </c>
      <c r="F39" s="236"/>
      <c r="G39" s="236">
        <v>155</v>
      </c>
      <c r="H39" s="236"/>
      <c r="I39" s="236"/>
      <c r="J39" s="236"/>
      <c r="K39" s="1173"/>
      <c r="L39" s="303" t="s">
        <v>36</v>
      </c>
    </row>
    <row r="40" spans="1:12" x14ac:dyDescent="0.25">
      <c r="A40" s="532">
        <v>43687</v>
      </c>
      <c r="B40" s="17" t="s">
        <v>18</v>
      </c>
      <c r="C40" s="531">
        <v>50</v>
      </c>
      <c r="D40" s="179">
        <f>+C40*(100-E40)/100</f>
        <v>19</v>
      </c>
      <c r="E40" s="531">
        <v>62</v>
      </c>
      <c r="F40" s="531"/>
      <c r="G40" s="531">
        <v>155</v>
      </c>
      <c r="H40" s="531"/>
      <c r="I40" s="531"/>
      <c r="J40" s="531"/>
      <c r="K40" s="1147"/>
      <c r="L40" s="204" t="s">
        <v>36</v>
      </c>
    </row>
    <row r="41" spans="1:12" ht="33" customHeight="1" x14ac:dyDescent="0.25">
      <c r="A41" s="873">
        <v>43781</v>
      </c>
      <c r="B41" s="17" t="s">
        <v>13</v>
      </c>
      <c r="C41" s="1734" t="s">
        <v>2708</v>
      </c>
      <c r="D41" s="1735"/>
      <c r="E41" s="1735"/>
      <c r="F41" s="1735"/>
      <c r="G41" s="1735"/>
      <c r="H41" s="1735"/>
      <c r="I41" s="1735"/>
      <c r="J41" s="1736"/>
      <c r="K41" s="1160"/>
      <c r="L41" s="204"/>
    </row>
    <row r="42" spans="1:12" ht="38.25" customHeight="1" x14ac:dyDescent="0.25">
      <c r="A42" s="532">
        <v>43928</v>
      </c>
      <c r="B42" s="529" t="s">
        <v>13</v>
      </c>
      <c r="C42" s="1655" t="s">
        <v>2876</v>
      </c>
      <c r="D42" s="1656"/>
      <c r="E42" s="1656"/>
      <c r="F42" s="1656"/>
      <c r="G42" s="1656"/>
      <c r="H42" s="1656"/>
      <c r="I42" s="1656"/>
      <c r="J42" s="1657"/>
      <c r="K42" s="1153"/>
      <c r="L42" s="912" t="s">
        <v>2018</v>
      </c>
    </row>
    <row r="43" spans="1:12" ht="31.5" x14ac:dyDescent="0.25">
      <c r="A43" s="917">
        <v>43947</v>
      </c>
      <c r="B43" s="919" t="s">
        <v>18</v>
      </c>
      <c r="C43" s="918">
        <v>30</v>
      </c>
      <c r="D43" s="179">
        <v>11.4</v>
      </c>
      <c r="E43" s="918">
        <v>62</v>
      </c>
      <c r="F43" s="531"/>
      <c r="G43" s="531">
        <v>140</v>
      </c>
      <c r="H43" s="531"/>
      <c r="I43" s="531"/>
      <c r="J43" s="531"/>
      <c r="K43" s="1147"/>
      <c r="L43" s="204" t="s">
        <v>2925</v>
      </c>
    </row>
    <row r="44" spans="1:12" x14ac:dyDescent="0.25">
      <c r="A44" s="1337">
        <v>43951</v>
      </c>
      <c r="B44" s="928" t="s">
        <v>4</v>
      </c>
      <c r="C44" s="931"/>
      <c r="D44" s="914"/>
      <c r="E44" s="931">
        <v>62</v>
      </c>
      <c r="F44" s="931"/>
      <c r="G44" s="931"/>
      <c r="H44" s="931"/>
      <c r="I44" s="931"/>
      <c r="J44" s="931"/>
      <c r="K44" s="1309"/>
      <c r="L44" s="915"/>
    </row>
    <row r="45" spans="1:12" ht="30" customHeight="1" x14ac:dyDescent="0.25">
      <c r="A45" s="532">
        <v>43970</v>
      </c>
      <c r="B45" s="927" t="s">
        <v>13</v>
      </c>
      <c r="C45" s="1734" t="s">
        <v>2952</v>
      </c>
      <c r="D45" s="1735"/>
      <c r="E45" s="1735"/>
      <c r="F45" s="1735"/>
      <c r="G45" s="1735"/>
      <c r="H45" s="1735"/>
      <c r="I45" s="1735"/>
      <c r="J45" s="1736"/>
      <c r="K45" s="1160"/>
      <c r="L45" s="912" t="s">
        <v>2948</v>
      </c>
    </row>
    <row r="46" spans="1:12" x14ac:dyDescent="0.25">
      <c r="A46" s="532">
        <v>43981</v>
      </c>
      <c r="B46" s="927" t="s">
        <v>66</v>
      </c>
      <c r="C46" s="1589" t="s">
        <v>2963</v>
      </c>
      <c r="D46" s="1590"/>
      <c r="E46" s="1590"/>
      <c r="F46" s="1590"/>
      <c r="G46" s="1590"/>
      <c r="H46" s="1590"/>
      <c r="I46" s="1590"/>
      <c r="J46" s="1591"/>
      <c r="K46" s="1148"/>
      <c r="L46" s="204"/>
    </row>
    <row r="47" spans="1:12" x14ac:dyDescent="0.25">
      <c r="A47" s="532">
        <v>43984</v>
      </c>
      <c r="B47" s="927" t="s">
        <v>66</v>
      </c>
      <c r="C47" s="1655" t="s">
        <v>2978</v>
      </c>
      <c r="D47" s="1656"/>
      <c r="E47" s="1656"/>
      <c r="F47" s="1656"/>
      <c r="G47" s="1656"/>
      <c r="H47" s="1656"/>
      <c r="I47" s="1656"/>
      <c r="J47" s="1657"/>
      <c r="K47" s="1153"/>
      <c r="L47" s="204"/>
    </row>
    <row r="48" spans="1:12" ht="40.5" customHeight="1" x14ac:dyDescent="0.25">
      <c r="A48" s="485">
        <v>44313</v>
      </c>
      <c r="B48" s="488" t="s">
        <v>24</v>
      </c>
      <c r="C48" s="2220" t="s">
        <v>3397</v>
      </c>
      <c r="D48" s="2221"/>
      <c r="E48" s="2221"/>
      <c r="F48" s="2221"/>
      <c r="G48" s="2221"/>
      <c r="H48" s="2221"/>
      <c r="I48" s="2221"/>
      <c r="J48" s="2222"/>
      <c r="K48" s="1477"/>
      <c r="L48" s="1478"/>
    </row>
    <row r="49" spans="1:13" x14ac:dyDescent="0.25">
      <c r="A49" s="532"/>
      <c r="C49" s="531"/>
      <c r="D49" s="179">
        <f t="shared" ref="D49:D55" si="0">+C49*(100-E49)/100</f>
        <v>0</v>
      </c>
      <c r="E49" s="531"/>
      <c r="F49" s="531"/>
      <c r="G49" s="531"/>
      <c r="H49" s="531"/>
      <c r="I49" s="531"/>
      <c r="J49" s="531"/>
      <c r="K49" s="1147"/>
      <c r="L49" s="204"/>
    </row>
    <row r="50" spans="1:13" x14ac:dyDescent="0.25">
      <c r="A50" s="532"/>
      <c r="C50" s="531"/>
      <c r="D50" s="179">
        <f t="shared" si="0"/>
        <v>0</v>
      </c>
      <c r="E50" s="531"/>
      <c r="F50" s="531"/>
      <c r="G50" s="531"/>
      <c r="H50" s="531"/>
      <c r="I50" s="531"/>
      <c r="J50" s="531"/>
      <c r="K50" s="1147"/>
      <c r="L50" s="204"/>
    </row>
    <row r="51" spans="1:13" x14ac:dyDescent="0.25">
      <c r="A51" s="532"/>
      <c r="C51" s="531"/>
      <c r="D51" s="179">
        <f t="shared" si="0"/>
        <v>0</v>
      </c>
      <c r="E51" s="531"/>
      <c r="F51" s="531"/>
      <c r="G51" s="531"/>
      <c r="H51" s="531"/>
      <c r="I51" s="531"/>
      <c r="J51" s="531"/>
      <c r="K51" s="1147"/>
      <c r="L51" s="204"/>
    </row>
    <row r="52" spans="1:13" x14ac:dyDescent="0.25">
      <c r="A52" s="532"/>
      <c r="C52" s="531"/>
      <c r="D52" s="179">
        <f t="shared" si="0"/>
        <v>0</v>
      </c>
      <c r="E52" s="531"/>
      <c r="F52" s="531"/>
      <c r="G52" s="531"/>
      <c r="H52" s="531"/>
      <c r="I52" s="531"/>
      <c r="J52" s="531"/>
      <c r="K52" s="1147"/>
      <c r="L52" s="204"/>
    </row>
    <row r="53" spans="1:13" x14ac:dyDescent="0.25">
      <c r="A53" s="532"/>
      <c r="C53" s="531"/>
      <c r="D53" s="179">
        <f t="shared" si="0"/>
        <v>0</v>
      </c>
      <c r="E53" s="531"/>
      <c r="F53" s="531"/>
      <c r="G53" s="531"/>
      <c r="H53" s="531"/>
      <c r="I53" s="531"/>
      <c r="J53" s="531"/>
      <c r="K53" s="1147"/>
      <c r="L53" s="204"/>
    </row>
    <row r="54" spans="1:13" x14ac:dyDescent="0.25">
      <c r="A54" s="532"/>
      <c r="C54" s="531"/>
      <c r="D54" s="179">
        <f t="shared" si="0"/>
        <v>0</v>
      </c>
      <c r="E54" s="531"/>
      <c r="F54" s="531"/>
      <c r="G54" s="531"/>
      <c r="H54" s="531"/>
      <c r="I54" s="531"/>
      <c r="J54" s="531"/>
      <c r="K54" s="1147"/>
      <c r="L54" s="204"/>
    </row>
    <row r="55" spans="1:13" x14ac:dyDescent="0.25">
      <c r="A55" s="532"/>
      <c r="C55" s="531"/>
      <c r="D55" s="179">
        <f t="shared" si="0"/>
        <v>0</v>
      </c>
      <c r="E55" s="531"/>
      <c r="F55" s="531"/>
      <c r="G55" s="531"/>
      <c r="H55" s="531"/>
      <c r="I55" s="531"/>
      <c r="J55" s="531"/>
      <c r="K55" s="1147"/>
      <c r="L55" s="204"/>
    </row>
    <row r="56" spans="1:13" x14ac:dyDescent="0.25">
      <c r="A56" s="532"/>
      <c r="C56" s="531"/>
      <c r="D56" s="531"/>
      <c r="E56" s="531"/>
      <c r="F56" s="531"/>
      <c r="G56" s="531"/>
      <c r="H56" s="531"/>
      <c r="I56" s="531"/>
      <c r="J56" s="531"/>
      <c r="K56" s="1147"/>
      <c r="L56" s="204"/>
    </row>
    <row r="57" spans="1:13" x14ac:dyDescent="0.25">
      <c r="A57" s="532"/>
      <c r="C57" s="531"/>
      <c r="D57" s="531"/>
      <c r="E57" s="531"/>
      <c r="F57" s="531"/>
      <c r="G57" s="531"/>
      <c r="H57" s="531"/>
      <c r="I57" s="531"/>
      <c r="J57" s="531"/>
      <c r="K57" s="1147"/>
      <c r="L57" s="204"/>
    </row>
    <row r="58" spans="1:13" x14ac:dyDescent="0.25">
      <c r="A58" s="532"/>
      <c r="C58" s="531"/>
      <c r="D58" s="531"/>
      <c r="E58" s="531"/>
      <c r="F58" s="531"/>
      <c r="G58" s="531"/>
      <c r="H58" s="531"/>
      <c r="I58" s="531"/>
      <c r="J58" s="531"/>
      <c r="K58" s="1147"/>
      <c r="L58" s="204"/>
    </row>
    <row r="59" spans="1:13" x14ac:dyDescent="0.25">
      <c r="A59" s="532"/>
      <c r="C59" s="531"/>
      <c r="D59" s="531"/>
      <c r="E59" s="531"/>
      <c r="F59" s="531"/>
      <c r="G59" s="531"/>
      <c r="H59" s="531"/>
      <c r="I59" s="531"/>
      <c r="J59" s="531"/>
      <c r="K59" s="1147"/>
      <c r="L59" s="204"/>
    </row>
    <row r="60" spans="1:13" x14ac:dyDescent="0.25">
      <c r="A60" s="532"/>
      <c r="C60" s="531"/>
      <c r="D60" s="531"/>
      <c r="E60" s="531"/>
      <c r="F60" s="531"/>
      <c r="G60" s="531"/>
      <c r="H60" s="531"/>
      <c r="I60" s="531"/>
      <c r="J60" s="531"/>
      <c r="K60" s="1147"/>
      <c r="L60" s="204"/>
    </row>
    <row r="61" spans="1:13" x14ac:dyDescent="0.25">
      <c r="A61" s="532"/>
      <c r="C61" s="531"/>
      <c r="D61" s="531"/>
      <c r="E61" s="531"/>
      <c r="F61" s="531"/>
      <c r="G61" s="531"/>
      <c r="H61" s="531"/>
      <c r="I61" s="531"/>
      <c r="J61" s="531"/>
      <c r="K61" s="1147"/>
      <c r="L61" s="204"/>
    </row>
    <row r="62" spans="1:13" x14ac:dyDescent="0.25">
      <c r="A62" s="532"/>
    </row>
    <row r="63" spans="1:13" s="530" customFormat="1" x14ac:dyDescent="0.25">
      <c r="A63" s="532"/>
      <c r="K63" s="1150"/>
      <c r="L63" s="7"/>
      <c r="M63" s="89"/>
    </row>
    <row r="64" spans="1:13" s="530" customFormat="1" x14ac:dyDescent="0.25">
      <c r="A64" s="532"/>
      <c r="K64" s="1150"/>
      <c r="L64" s="7"/>
      <c r="M64" s="89"/>
    </row>
    <row r="65" spans="1:13" s="530" customFormat="1" x14ac:dyDescent="0.25">
      <c r="A65" s="532"/>
      <c r="K65" s="1150"/>
      <c r="L65" s="7"/>
      <c r="M65" s="89"/>
    </row>
  </sheetData>
  <autoFilter ref="A6:L7"/>
  <mergeCells count="41">
    <mergeCell ref="K3:L3"/>
    <mergeCell ref="K4:L4"/>
    <mergeCell ref="K5:L5"/>
    <mergeCell ref="A3:B3"/>
    <mergeCell ref="C3:F3"/>
    <mergeCell ref="G3:H3"/>
    <mergeCell ref="I3:J3"/>
    <mergeCell ref="C7:J7"/>
    <mergeCell ref="G5:H5"/>
    <mergeCell ref="A4:B4"/>
    <mergeCell ref="C4:F4"/>
    <mergeCell ref="G4:H4"/>
    <mergeCell ref="I4:J4"/>
    <mergeCell ref="A5:B5"/>
    <mergeCell ref="C5:F5"/>
    <mergeCell ref="I5:J5"/>
    <mergeCell ref="A1:L1"/>
    <mergeCell ref="A2:B2"/>
    <mergeCell ref="C2:F2"/>
    <mergeCell ref="G2:H2"/>
    <mergeCell ref="I2:J2"/>
    <mergeCell ref="K2:L2"/>
    <mergeCell ref="C41:J41"/>
    <mergeCell ref="C8:J8"/>
    <mergeCell ref="C25:J25"/>
    <mergeCell ref="A24:A25"/>
    <mergeCell ref="C22:J22"/>
    <mergeCell ref="C14:J14"/>
    <mergeCell ref="C12:J12"/>
    <mergeCell ref="C10:J10"/>
    <mergeCell ref="C9:J9"/>
    <mergeCell ref="A35:A36"/>
    <mergeCell ref="C36:J36"/>
    <mergeCell ref="C34:J34"/>
    <mergeCell ref="A26:A27"/>
    <mergeCell ref="C27:J27"/>
    <mergeCell ref="C48:J48"/>
    <mergeCell ref="C47:J47"/>
    <mergeCell ref="C46:J46"/>
    <mergeCell ref="C45:J45"/>
    <mergeCell ref="C42:J42"/>
  </mergeCells>
  <hyperlinks>
    <hyperlink ref="B7" r:id="rId1"/>
  </hyperlinks>
  <pageMargins left="0.7" right="0.7" top="0.75" bottom="0.75" header="0.3" footer="0.3"/>
  <pageSetup orientation="portrait"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0"/>
  <sheetViews>
    <sheetView workbookViewId="0">
      <pane ySplit="6" topLeftCell="A14" activePane="bottomLeft" state="frozen"/>
      <selection pane="bottomLeft" activeCell="E32" sqref="E32"/>
    </sheetView>
  </sheetViews>
  <sheetFormatPr defaultColWidth="8.88671875" defaultRowHeight="15.75" x14ac:dyDescent="0.25"/>
  <cols>
    <col min="1" max="1" width="8.5546875" style="48" customWidth="1"/>
    <col min="2" max="2" width="7.88671875" style="921" customWidth="1"/>
    <col min="3" max="10" width="8.88671875" style="921" customWidth="1"/>
    <col min="11" max="11" width="27.109375" style="1535" customWidth="1"/>
    <col min="12" max="12" width="43.6640625" style="12" customWidth="1"/>
    <col min="13" max="16384" width="8.88671875" style="89"/>
  </cols>
  <sheetData>
    <row r="1" spans="1:13" s="6" customFormat="1" ht="30.75" customHeight="1" thickTop="1" x14ac:dyDescent="0.25">
      <c r="A1" s="2006" t="s">
        <v>2944</v>
      </c>
      <c r="B1" s="2007"/>
      <c r="C1" s="2007"/>
      <c r="D1" s="2007"/>
      <c r="E1" s="2007"/>
      <c r="F1" s="2007"/>
      <c r="G1" s="2007"/>
      <c r="H1" s="2007"/>
      <c r="I1" s="2007"/>
      <c r="J1" s="2007"/>
      <c r="K1" s="2007"/>
      <c r="L1" s="2008"/>
      <c r="M1" s="5"/>
    </row>
    <row r="2" spans="1:13" s="9" customFormat="1" ht="20.25" customHeight="1" x14ac:dyDescent="0.25">
      <c r="A2" s="1624" t="s">
        <v>177</v>
      </c>
      <c r="B2" s="1625"/>
      <c r="C2" s="1600">
        <f>+(25+120+74)*25</f>
        <v>5475</v>
      </c>
      <c r="D2" s="1601"/>
      <c r="E2" s="1601"/>
      <c r="F2" s="1602"/>
      <c r="G2" s="1832" t="s">
        <v>3240</v>
      </c>
      <c r="H2" s="1833"/>
      <c r="I2" s="1628" t="s">
        <v>178</v>
      </c>
      <c r="J2" s="1629"/>
      <c r="K2" s="1756" t="s">
        <v>185</v>
      </c>
      <c r="L2" s="1757"/>
      <c r="M2" s="8"/>
    </row>
    <row r="3" spans="1:13" s="9" customFormat="1" ht="20.25" customHeight="1" x14ac:dyDescent="0.25">
      <c r="A3" s="1624" t="s">
        <v>179</v>
      </c>
      <c r="B3" s="1625"/>
      <c r="C3" s="1600" t="s">
        <v>193</v>
      </c>
      <c r="D3" s="1601"/>
      <c r="E3" s="1601"/>
      <c r="F3" s="1602"/>
      <c r="G3" s="1673"/>
      <c r="H3" s="1674"/>
      <c r="I3" s="1628" t="s">
        <v>180</v>
      </c>
      <c r="J3" s="1629"/>
      <c r="K3" s="1756" t="s">
        <v>2721</v>
      </c>
      <c r="L3" s="1757"/>
      <c r="M3" s="8"/>
    </row>
    <row r="4" spans="1:13" s="9" customFormat="1" ht="20.25" customHeight="1" x14ac:dyDescent="0.25">
      <c r="A4" s="1624" t="s">
        <v>181</v>
      </c>
      <c r="B4" s="1625"/>
      <c r="C4" s="1600" t="s">
        <v>2947</v>
      </c>
      <c r="D4" s="1601"/>
      <c r="E4" s="1601"/>
      <c r="F4" s="1602"/>
      <c r="G4" s="1626"/>
      <c r="H4" s="1627"/>
      <c r="I4" s="1628" t="s">
        <v>182</v>
      </c>
      <c r="J4" s="1629"/>
      <c r="K4" s="1756" t="s">
        <v>3202</v>
      </c>
      <c r="L4" s="1757"/>
      <c r="M4" s="8"/>
    </row>
    <row r="5" spans="1:13" s="9" customFormat="1" ht="84" customHeight="1" thickBot="1" x14ac:dyDescent="0.3">
      <c r="A5" s="1641" t="s">
        <v>183</v>
      </c>
      <c r="B5" s="1642"/>
      <c r="C5" s="1636" t="s">
        <v>3460</v>
      </c>
      <c r="D5" s="1637"/>
      <c r="E5" s="1637"/>
      <c r="F5" s="1638"/>
      <c r="G5" s="1626"/>
      <c r="H5" s="1627"/>
      <c r="I5" s="1973" t="s">
        <v>297</v>
      </c>
      <c r="J5" s="1974"/>
      <c r="K5" s="1913" t="s">
        <v>2984</v>
      </c>
      <c r="L5" s="1914"/>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99.75" customHeight="1" thickTop="1" x14ac:dyDescent="0.25">
      <c r="A7" s="487">
        <v>43966</v>
      </c>
      <c r="B7" s="488" t="s">
        <v>78</v>
      </c>
      <c r="C7" s="2159" t="s">
        <v>2962</v>
      </c>
      <c r="D7" s="2160"/>
      <c r="E7" s="2160"/>
      <c r="F7" s="2160"/>
      <c r="G7" s="2160"/>
      <c r="H7" s="2160"/>
      <c r="I7" s="2160"/>
      <c r="J7" s="2160"/>
      <c r="K7" s="533" t="s">
        <v>2958</v>
      </c>
      <c r="L7" s="533" t="s">
        <v>2958</v>
      </c>
    </row>
    <row r="8" spans="1:13" x14ac:dyDescent="0.25">
      <c r="A8" s="922">
        <v>43978</v>
      </c>
      <c r="B8" s="529" t="s">
        <v>127</v>
      </c>
      <c r="C8" s="923"/>
      <c r="D8" s="179">
        <f>+C8*(100-E8)/100</f>
        <v>0</v>
      </c>
      <c r="E8" s="923"/>
      <c r="F8" s="923"/>
      <c r="G8" s="923"/>
      <c r="H8" s="936">
        <v>4935</v>
      </c>
      <c r="I8" s="936">
        <v>92</v>
      </c>
      <c r="J8" s="923"/>
      <c r="K8" s="1534"/>
      <c r="L8" s="288"/>
    </row>
    <row r="9" spans="1:13" x14ac:dyDescent="0.25">
      <c r="A9" s="922">
        <v>43979</v>
      </c>
      <c r="B9" s="529" t="s">
        <v>18</v>
      </c>
      <c r="C9" s="179">
        <v>220</v>
      </c>
      <c r="D9" s="179">
        <v>110</v>
      </c>
      <c r="E9" s="179">
        <v>50</v>
      </c>
      <c r="F9" s="179" t="s">
        <v>95</v>
      </c>
      <c r="G9" s="179">
        <v>155</v>
      </c>
      <c r="H9" s="923"/>
      <c r="I9" s="923"/>
      <c r="J9" s="923"/>
      <c r="K9" s="1534"/>
      <c r="L9" s="288" t="s">
        <v>2960</v>
      </c>
    </row>
    <row r="10" spans="1:13" x14ac:dyDescent="0.25">
      <c r="A10" s="1337">
        <v>43981</v>
      </c>
      <c r="B10" s="928" t="s">
        <v>4</v>
      </c>
      <c r="C10" s="931"/>
      <c r="D10" s="914"/>
      <c r="E10" s="931">
        <v>85</v>
      </c>
      <c r="F10" s="931"/>
      <c r="G10" s="931"/>
      <c r="H10" s="931"/>
      <c r="I10" s="931"/>
      <c r="J10" s="931"/>
      <c r="K10" s="1309"/>
      <c r="L10" s="1450"/>
    </row>
    <row r="11" spans="1:13" ht="23.25" customHeight="1" x14ac:dyDescent="0.25">
      <c r="A11" s="922">
        <v>43989</v>
      </c>
      <c r="B11" s="529" t="s">
        <v>18</v>
      </c>
      <c r="C11" s="923">
        <v>215</v>
      </c>
      <c r="D11" s="179">
        <f>+C11*(100-E11)/100</f>
        <v>32.25</v>
      </c>
      <c r="E11" s="931">
        <v>85</v>
      </c>
      <c r="F11" s="923" t="s">
        <v>95</v>
      </c>
      <c r="G11" s="923">
        <v>162</v>
      </c>
      <c r="H11" s="923"/>
      <c r="I11" s="923"/>
      <c r="J11" s="923"/>
      <c r="K11" s="1534"/>
      <c r="L11" s="288" t="s">
        <v>2146</v>
      </c>
    </row>
    <row r="12" spans="1:13" ht="102.75" customHeight="1" x14ac:dyDescent="0.25">
      <c r="A12" s="485">
        <v>44001</v>
      </c>
      <c r="B12" s="937" t="s">
        <v>19</v>
      </c>
      <c r="C12" s="1652" t="s">
        <v>2985</v>
      </c>
      <c r="D12" s="1836"/>
      <c r="E12" s="1836"/>
      <c r="F12" s="1836"/>
      <c r="G12" s="1836"/>
      <c r="H12" s="1836"/>
      <c r="I12" s="1836"/>
      <c r="J12" s="1837"/>
      <c r="K12" s="533" t="s">
        <v>1573</v>
      </c>
      <c r="L12" s="533" t="s">
        <v>2983</v>
      </c>
    </row>
    <row r="13" spans="1:13" x14ac:dyDescent="0.25">
      <c r="A13" s="922">
        <v>44010</v>
      </c>
      <c r="B13" s="529" t="s">
        <v>18</v>
      </c>
      <c r="C13" s="179">
        <v>155</v>
      </c>
      <c r="D13" s="179">
        <v>43.400000000000006</v>
      </c>
      <c r="E13" s="179">
        <v>72</v>
      </c>
      <c r="F13" s="179" t="s">
        <v>95</v>
      </c>
      <c r="G13" s="179">
        <v>170</v>
      </c>
      <c r="H13" s="923"/>
      <c r="I13" s="923"/>
      <c r="J13" s="923"/>
      <c r="K13" s="1534"/>
      <c r="L13" s="288" t="s">
        <v>2992</v>
      </c>
    </row>
    <row r="14" spans="1:13" x14ac:dyDescent="0.25">
      <c r="A14" s="1337">
        <v>44012</v>
      </c>
      <c r="B14" s="928" t="s">
        <v>4</v>
      </c>
      <c r="C14" s="931"/>
      <c r="D14" s="914"/>
      <c r="E14" s="931">
        <v>85</v>
      </c>
      <c r="F14" s="931"/>
      <c r="G14" s="931"/>
      <c r="H14" s="931"/>
      <c r="I14" s="931"/>
      <c r="J14" s="931"/>
      <c r="K14" s="1309"/>
      <c r="L14" s="1450"/>
    </row>
    <row r="15" spans="1:13" x14ac:dyDescent="0.25">
      <c r="A15" s="1337">
        <v>44042</v>
      </c>
      <c r="B15" s="928" t="s">
        <v>4</v>
      </c>
      <c r="C15" s="931"/>
      <c r="D15" s="914"/>
      <c r="E15" s="931">
        <v>60</v>
      </c>
      <c r="F15" s="931"/>
      <c r="G15" s="931"/>
      <c r="H15" s="931"/>
      <c r="I15" s="931"/>
      <c r="J15" s="931"/>
      <c r="K15" s="1309"/>
      <c r="L15" s="1450"/>
    </row>
    <row r="16" spans="1:13" x14ac:dyDescent="0.25">
      <c r="A16" s="922">
        <v>44049</v>
      </c>
      <c r="B16" s="529" t="s">
        <v>127</v>
      </c>
      <c r="C16" s="923"/>
      <c r="D16" s="179" t="s">
        <v>1941</v>
      </c>
      <c r="E16" s="923"/>
      <c r="F16" s="923"/>
      <c r="G16" s="923"/>
      <c r="H16" s="923">
        <v>5150</v>
      </c>
      <c r="I16" s="923">
        <v>100</v>
      </c>
      <c r="J16" s="923"/>
      <c r="K16" s="1534"/>
      <c r="L16" s="288" t="s">
        <v>3021</v>
      </c>
    </row>
    <row r="17" spans="1:12" x14ac:dyDescent="0.25">
      <c r="A17" s="1337">
        <v>44073</v>
      </c>
      <c r="B17" s="928" t="s">
        <v>4</v>
      </c>
      <c r="C17" s="931"/>
      <c r="D17" s="914"/>
      <c r="E17" s="931">
        <v>60</v>
      </c>
      <c r="F17" s="931"/>
      <c r="G17" s="931"/>
      <c r="H17" s="931"/>
      <c r="I17" s="931"/>
      <c r="J17" s="931"/>
      <c r="K17" s="1309"/>
      <c r="L17" s="1450"/>
    </row>
    <row r="18" spans="1:12" x14ac:dyDescent="0.25">
      <c r="A18" s="1337">
        <v>44104</v>
      </c>
      <c r="B18" s="928" t="s">
        <v>4</v>
      </c>
      <c r="C18" s="931"/>
      <c r="D18" s="914"/>
      <c r="E18" s="931">
        <v>60</v>
      </c>
      <c r="F18" s="931"/>
      <c r="G18" s="931"/>
      <c r="H18" s="931"/>
      <c r="I18" s="931"/>
      <c r="J18" s="931"/>
      <c r="K18" s="1309"/>
      <c r="L18" s="1450"/>
    </row>
    <row r="19" spans="1:12" x14ac:dyDescent="0.25">
      <c r="A19" s="922">
        <v>44111</v>
      </c>
      <c r="B19" s="529" t="s">
        <v>18</v>
      </c>
      <c r="C19" s="923">
        <v>156</v>
      </c>
      <c r="D19" s="179">
        <f>+C19-(E19/100*C19)</f>
        <v>62.400000000000006</v>
      </c>
      <c r="E19" s="923">
        <v>60</v>
      </c>
      <c r="F19" s="923" t="s">
        <v>95</v>
      </c>
      <c r="G19" s="923">
        <v>140</v>
      </c>
      <c r="H19" s="923"/>
      <c r="I19" s="923"/>
      <c r="J19" s="923"/>
      <c r="K19" s="1534"/>
      <c r="L19" s="288" t="s">
        <v>36</v>
      </c>
    </row>
    <row r="20" spans="1:12" x14ac:dyDescent="0.25">
      <c r="A20" s="1337">
        <v>44134</v>
      </c>
      <c r="B20" s="928" t="s">
        <v>4</v>
      </c>
      <c r="C20" s="931"/>
      <c r="D20" s="914"/>
      <c r="E20" s="931">
        <v>60</v>
      </c>
      <c r="F20" s="931"/>
      <c r="G20" s="931"/>
      <c r="H20" s="931"/>
      <c r="I20" s="931"/>
      <c r="J20" s="931"/>
      <c r="K20" s="1309"/>
      <c r="L20" s="1450"/>
    </row>
    <row r="21" spans="1:12" x14ac:dyDescent="0.25">
      <c r="A21" s="1337">
        <v>44165</v>
      </c>
      <c r="B21" s="928" t="s">
        <v>4</v>
      </c>
      <c r="C21" s="931"/>
      <c r="D21" s="914"/>
      <c r="E21" s="931">
        <v>60</v>
      </c>
      <c r="F21" s="931"/>
      <c r="G21" s="931"/>
      <c r="H21" s="931"/>
      <c r="I21" s="931"/>
      <c r="J21" s="931"/>
      <c r="K21" s="1309"/>
      <c r="L21" s="1450"/>
    </row>
    <row r="22" spans="1:12" x14ac:dyDescent="0.25">
      <c r="A22" s="1337">
        <v>44195</v>
      </c>
      <c r="B22" s="928" t="s">
        <v>4</v>
      </c>
      <c r="C22" s="931"/>
      <c r="D22" s="914"/>
      <c r="E22" s="931">
        <v>60</v>
      </c>
      <c r="F22" s="931"/>
      <c r="G22" s="931"/>
      <c r="H22" s="931"/>
      <c r="I22" s="931"/>
      <c r="J22" s="931"/>
      <c r="K22" s="1309"/>
      <c r="L22" s="1450"/>
    </row>
    <row r="23" spans="1:12" x14ac:dyDescent="0.25">
      <c r="A23" s="922">
        <v>44206</v>
      </c>
      <c r="B23" s="529" t="s">
        <v>127</v>
      </c>
      <c r="C23" s="923"/>
      <c r="D23" s="179">
        <f>+C23*(100-E23)/100</f>
        <v>0</v>
      </c>
      <c r="E23" s="923"/>
      <c r="F23" s="923"/>
      <c r="G23" s="923"/>
      <c r="H23" s="1434">
        <v>5425</v>
      </c>
      <c r="I23" s="1434">
        <v>100</v>
      </c>
      <c r="J23" s="923"/>
      <c r="K23" s="1534"/>
      <c r="L23" s="288" t="s">
        <v>42</v>
      </c>
    </row>
    <row r="24" spans="1:12" x14ac:dyDescent="0.25">
      <c r="A24" s="1337">
        <v>44226</v>
      </c>
      <c r="B24" s="928" t="s">
        <v>4</v>
      </c>
      <c r="C24" s="931"/>
      <c r="D24" s="914"/>
      <c r="E24" s="931">
        <v>60</v>
      </c>
      <c r="F24" s="931"/>
      <c r="G24" s="931"/>
      <c r="H24" s="931"/>
      <c r="I24" s="931"/>
      <c r="J24" s="931"/>
      <c r="K24" s="1309"/>
      <c r="L24" s="1450"/>
    </row>
    <row r="25" spans="1:12" ht="34.5" customHeight="1" x14ac:dyDescent="0.25">
      <c r="A25" s="922">
        <v>44245</v>
      </c>
      <c r="B25" s="529" t="s">
        <v>13</v>
      </c>
      <c r="C25" s="1655" t="s">
        <v>3457</v>
      </c>
      <c r="D25" s="1656"/>
      <c r="E25" s="1656"/>
      <c r="F25" s="1656"/>
      <c r="G25" s="1656"/>
      <c r="H25" s="1656"/>
      <c r="I25" s="1656"/>
      <c r="J25" s="1657"/>
      <c r="K25" s="1534"/>
      <c r="L25" s="1446" t="s">
        <v>3340</v>
      </c>
    </row>
    <row r="26" spans="1:12" x14ac:dyDescent="0.25">
      <c r="A26" s="1337">
        <v>44255</v>
      </c>
      <c r="B26" s="928" t="s">
        <v>4</v>
      </c>
      <c r="C26" s="931"/>
      <c r="D26" s="914"/>
      <c r="E26" s="931">
        <v>65</v>
      </c>
      <c r="F26" s="931"/>
      <c r="G26" s="931"/>
      <c r="H26" s="931"/>
      <c r="I26" s="931"/>
      <c r="J26" s="931"/>
      <c r="K26" s="1309"/>
      <c r="L26" s="1450"/>
    </row>
    <row r="27" spans="1:12" x14ac:dyDescent="0.25">
      <c r="A27" s="922">
        <v>44299</v>
      </c>
      <c r="B27" s="529" t="s">
        <v>18</v>
      </c>
      <c r="C27" s="179">
        <v>155</v>
      </c>
      <c r="D27" s="179">
        <f>+C27-(E27*C27/100)</f>
        <v>62</v>
      </c>
      <c r="E27" s="179">
        <v>60</v>
      </c>
      <c r="F27" s="179" t="s">
        <v>95</v>
      </c>
      <c r="G27" s="179">
        <v>140</v>
      </c>
      <c r="H27" s="923"/>
      <c r="I27" s="923"/>
      <c r="J27" s="923"/>
      <c r="K27" s="1534"/>
      <c r="L27" s="288" t="s">
        <v>236</v>
      </c>
    </row>
    <row r="28" spans="1:12" s="729" customFormat="1" x14ac:dyDescent="0.25">
      <c r="A28" s="733">
        <v>44354</v>
      </c>
      <c r="B28" s="864" t="s">
        <v>127</v>
      </c>
      <c r="C28" s="735"/>
      <c r="D28" s="233">
        <f>+C28*(100-E28)/100</f>
        <v>0</v>
      </c>
      <c r="E28" s="735"/>
      <c r="F28" s="735"/>
      <c r="G28" s="735"/>
      <c r="H28" s="735">
        <v>5475</v>
      </c>
      <c r="I28" s="735">
        <v>100</v>
      </c>
      <c r="J28" s="735"/>
      <c r="K28" s="1536"/>
      <c r="L28" s="831" t="s">
        <v>3427</v>
      </c>
    </row>
    <row r="29" spans="1:12" ht="27.75" customHeight="1" x14ac:dyDescent="0.25">
      <c r="A29" s="922">
        <v>44396</v>
      </c>
      <c r="B29" s="529" t="s">
        <v>13</v>
      </c>
      <c r="C29" s="1589" t="s">
        <v>3458</v>
      </c>
      <c r="D29" s="1590"/>
      <c r="E29" s="1590"/>
      <c r="F29" s="1590"/>
      <c r="G29" s="1590"/>
      <c r="H29" s="1590"/>
      <c r="I29" s="1590"/>
      <c r="J29" s="1591"/>
      <c r="K29" s="1534"/>
      <c r="L29" s="1537" t="s">
        <v>3459</v>
      </c>
    </row>
    <row r="30" spans="1:12" x14ac:dyDescent="0.25">
      <c r="A30" s="922">
        <v>44431</v>
      </c>
      <c r="B30" s="529" t="s">
        <v>3362</v>
      </c>
      <c r="C30" s="1589" t="s">
        <v>3470</v>
      </c>
      <c r="D30" s="1590"/>
      <c r="E30" s="1590"/>
      <c r="F30" s="1590"/>
      <c r="G30" s="1590"/>
      <c r="H30" s="1590"/>
      <c r="I30" s="1590"/>
      <c r="J30" s="1591"/>
      <c r="K30" s="1534"/>
      <c r="L30" s="288"/>
    </row>
    <row r="31" spans="1:12" x14ac:dyDescent="0.25">
      <c r="A31" s="922"/>
      <c r="B31" s="529"/>
      <c r="C31" s="923"/>
      <c r="D31" s="179">
        <f t="shared" ref="D31:D36" si="0">+C31*(100-E31)/100</f>
        <v>0</v>
      </c>
      <c r="E31" s="923"/>
      <c r="F31" s="923"/>
      <c r="G31" s="923"/>
      <c r="H31" s="923"/>
      <c r="I31" s="923"/>
      <c r="J31" s="923"/>
      <c r="K31" s="1534"/>
      <c r="L31" s="288"/>
    </row>
    <row r="32" spans="1:12" x14ac:dyDescent="0.25">
      <c r="A32" s="922"/>
      <c r="B32" s="529"/>
      <c r="C32" s="923"/>
      <c r="D32" s="179">
        <f t="shared" si="0"/>
        <v>0</v>
      </c>
      <c r="E32" s="923"/>
      <c r="F32" s="923"/>
      <c r="G32" s="923"/>
      <c r="H32" s="923"/>
      <c r="I32" s="923"/>
      <c r="J32" s="923"/>
      <c r="K32" s="1534"/>
      <c r="L32" s="288"/>
    </row>
    <row r="33" spans="1:13" x14ac:dyDescent="0.25">
      <c r="A33" s="922"/>
      <c r="B33" s="529"/>
      <c r="C33" s="923"/>
      <c r="D33" s="179">
        <f t="shared" si="0"/>
        <v>0</v>
      </c>
      <c r="E33" s="923"/>
      <c r="F33" s="923"/>
      <c r="G33" s="923"/>
      <c r="H33" s="923"/>
      <c r="I33" s="923"/>
      <c r="J33" s="923"/>
      <c r="K33" s="1534"/>
      <c r="L33" s="288"/>
    </row>
    <row r="34" spans="1:13" x14ac:dyDescent="0.25">
      <c r="A34" s="922"/>
      <c r="B34" s="529"/>
      <c r="C34" s="923"/>
      <c r="D34" s="179">
        <f t="shared" si="0"/>
        <v>0</v>
      </c>
      <c r="E34" s="923"/>
      <c r="F34" s="923"/>
      <c r="G34" s="923"/>
      <c r="H34" s="923"/>
      <c r="I34" s="923"/>
      <c r="J34" s="923"/>
      <c r="K34" s="1534"/>
      <c r="L34" s="288"/>
    </row>
    <row r="35" spans="1:13" x14ac:dyDescent="0.25">
      <c r="A35" s="922"/>
      <c r="B35" s="529"/>
      <c r="C35" s="923"/>
      <c r="D35" s="179">
        <f t="shared" si="0"/>
        <v>0</v>
      </c>
      <c r="E35" s="923"/>
      <c r="F35" s="923"/>
      <c r="G35" s="923"/>
      <c r="H35" s="923"/>
      <c r="I35" s="923"/>
      <c r="J35" s="923"/>
      <c r="K35" s="1534"/>
      <c r="L35" s="288"/>
    </row>
    <row r="36" spans="1:13" x14ac:dyDescent="0.25">
      <c r="A36" s="922"/>
      <c r="B36" s="529"/>
      <c r="C36" s="923"/>
      <c r="D36" s="179">
        <f t="shared" si="0"/>
        <v>0</v>
      </c>
      <c r="E36" s="923"/>
      <c r="F36" s="923"/>
      <c r="G36" s="923"/>
      <c r="H36" s="923"/>
      <c r="I36" s="923"/>
      <c r="J36" s="923"/>
      <c r="K36" s="1534"/>
      <c r="L36" s="288"/>
    </row>
    <row r="37" spans="1:13" x14ac:dyDescent="0.25">
      <c r="A37" s="922"/>
      <c r="B37" s="529"/>
    </row>
    <row r="38" spans="1:13" s="921" customFormat="1" x14ac:dyDescent="0.25">
      <c r="A38" s="922"/>
      <c r="B38" s="529"/>
      <c r="K38" s="1535"/>
      <c r="L38" s="12"/>
      <c r="M38" s="89"/>
    </row>
    <row r="39" spans="1:13" s="921" customFormat="1" x14ac:dyDescent="0.25">
      <c r="A39" s="922"/>
      <c r="B39" s="529"/>
      <c r="K39" s="1535"/>
      <c r="L39" s="12"/>
      <c r="M39" s="89"/>
    </row>
    <row r="40" spans="1:13" s="921" customFormat="1" x14ac:dyDescent="0.25">
      <c r="A40" s="922"/>
      <c r="B40" s="529"/>
      <c r="K40" s="1535"/>
      <c r="L40" s="12"/>
      <c r="M40" s="89"/>
    </row>
  </sheetData>
  <autoFilter ref="A6:L7"/>
  <mergeCells count="26">
    <mergeCell ref="A3:B3"/>
    <mergeCell ref="C3:F3"/>
    <mergeCell ref="G3:H3"/>
    <mergeCell ref="I3:J3"/>
    <mergeCell ref="C7:J7"/>
    <mergeCell ref="A4:B4"/>
    <mergeCell ref="C4:F4"/>
    <mergeCell ref="G4:H4"/>
    <mergeCell ref="I4:J4"/>
    <mergeCell ref="A5:B5"/>
    <mergeCell ref="C5:F5"/>
    <mergeCell ref="G5:H5"/>
    <mergeCell ref="I5:J5"/>
    <mergeCell ref="A1:L1"/>
    <mergeCell ref="A2:B2"/>
    <mergeCell ref="C2:F2"/>
    <mergeCell ref="G2:H2"/>
    <mergeCell ref="I2:J2"/>
    <mergeCell ref="K2:L2"/>
    <mergeCell ref="C30:J30"/>
    <mergeCell ref="C29:J29"/>
    <mergeCell ref="K3:L3"/>
    <mergeCell ref="K4:L4"/>
    <mergeCell ref="K5:L5"/>
    <mergeCell ref="C25:J25"/>
    <mergeCell ref="C12:J12"/>
  </mergeCells>
  <hyperlinks>
    <hyperlink ref="B7" r:id="rId1"/>
  </hyperlinks>
  <pageMargins left="0.7" right="0.7" top="0.75" bottom="0.75" header="0.3" footer="0.3"/>
  <pageSetup orientation="portrait"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M81"/>
  <sheetViews>
    <sheetView zoomScaleNormal="100" workbookViewId="0">
      <pane ySplit="6" topLeftCell="A64" activePane="bottomLeft" state="frozen"/>
      <selection pane="bottomLeft" activeCell="G79" sqref="G79"/>
    </sheetView>
  </sheetViews>
  <sheetFormatPr defaultColWidth="8.88671875" defaultRowHeight="15.75" x14ac:dyDescent="0.25"/>
  <cols>
    <col min="1" max="1" width="11.6640625" style="48" customWidth="1"/>
    <col min="2" max="2" width="7.88671875" style="575" customWidth="1"/>
    <col min="3" max="10" width="10.6640625" style="575" customWidth="1"/>
    <col min="11" max="11" width="21.6640625" style="1511" customWidth="1"/>
    <col min="12" max="12" width="43.6640625" style="12" customWidth="1"/>
    <col min="13" max="16384" width="8.88671875" style="89"/>
  </cols>
  <sheetData>
    <row r="1" spans="1:13" s="6" customFormat="1" ht="30.75" customHeight="1" thickTop="1" x14ac:dyDescent="0.25">
      <c r="A1" s="2006" t="s">
        <v>1917</v>
      </c>
      <c r="B1" s="2007"/>
      <c r="C1" s="2007"/>
      <c r="D1" s="2007"/>
      <c r="E1" s="2007"/>
      <c r="F1" s="2007"/>
      <c r="G1" s="2007"/>
      <c r="H1" s="2007"/>
      <c r="I1" s="2007"/>
      <c r="J1" s="2007"/>
      <c r="K1" s="2007"/>
      <c r="L1" s="2008"/>
      <c r="M1" s="5"/>
    </row>
    <row r="2" spans="1:13" s="9" customFormat="1" ht="20.25" customHeight="1" x14ac:dyDescent="0.25">
      <c r="A2" s="1624" t="s">
        <v>177</v>
      </c>
      <c r="B2" s="1625"/>
      <c r="C2" s="1600">
        <f>(89+125+25)*25</f>
        <v>5975</v>
      </c>
      <c r="D2" s="1601"/>
      <c r="E2" s="1601"/>
      <c r="F2" s="1602"/>
      <c r="G2" s="1832" t="s">
        <v>3240</v>
      </c>
      <c r="H2" s="1833"/>
      <c r="I2" s="1628" t="s">
        <v>178</v>
      </c>
      <c r="J2" s="1629"/>
      <c r="K2" s="1756" t="s">
        <v>2054</v>
      </c>
      <c r="L2" s="1757"/>
      <c r="M2" s="8"/>
    </row>
    <row r="3" spans="1:13" s="9" customFormat="1" ht="20.25" customHeight="1" x14ac:dyDescent="0.25">
      <c r="A3" s="1624" t="s">
        <v>179</v>
      </c>
      <c r="B3" s="1625"/>
      <c r="C3" s="1600" t="s">
        <v>1920</v>
      </c>
      <c r="D3" s="1601"/>
      <c r="E3" s="1601"/>
      <c r="F3" s="1602"/>
      <c r="G3" s="1673"/>
      <c r="H3" s="1674"/>
      <c r="I3" s="1628" t="s">
        <v>180</v>
      </c>
      <c r="J3" s="1629"/>
      <c r="K3" s="1756" t="s">
        <v>323</v>
      </c>
      <c r="L3" s="1757"/>
      <c r="M3" s="8"/>
    </row>
    <row r="4" spans="1:13" s="9" customFormat="1" ht="20.25" customHeight="1" x14ac:dyDescent="0.25">
      <c r="A4" s="1624" t="s">
        <v>181</v>
      </c>
      <c r="B4" s="1625"/>
      <c r="C4" s="1600" t="s">
        <v>3446</v>
      </c>
      <c r="D4" s="1601"/>
      <c r="E4" s="1601"/>
      <c r="F4" s="1602"/>
      <c r="G4" s="1626"/>
      <c r="H4" s="1627"/>
      <c r="I4" s="1628" t="s">
        <v>182</v>
      </c>
      <c r="J4" s="1629"/>
      <c r="K4" s="1756" t="s">
        <v>2809</v>
      </c>
      <c r="L4" s="1757"/>
      <c r="M4" s="8"/>
    </row>
    <row r="5" spans="1:13" s="9" customFormat="1" ht="47.25" customHeight="1" thickBot="1" x14ac:dyDescent="0.3">
      <c r="A5" s="1641" t="s">
        <v>183</v>
      </c>
      <c r="B5" s="1642"/>
      <c r="C5" s="1636" t="s">
        <v>3447</v>
      </c>
      <c r="D5" s="1637"/>
      <c r="E5" s="1637"/>
      <c r="F5" s="1638"/>
      <c r="G5" s="2040"/>
      <c r="H5" s="1891"/>
      <c r="I5" s="1973" t="s">
        <v>297</v>
      </c>
      <c r="J5" s="1974"/>
      <c r="K5" s="2215" t="s">
        <v>3445</v>
      </c>
      <c r="L5" s="2216"/>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265" t="s">
        <v>3050</v>
      </c>
      <c r="L6" s="88" t="s">
        <v>10</v>
      </c>
    </row>
    <row r="7" spans="1:13" ht="111.75" customHeight="1" thickTop="1" x14ac:dyDescent="0.25">
      <c r="A7" s="485">
        <v>43145</v>
      </c>
      <c r="B7" s="486" t="s">
        <v>78</v>
      </c>
      <c r="C7" s="2226" t="s">
        <v>1924</v>
      </c>
      <c r="D7" s="2227"/>
      <c r="E7" s="2227"/>
      <c r="F7" s="2227"/>
      <c r="G7" s="2227"/>
      <c r="H7" s="2227"/>
      <c r="I7" s="2227"/>
      <c r="J7" s="2227"/>
      <c r="K7" s="533" t="s">
        <v>3084</v>
      </c>
      <c r="L7" s="533" t="s">
        <v>1921</v>
      </c>
    </row>
    <row r="8" spans="1:13" x14ac:dyDescent="0.25">
      <c r="A8" s="331">
        <v>43150</v>
      </c>
      <c r="B8" s="332" t="s">
        <v>127</v>
      </c>
      <c r="C8" s="578"/>
      <c r="D8" s="179"/>
      <c r="E8" s="578"/>
      <c r="F8" s="578"/>
      <c r="G8" s="578"/>
      <c r="H8" s="578"/>
      <c r="I8" s="578"/>
      <c r="J8" s="578">
        <v>4260</v>
      </c>
      <c r="K8" s="1518"/>
      <c r="L8" s="1523" t="s">
        <v>1922</v>
      </c>
    </row>
    <row r="9" spans="1:13" x14ac:dyDescent="0.25">
      <c r="A9" s="331">
        <v>43151</v>
      </c>
      <c r="B9" s="332" t="s">
        <v>18</v>
      </c>
      <c r="C9" s="578">
        <v>275</v>
      </c>
      <c r="D9" s="179">
        <f>+C9*(100-E9)/100</f>
        <v>272.25</v>
      </c>
      <c r="E9" s="578">
        <v>1</v>
      </c>
      <c r="F9" s="578"/>
      <c r="G9" s="578">
        <v>80</v>
      </c>
      <c r="H9" s="578"/>
      <c r="I9" s="578"/>
      <c r="J9" s="578"/>
      <c r="K9" s="1518"/>
      <c r="L9" s="1523" t="s">
        <v>1588</v>
      </c>
    </row>
    <row r="10" spans="1:13" x14ac:dyDescent="0.25">
      <c r="A10" s="331">
        <v>43160</v>
      </c>
      <c r="B10" s="332" t="s">
        <v>127</v>
      </c>
      <c r="C10" s="578"/>
      <c r="D10" s="179"/>
      <c r="E10" s="578"/>
      <c r="F10" s="578"/>
      <c r="G10" s="578"/>
      <c r="H10" s="578"/>
      <c r="I10" s="578"/>
      <c r="J10" s="578"/>
      <c r="K10" s="1518"/>
      <c r="L10" s="1523" t="s">
        <v>42</v>
      </c>
    </row>
    <row r="11" spans="1:13" x14ac:dyDescent="0.25">
      <c r="A11" s="331">
        <v>43164</v>
      </c>
      <c r="B11" s="332" t="s">
        <v>26</v>
      </c>
      <c r="C11" s="1658" t="s">
        <v>1935</v>
      </c>
      <c r="D11" s="1659"/>
      <c r="E11" s="1659"/>
      <c r="F11" s="1659"/>
      <c r="G11" s="1659"/>
      <c r="H11" s="1659"/>
      <c r="I11" s="1659"/>
      <c r="J11" s="1660"/>
      <c r="K11" s="1516"/>
      <c r="L11" s="1523"/>
    </row>
    <row r="12" spans="1:13" x14ac:dyDescent="0.25">
      <c r="A12" s="597">
        <v>43166</v>
      </c>
      <c r="B12" s="17" t="s">
        <v>127</v>
      </c>
      <c r="C12" s="596"/>
      <c r="D12" s="179"/>
      <c r="E12" s="596"/>
      <c r="F12" s="596"/>
      <c r="G12" s="596"/>
      <c r="H12" s="596"/>
      <c r="I12" s="596"/>
      <c r="J12" s="596"/>
      <c r="K12" s="1518"/>
      <c r="L12" s="1518" t="s">
        <v>42</v>
      </c>
    </row>
    <row r="13" spans="1:13" x14ac:dyDescent="0.25">
      <c r="A13" s="331">
        <v>43170</v>
      </c>
      <c r="B13" s="332" t="s">
        <v>18</v>
      </c>
      <c r="C13" s="578">
        <v>305</v>
      </c>
      <c r="D13" s="179">
        <f>+C13*(100-E13)/100</f>
        <v>274.5</v>
      </c>
      <c r="E13" s="578">
        <v>10</v>
      </c>
      <c r="F13" s="578"/>
      <c r="G13" s="578">
        <v>150</v>
      </c>
      <c r="H13" s="578"/>
      <c r="I13" s="578"/>
      <c r="J13" s="578"/>
      <c r="K13" s="1518"/>
      <c r="L13" s="1523" t="s">
        <v>1942</v>
      </c>
    </row>
    <row r="14" spans="1:13" x14ac:dyDescent="0.25">
      <c r="A14" s="331">
        <v>43173</v>
      </c>
      <c r="B14" s="332" t="s">
        <v>127</v>
      </c>
      <c r="C14" s="578"/>
      <c r="D14" s="179"/>
      <c r="E14" s="578"/>
      <c r="F14" s="578"/>
      <c r="G14" s="578"/>
      <c r="H14" s="1589" t="s">
        <v>307</v>
      </c>
      <c r="I14" s="1591"/>
      <c r="J14" s="578"/>
      <c r="K14" s="1518"/>
      <c r="L14" s="1368" t="s">
        <v>108</v>
      </c>
    </row>
    <row r="15" spans="1:13" s="432" customFormat="1" ht="20.100000000000001" customHeight="1" x14ac:dyDescent="0.25">
      <c r="A15" s="331">
        <v>43176</v>
      </c>
      <c r="B15" s="332" t="s">
        <v>26</v>
      </c>
      <c r="C15" s="1589" t="s">
        <v>1977</v>
      </c>
      <c r="D15" s="1590"/>
      <c r="E15" s="1590"/>
      <c r="F15" s="1590"/>
      <c r="G15" s="1590"/>
      <c r="H15" s="1590"/>
      <c r="I15" s="1590"/>
      <c r="J15" s="1591"/>
      <c r="K15" s="1509"/>
      <c r="L15" s="1523"/>
    </row>
    <row r="16" spans="1:13" x14ac:dyDescent="0.25">
      <c r="A16" s="576">
        <v>43178</v>
      </c>
      <c r="B16" s="17" t="s">
        <v>18</v>
      </c>
      <c r="C16" s="577">
        <v>325</v>
      </c>
      <c r="D16" s="179">
        <f>+C16*(100-E16)/100</f>
        <v>195</v>
      </c>
      <c r="E16" s="577">
        <v>40</v>
      </c>
      <c r="F16" s="577"/>
      <c r="G16" s="577">
        <v>170</v>
      </c>
      <c r="H16" s="577"/>
      <c r="I16" s="577"/>
      <c r="J16" s="577"/>
      <c r="K16" s="1507"/>
      <c r="L16" s="288" t="s">
        <v>1981</v>
      </c>
    </row>
    <row r="17" spans="1:12" ht="21.75" customHeight="1" x14ac:dyDescent="0.25">
      <c r="A17" s="629">
        <v>43179</v>
      </c>
      <c r="B17" s="17" t="s">
        <v>127</v>
      </c>
      <c r="C17" s="179"/>
      <c r="D17" s="179"/>
      <c r="E17" s="179"/>
      <c r="F17" s="179"/>
      <c r="G17" s="179"/>
      <c r="H17" s="179"/>
      <c r="I17" s="179"/>
      <c r="J17" s="179">
        <v>5580</v>
      </c>
      <c r="K17" s="1514"/>
      <c r="L17" s="288" t="s">
        <v>2060</v>
      </c>
    </row>
    <row r="18" spans="1:12" x14ac:dyDescent="0.25">
      <c r="A18" s="576">
        <v>43181</v>
      </c>
      <c r="B18" s="17" t="s">
        <v>26</v>
      </c>
      <c r="C18" s="1589" t="s">
        <v>1992</v>
      </c>
      <c r="D18" s="1590"/>
      <c r="E18" s="1590"/>
      <c r="F18" s="1590"/>
      <c r="G18" s="1590"/>
      <c r="H18" s="1590"/>
      <c r="I18" s="1590"/>
      <c r="J18" s="1591"/>
      <c r="K18" s="1508"/>
      <c r="L18" s="288"/>
    </row>
    <row r="19" spans="1:12" x14ac:dyDescent="0.25">
      <c r="A19" s="576">
        <v>43217</v>
      </c>
      <c r="B19" s="17" t="s">
        <v>18</v>
      </c>
      <c r="C19" s="577">
        <v>235</v>
      </c>
      <c r="D19" s="179">
        <f>+C19*(100-E19)/100</f>
        <v>141</v>
      </c>
      <c r="E19" s="577">
        <v>40</v>
      </c>
      <c r="F19" s="577"/>
      <c r="G19" s="577">
        <v>165</v>
      </c>
      <c r="H19" s="577"/>
      <c r="I19" s="577"/>
      <c r="J19" s="577"/>
      <c r="K19" s="1507"/>
      <c r="L19" s="288" t="s">
        <v>2047</v>
      </c>
    </row>
    <row r="20" spans="1:12" x14ac:dyDescent="0.25">
      <c r="A20" s="576">
        <v>43220</v>
      </c>
      <c r="B20" s="17" t="s">
        <v>18</v>
      </c>
      <c r="C20" s="577">
        <v>240</v>
      </c>
      <c r="D20" s="179">
        <f>+C20*(100-E20)/100</f>
        <v>148.80000000000001</v>
      </c>
      <c r="E20" s="577">
        <v>38</v>
      </c>
      <c r="F20" s="577"/>
      <c r="G20" s="577">
        <v>175</v>
      </c>
      <c r="H20" s="577"/>
      <c r="I20" s="577"/>
      <c r="J20" s="577"/>
      <c r="K20" s="1507"/>
      <c r="L20" s="288" t="s">
        <v>1942</v>
      </c>
    </row>
    <row r="21" spans="1:12" x14ac:dyDescent="0.25">
      <c r="A21" s="19">
        <v>43243</v>
      </c>
      <c r="B21" s="20" t="s">
        <v>127</v>
      </c>
      <c r="C21" s="236"/>
      <c r="D21" s="237"/>
      <c r="E21" s="236"/>
      <c r="F21" s="236"/>
      <c r="G21" s="236"/>
      <c r="H21" s="236"/>
      <c r="I21" s="236"/>
      <c r="J21" s="236"/>
      <c r="K21" s="1521"/>
      <c r="L21" s="436" t="s">
        <v>231</v>
      </c>
    </row>
    <row r="22" spans="1:12" x14ac:dyDescent="0.25">
      <c r="A22" s="576">
        <v>43252</v>
      </c>
      <c r="B22" s="17" t="s">
        <v>18</v>
      </c>
      <c r="C22" s="577">
        <v>220</v>
      </c>
      <c r="D22" s="179">
        <f>+C22*(100-E22)/100</f>
        <v>88</v>
      </c>
      <c r="E22" s="577">
        <v>60</v>
      </c>
      <c r="F22" s="577"/>
      <c r="G22" s="577">
        <v>165</v>
      </c>
      <c r="H22" s="577"/>
      <c r="I22" s="577"/>
      <c r="J22" s="577"/>
      <c r="K22" s="1507"/>
      <c r="L22" s="288" t="s">
        <v>1636</v>
      </c>
    </row>
    <row r="23" spans="1:12" x14ac:dyDescent="0.25">
      <c r="A23" s="19">
        <v>43334</v>
      </c>
      <c r="B23" s="20" t="s">
        <v>18</v>
      </c>
      <c r="C23" s="236">
        <v>185</v>
      </c>
      <c r="D23" s="237">
        <f>+C23*(100-E23)/100</f>
        <v>74</v>
      </c>
      <c r="E23" s="236">
        <v>60</v>
      </c>
      <c r="F23" s="236"/>
      <c r="G23" s="236">
        <v>165</v>
      </c>
      <c r="H23" s="236"/>
      <c r="I23" s="236"/>
      <c r="J23" s="236"/>
      <c r="K23" s="1521"/>
      <c r="L23" s="436" t="s">
        <v>2155</v>
      </c>
    </row>
    <row r="24" spans="1:12" x14ac:dyDescent="0.25">
      <c r="A24" s="576">
        <v>43343</v>
      </c>
      <c r="B24" s="17" t="s">
        <v>11</v>
      </c>
      <c r="C24" s="1658" t="s">
        <v>2188</v>
      </c>
      <c r="D24" s="1659"/>
      <c r="E24" s="1659"/>
      <c r="F24" s="1659"/>
      <c r="G24" s="1659"/>
      <c r="H24" s="1659"/>
      <c r="I24" s="1659"/>
      <c r="J24" s="1660"/>
      <c r="K24" s="1515"/>
      <c r="L24" s="288"/>
    </row>
    <row r="25" spans="1:12" x14ac:dyDescent="0.25">
      <c r="A25" s="576">
        <v>43346</v>
      </c>
      <c r="B25" s="17" t="s">
        <v>18</v>
      </c>
      <c r="C25" s="577">
        <v>210</v>
      </c>
      <c r="D25" s="179">
        <f>+C25*(100-E25)/100</f>
        <v>84</v>
      </c>
      <c r="E25" s="577">
        <v>60</v>
      </c>
      <c r="F25" s="577"/>
      <c r="G25" s="577">
        <v>165</v>
      </c>
      <c r="H25" s="577"/>
      <c r="I25" s="577"/>
      <c r="J25" s="577"/>
      <c r="K25" s="1507"/>
      <c r="L25" s="288" t="s">
        <v>1636</v>
      </c>
    </row>
    <row r="26" spans="1:12" x14ac:dyDescent="0.25">
      <c r="A26" s="576">
        <v>43375</v>
      </c>
      <c r="B26" s="17" t="s">
        <v>127</v>
      </c>
      <c r="C26" s="577"/>
      <c r="D26" s="179"/>
      <c r="E26" s="577"/>
      <c r="F26" s="577"/>
      <c r="G26" s="577"/>
      <c r="H26" s="577" t="s">
        <v>307</v>
      </c>
      <c r="I26" s="577"/>
      <c r="J26" s="577"/>
      <c r="K26" s="1507"/>
      <c r="L26" s="288" t="s">
        <v>42</v>
      </c>
    </row>
    <row r="27" spans="1:12" x14ac:dyDescent="0.25">
      <c r="A27" s="576">
        <v>43410</v>
      </c>
      <c r="B27" s="17" t="s">
        <v>11</v>
      </c>
      <c r="C27" s="1589" t="s">
        <v>2280</v>
      </c>
      <c r="D27" s="1590"/>
      <c r="E27" s="1590"/>
      <c r="F27" s="1590"/>
      <c r="G27" s="1590"/>
      <c r="H27" s="1590"/>
      <c r="I27" s="1590"/>
      <c r="J27" s="1591"/>
      <c r="K27" s="1508"/>
      <c r="L27" s="288"/>
    </row>
    <row r="28" spans="1:12" x14ac:dyDescent="0.25">
      <c r="A28" s="331">
        <v>43413</v>
      </c>
      <c r="B28" s="332" t="s">
        <v>127</v>
      </c>
      <c r="C28" s="577"/>
      <c r="D28" s="179"/>
      <c r="E28" s="577"/>
      <c r="F28" s="577"/>
      <c r="G28" s="577"/>
      <c r="H28" s="1589" t="s">
        <v>307</v>
      </c>
      <c r="I28" s="1591"/>
      <c r="J28" s="577"/>
      <c r="K28" s="1507"/>
      <c r="L28" s="288" t="s">
        <v>42</v>
      </c>
    </row>
    <row r="29" spans="1:12" ht="40.5" customHeight="1" x14ac:dyDescent="0.25">
      <c r="A29" s="485">
        <v>43419</v>
      </c>
      <c r="B29" s="486" t="s">
        <v>19</v>
      </c>
      <c r="C29" s="1652" t="s">
        <v>2290</v>
      </c>
      <c r="D29" s="1653"/>
      <c r="E29" s="1653"/>
      <c r="F29" s="1653"/>
      <c r="G29" s="1653"/>
      <c r="H29" s="1653"/>
      <c r="I29" s="1653"/>
      <c r="J29" s="1654"/>
      <c r="K29" s="509" t="s">
        <v>2288</v>
      </c>
      <c r="L29" s="509" t="s">
        <v>2288</v>
      </c>
    </row>
    <row r="30" spans="1:12" ht="47.25" x14ac:dyDescent="0.25">
      <c r="A30" s="19">
        <v>43421</v>
      </c>
      <c r="B30" s="20" t="s">
        <v>18</v>
      </c>
      <c r="C30" s="236">
        <v>195</v>
      </c>
      <c r="D30" s="237">
        <f>+C30*(100-E30)/100</f>
        <v>68.25</v>
      </c>
      <c r="E30" s="236">
        <v>65</v>
      </c>
      <c r="F30" s="236"/>
      <c r="G30" s="236">
        <v>155</v>
      </c>
      <c r="H30" s="236"/>
      <c r="I30" s="236"/>
      <c r="J30" s="236"/>
      <c r="K30" s="1521"/>
      <c r="L30" s="436" t="s">
        <v>2292</v>
      </c>
    </row>
    <row r="31" spans="1:12" x14ac:dyDescent="0.25">
      <c r="A31" s="19">
        <v>43421</v>
      </c>
      <c r="B31" s="20" t="s">
        <v>127</v>
      </c>
      <c r="C31" s="236"/>
      <c r="D31" s="237"/>
      <c r="E31" s="236"/>
      <c r="F31" s="236"/>
      <c r="G31" s="236"/>
      <c r="H31" s="236">
        <v>5390</v>
      </c>
      <c r="I31" s="236">
        <v>100</v>
      </c>
      <c r="J31" s="236"/>
      <c r="K31" s="1521"/>
      <c r="L31" s="436" t="s">
        <v>2299</v>
      </c>
    </row>
    <row r="32" spans="1:12" x14ac:dyDescent="0.25">
      <c r="A32" s="576">
        <v>43431</v>
      </c>
      <c r="B32" s="17" t="s">
        <v>11</v>
      </c>
      <c r="C32" s="1589" t="s">
        <v>2314</v>
      </c>
      <c r="D32" s="1590"/>
      <c r="E32" s="1590"/>
      <c r="F32" s="1590"/>
      <c r="G32" s="1590"/>
      <c r="H32" s="1590"/>
      <c r="I32" s="1590"/>
      <c r="J32" s="1591"/>
      <c r="K32" s="1508"/>
      <c r="L32" s="288"/>
    </row>
    <row r="33" spans="1:13" ht="16.5" thickBot="1" x14ac:dyDescent="0.3">
      <c r="A33" s="783">
        <v>43452</v>
      </c>
      <c r="B33" s="144" t="s">
        <v>18</v>
      </c>
      <c r="C33" s="243">
        <v>172</v>
      </c>
      <c r="D33" s="244">
        <f>+C33*(100-E33)/100</f>
        <v>68.8</v>
      </c>
      <c r="E33" s="243">
        <v>60</v>
      </c>
      <c r="F33" s="243"/>
      <c r="G33" s="243">
        <v>165</v>
      </c>
      <c r="H33" s="243"/>
      <c r="I33" s="243"/>
      <c r="J33" s="243"/>
      <c r="K33" s="1202"/>
      <c r="L33" s="1524" t="s">
        <v>1636</v>
      </c>
    </row>
    <row r="34" spans="1:13" ht="16.5" thickTop="1" x14ac:dyDescent="0.25">
      <c r="A34" s="40">
        <v>43467</v>
      </c>
      <c r="B34" s="41" t="s">
        <v>18</v>
      </c>
      <c r="C34" s="786">
        <v>175</v>
      </c>
      <c r="D34" s="182">
        <f>+C34*(100-E34)/100</f>
        <v>70</v>
      </c>
      <c r="E34" s="786">
        <v>60</v>
      </c>
      <c r="F34" s="786"/>
      <c r="G34" s="786">
        <v>172</v>
      </c>
      <c r="H34" s="786"/>
      <c r="I34" s="786"/>
      <c r="J34" s="786"/>
      <c r="K34" s="1519"/>
      <c r="L34" s="539" t="s">
        <v>36</v>
      </c>
    </row>
    <row r="35" spans="1:13" ht="70.5" customHeight="1" x14ac:dyDescent="0.25">
      <c r="A35" s="576">
        <v>43504</v>
      </c>
      <c r="B35" s="17" t="s">
        <v>13</v>
      </c>
      <c r="C35" s="1734" t="s">
        <v>2411</v>
      </c>
      <c r="D35" s="1735"/>
      <c r="E35" s="1735"/>
      <c r="F35" s="1735"/>
      <c r="G35" s="1735"/>
      <c r="H35" s="1735"/>
      <c r="I35" s="1735"/>
      <c r="J35" s="1736"/>
      <c r="K35" s="1520"/>
      <c r="L35" s="627" t="s">
        <v>2403</v>
      </c>
    </row>
    <row r="36" spans="1:13" ht="70.5" customHeight="1" x14ac:dyDescent="0.25">
      <c r="A36" s="485">
        <v>43519</v>
      </c>
      <c r="B36" s="486" t="s">
        <v>24</v>
      </c>
      <c r="C36" s="1652" t="s">
        <v>2412</v>
      </c>
      <c r="D36" s="1653" t="e">
        <f>+C36*(100-E36)/100</f>
        <v>#VALUE!</v>
      </c>
      <c r="E36" s="1653"/>
      <c r="F36" s="1653"/>
      <c r="G36" s="1653"/>
      <c r="H36" s="1653"/>
      <c r="I36" s="1653"/>
      <c r="J36" s="1654"/>
      <c r="K36" s="1512"/>
      <c r="L36" s="509" t="s">
        <v>2288</v>
      </c>
    </row>
    <row r="37" spans="1:13" x14ac:dyDescent="0.25">
      <c r="A37" s="576">
        <v>43529</v>
      </c>
      <c r="B37" s="17" t="s">
        <v>18</v>
      </c>
      <c r="C37" s="577">
        <v>200</v>
      </c>
      <c r="D37" s="179">
        <f>+C37*(100-E37)/100</f>
        <v>80</v>
      </c>
      <c r="E37" s="577">
        <v>60</v>
      </c>
      <c r="F37" s="577"/>
      <c r="G37" s="577">
        <v>160</v>
      </c>
      <c r="H37" s="577"/>
      <c r="I37" s="577"/>
      <c r="J37" s="577"/>
      <c r="K37" s="1507"/>
      <c r="L37" s="288" t="s">
        <v>2419</v>
      </c>
    </row>
    <row r="38" spans="1:13" x14ac:dyDescent="0.25">
      <c r="A38" s="576">
        <v>43581</v>
      </c>
      <c r="B38" s="17" t="s">
        <v>127</v>
      </c>
      <c r="C38" s="577"/>
      <c r="D38" s="179"/>
      <c r="E38" s="577"/>
      <c r="F38" s="577"/>
      <c r="G38" s="577"/>
      <c r="H38" s="577">
        <v>5890</v>
      </c>
      <c r="I38" s="577">
        <v>100</v>
      </c>
      <c r="J38" s="577"/>
      <c r="K38" s="1507"/>
      <c r="L38" s="288" t="s">
        <v>2493</v>
      </c>
    </row>
    <row r="39" spans="1:13" ht="33" customHeight="1" x14ac:dyDescent="0.25">
      <c r="A39" s="576">
        <v>43652</v>
      </c>
      <c r="B39" s="17" t="s">
        <v>13</v>
      </c>
      <c r="C39" s="1734" t="s">
        <v>2562</v>
      </c>
      <c r="D39" s="1735"/>
      <c r="E39" s="1735"/>
      <c r="F39" s="1735"/>
      <c r="G39" s="1735"/>
      <c r="H39" s="1735"/>
      <c r="I39" s="1735"/>
      <c r="J39" s="1736"/>
      <c r="K39" s="1520"/>
      <c r="L39" s="288"/>
    </row>
    <row r="40" spans="1:13" x14ac:dyDescent="0.25">
      <c r="A40" s="576">
        <v>43669</v>
      </c>
      <c r="B40" s="17" t="s">
        <v>13</v>
      </c>
      <c r="C40" s="1655" t="s">
        <v>2589</v>
      </c>
      <c r="D40" s="1656"/>
      <c r="E40" s="1656"/>
      <c r="F40" s="1656"/>
      <c r="G40" s="1656"/>
      <c r="H40" s="1656"/>
      <c r="I40" s="1656"/>
      <c r="J40" s="1657"/>
      <c r="K40" s="1513"/>
      <c r="L40" s="288"/>
    </row>
    <row r="41" spans="1:13" x14ac:dyDescent="0.25">
      <c r="A41" s="862">
        <v>43682</v>
      </c>
      <c r="B41" s="17" t="s">
        <v>18</v>
      </c>
      <c r="C41" s="577">
        <v>150</v>
      </c>
      <c r="D41" s="179">
        <f>+C41*(100-E41)/100</f>
        <v>60</v>
      </c>
      <c r="E41" s="577">
        <v>60</v>
      </c>
      <c r="F41" s="577"/>
      <c r="G41" s="577">
        <v>155</v>
      </c>
      <c r="H41" s="577"/>
      <c r="I41" s="577"/>
      <c r="J41" s="577"/>
      <c r="K41" s="1507"/>
      <c r="L41" s="288" t="s">
        <v>36</v>
      </c>
    </row>
    <row r="42" spans="1:13" x14ac:dyDescent="0.25">
      <c r="A42" s="576">
        <v>43706</v>
      </c>
      <c r="B42" s="17" t="s">
        <v>127</v>
      </c>
      <c r="C42" s="577"/>
      <c r="D42" s="179"/>
      <c r="E42" s="577"/>
      <c r="F42" s="577"/>
      <c r="G42" s="577"/>
      <c r="H42" s="577">
        <v>5785</v>
      </c>
      <c r="I42" s="577">
        <v>100</v>
      </c>
      <c r="J42" s="577"/>
      <c r="K42" s="1507"/>
      <c r="L42" s="288" t="s">
        <v>2623</v>
      </c>
    </row>
    <row r="43" spans="1:13" x14ac:dyDescent="0.25">
      <c r="A43" s="576">
        <v>43714</v>
      </c>
      <c r="B43" s="17" t="s">
        <v>26</v>
      </c>
      <c r="C43" s="1658" t="s">
        <v>2643</v>
      </c>
      <c r="D43" s="1659"/>
      <c r="E43" s="1659"/>
      <c r="F43" s="1659"/>
      <c r="G43" s="1659"/>
      <c r="H43" s="1659"/>
      <c r="I43" s="1659"/>
      <c r="J43" s="1660"/>
      <c r="K43" s="1515"/>
      <c r="L43" s="288"/>
    </row>
    <row r="44" spans="1:13" x14ac:dyDescent="0.25">
      <c r="A44" s="576">
        <v>43727</v>
      </c>
      <c r="B44" s="17" t="s">
        <v>18</v>
      </c>
      <c r="C44" s="577">
        <v>145</v>
      </c>
      <c r="D44" s="179">
        <f>+C44*(100-E44)/100</f>
        <v>58</v>
      </c>
      <c r="E44" s="577">
        <v>60</v>
      </c>
      <c r="F44" s="577"/>
      <c r="G44" s="577">
        <v>165</v>
      </c>
      <c r="H44" s="577"/>
      <c r="I44" s="577"/>
      <c r="J44" s="577"/>
      <c r="K44" s="1507"/>
      <c r="L44" s="288" t="s">
        <v>2650</v>
      </c>
    </row>
    <row r="45" spans="1:13" ht="24.75" customHeight="1" x14ac:dyDescent="0.25">
      <c r="A45" s="576">
        <v>43743</v>
      </c>
      <c r="B45" s="17" t="s">
        <v>13</v>
      </c>
      <c r="C45" s="1589" t="s">
        <v>2659</v>
      </c>
      <c r="D45" s="1590"/>
      <c r="E45" s="1590"/>
      <c r="F45" s="1590"/>
      <c r="G45" s="1590"/>
      <c r="H45" s="1590"/>
      <c r="I45" s="1590"/>
      <c r="J45" s="1591"/>
      <c r="K45" s="1508"/>
      <c r="L45" s="288"/>
    </row>
    <row r="46" spans="1:13" s="771" customFormat="1" x14ac:dyDescent="0.25">
      <c r="A46" s="687">
        <v>43766</v>
      </c>
      <c r="B46" s="295" t="s">
        <v>13</v>
      </c>
      <c r="C46" s="2223" t="s">
        <v>2678</v>
      </c>
      <c r="D46" s="2224"/>
      <c r="E46" s="2224"/>
      <c r="F46" s="2224"/>
      <c r="G46" s="2224"/>
      <c r="H46" s="2224"/>
      <c r="I46" s="2224"/>
      <c r="J46" s="2225"/>
      <c r="K46" s="1522"/>
      <c r="L46" s="1525"/>
      <c r="M46" s="225"/>
    </row>
    <row r="47" spans="1:13" x14ac:dyDescent="0.25">
      <c r="A47" s="872">
        <v>43776</v>
      </c>
      <c r="B47" s="17" t="s">
        <v>18</v>
      </c>
      <c r="C47" s="577">
        <v>175</v>
      </c>
      <c r="D47" s="179">
        <f>+C47*(100-E47)/100</f>
        <v>70</v>
      </c>
      <c r="E47" s="577">
        <v>60</v>
      </c>
      <c r="F47" s="577" t="s">
        <v>95</v>
      </c>
      <c r="G47" s="577">
        <v>143</v>
      </c>
      <c r="H47" s="577"/>
      <c r="I47" s="577"/>
      <c r="J47" s="577"/>
      <c r="K47" s="1507"/>
      <c r="L47" s="288" t="s">
        <v>2685</v>
      </c>
    </row>
    <row r="48" spans="1:13" s="729" customFormat="1" ht="62.25" customHeight="1" x14ac:dyDescent="0.25">
      <c r="A48" s="733">
        <v>43780</v>
      </c>
      <c r="B48" s="864" t="s">
        <v>13</v>
      </c>
      <c r="C48" s="1592" t="s">
        <v>2699</v>
      </c>
      <c r="D48" s="1593"/>
      <c r="E48" s="1593"/>
      <c r="F48" s="1593"/>
      <c r="G48" s="1593"/>
      <c r="H48" s="1593"/>
      <c r="I48" s="1593"/>
      <c r="J48" s="1594"/>
      <c r="K48" s="1510"/>
      <c r="L48" s="876" t="s">
        <v>2691</v>
      </c>
    </row>
    <row r="49" spans="1:13" x14ac:dyDescent="0.25">
      <c r="A49" s="19">
        <v>43790</v>
      </c>
      <c r="B49" s="878" t="s">
        <v>18</v>
      </c>
      <c r="C49" s="236">
        <v>135</v>
      </c>
      <c r="D49" s="237">
        <f>+C49*(100-E49)/100</f>
        <v>54</v>
      </c>
      <c r="E49" s="236">
        <v>60</v>
      </c>
      <c r="F49" s="236" t="s">
        <v>95</v>
      </c>
      <c r="G49" s="236">
        <v>150</v>
      </c>
      <c r="H49" s="236"/>
      <c r="I49" s="236"/>
      <c r="J49" s="236"/>
      <c r="K49" s="1521"/>
      <c r="L49" s="436" t="s">
        <v>2705</v>
      </c>
    </row>
    <row r="50" spans="1:13" x14ac:dyDescent="0.25">
      <c r="A50" s="19">
        <v>43812</v>
      </c>
      <c r="B50" s="297" t="s">
        <v>18</v>
      </c>
      <c r="C50" s="236">
        <v>76</v>
      </c>
      <c r="D50" s="237">
        <f>+C50*(100-E50)/100</f>
        <v>30.4</v>
      </c>
      <c r="E50" s="236">
        <v>60</v>
      </c>
      <c r="F50" s="236" t="s">
        <v>95</v>
      </c>
      <c r="G50" s="236">
        <v>150</v>
      </c>
      <c r="H50" s="236"/>
      <c r="I50" s="236"/>
      <c r="J50" s="236"/>
      <c r="K50" s="1521"/>
      <c r="L50" s="436" t="s">
        <v>2249</v>
      </c>
    </row>
    <row r="51" spans="1:13" x14ac:dyDescent="0.25">
      <c r="A51" s="576">
        <v>43813</v>
      </c>
      <c r="B51" s="529" t="s">
        <v>127</v>
      </c>
      <c r="C51" s="577"/>
      <c r="D51" s="179" t="s">
        <v>1941</v>
      </c>
      <c r="E51" s="577"/>
      <c r="F51" s="577"/>
      <c r="G51" s="577"/>
      <c r="H51" s="577">
        <v>4447</v>
      </c>
      <c r="I51" s="577">
        <v>100</v>
      </c>
      <c r="J51" s="577"/>
      <c r="K51" s="1507"/>
      <c r="L51" s="288" t="s">
        <v>42</v>
      </c>
    </row>
    <row r="52" spans="1:13" x14ac:dyDescent="0.25">
      <c r="A52" s="576">
        <v>43821</v>
      </c>
      <c r="B52" s="529" t="s">
        <v>127</v>
      </c>
      <c r="C52" s="577"/>
      <c r="D52" s="179" t="s">
        <v>1941</v>
      </c>
      <c r="E52" s="577"/>
      <c r="F52" s="577"/>
      <c r="G52" s="577"/>
      <c r="H52" s="577">
        <v>4395</v>
      </c>
      <c r="I52" s="577">
        <v>92</v>
      </c>
      <c r="J52" s="577"/>
      <c r="K52" s="1507"/>
      <c r="L52" s="288" t="s">
        <v>42</v>
      </c>
    </row>
    <row r="53" spans="1:13" ht="36.75" customHeight="1" x14ac:dyDescent="0.25">
      <c r="A53" s="576">
        <v>43987</v>
      </c>
      <c r="B53" s="529" t="s">
        <v>13</v>
      </c>
      <c r="C53" s="1734" t="s">
        <v>2749</v>
      </c>
      <c r="D53" s="1590"/>
      <c r="E53" s="1590"/>
      <c r="F53" s="1590"/>
      <c r="G53" s="1590"/>
      <c r="H53" s="1590"/>
      <c r="I53" s="1590"/>
      <c r="J53" s="1591"/>
      <c r="K53" s="1508"/>
      <c r="L53" s="939" t="s">
        <v>2750</v>
      </c>
    </row>
    <row r="54" spans="1:13" ht="43.5" customHeight="1" x14ac:dyDescent="0.25">
      <c r="A54" s="576">
        <v>43830</v>
      </c>
      <c r="B54" s="529" t="s">
        <v>13</v>
      </c>
      <c r="C54" s="1734" t="s">
        <v>2768</v>
      </c>
      <c r="D54" s="1735"/>
      <c r="E54" s="1735"/>
      <c r="F54" s="1735"/>
      <c r="G54" s="1735"/>
      <c r="H54" s="1735"/>
      <c r="I54" s="1735"/>
      <c r="J54" s="1736"/>
      <c r="K54" s="1520"/>
      <c r="L54" s="939" t="s">
        <v>2767</v>
      </c>
    </row>
    <row r="55" spans="1:13" x14ac:dyDescent="0.25">
      <c r="A55" s="576">
        <v>43837</v>
      </c>
      <c r="B55" s="529" t="s">
        <v>18</v>
      </c>
      <c r="C55" s="577">
        <v>145</v>
      </c>
      <c r="D55" s="179">
        <f>+C55*(100-E55)/100</f>
        <v>58</v>
      </c>
      <c r="E55" s="577">
        <v>60</v>
      </c>
      <c r="F55" s="577" t="s">
        <v>95</v>
      </c>
      <c r="G55" s="577">
        <v>145</v>
      </c>
      <c r="H55" s="577"/>
      <c r="I55" s="577"/>
      <c r="J55" s="577"/>
      <c r="K55" s="1507"/>
      <c r="L55" s="288" t="s">
        <v>36</v>
      </c>
    </row>
    <row r="56" spans="1:13" x14ac:dyDescent="0.25">
      <c r="A56" s="576">
        <v>43858</v>
      </c>
      <c r="B56" s="529" t="s">
        <v>26</v>
      </c>
      <c r="C56" s="1589" t="s">
        <v>2795</v>
      </c>
      <c r="D56" s="1590"/>
      <c r="E56" s="1590"/>
      <c r="F56" s="1590"/>
      <c r="G56" s="1590"/>
      <c r="H56" s="1590"/>
      <c r="I56" s="1590"/>
      <c r="J56" s="1591"/>
      <c r="K56" s="1508"/>
      <c r="L56" s="288"/>
    </row>
    <row r="57" spans="1:13" x14ac:dyDescent="0.25">
      <c r="A57" s="576">
        <v>43872</v>
      </c>
      <c r="B57" s="529" t="s">
        <v>18</v>
      </c>
      <c r="C57" s="577">
        <v>130</v>
      </c>
      <c r="D57" s="179">
        <f>+C57*(100-E57)/100</f>
        <v>78</v>
      </c>
      <c r="E57" s="577">
        <v>40</v>
      </c>
      <c r="F57" s="577" t="s">
        <v>95</v>
      </c>
      <c r="G57" s="577">
        <v>150</v>
      </c>
      <c r="H57" s="577"/>
      <c r="I57" s="577"/>
      <c r="J57" s="577"/>
      <c r="K57" s="1507"/>
      <c r="L57" s="288" t="s">
        <v>2146</v>
      </c>
    </row>
    <row r="58" spans="1:13" ht="27" customHeight="1" x14ac:dyDescent="0.25">
      <c r="A58" s="576">
        <v>43908</v>
      </c>
      <c r="B58" s="529" t="s">
        <v>13</v>
      </c>
      <c r="C58" s="1655" t="s">
        <v>2854</v>
      </c>
      <c r="D58" s="1656"/>
      <c r="E58" s="1656"/>
      <c r="F58" s="1656"/>
      <c r="G58" s="1656"/>
      <c r="H58" s="1656"/>
      <c r="I58" s="1656"/>
      <c r="J58" s="1657"/>
      <c r="K58" s="1513"/>
      <c r="L58" s="939" t="s">
        <v>2853</v>
      </c>
    </row>
    <row r="59" spans="1:13" x14ac:dyDescent="0.25">
      <c r="A59" s="19">
        <v>43904</v>
      </c>
      <c r="B59" s="297" t="s">
        <v>127</v>
      </c>
      <c r="C59" s="236"/>
      <c r="D59" s="237"/>
      <c r="E59" s="236"/>
      <c r="F59" s="236"/>
      <c r="G59" s="236"/>
      <c r="H59" s="236">
        <v>4545</v>
      </c>
      <c r="I59" s="236">
        <v>100</v>
      </c>
      <c r="J59" s="236"/>
      <c r="K59" s="1521"/>
      <c r="L59" s="436" t="s">
        <v>2841</v>
      </c>
    </row>
    <row r="60" spans="1:13" ht="33" customHeight="1" x14ac:dyDescent="0.25">
      <c r="A60" s="576">
        <v>43920</v>
      </c>
      <c r="B60" s="529" t="s">
        <v>13</v>
      </c>
      <c r="C60" s="1734" t="s">
        <v>2874</v>
      </c>
      <c r="D60" s="1590"/>
      <c r="E60" s="1590"/>
      <c r="F60" s="1590"/>
      <c r="G60" s="1590"/>
      <c r="H60" s="1590"/>
      <c r="I60" s="1590"/>
      <c r="J60" s="1591"/>
      <c r="K60" s="1508"/>
      <c r="L60" s="939" t="s">
        <v>2868</v>
      </c>
    </row>
    <row r="61" spans="1:13" x14ac:dyDescent="0.25">
      <c r="A61" s="908">
        <v>43929</v>
      </c>
      <c r="B61" s="529" t="s">
        <v>66</v>
      </c>
      <c r="C61" s="1590" t="s">
        <v>2872</v>
      </c>
      <c r="D61" s="1590"/>
      <c r="E61" s="1590"/>
      <c r="F61" s="1590"/>
      <c r="G61" s="1590"/>
      <c r="H61" s="1590"/>
      <c r="I61" s="1590"/>
      <c r="J61" s="1591"/>
      <c r="K61" s="1508"/>
      <c r="L61" s="288"/>
    </row>
    <row r="62" spans="1:13" ht="75" customHeight="1" x14ac:dyDescent="0.25">
      <c r="A62" s="485">
        <v>43991</v>
      </c>
      <c r="B62" s="937" t="s">
        <v>24</v>
      </c>
      <c r="C62" s="1696" t="s">
        <v>2976</v>
      </c>
      <c r="D62" s="1696"/>
      <c r="E62" s="1696"/>
      <c r="F62" s="1696"/>
      <c r="G62" s="1696"/>
      <c r="H62" s="1696"/>
      <c r="I62" s="1696"/>
      <c r="J62" s="1697"/>
      <c r="K62" s="1517"/>
      <c r="L62" s="861" t="s">
        <v>2288</v>
      </c>
    </row>
    <row r="63" spans="1:13" s="575" customFormat="1" ht="23.25" customHeight="1" x14ac:dyDescent="0.25">
      <c r="A63" s="576">
        <v>44011</v>
      </c>
      <c r="B63" s="529" t="s">
        <v>18</v>
      </c>
      <c r="C63" s="945">
        <v>220</v>
      </c>
      <c r="D63" s="179">
        <f>+C63*(100-E63)/100</f>
        <v>66</v>
      </c>
      <c r="E63" s="945">
        <v>70</v>
      </c>
      <c r="F63" s="945"/>
      <c r="G63" s="945">
        <v>110</v>
      </c>
      <c r="H63" s="945"/>
      <c r="I63" s="945"/>
      <c r="J63" s="945"/>
      <c r="K63" s="1507"/>
      <c r="L63" s="288" t="s">
        <v>2146</v>
      </c>
      <c r="M63" s="89"/>
    </row>
    <row r="64" spans="1:13" x14ac:dyDescent="0.25">
      <c r="A64" s="1337">
        <v>44012</v>
      </c>
      <c r="B64" s="928" t="s">
        <v>4</v>
      </c>
      <c r="C64" s="931"/>
      <c r="D64" s="914"/>
      <c r="E64" s="931">
        <v>70</v>
      </c>
      <c r="F64" s="931"/>
      <c r="G64" s="931"/>
      <c r="H64" s="931"/>
      <c r="I64" s="931"/>
      <c r="J64" s="931"/>
      <c r="K64" s="1309"/>
      <c r="L64" s="1450"/>
    </row>
    <row r="65" spans="1:13" x14ac:dyDescent="0.25">
      <c r="A65" s="1337">
        <v>44042</v>
      </c>
      <c r="B65" s="928" t="s">
        <v>4</v>
      </c>
      <c r="C65" s="931"/>
      <c r="D65" s="914"/>
      <c r="E65" s="236">
        <v>55</v>
      </c>
      <c r="F65" s="931"/>
      <c r="G65" s="931"/>
      <c r="H65" s="931"/>
      <c r="I65" s="931"/>
      <c r="J65" s="931"/>
      <c r="K65" s="1309"/>
      <c r="L65" s="1450"/>
    </row>
    <row r="66" spans="1:13" s="575" customFormat="1" x14ac:dyDescent="0.25">
      <c r="A66" s="576">
        <v>44049</v>
      </c>
      <c r="B66" s="529" t="s">
        <v>127</v>
      </c>
      <c r="D66" s="179" t="s">
        <v>1941</v>
      </c>
      <c r="H66" s="575">
        <v>5550</v>
      </c>
      <c r="I66" s="575">
        <v>100</v>
      </c>
      <c r="K66" s="1511"/>
      <c r="L66" s="12" t="s">
        <v>3021</v>
      </c>
      <c r="M66" s="89"/>
    </row>
    <row r="67" spans="1:13" x14ac:dyDescent="0.25">
      <c r="A67" s="1337">
        <v>44073</v>
      </c>
      <c r="B67" s="928" t="s">
        <v>4</v>
      </c>
      <c r="C67" s="931"/>
      <c r="D67" s="914"/>
      <c r="E67" s="931">
        <v>60</v>
      </c>
      <c r="F67" s="931"/>
      <c r="G67" s="931"/>
      <c r="H67" s="931"/>
      <c r="I67" s="931"/>
      <c r="J67" s="931"/>
      <c r="K67" s="1309"/>
      <c r="L67" s="1450"/>
    </row>
    <row r="68" spans="1:13" s="575" customFormat="1" x14ac:dyDescent="0.25">
      <c r="A68" s="576">
        <v>44093</v>
      </c>
      <c r="B68" s="529" t="s">
        <v>18</v>
      </c>
      <c r="C68" s="1366">
        <v>184</v>
      </c>
      <c r="D68" s="179">
        <f>+C68-(E68/100*C68)</f>
        <v>73.600000000000009</v>
      </c>
      <c r="E68" s="1366">
        <v>60</v>
      </c>
      <c r="F68" s="1366" t="s">
        <v>95</v>
      </c>
      <c r="G68" s="1366">
        <v>145</v>
      </c>
      <c r="K68" s="1511"/>
      <c r="L68" s="12" t="s">
        <v>2405</v>
      </c>
      <c r="M68" s="89"/>
    </row>
    <row r="69" spans="1:13" x14ac:dyDescent="0.25">
      <c r="A69" s="1367">
        <v>44094</v>
      </c>
      <c r="B69" s="529" t="s">
        <v>127</v>
      </c>
      <c r="D69" s="179"/>
      <c r="H69" s="575">
        <v>5710</v>
      </c>
      <c r="I69" s="575">
        <v>90</v>
      </c>
    </row>
    <row r="70" spans="1:13" x14ac:dyDescent="0.25">
      <c r="A70" s="1337">
        <v>44104</v>
      </c>
      <c r="B70" s="928" t="s">
        <v>4</v>
      </c>
      <c r="C70" s="931"/>
      <c r="D70" s="914"/>
      <c r="E70" s="931">
        <v>60</v>
      </c>
      <c r="F70" s="931"/>
      <c r="G70" s="931"/>
      <c r="H70" s="931"/>
      <c r="I70" s="931"/>
      <c r="J70" s="931"/>
      <c r="K70" s="1309"/>
      <c r="L70" s="1450"/>
    </row>
    <row r="71" spans="1:13" x14ac:dyDescent="0.25">
      <c r="A71" s="1337">
        <v>44134</v>
      </c>
      <c r="B71" s="928" t="s">
        <v>4</v>
      </c>
      <c r="C71" s="931"/>
      <c r="D71" s="914"/>
      <c r="E71" s="931">
        <v>65</v>
      </c>
      <c r="F71" s="931"/>
      <c r="G71" s="931"/>
      <c r="H71" s="931"/>
      <c r="I71" s="931"/>
      <c r="J71" s="931"/>
      <c r="K71" s="1309"/>
      <c r="L71" s="1450"/>
    </row>
    <row r="72" spans="1:13" x14ac:dyDescent="0.25">
      <c r="A72" s="1337">
        <v>44165</v>
      </c>
      <c r="B72" s="928" t="s">
        <v>4</v>
      </c>
      <c r="C72" s="931"/>
      <c r="D72" s="914"/>
      <c r="E72" s="931">
        <v>65</v>
      </c>
      <c r="F72" s="931"/>
      <c r="G72" s="931"/>
      <c r="H72" s="931"/>
      <c r="I72" s="931"/>
      <c r="J72" s="931"/>
      <c r="K72" s="1309"/>
      <c r="L72" s="1450"/>
    </row>
    <row r="73" spans="1:13" ht="35.25" customHeight="1" x14ac:dyDescent="0.25">
      <c r="A73" s="1428">
        <v>44194</v>
      </c>
      <c r="B73" s="529" t="s">
        <v>13</v>
      </c>
      <c r="C73" s="1655" t="s">
        <v>3283</v>
      </c>
      <c r="D73" s="1656"/>
      <c r="E73" s="1656"/>
      <c r="F73" s="1656"/>
      <c r="G73" s="1656"/>
      <c r="H73" s="1656"/>
      <c r="I73" s="1656"/>
      <c r="J73" s="1657"/>
      <c r="L73" s="1429" t="s">
        <v>3174</v>
      </c>
    </row>
    <row r="74" spans="1:13" x14ac:dyDescent="0.25">
      <c r="A74" s="1337">
        <v>44195</v>
      </c>
      <c r="B74" s="928" t="s">
        <v>4</v>
      </c>
      <c r="C74" s="931"/>
      <c r="D74" s="914"/>
      <c r="E74" s="931">
        <v>65</v>
      </c>
      <c r="F74" s="931"/>
      <c r="G74" s="931"/>
      <c r="H74" s="931"/>
      <c r="I74" s="931"/>
      <c r="J74" s="931"/>
      <c r="K74" s="1309"/>
      <c r="L74" s="1450"/>
    </row>
    <row r="75" spans="1:13" ht="30.75" customHeight="1" x14ac:dyDescent="0.25">
      <c r="A75" s="1428">
        <v>44205</v>
      </c>
      <c r="B75" s="529" t="s">
        <v>13</v>
      </c>
      <c r="C75" s="1655" t="s">
        <v>3301</v>
      </c>
      <c r="D75" s="1656"/>
      <c r="E75" s="1656"/>
      <c r="F75" s="1656"/>
      <c r="G75" s="1656"/>
      <c r="H75" s="1656"/>
      <c r="I75" s="1656"/>
      <c r="J75" s="1657"/>
    </row>
    <row r="76" spans="1:13" ht="77.25" customHeight="1" x14ac:dyDescent="0.25">
      <c r="A76" s="485">
        <v>44369</v>
      </c>
      <c r="B76" s="937" t="s">
        <v>24</v>
      </c>
      <c r="C76" s="2228" t="s">
        <v>3452</v>
      </c>
      <c r="D76" s="1836"/>
      <c r="E76" s="1836"/>
      <c r="F76" s="1836"/>
      <c r="G76" s="1836"/>
      <c r="H76" s="1836"/>
      <c r="I76" s="1836"/>
      <c r="J76" s="1837"/>
      <c r="K76" s="1526" t="s">
        <v>3448</v>
      </c>
      <c r="L76" s="1527" t="s">
        <v>3451</v>
      </c>
    </row>
    <row r="77" spans="1:13" x14ac:dyDescent="0.25">
      <c r="A77" s="1428">
        <v>44378</v>
      </c>
      <c r="B77" s="529" t="s">
        <v>18</v>
      </c>
      <c r="C77" s="575">
        <v>170</v>
      </c>
      <c r="D77" s="179">
        <f>+C77*(100-E77)/100</f>
        <v>42.5</v>
      </c>
      <c r="E77" s="575">
        <v>75</v>
      </c>
      <c r="F77" s="575" t="s">
        <v>95</v>
      </c>
      <c r="G77" s="575">
        <v>155</v>
      </c>
      <c r="L77" s="12" t="s">
        <v>3449</v>
      </c>
    </row>
    <row r="78" spans="1:13" ht="31.5" x14ac:dyDescent="0.25">
      <c r="A78" s="1428">
        <v>44436</v>
      </c>
      <c r="B78" s="529" t="s">
        <v>127</v>
      </c>
      <c r="D78" s="179">
        <f>+C78*(100-E78)/100</f>
        <v>0</v>
      </c>
      <c r="H78" s="1540">
        <v>5940</v>
      </c>
      <c r="I78" s="1540">
        <v>100</v>
      </c>
      <c r="L78" s="12" t="s">
        <v>3474</v>
      </c>
    </row>
    <row r="79" spans="1:13" x14ac:dyDescent="0.25">
      <c r="A79" s="1428"/>
      <c r="B79" s="529"/>
      <c r="D79" s="179">
        <f>+C79*(100-E79)/100</f>
        <v>0</v>
      </c>
    </row>
    <row r="80" spans="1:13" x14ac:dyDescent="0.25">
      <c r="A80" s="1428"/>
      <c r="B80" s="529"/>
      <c r="D80" s="179">
        <f>+C80*(100-E80)/100</f>
        <v>0</v>
      </c>
    </row>
    <row r="81" spans="2:2" x14ac:dyDescent="0.25">
      <c r="B81" s="529"/>
    </row>
  </sheetData>
  <autoFilter ref="A6:L80"/>
  <mergeCells count="49">
    <mergeCell ref="C76:J76"/>
    <mergeCell ref="C75:J75"/>
    <mergeCell ref="C73:J73"/>
    <mergeCell ref="C58:J58"/>
    <mergeCell ref="C56:J56"/>
    <mergeCell ref="C40:J40"/>
    <mergeCell ref="C32:J32"/>
    <mergeCell ref="C29:J29"/>
    <mergeCell ref="K3:L3"/>
    <mergeCell ref="K4:L4"/>
    <mergeCell ref="K5:L5"/>
    <mergeCell ref="C7:J7"/>
    <mergeCell ref="C24:J24"/>
    <mergeCell ref="C18:J18"/>
    <mergeCell ref="C15:J15"/>
    <mergeCell ref="G4:H4"/>
    <mergeCell ref="I4:J4"/>
    <mergeCell ref="A4:B4"/>
    <mergeCell ref="G5:H5"/>
    <mergeCell ref="C4:F4"/>
    <mergeCell ref="H28:I28"/>
    <mergeCell ref="C62:J62"/>
    <mergeCell ref="C61:J61"/>
    <mergeCell ref="C60:J60"/>
    <mergeCell ref="C27:J27"/>
    <mergeCell ref="C43:J43"/>
    <mergeCell ref="C54:J54"/>
    <mergeCell ref="C53:J53"/>
    <mergeCell ref="C39:J39"/>
    <mergeCell ref="C36:J36"/>
    <mergeCell ref="C48:J48"/>
    <mergeCell ref="C46:J46"/>
    <mergeCell ref="C45:J45"/>
    <mergeCell ref="A5:B5"/>
    <mergeCell ref="I5:J5"/>
    <mergeCell ref="C5:F5"/>
    <mergeCell ref="C35:J35"/>
    <mergeCell ref="A1:L1"/>
    <mergeCell ref="A2:B2"/>
    <mergeCell ref="C2:F2"/>
    <mergeCell ref="G2:H2"/>
    <mergeCell ref="I2:J2"/>
    <mergeCell ref="K2:L2"/>
    <mergeCell ref="A3:B3"/>
    <mergeCell ref="C3:F3"/>
    <mergeCell ref="G3:H3"/>
    <mergeCell ref="I3:J3"/>
    <mergeCell ref="H14:I14"/>
    <mergeCell ref="C11:J11"/>
  </mergeCells>
  <hyperlinks>
    <hyperlink ref="B7" r:id="rId1"/>
  </hyperlinks>
  <pageMargins left="0.7" right="0.7" top="0.75" bottom="0.75" header="0.3" footer="0.3"/>
  <pageSetup orientation="portrait"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FF00"/>
  </sheetPr>
  <dimension ref="A1:M59"/>
  <sheetViews>
    <sheetView workbookViewId="0">
      <pane ySplit="6" topLeftCell="A32" activePane="bottomLeft" state="frozen"/>
      <selection pane="bottomLeft" activeCell="I39" sqref="I39"/>
    </sheetView>
  </sheetViews>
  <sheetFormatPr defaultColWidth="8.88671875" defaultRowHeight="15.75" x14ac:dyDescent="0.25"/>
  <cols>
    <col min="1" max="1" width="11.33203125" style="739" customWidth="1"/>
    <col min="2" max="2" width="7.88671875" style="737" customWidth="1"/>
    <col min="3" max="9" width="9" style="737" customWidth="1"/>
    <col min="10" max="10" width="20.77734375" style="737" customWidth="1"/>
    <col min="11" max="11" width="26.6640625" style="1310" customWidth="1"/>
    <col min="12" max="12" width="48.33203125" style="738" customWidth="1"/>
    <col min="13" max="16384" width="8.88671875" style="729"/>
  </cols>
  <sheetData>
    <row r="1" spans="1:13" s="725" customFormat="1" ht="30.75" customHeight="1" thickTop="1" x14ac:dyDescent="0.25">
      <c r="A1" s="2246" t="s">
        <v>2837</v>
      </c>
      <c r="B1" s="2247"/>
      <c r="C1" s="2247"/>
      <c r="D1" s="2247"/>
      <c r="E1" s="2247"/>
      <c r="F1" s="2247"/>
      <c r="G1" s="2247"/>
      <c r="H1" s="2247"/>
      <c r="I1" s="2247"/>
      <c r="J1" s="2247"/>
      <c r="K1" s="2247"/>
      <c r="L1" s="2248"/>
      <c r="M1" s="724"/>
    </row>
    <row r="2" spans="1:13" s="432" customFormat="1" ht="21.75" customHeight="1" x14ac:dyDescent="0.25">
      <c r="A2" s="1624" t="s">
        <v>177</v>
      </c>
      <c r="B2" s="1625"/>
      <c r="C2" s="1600">
        <f>(25+124+60)*25</f>
        <v>5225</v>
      </c>
      <c r="D2" s="1601"/>
      <c r="E2" s="1601"/>
      <c r="F2" s="1602"/>
      <c r="G2" s="1832" t="s">
        <v>3240</v>
      </c>
      <c r="H2" s="1833"/>
      <c r="I2" s="1628" t="s">
        <v>178</v>
      </c>
      <c r="J2" s="1629"/>
      <c r="K2" s="1688" t="s">
        <v>2054</v>
      </c>
      <c r="L2" s="1689"/>
    </row>
    <row r="3" spans="1:13" s="432" customFormat="1" ht="21.75" customHeight="1" x14ac:dyDescent="0.25">
      <c r="A3" s="1624" t="s">
        <v>179</v>
      </c>
      <c r="B3" s="1625"/>
      <c r="C3" s="1600" t="s">
        <v>200</v>
      </c>
      <c r="D3" s="1601"/>
      <c r="E3" s="1601"/>
      <c r="F3" s="1602"/>
      <c r="G3" s="1408"/>
      <c r="H3" s="1409"/>
      <c r="I3" s="1628" t="s">
        <v>180</v>
      </c>
      <c r="J3" s="1629"/>
      <c r="K3" s="1688" t="s">
        <v>2610</v>
      </c>
      <c r="L3" s="1689"/>
    </row>
    <row r="4" spans="1:13" s="432" customFormat="1" ht="21.75" customHeight="1" x14ac:dyDescent="0.25">
      <c r="A4" s="1624" t="s">
        <v>181</v>
      </c>
      <c r="B4" s="1625"/>
      <c r="C4" s="1600" t="s">
        <v>2513</v>
      </c>
      <c r="D4" s="1601"/>
      <c r="E4" s="1601"/>
      <c r="F4" s="1602"/>
      <c r="G4" s="1408"/>
      <c r="H4" s="1409"/>
      <c r="I4" s="1628" t="s">
        <v>182</v>
      </c>
      <c r="J4" s="1629"/>
      <c r="K4" s="1758" t="s">
        <v>3316</v>
      </c>
      <c r="L4" s="1759"/>
    </row>
    <row r="5" spans="1:13" ht="78" customHeight="1" thickBot="1" x14ac:dyDescent="0.3">
      <c r="A5" s="2237" t="s">
        <v>183</v>
      </c>
      <c r="B5" s="2238"/>
      <c r="C5" s="1675" t="s">
        <v>3392</v>
      </c>
      <c r="D5" s="1676"/>
      <c r="E5" s="1676"/>
      <c r="F5" s="1677"/>
      <c r="G5" s="1924"/>
      <c r="H5" s="1925"/>
      <c r="I5" s="2239" t="s">
        <v>297</v>
      </c>
      <c r="J5" s="2240"/>
      <c r="K5" s="2244" t="s">
        <v>3121</v>
      </c>
      <c r="L5" s="2245"/>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3050</v>
      </c>
      <c r="L6" s="88" t="s">
        <v>10</v>
      </c>
    </row>
    <row r="7" spans="1:13" ht="138.75" customHeight="1" thickTop="1" x14ac:dyDescent="0.25">
      <c r="A7" s="837">
        <v>43908</v>
      </c>
      <c r="B7" s="838" t="s">
        <v>78</v>
      </c>
      <c r="C7" s="2235" t="s">
        <v>2862</v>
      </c>
      <c r="D7" s="2236"/>
      <c r="E7" s="2236"/>
      <c r="F7" s="2236"/>
      <c r="G7" s="2236"/>
      <c r="H7" s="2236"/>
      <c r="I7" s="2236"/>
      <c r="J7" s="2236"/>
      <c r="K7" s="1313" t="s">
        <v>2851</v>
      </c>
      <c r="L7" s="1311" t="s">
        <v>2851</v>
      </c>
    </row>
    <row r="8" spans="1:13" ht="18" customHeight="1" x14ac:dyDescent="0.25">
      <c r="A8" s="733">
        <v>43918</v>
      </c>
      <c r="B8" s="864" t="s">
        <v>18</v>
      </c>
      <c r="C8" s="233">
        <v>215</v>
      </c>
      <c r="D8" s="233">
        <v>206.4</v>
      </c>
      <c r="E8" s="233">
        <v>4</v>
      </c>
      <c r="F8" s="233" t="s">
        <v>95</v>
      </c>
      <c r="G8" s="233">
        <v>150</v>
      </c>
      <c r="H8" s="735"/>
      <c r="I8" s="735"/>
      <c r="J8" s="735"/>
      <c r="K8" s="1195"/>
      <c r="L8" s="736" t="s">
        <v>2858</v>
      </c>
    </row>
    <row r="9" spans="1:13" s="89" customFormat="1" ht="17.25" customHeight="1" x14ac:dyDescent="0.25">
      <c r="A9" s="1337">
        <v>43920</v>
      </c>
      <c r="B9" s="913" t="s">
        <v>4</v>
      </c>
      <c r="C9" s="914"/>
      <c r="D9" s="914"/>
      <c r="E9" s="914">
        <v>5</v>
      </c>
      <c r="F9" s="914"/>
      <c r="G9" s="914"/>
      <c r="H9" s="914"/>
      <c r="I9" s="914"/>
      <c r="J9" s="914"/>
      <c r="K9" s="1199"/>
      <c r="L9" s="915"/>
    </row>
    <row r="10" spans="1:13" ht="18.75" customHeight="1" x14ac:dyDescent="0.25">
      <c r="A10" s="1337">
        <v>43951</v>
      </c>
      <c r="B10" s="913" t="s">
        <v>4</v>
      </c>
      <c r="C10" s="914"/>
      <c r="D10" s="914"/>
      <c r="E10" s="914">
        <v>10</v>
      </c>
      <c r="F10" s="914"/>
      <c r="G10" s="914"/>
      <c r="H10" s="914"/>
      <c r="I10" s="914"/>
      <c r="J10" s="914"/>
      <c r="K10" s="1199"/>
      <c r="L10" s="915"/>
    </row>
    <row r="11" spans="1:13" ht="18" customHeight="1" x14ac:dyDescent="0.25">
      <c r="A11" s="733">
        <v>43970</v>
      </c>
      <c r="B11" s="864" t="s">
        <v>13</v>
      </c>
      <c r="C11" s="2229" t="s">
        <v>2951</v>
      </c>
      <c r="D11" s="2230"/>
      <c r="E11" s="2230"/>
      <c r="F11" s="2230"/>
      <c r="G11" s="2230"/>
      <c r="H11" s="2230"/>
      <c r="I11" s="2230"/>
      <c r="J11" s="2231"/>
      <c r="K11" s="1194"/>
      <c r="L11" s="736"/>
    </row>
    <row r="12" spans="1:13" ht="18" customHeight="1" x14ac:dyDescent="0.25">
      <c r="A12" s="733">
        <v>43972</v>
      </c>
      <c r="B12" s="864" t="s">
        <v>127</v>
      </c>
      <c r="C12" s="735"/>
      <c r="D12" s="233">
        <f>+C12*(100-E12)/100</f>
        <v>0</v>
      </c>
      <c r="E12" s="735"/>
      <c r="F12" s="735"/>
      <c r="G12" s="735"/>
      <c r="H12" s="735">
        <v>2300</v>
      </c>
      <c r="I12" s="735">
        <v>100</v>
      </c>
      <c r="J12" s="735"/>
      <c r="K12" s="1195"/>
      <c r="L12" s="831" t="s">
        <v>2953</v>
      </c>
    </row>
    <row r="13" spans="1:13" ht="18.75" customHeight="1" x14ac:dyDescent="0.25">
      <c r="A13" s="1337">
        <v>43981</v>
      </c>
      <c r="B13" s="913" t="s">
        <v>4</v>
      </c>
      <c r="C13" s="914"/>
      <c r="D13" s="914"/>
      <c r="E13" s="914">
        <v>40</v>
      </c>
      <c r="F13" s="914"/>
      <c r="G13" s="914"/>
      <c r="H13" s="914"/>
      <c r="I13" s="914"/>
      <c r="J13" s="914"/>
      <c r="K13" s="1199"/>
      <c r="L13" s="915"/>
    </row>
    <row r="14" spans="1:13" ht="18" customHeight="1" x14ac:dyDescent="0.25">
      <c r="A14" s="942">
        <v>44005</v>
      </c>
      <c r="B14" s="943" t="s">
        <v>26</v>
      </c>
      <c r="C14" s="2232" t="s">
        <v>2859</v>
      </c>
      <c r="D14" s="2233"/>
      <c r="E14" s="2233"/>
      <c r="F14" s="2233"/>
      <c r="G14" s="2233"/>
      <c r="H14" s="2233"/>
      <c r="I14" s="2233"/>
      <c r="J14" s="2234"/>
      <c r="K14" s="1193"/>
      <c r="L14" s="944"/>
    </row>
    <row r="15" spans="1:13" ht="18" customHeight="1" x14ac:dyDescent="0.25">
      <c r="A15" s="733">
        <v>44007</v>
      </c>
      <c r="B15" s="864" t="s">
        <v>18</v>
      </c>
      <c r="C15" s="233">
        <v>270</v>
      </c>
      <c r="D15" s="233">
        <v>135</v>
      </c>
      <c r="E15" s="233">
        <v>50</v>
      </c>
      <c r="F15" s="233" t="s">
        <v>95</v>
      </c>
      <c r="G15" s="233">
        <v>175</v>
      </c>
      <c r="H15" s="735"/>
      <c r="I15" s="735"/>
      <c r="J15" s="735"/>
      <c r="K15" s="1195"/>
      <c r="L15" s="831" t="s">
        <v>2991</v>
      </c>
    </row>
    <row r="16" spans="1:13" ht="18.75" customHeight="1" x14ac:dyDescent="0.25">
      <c r="A16" s="1337">
        <v>44012</v>
      </c>
      <c r="B16" s="913" t="s">
        <v>4</v>
      </c>
      <c r="C16" s="914"/>
      <c r="D16" s="914"/>
      <c r="E16" s="914">
        <v>48</v>
      </c>
      <c r="F16" s="914"/>
      <c r="G16" s="914"/>
      <c r="H16" s="914"/>
      <c r="I16" s="914"/>
      <c r="J16" s="914"/>
      <c r="K16" s="1199"/>
      <c r="L16" s="915"/>
    </row>
    <row r="17" spans="1:12" ht="18.75" customHeight="1" x14ac:dyDescent="0.25">
      <c r="A17" s="1337">
        <v>44042</v>
      </c>
      <c r="B17" s="913" t="s">
        <v>4</v>
      </c>
      <c r="C17" s="914"/>
      <c r="D17" s="914"/>
      <c r="E17" s="914">
        <v>55</v>
      </c>
      <c r="F17" s="914"/>
      <c r="G17" s="914"/>
      <c r="H17" s="914"/>
      <c r="I17" s="914"/>
      <c r="J17" s="914"/>
      <c r="K17" s="1199"/>
      <c r="L17" s="915"/>
    </row>
    <row r="18" spans="1:12" ht="17.25" customHeight="1" x14ac:dyDescent="0.25">
      <c r="A18" s="733">
        <v>44049</v>
      </c>
      <c r="B18" s="864" t="s">
        <v>127</v>
      </c>
      <c r="C18" s="735"/>
      <c r="D18" s="233" t="s">
        <v>1941</v>
      </c>
      <c r="E18" s="735"/>
      <c r="F18" s="735"/>
      <c r="G18" s="735"/>
      <c r="H18" s="735">
        <v>2665</v>
      </c>
      <c r="I18" s="735">
        <v>100</v>
      </c>
      <c r="J18" s="735"/>
      <c r="K18" s="1195"/>
      <c r="L18" s="831" t="s">
        <v>3037</v>
      </c>
    </row>
    <row r="19" spans="1:12" ht="18.75" customHeight="1" x14ac:dyDescent="0.25">
      <c r="A19" s="1337">
        <v>44073</v>
      </c>
      <c r="B19" s="913" t="s">
        <v>4</v>
      </c>
      <c r="C19" s="914"/>
      <c r="D19" s="914"/>
      <c r="E19" s="914">
        <v>75</v>
      </c>
      <c r="F19" s="914"/>
      <c r="G19" s="914"/>
      <c r="H19" s="914"/>
      <c r="I19" s="914"/>
      <c r="J19" s="914"/>
      <c r="K19" s="1199"/>
      <c r="L19" s="915"/>
    </row>
    <row r="20" spans="1:12" ht="18.75" customHeight="1" x14ac:dyDescent="0.25">
      <c r="A20" s="1337">
        <v>44104</v>
      </c>
      <c r="B20" s="913" t="s">
        <v>4</v>
      </c>
      <c r="C20" s="914"/>
      <c r="D20" s="914"/>
      <c r="E20" s="914">
        <v>75</v>
      </c>
      <c r="F20" s="914"/>
      <c r="G20" s="914"/>
      <c r="H20" s="914"/>
      <c r="I20" s="914"/>
      <c r="J20" s="914"/>
      <c r="K20" s="1199"/>
      <c r="L20" s="915"/>
    </row>
    <row r="21" spans="1:12" x14ac:dyDescent="0.25">
      <c r="A21" s="733">
        <v>44108</v>
      </c>
      <c r="B21" s="864" t="s">
        <v>13</v>
      </c>
      <c r="C21" s="1592" t="s">
        <v>3167</v>
      </c>
      <c r="D21" s="1593"/>
      <c r="E21" s="1593"/>
      <c r="F21" s="1593"/>
      <c r="G21" s="1593"/>
      <c r="H21" s="1593"/>
      <c r="I21" s="1593"/>
      <c r="J21" s="1594"/>
      <c r="K21" s="1195"/>
      <c r="L21" s="736"/>
    </row>
    <row r="22" spans="1:12" x14ac:dyDescent="0.25">
      <c r="A22" s="733">
        <v>44113</v>
      </c>
      <c r="B22" s="864" t="s">
        <v>13</v>
      </c>
      <c r="C22" s="1592" t="s">
        <v>3167</v>
      </c>
      <c r="D22" s="1593"/>
      <c r="E22" s="1593"/>
      <c r="F22" s="1593"/>
      <c r="G22" s="1593"/>
      <c r="H22" s="1593"/>
      <c r="I22" s="1593"/>
      <c r="J22" s="1594"/>
      <c r="K22" s="1195"/>
      <c r="L22" s="736"/>
    </row>
    <row r="23" spans="1:12" ht="30.75" customHeight="1" x14ac:dyDescent="0.25">
      <c r="A23" s="733">
        <v>44116</v>
      </c>
      <c r="B23" s="864" t="s">
        <v>13</v>
      </c>
      <c r="C23" s="1592" t="s">
        <v>3183</v>
      </c>
      <c r="D23" s="1593"/>
      <c r="E23" s="1593"/>
      <c r="F23" s="1593"/>
      <c r="G23" s="1593"/>
      <c r="H23" s="1593"/>
      <c r="I23" s="1593"/>
      <c r="J23" s="1594"/>
      <c r="K23" s="1195"/>
      <c r="L23" s="1388" t="s">
        <v>3184</v>
      </c>
    </row>
    <row r="24" spans="1:12" x14ac:dyDescent="0.25">
      <c r="A24" s="733">
        <v>44132</v>
      </c>
      <c r="B24" s="734" t="s">
        <v>18</v>
      </c>
      <c r="C24" s="735">
        <v>205</v>
      </c>
      <c r="D24" s="233">
        <f t="shared" ref="D24:D49" si="0">+C24*(100-E24)/100</f>
        <v>34.85</v>
      </c>
      <c r="E24" s="735">
        <v>83</v>
      </c>
      <c r="F24" s="735" t="s">
        <v>95</v>
      </c>
      <c r="G24" s="735">
        <v>150</v>
      </c>
      <c r="H24" s="735"/>
      <c r="I24" s="735"/>
      <c r="J24" s="735"/>
      <c r="K24" s="1195"/>
      <c r="L24" s="736" t="s">
        <v>3223</v>
      </c>
    </row>
    <row r="25" spans="1:12" ht="18.75" customHeight="1" x14ac:dyDescent="0.25">
      <c r="A25" s="1337">
        <v>44134</v>
      </c>
      <c r="B25" s="913" t="s">
        <v>4</v>
      </c>
      <c r="C25" s="914"/>
      <c r="D25" s="914"/>
      <c r="E25" s="914">
        <v>83</v>
      </c>
      <c r="F25" s="914"/>
      <c r="G25" s="914"/>
      <c r="H25" s="914"/>
      <c r="I25" s="914"/>
      <c r="J25" s="914"/>
      <c r="K25" s="1199"/>
      <c r="L25" s="915"/>
    </row>
    <row r="26" spans="1:12" ht="18.75" customHeight="1" x14ac:dyDescent="0.25">
      <c r="A26" s="1337">
        <v>44165</v>
      </c>
      <c r="B26" s="913" t="s">
        <v>4</v>
      </c>
      <c r="C26" s="914"/>
      <c r="D26" s="914"/>
      <c r="E26" s="914">
        <v>85</v>
      </c>
      <c r="F26" s="914"/>
      <c r="G26" s="914"/>
      <c r="H26" s="914"/>
      <c r="I26" s="914"/>
      <c r="J26" s="914"/>
      <c r="K26" s="1199"/>
      <c r="L26" s="915"/>
    </row>
    <row r="27" spans="1:12" ht="18.75" customHeight="1" x14ac:dyDescent="0.25">
      <c r="A27" s="1337">
        <v>44195</v>
      </c>
      <c r="B27" s="913" t="s">
        <v>4</v>
      </c>
      <c r="C27" s="914"/>
      <c r="D27" s="914"/>
      <c r="E27" s="914">
        <v>90</v>
      </c>
      <c r="F27" s="914"/>
      <c r="G27" s="914"/>
      <c r="H27" s="914"/>
      <c r="I27" s="914"/>
      <c r="J27" s="914"/>
      <c r="K27" s="1199"/>
      <c r="L27" s="915"/>
    </row>
    <row r="28" spans="1:12" x14ac:dyDescent="0.25">
      <c r="A28" s="733">
        <v>44207</v>
      </c>
      <c r="B28" s="734" t="s">
        <v>127</v>
      </c>
      <c r="C28" s="735"/>
      <c r="D28" s="233">
        <f t="shared" si="0"/>
        <v>0</v>
      </c>
      <c r="E28" s="735"/>
      <c r="F28" s="735"/>
      <c r="G28" s="735"/>
      <c r="H28" s="735">
        <v>2750</v>
      </c>
      <c r="I28" s="735">
        <v>100</v>
      </c>
      <c r="J28" s="735"/>
      <c r="K28" s="1195"/>
      <c r="L28" s="736" t="s">
        <v>2729</v>
      </c>
    </row>
    <row r="29" spans="1:12" x14ac:dyDescent="0.25">
      <c r="A29" s="733">
        <v>44216</v>
      </c>
      <c r="B29" s="734" t="s">
        <v>13</v>
      </c>
      <c r="C29" s="1592" t="s">
        <v>3315</v>
      </c>
      <c r="D29" s="1593"/>
      <c r="E29" s="1593"/>
      <c r="F29" s="1593"/>
      <c r="G29" s="1593"/>
      <c r="H29" s="1593"/>
      <c r="I29" s="1593"/>
      <c r="J29" s="1594"/>
      <c r="K29" s="1195"/>
      <c r="L29" s="736"/>
    </row>
    <row r="30" spans="1:12" ht="23.25" x14ac:dyDescent="0.25">
      <c r="A30" s="733">
        <v>44220</v>
      </c>
      <c r="B30" s="734" t="s">
        <v>13</v>
      </c>
      <c r="C30" s="1592" t="s">
        <v>3322</v>
      </c>
      <c r="D30" s="1593"/>
      <c r="E30" s="1593"/>
      <c r="F30" s="1593"/>
      <c r="G30" s="1593"/>
      <c r="H30" s="1593"/>
      <c r="I30" s="1593"/>
      <c r="J30" s="1594"/>
      <c r="K30" s="1195"/>
      <c r="L30" s="1388" t="s">
        <v>3329</v>
      </c>
    </row>
    <row r="31" spans="1:12" ht="18.75" customHeight="1" x14ac:dyDescent="0.25">
      <c r="A31" s="1337">
        <v>44226</v>
      </c>
      <c r="B31" s="913" t="s">
        <v>4</v>
      </c>
      <c r="C31" s="914"/>
      <c r="D31" s="914"/>
      <c r="E31" s="914">
        <v>90</v>
      </c>
      <c r="F31" s="914"/>
      <c r="G31" s="914"/>
      <c r="H31" s="914"/>
      <c r="I31" s="914"/>
      <c r="J31" s="914"/>
      <c r="K31" s="1199"/>
      <c r="L31" s="915"/>
    </row>
    <row r="32" spans="1:12" ht="32.25" customHeight="1" x14ac:dyDescent="0.25">
      <c r="A32" s="733">
        <v>44228</v>
      </c>
      <c r="B32" s="734" t="s">
        <v>13</v>
      </c>
      <c r="C32" s="2229" t="s">
        <v>3331</v>
      </c>
      <c r="D32" s="2230"/>
      <c r="E32" s="2230"/>
      <c r="F32" s="2230"/>
      <c r="G32" s="2230"/>
      <c r="H32" s="2230"/>
      <c r="I32" s="2230"/>
      <c r="J32" s="2231"/>
      <c r="K32" s="1195"/>
      <c r="L32" s="1388" t="s">
        <v>3330</v>
      </c>
    </row>
    <row r="33" spans="1:12" ht="18.75" customHeight="1" x14ac:dyDescent="0.25">
      <c r="A33" s="1337">
        <v>44255</v>
      </c>
      <c r="B33" s="913" t="s">
        <v>4</v>
      </c>
      <c r="C33" s="914"/>
      <c r="D33" s="914"/>
      <c r="E33" s="914">
        <v>95</v>
      </c>
      <c r="F33" s="914"/>
      <c r="G33" s="914"/>
      <c r="H33" s="914"/>
      <c r="I33" s="914"/>
      <c r="J33" s="914"/>
      <c r="K33" s="1199"/>
      <c r="L33" s="915"/>
    </row>
    <row r="34" spans="1:12" ht="117.75" customHeight="1" x14ac:dyDescent="0.25">
      <c r="A34" s="733">
        <v>44317</v>
      </c>
      <c r="B34" s="734" t="s">
        <v>13</v>
      </c>
      <c r="C34" s="2241" t="s">
        <v>3401</v>
      </c>
      <c r="D34" s="2242"/>
      <c r="E34" s="2242"/>
      <c r="F34" s="2242"/>
      <c r="G34" s="2242"/>
      <c r="H34" s="2242"/>
      <c r="I34" s="2242"/>
      <c r="J34" s="2243"/>
      <c r="K34" s="1195"/>
      <c r="L34" s="1388" t="s">
        <v>3400</v>
      </c>
    </row>
    <row r="35" spans="1:12" x14ac:dyDescent="0.25">
      <c r="A35" s="733">
        <v>44366</v>
      </c>
      <c r="B35" s="734" t="s">
        <v>127</v>
      </c>
      <c r="C35" s="735"/>
      <c r="D35" s="233"/>
      <c r="E35" s="735"/>
      <c r="F35" s="735"/>
      <c r="G35" s="735"/>
      <c r="H35" s="735">
        <v>2520</v>
      </c>
      <c r="I35" s="735">
        <v>100</v>
      </c>
      <c r="J35" s="735"/>
      <c r="K35" s="1195"/>
      <c r="L35" s="736" t="s">
        <v>42</v>
      </c>
    </row>
    <row r="36" spans="1:12" ht="62.25" customHeight="1" x14ac:dyDescent="0.25">
      <c r="A36" s="733">
        <v>44370</v>
      </c>
      <c r="B36" s="734" t="s">
        <v>13</v>
      </c>
      <c r="C36" s="2229" t="s">
        <v>3444</v>
      </c>
      <c r="D36" s="2230"/>
      <c r="E36" s="2230"/>
      <c r="F36" s="2230"/>
      <c r="G36" s="2230"/>
      <c r="H36" s="2230"/>
      <c r="I36" s="2230"/>
      <c r="J36" s="2231"/>
      <c r="K36" s="1195"/>
      <c r="L36" s="736"/>
    </row>
    <row r="37" spans="1:12" x14ac:dyDescent="0.25">
      <c r="A37" s="733"/>
      <c r="C37" s="735"/>
      <c r="D37" s="233">
        <f t="shared" si="0"/>
        <v>0</v>
      </c>
      <c r="E37" s="735"/>
      <c r="F37" s="735"/>
      <c r="G37" s="735"/>
      <c r="H37" s="735"/>
      <c r="I37" s="735"/>
      <c r="J37" s="735"/>
      <c r="K37" s="1195"/>
      <c r="L37" s="736"/>
    </row>
    <row r="38" spans="1:12" x14ac:dyDescent="0.25">
      <c r="A38" s="733"/>
      <c r="C38" s="735"/>
      <c r="D38" s="233">
        <f t="shared" si="0"/>
        <v>0</v>
      </c>
      <c r="E38" s="735"/>
      <c r="F38" s="735"/>
      <c r="G38" s="735"/>
      <c r="H38" s="735"/>
      <c r="I38" s="735"/>
      <c r="J38" s="735"/>
      <c r="K38" s="1195"/>
      <c r="L38" s="736"/>
    </row>
    <row r="39" spans="1:12" x14ac:dyDescent="0.25">
      <c r="A39" s="733"/>
      <c r="C39" s="735"/>
      <c r="D39" s="233">
        <f t="shared" si="0"/>
        <v>0</v>
      </c>
      <c r="E39" s="735"/>
      <c r="F39" s="735"/>
      <c r="G39" s="735"/>
      <c r="H39" s="735"/>
      <c r="I39" s="735"/>
      <c r="J39" s="735"/>
      <c r="K39" s="1195"/>
      <c r="L39" s="736"/>
    </row>
    <row r="40" spans="1:12" x14ac:dyDescent="0.25">
      <c r="A40" s="733"/>
      <c r="C40" s="735"/>
      <c r="D40" s="233">
        <f t="shared" si="0"/>
        <v>0</v>
      </c>
      <c r="E40" s="735"/>
      <c r="F40" s="735"/>
      <c r="G40" s="735"/>
      <c r="H40" s="735"/>
      <c r="I40" s="735"/>
      <c r="J40" s="735"/>
      <c r="K40" s="1195"/>
      <c r="L40" s="736"/>
    </row>
    <row r="41" spans="1:12" x14ac:dyDescent="0.25">
      <c r="A41" s="733"/>
      <c r="C41" s="735"/>
      <c r="D41" s="233">
        <f t="shared" si="0"/>
        <v>0</v>
      </c>
      <c r="E41" s="735"/>
      <c r="F41" s="735"/>
      <c r="G41" s="735"/>
      <c r="H41" s="735"/>
      <c r="I41" s="735"/>
      <c r="J41" s="735"/>
      <c r="K41" s="1195"/>
      <c r="L41" s="736"/>
    </row>
    <row r="42" spans="1:12" x14ac:dyDescent="0.25">
      <c r="A42" s="733"/>
      <c r="C42" s="735"/>
      <c r="D42" s="233">
        <f t="shared" si="0"/>
        <v>0</v>
      </c>
      <c r="E42" s="735"/>
      <c r="F42" s="735"/>
      <c r="G42" s="735"/>
      <c r="H42" s="735"/>
      <c r="I42" s="735"/>
      <c r="J42" s="735"/>
      <c r="K42" s="1195"/>
      <c r="L42" s="736"/>
    </row>
    <row r="43" spans="1:12" x14ac:dyDescent="0.25">
      <c r="A43" s="733"/>
      <c r="C43" s="735"/>
      <c r="D43" s="233">
        <f t="shared" si="0"/>
        <v>0</v>
      </c>
      <c r="E43" s="735"/>
      <c r="F43" s="735"/>
      <c r="G43" s="735"/>
      <c r="H43" s="735"/>
      <c r="I43" s="735"/>
      <c r="J43" s="735"/>
      <c r="K43" s="1195"/>
      <c r="L43" s="736"/>
    </row>
    <row r="44" spans="1:12" x14ac:dyDescent="0.25">
      <c r="A44" s="733"/>
      <c r="C44" s="735"/>
      <c r="D44" s="233">
        <f t="shared" si="0"/>
        <v>0</v>
      </c>
      <c r="E44" s="735"/>
      <c r="F44" s="735"/>
      <c r="G44" s="735"/>
      <c r="H44" s="735"/>
      <c r="I44" s="735"/>
      <c r="J44" s="735"/>
      <c r="K44" s="1195"/>
      <c r="L44" s="736"/>
    </row>
    <row r="45" spans="1:12" x14ac:dyDescent="0.25">
      <c r="A45" s="733"/>
      <c r="C45" s="735"/>
      <c r="D45" s="233">
        <f t="shared" si="0"/>
        <v>0</v>
      </c>
      <c r="E45" s="735"/>
      <c r="F45" s="735"/>
      <c r="G45" s="735"/>
      <c r="H45" s="735"/>
      <c r="I45" s="735"/>
      <c r="J45" s="735"/>
      <c r="K45" s="1195"/>
      <c r="L45" s="736"/>
    </row>
    <row r="46" spans="1:12" x14ac:dyDescent="0.25">
      <c r="A46" s="733"/>
      <c r="C46" s="735"/>
      <c r="D46" s="233">
        <f t="shared" si="0"/>
        <v>0</v>
      </c>
      <c r="E46" s="735"/>
      <c r="F46" s="735"/>
      <c r="G46" s="735"/>
      <c r="H46" s="735"/>
      <c r="I46" s="735"/>
      <c r="J46" s="735"/>
      <c r="K46" s="1195"/>
      <c r="L46" s="736"/>
    </row>
    <row r="47" spans="1:12" x14ac:dyDescent="0.25">
      <c r="A47" s="733"/>
      <c r="C47" s="735"/>
      <c r="D47" s="233">
        <f t="shared" si="0"/>
        <v>0</v>
      </c>
      <c r="E47" s="735"/>
      <c r="F47" s="735"/>
      <c r="G47" s="735"/>
      <c r="H47" s="735"/>
      <c r="I47" s="735"/>
      <c r="J47" s="735"/>
      <c r="K47" s="1195"/>
      <c r="L47" s="736"/>
    </row>
    <row r="48" spans="1:12" x14ac:dyDescent="0.25">
      <c r="A48" s="733"/>
      <c r="C48" s="735"/>
      <c r="D48" s="233">
        <f t="shared" si="0"/>
        <v>0</v>
      </c>
      <c r="E48" s="735"/>
      <c r="F48" s="735"/>
      <c r="G48" s="735"/>
      <c r="H48" s="735"/>
      <c r="I48" s="735"/>
      <c r="J48" s="735"/>
      <c r="K48" s="1195"/>
      <c r="L48" s="736"/>
    </row>
    <row r="49" spans="1:13" x14ac:dyDescent="0.25">
      <c r="A49" s="733"/>
      <c r="C49" s="735"/>
      <c r="D49" s="233">
        <f t="shared" si="0"/>
        <v>0</v>
      </c>
      <c r="E49" s="735"/>
      <c r="F49" s="735"/>
      <c r="G49" s="735"/>
      <c r="H49" s="735"/>
      <c r="I49" s="735"/>
      <c r="J49" s="735"/>
      <c r="K49" s="1195"/>
      <c r="L49" s="736"/>
    </row>
    <row r="50" spans="1:13" x14ac:dyDescent="0.25">
      <c r="A50" s="733"/>
      <c r="C50" s="735"/>
      <c r="D50" s="735"/>
      <c r="E50" s="735"/>
      <c r="F50" s="735"/>
      <c r="G50" s="735"/>
      <c r="H50" s="735"/>
      <c r="I50" s="735"/>
      <c r="J50" s="735"/>
      <c r="K50" s="1195"/>
      <c r="L50" s="736"/>
    </row>
    <row r="51" spans="1:13" x14ac:dyDescent="0.25">
      <c r="A51" s="733"/>
      <c r="C51" s="735"/>
      <c r="D51" s="735"/>
      <c r="E51" s="735"/>
      <c r="F51" s="735"/>
      <c r="G51" s="735"/>
      <c r="H51" s="735"/>
      <c r="I51" s="735"/>
      <c r="J51" s="735"/>
      <c r="K51" s="1195"/>
      <c r="L51" s="736"/>
    </row>
    <row r="52" spans="1:13" x14ac:dyDescent="0.25">
      <c r="A52" s="733"/>
      <c r="C52" s="735"/>
      <c r="D52" s="735"/>
      <c r="E52" s="735"/>
      <c r="F52" s="735"/>
      <c r="G52" s="735"/>
      <c r="H52" s="735"/>
      <c r="I52" s="735"/>
      <c r="J52" s="735"/>
      <c r="K52" s="1195"/>
      <c r="L52" s="736"/>
    </row>
    <row r="53" spans="1:13" x14ac:dyDescent="0.25">
      <c r="A53" s="733"/>
      <c r="C53" s="735"/>
      <c r="D53" s="735"/>
      <c r="E53" s="735"/>
      <c r="F53" s="735"/>
      <c r="G53" s="735"/>
      <c r="H53" s="735"/>
      <c r="I53" s="735"/>
      <c r="J53" s="735"/>
      <c r="K53" s="1195"/>
      <c r="L53" s="736"/>
    </row>
    <row r="54" spans="1:13" x14ac:dyDescent="0.25">
      <c r="A54" s="733"/>
      <c r="C54" s="735"/>
      <c r="D54" s="735"/>
      <c r="E54" s="735"/>
      <c r="F54" s="735"/>
      <c r="G54" s="735"/>
      <c r="H54" s="735"/>
      <c r="I54" s="735"/>
      <c r="J54" s="735"/>
      <c r="K54" s="1195"/>
      <c r="L54" s="736"/>
    </row>
    <row r="55" spans="1:13" x14ac:dyDescent="0.25">
      <c r="A55" s="733"/>
      <c r="C55" s="735"/>
      <c r="D55" s="735"/>
      <c r="E55" s="735"/>
      <c r="F55" s="735"/>
      <c r="G55" s="735"/>
      <c r="H55" s="735"/>
      <c r="I55" s="735"/>
      <c r="J55" s="735"/>
      <c r="K55" s="1195"/>
      <c r="L55" s="736"/>
    </row>
    <row r="56" spans="1:13" s="737" customFormat="1" x14ac:dyDescent="0.25">
      <c r="A56" s="733"/>
      <c r="K56" s="1310"/>
      <c r="L56" s="738"/>
      <c r="M56" s="729"/>
    </row>
    <row r="57" spans="1:13" s="737" customFormat="1" x14ac:dyDescent="0.25">
      <c r="A57" s="733"/>
      <c r="K57" s="1310"/>
      <c r="L57" s="738"/>
      <c r="M57" s="729"/>
    </row>
    <row r="58" spans="1:13" s="737" customFormat="1" x14ac:dyDescent="0.25">
      <c r="A58" s="733"/>
      <c r="K58" s="1310"/>
      <c r="L58" s="738"/>
      <c r="M58" s="729"/>
    </row>
    <row r="59" spans="1:13" x14ac:dyDescent="0.25">
      <c r="A59" s="733"/>
    </row>
  </sheetData>
  <autoFilter ref="A6:L7"/>
  <mergeCells count="30">
    <mergeCell ref="C36:J36"/>
    <mergeCell ref="C34:J34"/>
    <mergeCell ref="G2:H2"/>
    <mergeCell ref="K5:L5"/>
    <mergeCell ref="A1:L1"/>
    <mergeCell ref="A2:B2"/>
    <mergeCell ref="C2:F2"/>
    <mergeCell ref="I2:J2"/>
    <mergeCell ref="A3:B3"/>
    <mergeCell ref="C3:F3"/>
    <mergeCell ref="I3:J3"/>
    <mergeCell ref="A4:B4"/>
    <mergeCell ref="C4:F4"/>
    <mergeCell ref="I4:J4"/>
    <mergeCell ref="K2:L2"/>
    <mergeCell ref="K3:L3"/>
    <mergeCell ref="K4:L4"/>
    <mergeCell ref="C14:J14"/>
    <mergeCell ref="C29:J29"/>
    <mergeCell ref="C7:J7"/>
    <mergeCell ref="A5:B5"/>
    <mergeCell ref="C5:F5"/>
    <mergeCell ref="C11:J11"/>
    <mergeCell ref="G5:H5"/>
    <mergeCell ref="I5:J5"/>
    <mergeCell ref="C32:J32"/>
    <mergeCell ref="C30:J30"/>
    <mergeCell ref="C23:J23"/>
    <mergeCell ref="C22:J22"/>
    <mergeCell ref="C21:J21"/>
  </mergeCells>
  <hyperlinks>
    <hyperlink ref="B7" r:id="rId1"/>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1C9A16"/>
  </sheetPr>
  <dimension ref="A1:M61"/>
  <sheetViews>
    <sheetView zoomScaleNormal="100" workbookViewId="0">
      <pane ySplit="5" topLeftCell="A36" activePane="bottomLeft" state="frozen"/>
      <selection pane="bottomLeft" activeCell="C35" sqref="C35:K35"/>
    </sheetView>
  </sheetViews>
  <sheetFormatPr defaultColWidth="8.88671875" defaultRowHeight="15.75" x14ac:dyDescent="0.25"/>
  <cols>
    <col min="1" max="1" width="11.33203125" style="739" customWidth="1"/>
    <col min="2" max="2" width="9.5546875" style="737" customWidth="1"/>
    <col min="3" max="10" width="10" style="737" customWidth="1"/>
    <col min="11" max="11" width="10" style="1310" customWidth="1"/>
    <col min="12" max="12" width="61" style="738" customWidth="1"/>
    <col min="13" max="16384" width="8.88671875" style="729"/>
  </cols>
  <sheetData>
    <row r="1" spans="1:13" s="725" customFormat="1" ht="30.75" customHeight="1" thickTop="1" x14ac:dyDescent="0.25">
      <c r="A1" s="2246" t="s">
        <v>2317</v>
      </c>
      <c r="B1" s="2247"/>
      <c r="C1" s="2247"/>
      <c r="D1" s="2247"/>
      <c r="E1" s="2247"/>
      <c r="F1" s="2247"/>
      <c r="G1" s="2247"/>
      <c r="H1" s="2247"/>
      <c r="I1" s="2247"/>
      <c r="J1" s="2247"/>
      <c r="K1" s="2247"/>
      <c r="L1" s="2248"/>
      <c r="M1" s="724"/>
    </row>
    <row r="2" spans="1:13" s="432" customFormat="1" ht="33.75" customHeight="1" x14ac:dyDescent="0.25">
      <c r="A2" s="1624" t="s">
        <v>177</v>
      </c>
      <c r="B2" s="1625"/>
      <c r="C2" s="2253">
        <v>5921</v>
      </c>
      <c r="D2" s="2269"/>
      <c r="E2" s="2269"/>
      <c r="F2" s="2270"/>
      <c r="G2" s="2185" t="s">
        <v>3240</v>
      </c>
      <c r="H2" s="2186"/>
      <c r="I2" s="2259"/>
      <c r="J2" s="2259"/>
      <c r="K2" s="1186"/>
      <c r="L2" s="726"/>
    </row>
    <row r="3" spans="1:13" s="432" customFormat="1" ht="43.5" customHeight="1" thickBot="1" x14ac:dyDescent="0.3">
      <c r="A3" s="1624" t="s">
        <v>2182</v>
      </c>
      <c r="B3" s="1625"/>
      <c r="C3" s="2253" t="s">
        <v>2325</v>
      </c>
      <c r="D3" s="2254"/>
      <c r="E3" s="2254"/>
      <c r="F3" s="2255"/>
      <c r="G3" s="2256" t="s">
        <v>1658</v>
      </c>
      <c r="H3" s="2256"/>
      <c r="I3" s="2258" t="s">
        <v>2318</v>
      </c>
      <c r="J3" s="2259"/>
      <c r="K3" s="1186"/>
      <c r="L3" s="726"/>
    </row>
    <row r="4" spans="1:13" s="432" customFormat="1" ht="61.5" customHeight="1" thickBot="1" x14ac:dyDescent="0.3">
      <c r="A4" s="1624" t="s">
        <v>2183</v>
      </c>
      <c r="B4" s="2238"/>
      <c r="C4" s="2262" t="s">
        <v>2326</v>
      </c>
      <c r="D4" s="2263"/>
      <c r="E4" s="2263"/>
      <c r="F4" s="2264"/>
      <c r="G4" s="2257"/>
      <c r="H4" s="2257"/>
      <c r="I4" s="2265" t="s">
        <v>297</v>
      </c>
      <c r="J4" s="2266"/>
      <c r="K4" s="2260" t="s">
        <v>2327</v>
      </c>
      <c r="L4" s="2261"/>
    </row>
    <row r="5" spans="1:13" ht="44.25" customHeight="1" thickTop="1" thickBot="1" x14ac:dyDescent="0.3">
      <c r="A5" s="727" t="s">
        <v>0</v>
      </c>
      <c r="B5" s="728" t="s">
        <v>1</v>
      </c>
      <c r="C5" s="728" t="s">
        <v>2</v>
      </c>
      <c r="D5" s="728" t="s">
        <v>3</v>
      </c>
      <c r="E5" s="728" t="s">
        <v>4</v>
      </c>
      <c r="F5" s="728" t="s">
        <v>5</v>
      </c>
      <c r="G5" s="728" t="s">
        <v>6</v>
      </c>
      <c r="H5" s="728" t="s">
        <v>7</v>
      </c>
      <c r="I5" s="728" t="s">
        <v>8</v>
      </c>
      <c r="J5" s="728" t="s">
        <v>9</v>
      </c>
      <c r="K5" s="1312" t="s">
        <v>3050</v>
      </c>
      <c r="L5" s="1317" t="s">
        <v>10</v>
      </c>
    </row>
    <row r="6" spans="1:13" ht="124.5" customHeight="1" thickTop="1" x14ac:dyDescent="0.25">
      <c r="A6" s="730">
        <v>43437</v>
      </c>
      <c r="B6" s="731" t="s">
        <v>78</v>
      </c>
      <c r="C6" s="2267" t="s">
        <v>2330</v>
      </c>
      <c r="D6" s="2268"/>
      <c r="E6" s="2268"/>
      <c r="F6" s="2268"/>
      <c r="G6" s="2268"/>
      <c r="H6" s="2268"/>
      <c r="I6" s="2268"/>
      <c r="J6" s="2268"/>
      <c r="K6" s="1319" t="s">
        <v>2044</v>
      </c>
      <c r="L6" s="1318" t="s">
        <v>2044</v>
      </c>
    </row>
    <row r="7" spans="1:13" ht="58.5" customHeight="1" thickBot="1" x14ac:dyDescent="0.3">
      <c r="A7" s="796">
        <v>43442</v>
      </c>
      <c r="B7" s="797" t="s">
        <v>18</v>
      </c>
      <c r="C7" s="798">
        <v>325</v>
      </c>
      <c r="D7" s="228">
        <f>+C7*(100-E7)/100</f>
        <v>162.5</v>
      </c>
      <c r="E7" s="798">
        <v>50</v>
      </c>
      <c r="F7" s="798"/>
      <c r="G7" s="798">
        <v>160</v>
      </c>
      <c r="H7" s="798"/>
      <c r="I7" s="798"/>
      <c r="J7" s="798"/>
      <c r="K7" s="1314"/>
      <c r="L7" s="799" t="s">
        <v>2328</v>
      </c>
    </row>
    <row r="8" spans="1:13" ht="54" customHeight="1" thickTop="1" x14ac:dyDescent="0.25">
      <c r="A8" s="787">
        <v>43541</v>
      </c>
      <c r="B8" s="794" t="s">
        <v>18</v>
      </c>
      <c r="C8" s="795">
        <v>285</v>
      </c>
      <c r="D8" s="230">
        <f>+C8*(100-E8)/100</f>
        <v>142.5</v>
      </c>
      <c r="E8" s="795">
        <v>50</v>
      </c>
      <c r="F8" s="795"/>
      <c r="G8" s="795">
        <v>156</v>
      </c>
      <c r="H8" s="795"/>
      <c r="I8" s="795"/>
      <c r="J8" s="795"/>
      <c r="K8" s="1315"/>
      <c r="L8" s="826" t="s">
        <v>2440</v>
      </c>
    </row>
    <row r="9" spans="1:13" ht="40.5" customHeight="1" x14ac:dyDescent="0.25">
      <c r="A9" s="733">
        <v>43565</v>
      </c>
      <c r="B9" s="734" t="s">
        <v>66</v>
      </c>
      <c r="C9" s="2229" t="s">
        <v>2474</v>
      </c>
      <c r="D9" s="2230"/>
      <c r="E9" s="2230"/>
      <c r="F9" s="2230"/>
      <c r="G9" s="2230"/>
      <c r="H9" s="2230"/>
      <c r="I9" s="2230"/>
      <c r="J9" s="2231"/>
      <c r="K9" s="1316"/>
      <c r="L9" s="825"/>
    </row>
    <row r="10" spans="1:13" x14ac:dyDescent="0.25">
      <c r="A10" s="733">
        <v>43590</v>
      </c>
      <c r="B10" s="734" t="s">
        <v>18</v>
      </c>
      <c r="C10" s="735">
        <v>295</v>
      </c>
      <c r="D10" s="233">
        <f>+C10*(100-E10)/100</f>
        <v>132.75</v>
      </c>
      <c r="E10" s="735">
        <v>55</v>
      </c>
      <c r="F10" s="735"/>
      <c r="G10" s="735">
        <v>160</v>
      </c>
      <c r="H10" s="735"/>
      <c r="I10" s="735"/>
      <c r="J10" s="735"/>
      <c r="K10" s="1195"/>
      <c r="L10" s="736" t="s">
        <v>2074</v>
      </c>
    </row>
    <row r="11" spans="1:13" ht="50.25" customHeight="1" x14ac:dyDescent="0.25">
      <c r="A11" s="733">
        <v>43609</v>
      </c>
      <c r="B11" s="734" t="s">
        <v>66</v>
      </c>
      <c r="C11" s="2229" t="s">
        <v>2535</v>
      </c>
      <c r="D11" s="2230"/>
      <c r="E11" s="2230"/>
      <c r="F11" s="2230"/>
      <c r="G11" s="2230"/>
      <c r="H11" s="2230"/>
      <c r="I11" s="2230"/>
      <c r="J11" s="2231"/>
      <c r="K11" s="1194"/>
      <c r="L11" s="736"/>
    </row>
    <row r="12" spans="1:13" x14ac:dyDescent="0.25">
      <c r="A12" s="733">
        <v>43716</v>
      </c>
      <c r="B12" s="734" t="s">
        <v>18</v>
      </c>
      <c r="C12" s="735">
        <v>325</v>
      </c>
      <c r="D12" s="233">
        <f>+C12*(100-E12)/100</f>
        <v>117</v>
      </c>
      <c r="E12" s="735">
        <v>64</v>
      </c>
      <c r="F12" s="735" t="s">
        <v>95</v>
      </c>
      <c r="G12" s="735">
        <v>145</v>
      </c>
      <c r="H12" s="735"/>
      <c r="I12" s="735"/>
      <c r="J12" s="735"/>
      <c r="K12" s="1195"/>
      <c r="L12" s="736" t="s">
        <v>2641</v>
      </c>
    </row>
    <row r="13" spans="1:13" x14ac:dyDescent="0.25">
      <c r="A13" s="733">
        <v>43839</v>
      </c>
      <c r="B13" s="734" t="s">
        <v>18</v>
      </c>
      <c r="C13" s="735">
        <v>295</v>
      </c>
      <c r="D13" s="233">
        <f>+C13*(100-E13)/100</f>
        <v>88.5</v>
      </c>
      <c r="E13" s="735">
        <v>70</v>
      </c>
      <c r="F13" s="735" t="s">
        <v>95</v>
      </c>
      <c r="G13" s="735">
        <v>150</v>
      </c>
      <c r="H13" s="735"/>
      <c r="I13" s="735"/>
      <c r="J13" s="735"/>
      <c r="K13" s="1195"/>
      <c r="L13" s="736" t="s">
        <v>2342</v>
      </c>
    </row>
    <row r="14" spans="1:13" s="89" customFormat="1" ht="17.25" customHeight="1" x14ac:dyDescent="0.25">
      <c r="A14" s="1337">
        <v>43920</v>
      </c>
      <c r="B14" s="913" t="s">
        <v>4</v>
      </c>
      <c r="C14" s="914"/>
      <c r="D14" s="914"/>
      <c r="E14" s="914">
        <v>65</v>
      </c>
      <c r="F14" s="914"/>
      <c r="G14" s="914"/>
      <c r="H14" s="914"/>
      <c r="I14" s="914"/>
      <c r="J14" s="914"/>
      <c r="K14" s="1199"/>
      <c r="L14" s="915"/>
    </row>
    <row r="15" spans="1:13" x14ac:dyDescent="0.25">
      <c r="A15" s="1337">
        <v>43951</v>
      </c>
      <c r="B15" s="913" t="s">
        <v>4</v>
      </c>
      <c r="C15" s="914"/>
      <c r="D15" s="914"/>
      <c r="E15" s="914">
        <v>65</v>
      </c>
      <c r="F15" s="914"/>
      <c r="G15" s="914"/>
      <c r="H15" s="914"/>
      <c r="I15" s="914"/>
      <c r="J15" s="914"/>
      <c r="K15" s="1199"/>
      <c r="L15" s="915"/>
    </row>
    <row r="16" spans="1:13" x14ac:dyDescent="0.25">
      <c r="A16" s="733">
        <v>43953</v>
      </c>
      <c r="B16" s="734" t="s">
        <v>66</v>
      </c>
      <c r="C16" s="1584" t="s">
        <v>2940</v>
      </c>
      <c r="D16" s="1585"/>
      <c r="E16" s="1585"/>
      <c r="F16" s="1585"/>
      <c r="G16" s="1585"/>
      <c r="H16" s="1585"/>
      <c r="I16" s="1585"/>
      <c r="J16" s="1586"/>
      <c r="K16" s="1146"/>
      <c r="L16" s="736"/>
    </row>
    <row r="17" spans="1:12" ht="47.25" x14ac:dyDescent="0.25">
      <c r="A17" s="733">
        <v>43964</v>
      </c>
      <c r="B17" s="734" t="s">
        <v>18</v>
      </c>
      <c r="C17" s="735">
        <v>195</v>
      </c>
      <c r="D17" s="233">
        <f>+C17*(100-E17)/100</f>
        <v>58.5</v>
      </c>
      <c r="E17" s="735">
        <v>70</v>
      </c>
      <c r="F17" s="735" t="s">
        <v>95</v>
      </c>
      <c r="G17" s="735">
        <v>155</v>
      </c>
      <c r="H17" s="735"/>
      <c r="I17" s="735"/>
      <c r="J17" s="735"/>
      <c r="K17" s="1195"/>
      <c r="L17" s="736" t="s">
        <v>2941</v>
      </c>
    </row>
    <row r="18" spans="1:12" x14ac:dyDescent="0.25">
      <c r="A18" s="1337">
        <v>43981</v>
      </c>
      <c r="B18" s="913" t="s">
        <v>4</v>
      </c>
      <c r="C18" s="914"/>
      <c r="D18" s="914"/>
      <c r="E18" s="914">
        <v>67</v>
      </c>
      <c r="F18" s="914"/>
      <c r="G18" s="914"/>
      <c r="H18" s="914"/>
      <c r="I18" s="914"/>
      <c r="J18" s="914"/>
      <c r="K18" s="1199"/>
      <c r="L18" s="915"/>
    </row>
    <row r="19" spans="1:12" x14ac:dyDescent="0.25">
      <c r="A19" s="1337">
        <v>44012</v>
      </c>
      <c r="B19" s="913" t="s">
        <v>4</v>
      </c>
      <c r="C19" s="914"/>
      <c r="D19" s="914"/>
      <c r="E19" s="914">
        <v>70</v>
      </c>
      <c r="F19" s="914"/>
      <c r="G19" s="914"/>
      <c r="H19" s="914"/>
      <c r="I19" s="914"/>
      <c r="J19" s="914"/>
      <c r="K19" s="1199"/>
      <c r="L19" s="915"/>
    </row>
    <row r="20" spans="1:12" ht="47.25" x14ac:dyDescent="0.25">
      <c r="A20" s="733">
        <v>44036</v>
      </c>
      <c r="B20" s="734" t="s">
        <v>18</v>
      </c>
      <c r="C20" s="233">
        <v>230</v>
      </c>
      <c r="D20" s="233">
        <v>80.5</v>
      </c>
      <c r="E20" s="233">
        <v>65</v>
      </c>
      <c r="F20" s="233" t="s">
        <v>95</v>
      </c>
      <c r="G20" s="233">
        <v>195</v>
      </c>
      <c r="H20" s="735"/>
      <c r="I20" s="735"/>
      <c r="J20" s="735"/>
      <c r="K20" s="1195"/>
      <c r="L20" s="736" t="s">
        <v>3213</v>
      </c>
    </row>
    <row r="21" spans="1:12" x14ac:dyDescent="0.25">
      <c r="A21" s="1337">
        <v>44042</v>
      </c>
      <c r="B21" s="913" t="s">
        <v>4</v>
      </c>
      <c r="C21" s="914"/>
      <c r="D21" s="914"/>
      <c r="E21" s="914">
        <v>65</v>
      </c>
      <c r="F21" s="914"/>
      <c r="G21" s="914"/>
      <c r="H21" s="914"/>
      <c r="I21" s="914"/>
      <c r="J21" s="914"/>
      <c r="K21" s="1199"/>
      <c r="L21" s="915"/>
    </row>
    <row r="22" spans="1:12" x14ac:dyDescent="0.25">
      <c r="A22" s="1337">
        <v>44073</v>
      </c>
      <c r="B22" s="913" t="s">
        <v>4</v>
      </c>
      <c r="C22" s="914"/>
      <c r="D22" s="914"/>
      <c r="E22" s="914">
        <v>65</v>
      </c>
      <c r="F22" s="914"/>
      <c r="G22" s="914"/>
      <c r="H22" s="914"/>
      <c r="I22" s="914"/>
      <c r="J22" s="914"/>
      <c r="K22" s="1199"/>
      <c r="L22" s="915"/>
    </row>
    <row r="23" spans="1:12" x14ac:dyDescent="0.25">
      <c r="A23" s="1337">
        <v>44104</v>
      </c>
      <c r="B23" s="913" t="s">
        <v>4</v>
      </c>
      <c r="C23" s="914"/>
      <c r="D23" s="914"/>
      <c r="E23" s="914">
        <v>65</v>
      </c>
      <c r="F23" s="914"/>
      <c r="G23" s="914"/>
      <c r="H23" s="914"/>
      <c r="I23" s="914"/>
      <c r="J23" s="914"/>
      <c r="K23" s="1199"/>
      <c r="L23" s="915"/>
    </row>
    <row r="24" spans="1:12" ht="47.25" x14ac:dyDescent="0.25">
      <c r="A24" s="733">
        <v>44131</v>
      </c>
      <c r="B24" s="734" t="s">
        <v>18</v>
      </c>
      <c r="C24" s="735">
        <v>240</v>
      </c>
      <c r="D24" s="233">
        <f>+C24*(100-E24)/100</f>
        <v>84</v>
      </c>
      <c r="E24" s="735">
        <v>65</v>
      </c>
      <c r="F24" s="735" t="s">
        <v>95</v>
      </c>
      <c r="G24" s="735">
        <v>150</v>
      </c>
      <c r="H24" s="735"/>
      <c r="I24" s="735"/>
      <c r="J24" s="735"/>
      <c r="K24" s="1195"/>
      <c r="L24" s="831" t="s">
        <v>3222</v>
      </c>
    </row>
    <row r="25" spans="1:12" x14ac:dyDescent="0.25">
      <c r="A25" s="1337">
        <v>44134</v>
      </c>
      <c r="B25" s="913" t="s">
        <v>4</v>
      </c>
      <c r="C25" s="914"/>
      <c r="D25" s="914"/>
      <c r="E25" s="914">
        <v>65</v>
      </c>
      <c r="F25" s="914"/>
      <c r="G25" s="914"/>
      <c r="H25" s="914"/>
      <c r="I25" s="914"/>
      <c r="J25" s="914"/>
      <c r="K25" s="1199"/>
      <c r="L25" s="915"/>
    </row>
    <row r="26" spans="1:12" ht="31.5" customHeight="1" x14ac:dyDescent="0.25">
      <c r="A26" s="733">
        <v>44162</v>
      </c>
      <c r="B26" s="734" t="s">
        <v>66</v>
      </c>
      <c r="C26" s="2229" t="s">
        <v>3250</v>
      </c>
      <c r="D26" s="2230"/>
      <c r="E26" s="2230"/>
      <c r="F26" s="2230"/>
      <c r="G26" s="2230"/>
      <c r="H26" s="2230"/>
      <c r="I26" s="2230"/>
      <c r="J26" s="2231"/>
      <c r="K26" s="1195"/>
      <c r="L26" s="736"/>
    </row>
    <row r="27" spans="1:12" ht="49.5" customHeight="1" x14ac:dyDescent="0.25">
      <c r="A27" s="733">
        <v>44164</v>
      </c>
      <c r="B27" s="734" t="s">
        <v>66</v>
      </c>
      <c r="C27" s="1592" t="s">
        <v>3257</v>
      </c>
      <c r="D27" s="1585"/>
      <c r="E27" s="1585"/>
      <c r="F27" s="1585"/>
      <c r="G27" s="1585"/>
      <c r="H27" s="1585"/>
      <c r="I27" s="1585"/>
      <c r="J27" s="1586"/>
      <c r="K27" s="1195"/>
      <c r="L27" s="736"/>
    </row>
    <row r="28" spans="1:12" x14ac:dyDescent="0.25">
      <c r="A28" s="1337">
        <v>44165</v>
      </c>
      <c r="B28" s="913" t="s">
        <v>4</v>
      </c>
      <c r="C28" s="914"/>
      <c r="D28" s="914"/>
      <c r="E28" s="914">
        <v>65</v>
      </c>
      <c r="F28" s="914"/>
      <c r="G28" s="914"/>
      <c r="H28" s="914"/>
      <c r="I28" s="914"/>
      <c r="J28" s="914"/>
      <c r="K28" s="1199"/>
      <c r="L28" s="915"/>
    </row>
    <row r="29" spans="1:12" x14ac:dyDescent="0.25">
      <c r="A29" s="1337">
        <v>44195</v>
      </c>
      <c r="B29" s="913" t="s">
        <v>4</v>
      </c>
      <c r="C29" s="914"/>
      <c r="D29" s="914"/>
      <c r="E29" s="914">
        <v>70</v>
      </c>
      <c r="F29" s="914"/>
      <c r="G29" s="914"/>
      <c r="H29" s="914"/>
      <c r="I29" s="914"/>
      <c r="J29" s="914"/>
      <c r="K29" s="1199"/>
      <c r="L29" s="915"/>
    </row>
    <row r="30" spans="1:12" ht="49.5" customHeight="1" x14ac:dyDescent="0.25">
      <c r="A30" s="733">
        <v>44219</v>
      </c>
      <c r="B30" s="734" t="s">
        <v>66</v>
      </c>
      <c r="C30" s="1592" t="s">
        <v>3320</v>
      </c>
      <c r="D30" s="1593"/>
      <c r="E30" s="1593"/>
      <c r="F30" s="1593"/>
      <c r="G30" s="1593"/>
      <c r="H30" s="1593"/>
      <c r="I30" s="1593"/>
      <c r="J30" s="1594"/>
      <c r="K30" s="1443"/>
      <c r="L30" s="736"/>
    </row>
    <row r="31" spans="1:12" ht="47.25" x14ac:dyDescent="0.25">
      <c r="A31" s="733">
        <v>44220</v>
      </c>
      <c r="B31" s="734" t="s">
        <v>18</v>
      </c>
      <c r="C31" s="233">
        <v>250</v>
      </c>
      <c r="D31" s="233">
        <f>+C31-(E31/100*C31)</f>
        <v>55</v>
      </c>
      <c r="E31" s="233">
        <v>78</v>
      </c>
      <c r="F31" s="233" t="s">
        <v>95</v>
      </c>
      <c r="G31" s="233">
        <v>160</v>
      </c>
      <c r="H31" s="735"/>
      <c r="I31" s="735"/>
      <c r="J31" s="735"/>
      <c r="K31" s="1195"/>
      <c r="L31" s="736" t="s">
        <v>3353</v>
      </c>
    </row>
    <row r="32" spans="1:12" x14ac:dyDescent="0.25">
      <c r="A32" s="1337">
        <v>44226</v>
      </c>
      <c r="B32" s="913" t="s">
        <v>4</v>
      </c>
      <c r="C32" s="914"/>
      <c r="D32" s="914"/>
      <c r="E32" s="914">
        <v>78</v>
      </c>
      <c r="F32" s="914"/>
      <c r="G32" s="914"/>
      <c r="H32" s="914"/>
      <c r="I32" s="914"/>
      <c r="J32" s="914"/>
      <c r="K32" s="1199"/>
      <c r="L32" s="915"/>
    </row>
    <row r="33" spans="1:12" x14ac:dyDescent="0.25">
      <c r="A33" s="1337">
        <v>44255</v>
      </c>
      <c r="B33" s="913" t="s">
        <v>4</v>
      </c>
      <c r="C33" s="914"/>
      <c r="D33" s="914"/>
      <c r="E33" s="914">
        <v>78</v>
      </c>
      <c r="F33" s="914"/>
      <c r="G33" s="914"/>
      <c r="H33" s="914"/>
      <c r="I33" s="914"/>
      <c r="J33" s="914"/>
      <c r="K33" s="1199"/>
      <c r="L33" s="915"/>
    </row>
    <row r="34" spans="1:12" s="89" customFormat="1" ht="63" x14ac:dyDescent="0.25">
      <c r="A34" s="491">
        <v>44271</v>
      </c>
      <c r="B34" s="17" t="s">
        <v>18</v>
      </c>
      <c r="C34" s="179">
        <v>310</v>
      </c>
      <c r="D34" s="179">
        <f>+C34-(E34*C34/100)</f>
        <v>62</v>
      </c>
      <c r="E34" s="179">
        <v>80</v>
      </c>
      <c r="F34" s="179" t="s">
        <v>95</v>
      </c>
      <c r="G34" s="179">
        <v>135</v>
      </c>
      <c r="H34" s="492"/>
      <c r="I34" s="492"/>
      <c r="J34" s="492"/>
      <c r="K34" s="1147"/>
      <c r="L34" s="204" t="s">
        <v>3352</v>
      </c>
    </row>
    <row r="35" spans="1:12" ht="42" customHeight="1" x14ac:dyDescent="0.25">
      <c r="A35" s="733">
        <v>44297</v>
      </c>
      <c r="B35" s="737" t="s">
        <v>66</v>
      </c>
      <c r="C35" s="2229" t="s">
        <v>3371</v>
      </c>
      <c r="D35" s="2230"/>
      <c r="E35" s="2230"/>
      <c r="F35" s="2230"/>
      <c r="G35" s="2230"/>
      <c r="H35" s="2230"/>
      <c r="I35" s="2230"/>
      <c r="J35" s="2230"/>
      <c r="K35" s="2231"/>
      <c r="L35" s="736"/>
    </row>
    <row r="36" spans="1:12" ht="30.75" customHeight="1" x14ac:dyDescent="0.25">
      <c r="A36" s="733">
        <v>44319</v>
      </c>
      <c r="B36" s="737" t="s">
        <v>66</v>
      </c>
      <c r="C36" s="2252" t="s">
        <v>3393</v>
      </c>
      <c r="D36" s="2242"/>
      <c r="E36" s="2242"/>
      <c r="F36" s="2242"/>
      <c r="G36" s="2242"/>
      <c r="H36" s="2242"/>
      <c r="I36" s="2242"/>
      <c r="J36" s="2242"/>
      <c r="K36" s="2243"/>
      <c r="L36" s="736"/>
    </row>
    <row r="37" spans="1:12" ht="127.5" customHeight="1" x14ac:dyDescent="0.25">
      <c r="A37" s="733" t="s">
        <v>3456</v>
      </c>
      <c r="B37" s="737" t="s">
        <v>66</v>
      </c>
      <c r="C37" s="2249" t="s">
        <v>3493</v>
      </c>
      <c r="D37" s="2250"/>
      <c r="E37" s="2250"/>
      <c r="F37" s="2250"/>
      <c r="G37" s="2250"/>
      <c r="H37" s="2250"/>
      <c r="I37" s="2250"/>
      <c r="J37" s="2250"/>
      <c r="K37" s="2251"/>
      <c r="L37" s="736"/>
    </row>
    <row r="38" spans="1:12" ht="47.25" x14ac:dyDescent="0.25">
      <c r="A38" s="733">
        <v>44434</v>
      </c>
      <c r="B38" s="737" t="s">
        <v>18</v>
      </c>
      <c r="C38" s="735">
        <v>290</v>
      </c>
      <c r="D38" s="233">
        <f t="shared" ref="D38:D53" si="0">+C38*(100-E38)/100</f>
        <v>58</v>
      </c>
      <c r="E38" s="735">
        <v>80</v>
      </c>
      <c r="F38" s="735" t="s">
        <v>95</v>
      </c>
      <c r="G38" s="735">
        <v>120</v>
      </c>
      <c r="H38" s="735"/>
      <c r="I38" s="735"/>
      <c r="J38" s="735"/>
      <c r="K38" s="1539"/>
      <c r="L38" s="736" t="s">
        <v>3473</v>
      </c>
    </row>
    <row r="39" spans="1:12" ht="36" customHeight="1" x14ac:dyDescent="0.25">
      <c r="A39" s="733"/>
      <c r="C39" s="735"/>
      <c r="D39" s="233">
        <f t="shared" si="0"/>
        <v>0</v>
      </c>
      <c r="E39" s="735"/>
      <c r="F39" s="735"/>
      <c r="G39" s="735"/>
      <c r="H39" s="735"/>
      <c r="I39" s="735"/>
      <c r="J39" s="735"/>
      <c r="K39" s="1195"/>
      <c r="L39" s="736"/>
    </row>
    <row r="40" spans="1:12" ht="36" customHeight="1" x14ac:dyDescent="0.25">
      <c r="A40" s="733"/>
      <c r="C40" s="735"/>
      <c r="D40" s="233">
        <f t="shared" si="0"/>
        <v>0</v>
      </c>
      <c r="E40" s="735"/>
      <c r="F40" s="735"/>
      <c r="G40" s="735"/>
      <c r="H40" s="735"/>
      <c r="I40" s="735"/>
      <c r="J40" s="735"/>
      <c r="K40" s="1195"/>
      <c r="L40" s="736"/>
    </row>
    <row r="41" spans="1:12" ht="36" customHeight="1" x14ac:dyDescent="0.25">
      <c r="A41" s="733"/>
      <c r="C41" s="735"/>
      <c r="D41" s="233">
        <f t="shared" si="0"/>
        <v>0</v>
      </c>
      <c r="E41" s="735"/>
      <c r="F41" s="735"/>
      <c r="G41" s="735"/>
      <c r="H41" s="735"/>
      <c r="I41" s="735"/>
      <c r="J41" s="735"/>
      <c r="K41" s="1195"/>
      <c r="L41" s="736"/>
    </row>
    <row r="42" spans="1:12" ht="36" customHeight="1" x14ac:dyDescent="0.25">
      <c r="A42" s="733"/>
      <c r="C42" s="735"/>
      <c r="D42" s="233">
        <f t="shared" si="0"/>
        <v>0</v>
      </c>
      <c r="E42" s="735"/>
      <c r="F42" s="735"/>
      <c r="G42" s="735"/>
      <c r="H42" s="735"/>
      <c r="I42" s="735"/>
      <c r="J42" s="735"/>
      <c r="K42" s="1195"/>
      <c r="L42" s="736"/>
    </row>
    <row r="43" spans="1:12" ht="36" customHeight="1" x14ac:dyDescent="0.25">
      <c r="A43" s="733"/>
      <c r="C43" s="735"/>
      <c r="D43" s="233">
        <f t="shared" si="0"/>
        <v>0</v>
      </c>
      <c r="E43" s="735"/>
      <c r="F43" s="735"/>
      <c r="G43" s="735"/>
      <c r="H43" s="735"/>
      <c r="I43" s="735"/>
      <c r="J43" s="735"/>
      <c r="K43" s="1195"/>
      <c r="L43" s="736"/>
    </row>
    <row r="44" spans="1:12" ht="36" customHeight="1" x14ac:dyDescent="0.25">
      <c r="A44" s="733"/>
      <c r="C44" s="735"/>
      <c r="D44" s="233">
        <f t="shared" si="0"/>
        <v>0</v>
      </c>
      <c r="E44" s="735"/>
      <c r="F44" s="735"/>
      <c r="G44" s="735"/>
      <c r="H44" s="735"/>
      <c r="I44" s="735"/>
      <c r="J44" s="735"/>
      <c r="K44" s="1195"/>
      <c r="L44" s="736"/>
    </row>
    <row r="45" spans="1:12" ht="36" customHeight="1" x14ac:dyDescent="0.25">
      <c r="A45" s="733"/>
      <c r="C45" s="735"/>
      <c r="D45" s="233">
        <f t="shared" si="0"/>
        <v>0</v>
      </c>
      <c r="E45" s="735"/>
      <c r="F45" s="735"/>
      <c r="G45" s="735"/>
      <c r="H45" s="735"/>
      <c r="I45" s="735"/>
      <c r="J45" s="735"/>
      <c r="K45" s="1195"/>
      <c r="L45" s="736"/>
    </row>
    <row r="46" spans="1:12" ht="36" customHeight="1" x14ac:dyDescent="0.25">
      <c r="A46" s="733"/>
      <c r="C46" s="735"/>
      <c r="D46" s="233">
        <f t="shared" si="0"/>
        <v>0</v>
      </c>
      <c r="E46" s="735"/>
      <c r="F46" s="735"/>
      <c r="G46" s="735"/>
      <c r="H46" s="735"/>
      <c r="I46" s="735"/>
      <c r="J46" s="735"/>
      <c r="K46" s="1195"/>
      <c r="L46" s="736"/>
    </row>
    <row r="47" spans="1:12" ht="36" customHeight="1" x14ac:dyDescent="0.25">
      <c r="A47" s="733"/>
      <c r="C47" s="735"/>
      <c r="D47" s="233">
        <f t="shared" si="0"/>
        <v>0</v>
      </c>
      <c r="E47" s="735"/>
      <c r="F47" s="735"/>
      <c r="G47" s="735"/>
      <c r="H47" s="735"/>
      <c r="I47" s="735"/>
      <c r="J47" s="735"/>
      <c r="K47" s="1195"/>
      <c r="L47" s="736"/>
    </row>
    <row r="48" spans="1:12" ht="36" customHeight="1" x14ac:dyDescent="0.25">
      <c r="A48" s="733"/>
      <c r="C48" s="735"/>
      <c r="D48" s="233">
        <f t="shared" si="0"/>
        <v>0</v>
      </c>
      <c r="E48" s="735"/>
      <c r="F48" s="735"/>
      <c r="G48" s="735"/>
      <c r="H48" s="735"/>
      <c r="I48" s="735"/>
      <c r="J48" s="735"/>
      <c r="K48" s="1195"/>
      <c r="L48" s="736"/>
    </row>
    <row r="49" spans="1:13" ht="36" customHeight="1" x14ac:dyDescent="0.25">
      <c r="A49" s="733"/>
      <c r="C49" s="735"/>
      <c r="D49" s="233">
        <f t="shared" si="0"/>
        <v>0</v>
      </c>
      <c r="E49" s="735"/>
      <c r="F49" s="735"/>
      <c r="G49" s="735"/>
      <c r="H49" s="735"/>
      <c r="I49" s="735"/>
      <c r="J49" s="735"/>
      <c r="K49" s="1195"/>
      <c r="L49" s="736"/>
    </row>
    <row r="50" spans="1:13" ht="36" customHeight="1" x14ac:dyDescent="0.25">
      <c r="A50" s="733"/>
      <c r="C50" s="735"/>
      <c r="D50" s="233">
        <f t="shared" si="0"/>
        <v>0</v>
      </c>
      <c r="E50" s="735"/>
      <c r="F50" s="735"/>
      <c r="G50" s="735"/>
      <c r="H50" s="735"/>
      <c r="I50" s="735"/>
      <c r="J50" s="735"/>
      <c r="K50" s="1195"/>
      <c r="L50" s="736"/>
    </row>
    <row r="51" spans="1:13" ht="36" customHeight="1" x14ac:dyDescent="0.25">
      <c r="A51" s="733"/>
      <c r="C51" s="735"/>
      <c r="D51" s="233">
        <f t="shared" si="0"/>
        <v>0</v>
      </c>
      <c r="E51" s="735"/>
      <c r="F51" s="735"/>
      <c r="G51" s="735"/>
      <c r="H51" s="735"/>
      <c r="I51" s="735"/>
      <c r="J51" s="735"/>
      <c r="K51" s="1195"/>
      <c r="L51" s="736"/>
    </row>
    <row r="52" spans="1:13" ht="36" customHeight="1" x14ac:dyDescent="0.25">
      <c r="A52" s="733"/>
      <c r="C52" s="735"/>
      <c r="D52" s="233">
        <f t="shared" si="0"/>
        <v>0</v>
      </c>
      <c r="E52" s="735"/>
      <c r="F52" s="735"/>
      <c r="G52" s="735"/>
      <c r="H52" s="735"/>
      <c r="I52" s="735"/>
      <c r="J52" s="735"/>
      <c r="K52" s="1195"/>
      <c r="L52" s="736"/>
    </row>
    <row r="53" spans="1:13" x14ac:dyDescent="0.25">
      <c r="A53" s="733"/>
      <c r="C53" s="735"/>
      <c r="D53" s="233">
        <f t="shared" si="0"/>
        <v>0</v>
      </c>
      <c r="E53" s="735"/>
      <c r="F53" s="735"/>
      <c r="G53" s="735"/>
      <c r="H53" s="735"/>
      <c r="I53" s="735"/>
      <c r="J53" s="735"/>
      <c r="K53" s="1195"/>
      <c r="L53" s="736"/>
    </row>
    <row r="54" spans="1:13" x14ac:dyDescent="0.25">
      <c r="A54" s="733"/>
      <c r="C54" s="735"/>
      <c r="D54" s="735"/>
      <c r="E54" s="735"/>
      <c r="F54" s="735"/>
      <c r="G54" s="735"/>
      <c r="H54" s="735"/>
      <c r="I54" s="735"/>
      <c r="J54" s="735"/>
      <c r="K54" s="1195"/>
      <c r="L54" s="736"/>
    </row>
    <row r="55" spans="1:13" x14ac:dyDescent="0.25">
      <c r="A55" s="733"/>
      <c r="C55" s="735"/>
      <c r="D55" s="735"/>
      <c r="E55" s="735"/>
      <c r="F55" s="735"/>
      <c r="G55" s="735"/>
      <c r="H55" s="735"/>
      <c r="I55" s="735"/>
      <c r="J55" s="735"/>
      <c r="K55" s="1195"/>
      <c r="L55" s="736"/>
    </row>
    <row r="56" spans="1:13" x14ac:dyDescent="0.25">
      <c r="A56" s="733"/>
      <c r="C56" s="735"/>
      <c r="D56" s="735"/>
      <c r="E56" s="735"/>
      <c r="F56" s="735"/>
      <c r="G56" s="735"/>
      <c r="H56" s="735"/>
      <c r="I56" s="735"/>
      <c r="J56" s="735"/>
      <c r="K56" s="1195"/>
      <c r="L56" s="736"/>
    </row>
    <row r="57" spans="1:13" x14ac:dyDescent="0.25">
      <c r="A57" s="733"/>
      <c r="C57" s="735"/>
      <c r="D57" s="735"/>
      <c r="E57" s="735"/>
      <c r="F57" s="735"/>
      <c r="G57" s="735"/>
      <c r="H57" s="735"/>
      <c r="I57" s="735"/>
      <c r="J57" s="735"/>
      <c r="K57" s="1195"/>
      <c r="L57" s="736"/>
    </row>
    <row r="58" spans="1:13" s="737" customFormat="1" x14ac:dyDescent="0.25">
      <c r="A58" s="733"/>
      <c r="K58" s="1310"/>
      <c r="L58" s="738"/>
      <c r="M58" s="729"/>
    </row>
    <row r="59" spans="1:13" s="737" customFormat="1" x14ac:dyDescent="0.25">
      <c r="A59" s="733"/>
      <c r="K59" s="1310"/>
      <c r="L59" s="738"/>
      <c r="M59" s="729"/>
    </row>
    <row r="60" spans="1:13" s="737" customFormat="1" x14ac:dyDescent="0.25">
      <c r="A60" s="733"/>
      <c r="K60" s="1310"/>
      <c r="L60" s="738"/>
      <c r="M60" s="729"/>
    </row>
    <row r="61" spans="1:13" x14ac:dyDescent="0.25">
      <c r="A61" s="733"/>
    </row>
  </sheetData>
  <autoFilter ref="A5:L6"/>
  <mergeCells count="23">
    <mergeCell ref="C6:J6"/>
    <mergeCell ref="C26:J26"/>
    <mergeCell ref="A1:L1"/>
    <mergeCell ref="A2:B2"/>
    <mergeCell ref="C2:F2"/>
    <mergeCell ref="G2:H2"/>
    <mergeCell ref="I2:J2"/>
    <mergeCell ref="C37:K37"/>
    <mergeCell ref="C36:K36"/>
    <mergeCell ref="A3:B3"/>
    <mergeCell ref="C3:F3"/>
    <mergeCell ref="G3:H4"/>
    <mergeCell ref="I3:J3"/>
    <mergeCell ref="A4:B4"/>
    <mergeCell ref="C35:K35"/>
    <mergeCell ref="C30:J30"/>
    <mergeCell ref="C27:J27"/>
    <mergeCell ref="K4:L4"/>
    <mergeCell ref="C16:J16"/>
    <mergeCell ref="C11:J11"/>
    <mergeCell ref="C9:J9"/>
    <mergeCell ref="C4:F4"/>
    <mergeCell ref="I4:J4"/>
  </mergeCells>
  <hyperlinks>
    <hyperlink ref="B6" r:id="rId1"/>
  </hyperlinks>
  <pageMargins left="0.7" right="0.7" top="0.75" bottom="0.75" header="0.3" footer="0.3"/>
  <pageSetup paperSize="9" orientation="portrait"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theme="0"/>
  </sheetPr>
  <dimension ref="A1:M100"/>
  <sheetViews>
    <sheetView zoomScaleNormal="100" workbookViewId="0">
      <pane ySplit="6" topLeftCell="A46" activePane="bottomLeft" state="frozen"/>
      <selection pane="bottomLeft" activeCell="L54" sqref="L54"/>
    </sheetView>
  </sheetViews>
  <sheetFormatPr defaultColWidth="8.88671875" defaultRowHeight="15.75" x14ac:dyDescent="0.25"/>
  <cols>
    <col min="1" max="1" width="11.33203125" style="739" customWidth="1"/>
    <col min="2" max="2" width="7.88671875" style="737" customWidth="1"/>
    <col min="3" max="8" width="9.44140625" style="737" customWidth="1"/>
    <col min="9" max="9" width="10.109375" style="737" customWidth="1"/>
    <col min="10" max="10" width="9.44140625" style="737" customWidth="1"/>
    <col min="11" max="11" width="22.33203125" style="1310" customWidth="1"/>
    <col min="12" max="12" width="47.77734375" style="833" customWidth="1"/>
    <col min="13" max="16384" width="8.88671875" style="729"/>
  </cols>
  <sheetData>
    <row r="1" spans="1:13" s="725" customFormat="1" ht="30.75" customHeight="1" thickTop="1" x14ac:dyDescent="0.25">
      <c r="A1" s="2246" t="s">
        <v>2451</v>
      </c>
      <c r="B1" s="2247"/>
      <c r="C1" s="2247"/>
      <c r="D1" s="2247"/>
      <c r="E1" s="2247"/>
      <c r="F1" s="2247"/>
      <c r="G1" s="2247"/>
      <c r="H1" s="2247"/>
      <c r="I1" s="2247"/>
      <c r="J1" s="2247"/>
      <c r="K1" s="2247"/>
      <c r="L1" s="2248"/>
      <c r="M1" s="724"/>
    </row>
    <row r="2" spans="1:13" s="9" customFormat="1" ht="20.25" customHeight="1" x14ac:dyDescent="0.25">
      <c r="A2" s="1624" t="s">
        <v>177</v>
      </c>
      <c r="B2" s="1625"/>
      <c r="C2" s="1600">
        <f>(25+125+86)*25</f>
        <v>5900</v>
      </c>
      <c r="D2" s="1601"/>
      <c r="E2" s="1601"/>
      <c r="F2" s="1602"/>
      <c r="G2" s="1832" t="s">
        <v>3240</v>
      </c>
      <c r="H2" s="1833"/>
      <c r="I2" s="1628" t="s">
        <v>178</v>
      </c>
      <c r="J2" s="1629"/>
      <c r="K2" s="1756" t="s">
        <v>185</v>
      </c>
      <c r="L2" s="1757"/>
      <c r="M2" s="8"/>
    </row>
    <row r="3" spans="1:13" s="9" customFormat="1" ht="20.25" customHeight="1" x14ac:dyDescent="0.25">
      <c r="A3" s="1624" t="s">
        <v>179</v>
      </c>
      <c r="B3" s="1625"/>
      <c r="C3" s="1600" t="s">
        <v>2452</v>
      </c>
      <c r="D3" s="1601"/>
      <c r="E3" s="1601"/>
      <c r="F3" s="1602"/>
      <c r="G3" s="1673"/>
      <c r="H3" s="1674"/>
      <c r="I3" s="1628" t="s">
        <v>180</v>
      </c>
      <c r="J3" s="1629"/>
      <c r="K3" s="1756" t="s">
        <v>1292</v>
      </c>
      <c r="L3" s="1757"/>
      <c r="M3" s="8"/>
    </row>
    <row r="4" spans="1:13" s="9" customFormat="1" ht="20.25" customHeight="1" x14ac:dyDescent="0.25">
      <c r="A4" s="1624" t="s">
        <v>181</v>
      </c>
      <c r="B4" s="1625"/>
      <c r="C4" s="1600" t="s">
        <v>1606</v>
      </c>
      <c r="D4" s="1601"/>
      <c r="E4" s="1601"/>
      <c r="F4" s="1602"/>
      <c r="G4" s="1626"/>
      <c r="H4" s="1627"/>
      <c r="I4" s="1628" t="s">
        <v>182</v>
      </c>
      <c r="J4" s="1629"/>
      <c r="K4" s="1688" t="s">
        <v>3335</v>
      </c>
      <c r="L4" s="1689"/>
      <c r="M4" s="8"/>
    </row>
    <row r="5" spans="1:13" s="9" customFormat="1" ht="97.5" customHeight="1" thickBot="1" x14ac:dyDescent="0.3">
      <c r="A5" s="1641" t="s">
        <v>183</v>
      </c>
      <c r="B5" s="1642"/>
      <c r="C5" s="1636" t="s">
        <v>2453</v>
      </c>
      <c r="D5" s="1637"/>
      <c r="E5" s="1637"/>
      <c r="F5" s="1638"/>
      <c r="G5" s="2282" t="s">
        <v>3434</v>
      </c>
      <c r="H5" s="2283"/>
      <c r="I5" s="1973" t="s">
        <v>297</v>
      </c>
      <c r="J5" s="1974"/>
      <c r="K5" s="1913" t="s">
        <v>3540</v>
      </c>
      <c r="L5" s="1914"/>
      <c r="M5" s="8"/>
    </row>
    <row r="6" spans="1:13" s="93" customFormat="1" ht="46.5" customHeight="1" thickTop="1" thickBot="1" x14ac:dyDescent="0.3">
      <c r="A6" s="86" t="s">
        <v>0</v>
      </c>
      <c r="B6" s="87" t="s">
        <v>1</v>
      </c>
      <c r="C6" s="87" t="s">
        <v>2</v>
      </c>
      <c r="D6" s="87" t="s">
        <v>3</v>
      </c>
      <c r="E6" s="87" t="s">
        <v>4</v>
      </c>
      <c r="F6" s="87" t="s">
        <v>5</v>
      </c>
      <c r="G6" s="87" t="s">
        <v>6</v>
      </c>
      <c r="H6" s="87" t="s">
        <v>7</v>
      </c>
      <c r="I6" s="87" t="s">
        <v>8</v>
      </c>
      <c r="J6" s="87" t="s">
        <v>9</v>
      </c>
      <c r="K6" s="1312" t="s">
        <v>3050</v>
      </c>
      <c r="L6" s="88" t="s">
        <v>10</v>
      </c>
    </row>
    <row r="7" spans="1:13" ht="117" customHeight="1" thickTop="1" x14ac:dyDescent="0.25">
      <c r="A7" s="730">
        <v>43524</v>
      </c>
      <c r="B7" s="731" t="s">
        <v>78</v>
      </c>
      <c r="C7" s="2267" t="s">
        <v>2458</v>
      </c>
      <c r="D7" s="2268"/>
      <c r="E7" s="2268"/>
      <c r="F7" s="2268"/>
      <c r="G7" s="2268"/>
      <c r="H7" s="2268"/>
      <c r="I7" s="2268"/>
      <c r="J7" s="2268"/>
      <c r="K7" s="1322" t="s">
        <v>2077</v>
      </c>
      <c r="L7" s="1321" t="s">
        <v>2415</v>
      </c>
    </row>
    <row r="8" spans="1:13" ht="47.25" x14ac:dyDescent="0.25">
      <c r="A8" s="733">
        <v>43532</v>
      </c>
      <c r="B8" s="734" t="s">
        <v>18</v>
      </c>
      <c r="C8" s="735">
        <v>170</v>
      </c>
      <c r="D8" s="233">
        <f>+C8*(100-E8)/100</f>
        <v>168.3</v>
      </c>
      <c r="E8" s="735">
        <v>1</v>
      </c>
      <c r="F8" s="735"/>
      <c r="G8" s="735">
        <v>170</v>
      </c>
      <c r="H8" s="735"/>
      <c r="I8" s="735"/>
      <c r="J8" s="735"/>
      <c r="K8" s="1195"/>
      <c r="L8" s="831" t="s">
        <v>2421</v>
      </c>
    </row>
    <row r="9" spans="1:13" ht="52.5" customHeight="1" x14ac:dyDescent="0.25">
      <c r="A9" s="733">
        <v>43534</v>
      </c>
      <c r="B9" s="734" t="s">
        <v>18</v>
      </c>
      <c r="C9" s="735">
        <v>205</v>
      </c>
      <c r="D9" s="233">
        <f>+C9*(100-E9)/100</f>
        <v>202.95</v>
      </c>
      <c r="E9" s="735">
        <v>1</v>
      </c>
      <c r="F9" s="735"/>
      <c r="G9" s="735">
        <v>168</v>
      </c>
      <c r="H9" s="735"/>
      <c r="I9" s="735"/>
      <c r="J9" s="735"/>
      <c r="K9" s="1195"/>
      <c r="L9" s="831" t="s">
        <v>2422</v>
      </c>
    </row>
    <row r="10" spans="1:13" ht="30.75" customHeight="1" x14ac:dyDescent="0.25">
      <c r="A10" s="733">
        <v>43538</v>
      </c>
      <c r="B10" s="734" t="s">
        <v>66</v>
      </c>
      <c r="C10" s="2229" t="s">
        <v>2431</v>
      </c>
      <c r="D10" s="2230"/>
      <c r="E10" s="2230"/>
      <c r="F10" s="2230"/>
      <c r="G10" s="2230"/>
      <c r="H10" s="2230"/>
      <c r="I10" s="2230"/>
      <c r="J10" s="2231"/>
      <c r="K10" s="1194"/>
      <c r="L10" s="831"/>
    </row>
    <row r="11" spans="1:13" ht="82.5" customHeight="1" x14ac:dyDescent="0.25">
      <c r="A11" s="733">
        <v>43539</v>
      </c>
      <c r="B11" s="734" t="s">
        <v>66</v>
      </c>
      <c r="C11" s="2229" t="s">
        <v>2434</v>
      </c>
      <c r="D11" s="2242"/>
      <c r="E11" s="2242"/>
      <c r="F11" s="2242"/>
      <c r="G11" s="2242"/>
      <c r="H11" s="2242"/>
      <c r="I11" s="2242"/>
      <c r="J11" s="2243"/>
      <c r="K11" s="1196"/>
      <c r="L11" s="831"/>
    </row>
    <row r="12" spans="1:13" x14ac:dyDescent="0.25">
      <c r="A12" s="733">
        <v>43540</v>
      </c>
      <c r="B12" s="734" t="s">
        <v>73</v>
      </c>
      <c r="C12" s="2252" t="s">
        <v>2438</v>
      </c>
      <c r="D12" s="2242"/>
      <c r="E12" s="2242"/>
      <c r="F12" s="2242"/>
      <c r="G12" s="2242"/>
      <c r="H12" s="2242"/>
      <c r="I12" s="2242"/>
      <c r="J12" s="2243"/>
      <c r="K12" s="1196"/>
      <c r="L12" s="831"/>
    </row>
    <row r="13" spans="1:13" ht="32.25" customHeight="1" x14ac:dyDescent="0.25">
      <c r="A13" s="828">
        <v>43543</v>
      </c>
      <c r="B13" s="734" t="s">
        <v>66</v>
      </c>
      <c r="C13" s="1584" t="s">
        <v>2446</v>
      </c>
      <c r="D13" s="1585"/>
      <c r="E13" s="1585"/>
      <c r="F13" s="1585"/>
      <c r="G13" s="1585"/>
      <c r="H13" s="1585"/>
      <c r="I13" s="1585"/>
      <c r="J13" s="1586"/>
      <c r="K13" s="1146"/>
      <c r="L13" s="832" t="s">
        <v>2444</v>
      </c>
    </row>
    <row r="14" spans="1:13" ht="96.75" customHeight="1" x14ac:dyDescent="0.25">
      <c r="A14" s="829">
        <v>43545</v>
      </c>
      <c r="B14" s="731" t="s">
        <v>24</v>
      </c>
      <c r="C14" s="2267" t="s">
        <v>2467</v>
      </c>
      <c r="D14" s="2268" t="e">
        <f>+C14*(100-E14)/100</f>
        <v>#VALUE!</v>
      </c>
      <c r="E14" s="2268"/>
      <c r="F14" s="2268"/>
      <c r="G14" s="2268"/>
      <c r="H14" s="2268"/>
      <c r="I14" s="2268"/>
      <c r="J14" s="2268"/>
      <c r="K14" s="1323" t="s">
        <v>2256</v>
      </c>
      <c r="L14" s="1321" t="s">
        <v>2454</v>
      </c>
    </row>
    <row r="15" spans="1:13" x14ac:dyDescent="0.25">
      <c r="A15" s="844">
        <v>43558</v>
      </c>
      <c r="B15" s="845" t="s">
        <v>18</v>
      </c>
      <c r="C15" s="846">
        <v>95</v>
      </c>
      <c r="D15" s="314">
        <f>+C15*(100-E15)/100</f>
        <v>83.6</v>
      </c>
      <c r="E15" s="846">
        <v>12</v>
      </c>
      <c r="F15" s="846"/>
      <c r="G15" s="846"/>
      <c r="H15" s="846"/>
      <c r="I15" s="846"/>
      <c r="J15" s="846"/>
      <c r="K15" s="1320"/>
      <c r="L15" s="847" t="s">
        <v>2405</v>
      </c>
    </row>
    <row r="16" spans="1:13" x14ac:dyDescent="0.25">
      <c r="A16" s="2280">
        <v>43560</v>
      </c>
      <c r="B16" s="734" t="s">
        <v>127</v>
      </c>
      <c r="C16" s="735"/>
      <c r="D16" s="233"/>
      <c r="E16" s="735"/>
      <c r="F16" s="735"/>
      <c r="G16" s="735"/>
      <c r="H16" s="2252" t="s">
        <v>307</v>
      </c>
      <c r="I16" s="2243"/>
      <c r="J16" s="735"/>
      <c r="K16" s="1195"/>
      <c r="L16" s="831" t="s">
        <v>2470</v>
      </c>
    </row>
    <row r="17" spans="1:12" x14ac:dyDescent="0.25">
      <c r="A17" s="2281"/>
      <c r="B17" s="734" t="s">
        <v>13</v>
      </c>
      <c r="C17" s="1592" t="s">
        <v>2190</v>
      </c>
      <c r="D17" s="1593"/>
      <c r="E17" s="1593"/>
      <c r="F17" s="1593"/>
      <c r="G17" s="1593"/>
      <c r="H17" s="1593"/>
      <c r="I17" s="1593"/>
      <c r="J17" s="1594"/>
      <c r="K17" s="1149"/>
      <c r="L17" s="831"/>
    </row>
    <row r="18" spans="1:12" x14ac:dyDescent="0.25">
      <c r="A18" s="733">
        <v>43565</v>
      </c>
      <c r="B18" s="734" t="s">
        <v>18</v>
      </c>
      <c r="C18" s="735">
        <v>140</v>
      </c>
      <c r="D18" s="233">
        <f>+C18*(100-E18)/100</f>
        <v>123.2</v>
      </c>
      <c r="E18" s="735">
        <v>12</v>
      </c>
      <c r="F18" s="735" t="s">
        <v>95</v>
      </c>
      <c r="G18" s="735">
        <v>170</v>
      </c>
      <c r="H18" s="735"/>
      <c r="I18" s="735"/>
      <c r="J18" s="735"/>
      <c r="K18" s="1195"/>
      <c r="L18" s="831" t="s">
        <v>1634</v>
      </c>
    </row>
    <row r="19" spans="1:12" x14ac:dyDescent="0.25">
      <c r="A19" s="733">
        <v>43566</v>
      </c>
      <c r="B19" s="734" t="s">
        <v>127</v>
      </c>
      <c r="C19" s="735"/>
      <c r="D19" s="233"/>
      <c r="E19" s="735"/>
      <c r="F19" s="735"/>
      <c r="G19" s="735"/>
      <c r="H19" s="735">
        <v>4615</v>
      </c>
      <c r="I19" s="735">
        <v>60</v>
      </c>
      <c r="J19" s="735"/>
      <c r="K19" s="1195"/>
      <c r="L19" s="831" t="s">
        <v>2477</v>
      </c>
    </row>
    <row r="20" spans="1:12" x14ac:dyDescent="0.25">
      <c r="A20" s="733">
        <v>43684</v>
      </c>
      <c r="B20" s="734" t="s">
        <v>18</v>
      </c>
      <c r="C20" s="735">
        <v>130</v>
      </c>
      <c r="D20" s="233">
        <f>+C20*(100-E20)/100</f>
        <v>114.4</v>
      </c>
      <c r="E20" s="735">
        <v>12</v>
      </c>
      <c r="F20" s="735" t="s">
        <v>95</v>
      </c>
      <c r="G20" s="735">
        <v>157</v>
      </c>
      <c r="H20" s="735"/>
      <c r="I20" s="735"/>
      <c r="J20" s="735"/>
      <c r="K20" s="1195"/>
      <c r="L20" s="831" t="s">
        <v>36</v>
      </c>
    </row>
    <row r="21" spans="1:12" x14ac:dyDescent="0.25">
      <c r="A21" s="733">
        <v>43715</v>
      </c>
      <c r="B21" s="734" t="s">
        <v>127</v>
      </c>
      <c r="C21" s="735"/>
      <c r="D21" s="233"/>
      <c r="E21" s="735"/>
      <c r="F21" s="735"/>
      <c r="G21" s="735"/>
      <c r="H21" s="735">
        <v>4518</v>
      </c>
      <c r="I21" s="735">
        <v>30</v>
      </c>
      <c r="J21" s="735"/>
      <c r="K21" s="1195"/>
      <c r="L21" s="831" t="s">
        <v>2636</v>
      </c>
    </row>
    <row r="22" spans="1:12" x14ac:dyDescent="0.25">
      <c r="A22" s="844">
        <v>43791</v>
      </c>
      <c r="B22" s="845" t="s">
        <v>18</v>
      </c>
      <c r="C22" s="846">
        <v>80</v>
      </c>
      <c r="D22" s="314">
        <f>+C22*(100-E22)/100</f>
        <v>79.2</v>
      </c>
      <c r="E22" s="846">
        <v>1</v>
      </c>
      <c r="F22" s="846" t="s">
        <v>95</v>
      </c>
      <c r="G22" s="846">
        <v>160</v>
      </c>
      <c r="H22" s="846"/>
      <c r="I22" s="846"/>
      <c r="J22" s="846"/>
      <c r="K22" s="1320"/>
      <c r="L22" s="847" t="s">
        <v>2074</v>
      </c>
    </row>
    <row r="23" spans="1:12" x14ac:dyDescent="0.25">
      <c r="A23" s="733">
        <v>43792</v>
      </c>
      <c r="B23" s="734" t="s">
        <v>127</v>
      </c>
      <c r="C23" s="735"/>
      <c r="D23" s="233"/>
      <c r="E23" s="735"/>
      <c r="F23" s="735"/>
      <c r="G23" s="735"/>
      <c r="H23" s="735">
        <v>4510</v>
      </c>
      <c r="I23" s="735">
        <v>30</v>
      </c>
      <c r="J23" s="735"/>
      <c r="K23" s="1195"/>
      <c r="L23" s="831"/>
    </row>
    <row r="24" spans="1:12" x14ac:dyDescent="0.25">
      <c r="A24" s="733">
        <v>43811</v>
      </c>
      <c r="B24" s="734" t="s">
        <v>18</v>
      </c>
      <c r="C24" s="735">
        <v>116</v>
      </c>
      <c r="D24" s="233">
        <f>+C24*(100-E24)/100</f>
        <v>114.84</v>
      </c>
      <c r="E24" s="735">
        <v>1</v>
      </c>
      <c r="F24" s="735" t="s">
        <v>95</v>
      </c>
      <c r="G24" s="735">
        <v>70</v>
      </c>
      <c r="H24" s="735"/>
      <c r="I24" s="735"/>
      <c r="J24" s="735"/>
      <c r="K24" s="1195"/>
      <c r="L24" s="831" t="s">
        <v>36</v>
      </c>
    </row>
    <row r="25" spans="1:12" x14ac:dyDescent="0.25">
      <c r="A25" s="733">
        <v>43827</v>
      </c>
      <c r="B25" s="734" t="s">
        <v>127</v>
      </c>
      <c r="C25" s="735"/>
      <c r="D25" s="233" t="s">
        <v>1941</v>
      </c>
      <c r="E25" s="735"/>
      <c r="F25" s="735"/>
      <c r="G25" s="735"/>
      <c r="H25" s="735">
        <v>4575</v>
      </c>
      <c r="I25" s="735">
        <v>30</v>
      </c>
      <c r="J25" s="735"/>
      <c r="K25" s="1195"/>
      <c r="L25" s="831" t="s">
        <v>2753</v>
      </c>
    </row>
    <row r="26" spans="1:12" x14ac:dyDescent="0.25">
      <c r="A26" s="733">
        <v>43894</v>
      </c>
      <c r="B26" s="734" t="s">
        <v>18</v>
      </c>
      <c r="C26" s="735">
        <v>146</v>
      </c>
      <c r="D26" s="233">
        <f>+C26*(100-E26)/100</f>
        <v>144.54</v>
      </c>
      <c r="E26" s="735">
        <v>1</v>
      </c>
      <c r="F26" s="735" t="s">
        <v>95</v>
      </c>
      <c r="G26" s="735">
        <v>150</v>
      </c>
      <c r="H26" s="735"/>
      <c r="I26" s="735"/>
      <c r="J26" s="735"/>
      <c r="K26" s="1195"/>
      <c r="L26" s="831" t="s">
        <v>2074</v>
      </c>
    </row>
    <row r="27" spans="1:12" x14ac:dyDescent="0.25">
      <c r="A27" s="733">
        <v>43909</v>
      </c>
      <c r="B27" s="734" t="s">
        <v>127</v>
      </c>
      <c r="C27" s="735"/>
      <c r="D27" s="233"/>
      <c r="E27" s="735"/>
      <c r="F27" s="735"/>
      <c r="G27" s="735"/>
      <c r="H27" s="735">
        <v>4600</v>
      </c>
      <c r="I27" s="735">
        <v>50</v>
      </c>
      <c r="J27" s="735"/>
      <c r="K27" s="1195"/>
      <c r="L27" s="831" t="s">
        <v>2636</v>
      </c>
    </row>
    <row r="28" spans="1:12" s="89" customFormat="1" ht="17.25" customHeight="1" x14ac:dyDescent="0.25">
      <c r="A28" s="1337">
        <v>43920</v>
      </c>
      <c r="B28" s="913" t="s">
        <v>4</v>
      </c>
      <c r="C28" s="914"/>
      <c r="D28" s="914"/>
      <c r="E28" s="914">
        <v>1</v>
      </c>
      <c r="F28" s="914"/>
      <c r="G28" s="914"/>
      <c r="H28" s="914"/>
      <c r="I28" s="914"/>
      <c r="J28" s="914"/>
      <c r="K28" s="1199"/>
      <c r="L28" s="915"/>
    </row>
    <row r="29" spans="1:12" x14ac:dyDescent="0.25">
      <c r="A29" s="1337">
        <v>43951</v>
      </c>
      <c r="B29" s="913" t="s">
        <v>4</v>
      </c>
      <c r="C29" s="914"/>
      <c r="D29" s="914"/>
      <c r="E29" s="914">
        <v>1</v>
      </c>
      <c r="F29" s="914"/>
      <c r="G29" s="914"/>
      <c r="H29" s="914"/>
      <c r="I29" s="914"/>
      <c r="J29" s="914"/>
      <c r="K29" s="1199"/>
      <c r="L29" s="915"/>
    </row>
    <row r="30" spans="1:12" x14ac:dyDescent="0.25">
      <c r="A30" s="1337">
        <v>43981</v>
      </c>
      <c r="B30" s="913" t="s">
        <v>4</v>
      </c>
      <c r="C30" s="914"/>
      <c r="D30" s="914"/>
      <c r="E30" s="914">
        <v>1</v>
      </c>
      <c r="F30" s="914"/>
      <c r="G30" s="914"/>
      <c r="H30" s="914"/>
      <c r="I30" s="914"/>
      <c r="J30" s="914"/>
      <c r="K30" s="1199"/>
      <c r="L30" s="915"/>
    </row>
    <row r="31" spans="1:12" x14ac:dyDescent="0.25">
      <c r="A31" s="1337">
        <v>44012</v>
      </c>
      <c r="B31" s="913" t="s">
        <v>4</v>
      </c>
      <c r="C31" s="914"/>
      <c r="D31" s="914"/>
      <c r="E31" s="914">
        <v>1</v>
      </c>
      <c r="F31" s="914"/>
      <c r="G31" s="914"/>
      <c r="H31" s="914"/>
      <c r="I31" s="914"/>
      <c r="J31" s="914"/>
      <c r="K31" s="1199"/>
      <c r="L31" s="915"/>
    </row>
    <row r="32" spans="1:12" s="89" customFormat="1" x14ac:dyDescent="0.25">
      <c r="A32" s="36">
        <v>44013</v>
      </c>
      <c r="B32" s="131" t="s">
        <v>18</v>
      </c>
      <c r="C32" s="241">
        <v>120</v>
      </c>
      <c r="D32" s="242">
        <f>+C32*(100-E32)/100</f>
        <v>118.8</v>
      </c>
      <c r="E32" s="241">
        <v>1</v>
      </c>
      <c r="F32" s="241"/>
      <c r="G32" s="241">
        <v>130</v>
      </c>
      <c r="H32" s="241"/>
      <c r="I32" s="241"/>
      <c r="J32" s="241"/>
      <c r="K32" s="1261"/>
      <c r="L32" s="947" t="s">
        <v>2074</v>
      </c>
    </row>
    <row r="33" spans="1:12" x14ac:dyDescent="0.25">
      <c r="A33" s="1337">
        <v>44042</v>
      </c>
      <c r="B33" s="913" t="s">
        <v>4</v>
      </c>
      <c r="C33" s="914"/>
      <c r="D33" s="914"/>
      <c r="E33" s="914">
        <v>1</v>
      </c>
      <c r="F33" s="914"/>
      <c r="G33" s="914"/>
      <c r="H33" s="914"/>
      <c r="I33" s="914"/>
      <c r="J33" s="914"/>
      <c r="K33" s="1199"/>
      <c r="L33" s="915"/>
    </row>
    <row r="34" spans="1:12" x14ac:dyDescent="0.25">
      <c r="A34" s="733">
        <v>44066</v>
      </c>
      <c r="B34" s="734" t="s">
        <v>127</v>
      </c>
      <c r="C34" s="735"/>
      <c r="D34" s="233">
        <f>+C34*(100-E34)/100</f>
        <v>0</v>
      </c>
      <c r="E34" s="735"/>
      <c r="F34" s="735"/>
      <c r="G34" s="735"/>
      <c r="H34" s="735">
        <v>4820</v>
      </c>
      <c r="I34" s="735">
        <v>100</v>
      </c>
      <c r="J34" s="735"/>
      <c r="K34" s="1195"/>
      <c r="L34" s="831" t="s">
        <v>3100</v>
      </c>
    </row>
    <row r="35" spans="1:12" x14ac:dyDescent="0.25">
      <c r="A35" s="1337">
        <v>44073</v>
      </c>
      <c r="B35" s="913" t="s">
        <v>4</v>
      </c>
      <c r="C35" s="914"/>
      <c r="D35" s="914"/>
      <c r="E35" s="914">
        <v>5</v>
      </c>
      <c r="F35" s="914"/>
      <c r="G35" s="914"/>
      <c r="H35" s="914"/>
      <c r="I35" s="914"/>
      <c r="J35" s="914"/>
      <c r="K35" s="1199"/>
      <c r="L35" s="915"/>
    </row>
    <row r="36" spans="1:12" x14ac:dyDescent="0.25">
      <c r="A36" s="1337">
        <v>44104</v>
      </c>
      <c r="B36" s="913" t="s">
        <v>4</v>
      </c>
      <c r="C36" s="914"/>
      <c r="D36" s="914"/>
      <c r="E36" s="914">
        <v>5</v>
      </c>
      <c r="F36" s="914"/>
      <c r="G36" s="914"/>
      <c r="H36" s="914"/>
      <c r="I36" s="914"/>
      <c r="J36" s="914"/>
      <c r="K36" s="1199"/>
      <c r="L36" s="915"/>
    </row>
    <row r="37" spans="1:12" x14ac:dyDescent="0.25">
      <c r="A37" s="1337">
        <v>44134</v>
      </c>
      <c r="B37" s="913" t="s">
        <v>4</v>
      </c>
      <c r="C37" s="914"/>
      <c r="D37" s="914"/>
      <c r="E37" s="914">
        <v>5</v>
      </c>
      <c r="F37" s="914"/>
      <c r="G37" s="914"/>
      <c r="H37" s="914"/>
      <c r="I37" s="914"/>
      <c r="J37" s="914"/>
      <c r="K37" s="1199"/>
      <c r="L37" s="915"/>
    </row>
    <row r="38" spans="1:12" x14ac:dyDescent="0.25">
      <c r="A38" s="733">
        <v>44139</v>
      </c>
      <c r="B38" s="734" t="s">
        <v>18</v>
      </c>
      <c r="C38" s="735">
        <v>110</v>
      </c>
      <c r="D38" s="233">
        <f>+C38*(100-E38)/100</f>
        <v>106.7</v>
      </c>
      <c r="E38" s="735">
        <v>3</v>
      </c>
      <c r="F38" s="735" t="s">
        <v>95</v>
      </c>
      <c r="G38" s="735">
        <v>150</v>
      </c>
      <c r="H38" s="735"/>
      <c r="I38" s="735"/>
      <c r="J38" s="735"/>
      <c r="K38" s="1195"/>
      <c r="L38" s="947" t="s">
        <v>1634</v>
      </c>
    </row>
    <row r="39" spans="1:12" x14ac:dyDescent="0.25">
      <c r="A39" s="1337">
        <v>44165</v>
      </c>
      <c r="B39" s="913" t="s">
        <v>4</v>
      </c>
      <c r="C39" s="914"/>
      <c r="D39" s="914"/>
      <c r="E39" s="914">
        <v>5</v>
      </c>
      <c r="F39" s="914"/>
      <c r="G39" s="914"/>
      <c r="H39" s="914"/>
      <c r="I39" s="914"/>
      <c r="J39" s="914"/>
      <c r="K39" s="1199"/>
      <c r="L39" s="915"/>
    </row>
    <row r="40" spans="1:12" x14ac:dyDescent="0.25">
      <c r="A40" s="733">
        <v>44187</v>
      </c>
      <c r="B40" s="734" t="s">
        <v>13</v>
      </c>
      <c r="C40" s="1592" t="s">
        <v>3270</v>
      </c>
      <c r="D40" s="1593"/>
      <c r="E40" s="1593"/>
      <c r="F40" s="1593"/>
      <c r="G40" s="1593"/>
      <c r="H40" s="1593"/>
      <c r="I40" s="1593"/>
      <c r="J40" s="1594"/>
      <c r="K40" s="1195"/>
      <c r="L40" s="831"/>
    </row>
    <row r="41" spans="1:12" x14ac:dyDescent="0.25">
      <c r="A41" s="1337">
        <v>44195</v>
      </c>
      <c r="B41" s="913" t="s">
        <v>4</v>
      </c>
      <c r="C41" s="914"/>
      <c r="D41" s="914"/>
      <c r="E41" s="914">
        <v>5</v>
      </c>
      <c r="F41" s="914"/>
      <c r="G41" s="914"/>
      <c r="H41" s="914"/>
      <c r="I41" s="914"/>
      <c r="J41" s="914"/>
      <c r="K41" s="1199"/>
      <c r="L41" s="915"/>
    </row>
    <row r="42" spans="1:12" ht="31.5" x14ac:dyDescent="0.25">
      <c r="A42" s="733">
        <v>44203</v>
      </c>
      <c r="B42" s="734" t="s">
        <v>127</v>
      </c>
      <c r="C42" s="735"/>
      <c r="D42" s="233">
        <f>+C42*(100-E42)/100</f>
        <v>0</v>
      </c>
      <c r="E42" s="735"/>
      <c r="F42" s="735"/>
      <c r="G42" s="735"/>
      <c r="H42" s="735">
        <v>4950</v>
      </c>
      <c r="I42" s="735">
        <v>100</v>
      </c>
      <c r="J42" s="735"/>
      <c r="K42" s="1195"/>
      <c r="L42" s="831" t="s">
        <v>3289</v>
      </c>
    </row>
    <row r="43" spans="1:12" x14ac:dyDescent="0.25">
      <c r="A43" s="1337">
        <v>43860</v>
      </c>
      <c r="B43" s="913" t="s">
        <v>4</v>
      </c>
      <c r="C43" s="914"/>
      <c r="D43" s="914"/>
      <c r="E43" s="914">
        <v>8</v>
      </c>
      <c r="F43" s="914"/>
      <c r="G43" s="914"/>
      <c r="H43" s="914"/>
      <c r="I43" s="914"/>
      <c r="J43" s="914"/>
      <c r="K43" s="1199"/>
      <c r="L43" s="915"/>
    </row>
    <row r="44" spans="1:12" x14ac:dyDescent="0.25">
      <c r="A44" s="733">
        <v>44240</v>
      </c>
      <c r="B44" s="864" t="s">
        <v>13</v>
      </c>
      <c r="C44" s="1592" t="s">
        <v>3334</v>
      </c>
      <c r="D44" s="1593"/>
      <c r="E44" s="1593"/>
      <c r="F44" s="1593"/>
      <c r="G44" s="1593"/>
      <c r="H44" s="1593"/>
      <c r="I44" s="1593"/>
      <c r="J44" s="1594"/>
      <c r="K44" s="1195"/>
      <c r="L44" s="831"/>
    </row>
    <row r="45" spans="1:12" ht="31.5" x14ac:dyDescent="0.25">
      <c r="A45" s="844">
        <v>44247</v>
      </c>
      <c r="B45" s="878" t="s">
        <v>18</v>
      </c>
      <c r="C45" s="846">
        <v>24</v>
      </c>
      <c r="D45" s="314">
        <f>+C45*(100-E45)/100</f>
        <v>22.08</v>
      </c>
      <c r="E45" s="846">
        <v>8</v>
      </c>
      <c r="F45" s="846" t="s">
        <v>95</v>
      </c>
      <c r="G45" s="846">
        <v>165</v>
      </c>
      <c r="H45" s="846"/>
      <c r="I45" s="846"/>
      <c r="J45" s="846"/>
      <c r="K45" s="1320"/>
      <c r="L45" s="436" t="s">
        <v>3343</v>
      </c>
    </row>
    <row r="46" spans="1:12" x14ac:dyDescent="0.25">
      <c r="A46" s="1337">
        <v>44255</v>
      </c>
      <c r="B46" s="913" t="s">
        <v>4</v>
      </c>
      <c r="C46" s="914"/>
      <c r="D46" s="914"/>
      <c r="E46" s="914">
        <v>8</v>
      </c>
      <c r="F46" s="914"/>
      <c r="G46" s="914"/>
      <c r="H46" s="914"/>
      <c r="I46" s="914"/>
      <c r="J46" s="914"/>
      <c r="K46" s="1199"/>
      <c r="L46" s="915"/>
    </row>
    <row r="47" spans="1:12" x14ac:dyDescent="0.25">
      <c r="A47" s="733">
        <v>44264</v>
      </c>
      <c r="B47" s="734" t="s">
        <v>18</v>
      </c>
      <c r="C47" s="735">
        <v>63</v>
      </c>
      <c r="D47" s="233">
        <f>+C47*(100-E47)/100</f>
        <v>56.7</v>
      </c>
      <c r="E47" s="735">
        <v>10</v>
      </c>
      <c r="F47" s="735" t="s">
        <v>95</v>
      </c>
      <c r="G47" s="735">
        <v>95</v>
      </c>
      <c r="H47" s="735"/>
      <c r="I47" s="735"/>
      <c r="J47" s="735"/>
      <c r="K47" s="1195"/>
      <c r="L47" s="831" t="s">
        <v>1634</v>
      </c>
    </row>
    <row r="48" spans="1:12" x14ac:dyDescent="0.25">
      <c r="A48" s="733">
        <v>44315</v>
      </c>
      <c r="B48" s="734" t="s">
        <v>18</v>
      </c>
      <c r="C48" s="735">
        <v>90</v>
      </c>
      <c r="D48" s="233">
        <f>+C48*(100-E48)/100</f>
        <v>81</v>
      </c>
      <c r="E48" s="735">
        <v>10</v>
      </c>
      <c r="F48" s="735" t="s">
        <v>95</v>
      </c>
      <c r="G48" s="735">
        <v>95</v>
      </c>
      <c r="H48" s="735"/>
      <c r="I48" s="735"/>
      <c r="J48" s="735"/>
      <c r="K48" s="1195"/>
      <c r="L48" s="831" t="s">
        <v>1634</v>
      </c>
    </row>
    <row r="49" spans="1:13" x14ac:dyDescent="0.25">
      <c r="A49" s="733">
        <v>44366</v>
      </c>
      <c r="B49" s="734" t="s">
        <v>127</v>
      </c>
      <c r="H49" s="735">
        <v>4410</v>
      </c>
      <c r="I49" s="735">
        <v>100</v>
      </c>
      <c r="L49" s="833" t="s">
        <v>3437</v>
      </c>
    </row>
    <row r="50" spans="1:13" s="737" customFormat="1" x14ac:dyDescent="0.25">
      <c r="A50" s="1499">
        <v>44420</v>
      </c>
      <c r="B50" s="1500" t="s">
        <v>66</v>
      </c>
      <c r="C50" s="2277" t="s">
        <v>3433</v>
      </c>
      <c r="D50" s="2278"/>
      <c r="E50" s="2278"/>
      <c r="F50" s="2278"/>
      <c r="G50" s="2278"/>
      <c r="H50" s="2278"/>
      <c r="I50" s="2278"/>
      <c r="J50" s="2279"/>
      <c r="K50" s="1548"/>
      <c r="L50" s="1502"/>
      <c r="M50" s="729"/>
    </row>
    <row r="51" spans="1:13" x14ac:dyDescent="0.25">
      <c r="A51" s="733">
        <v>44442</v>
      </c>
      <c r="B51" s="734" t="s">
        <v>127</v>
      </c>
      <c r="C51" s="735"/>
      <c r="D51" s="233">
        <f>+C51*(100-E51)/100</f>
        <v>0</v>
      </c>
      <c r="E51" s="735"/>
      <c r="F51" s="735"/>
      <c r="G51" s="735"/>
      <c r="H51" s="314">
        <v>4080</v>
      </c>
      <c r="I51" s="314">
        <v>100</v>
      </c>
      <c r="J51" s="735"/>
      <c r="K51" s="1195"/>
      <c r="L51" s="831" t="s">
        <v>3295</v>
      </c>
    </row>
    <row r="52" spans="1:13" x14ac:dyDescent="0.25">
      <c r="A52" s="733">
        <v>44451</v>
      </c>
      <c r="B52" s="734" t="s">
        <v>127</v>
      </c>
      <c r="D52" s="233" t="s">
        <v>1941</v>
      </c>
      <c r="H52" s="735">
        <v>4040</v>
      </c>
      <c r="I52" s="735">
        <v>100</v>
      </c>
      <c r="L52" s="833" t="s">
        <v>108</v>
      </c>
    </row>
    <row r="53" spans="1:13" x14ac:dyDescent="0.25">
      <c r="A53" s="1456">
        <v>44501</v>
      </c>
      <c r="B53" s="1577" t="s">
        <v>4</v>
      </c>
      <c r="C53" s="2274" t="s">
        <v>3538</v>
      </c>
      <c r="D53" s="2275"/>
      <c r="E53" s="2275"/>
      <c r="F53" s="2275"/>
      <c r="G53" s="2275"/>
      <c r="H53" s="2275"/>
      <c r="I53" s="2275"/>
      <c r="J53" s="2276"/>
      <c r="K53" s="1578"/>
      <c r="L53" s="1579"/>
    </row>
    <row r="54" spans="1:13" s="737" customFormat="1" ht="124.5" customHeight="1" x14ac:dyDescent="0.25">
      <c r="A54" s="836">
        <v>44520</v>
      </c>
      <c r="B54" s="897" t="s">
        <v>19</v>
      </c>
      <c r="C54" s="2271" t="s">
        <v>3539</v>
      </c>
      <c r="D54" s="2272"/>
      <c r="E54" s="2272"/>
      <c r="F54" s="2272"/>
      <c r="G54" s="2272"/>
      <c r="H54" s="2272"/>
      <c r="I54" s="2272"/>
      <c r="J54" s="2273"/>
      <c r="K54" s="1581" t="s">
        <v>1756</v>
      </c>
      <c r="L54" s="1580" t="s">
        <v>1756</v>
      </c>
      <c r="M54" s="729"/>
    </row>
    <row r="55" spans="1:13" s="737" customFormat="1" x14ac:dyDescent="0.25">
      <c r="A55" s="733"/>
      <c r="B55" s="734"/>
      <c r="D55" s="233">
        <f t="shared" ref="D55:D62" si="0">+C55*(100-E55)/100</f>
        <v>0</v>
      </c>
      <c r="H55" s="735"/>
      <c r="I55" s="735"/>
      <c r="K55" s="1310"/>
      <c r="L55" s="833"/>
      <c r="M55" s="729"/>
    </row>
    <row r="56" spans="1:13" s="737" customFormat="1" x14ac:dyDescent="0.25">
      <c r="A56" s="733"/>
      <c r="B56" s="734"/>
      <c r="D56" s="233">
        <f t="shared" si="0"/>
        <v>0</v>
      </c>
      <c r="H56" s="735"/>
      <c r="I56" s="735"/>
      <c r="K56" s="1310"/>
      <c r="L56" s="833"/>
      <c r="M56" s="729"/>
    </row>
    <row r="57" spans="1:13" x14ac:dyDescent="0.25">
      <c r="A57" s="733"/>
      <c r="B57" s="734"/>
      <c r="D57" s="233">
        <f t="shared" si="0"/>
        <v>0</v>
      </c>
      <c r="H57" s="735"/>
      <c r="I57" s="735"/>
    </row>
    <row r="58" spans="1:13" x14ac:dyDescent="0.25">
      <c r="A58" s="733"/>
      <c r="B58" s="734"/>
      <c r="D58" s="233">
        <f t="shared" si="0"/>
        <v>0</v>
      </c>
      <c r="H58" s="735"/>
      <c r="I58" s="735"/>
    </row>
    <row r="59" spans="1:13" x14ac:dyDescent="0.25">
      <c r="A59" s="733"/>
      <c r="B59" s="734"/>
      <c r="D59" s="233">
        <f t="shared" si="0"/>
        <v>0</v>
      </c>
      <c r="H59" s="735"/>
      <c r="I59" s="735"/>
    </row>
    <row r="60" spans="1:13" x14ac:dyDescent="0.25">
      <c r="A60" s="733"/>
      <c r="B60" s="734"/>
      <c r="D60" s="233">
        <f t="shared" si="0"/>
        <v>0</v>
      </c>
      <c r="H60" s="735"/>
      <c r="I60" s="735"/>
    </row>
    <row r="61" spans="1:13" x14ac:dyDescent="0.25">
      <c r="A61" s="733"/>
      <c r="B61" s="734"/>
      <c r="D61" s="233">
        <f t="shared" si="0"/>
        <v>0</v>
      </c>
      <c r="H61" s="735"/>
      <c r="I61" s="735"/>
    </row>
    <row r="62" spans="1:13" x14ac:dyDescent="0.25">
      <c r="A62" s="733"/>
      <c r="B62" s="734"/>
      <c r="D62" s="233">
        <f t="shared" si="0"/>
        <v>0</v>
      </c>
      <c r="H62" s="735"/>
      <c r="I62" s="735"/>
    </row>
    <row r="63" spans="1:13" x14ac:dyDescent="0.25">
      <c r="A63" s="733"/>
      <c r="B63" s="734"/>
      <c r="H63" s="735"/>
      <c r="I63" s="735"/>
    </row>
    <row r="64" spans="1:13" x14ac:dyDescent="0.25">
      <c r="A64" s="733"/>
      <c r="B64" s="734"/>
      <c r="H64" s="735"/>
      <c r="I64" s="735"/>
    </row>
    <row r="65" spans="1:9" x14ac:dyDescent="0.25">
      <c r="A65" s="733"/>
      <c r="B65" s="734"/>
      <c r="H65" s="735"/>
      <c r="I65" s="735"/>
    </row>
    <row r="66" spans="1:9" x14ac:dyDescent="0.25">
      <c r="A66" s="733"/>
      <c r="B66" s="734"/>
      <c r="H66" s="735"/>
      <c r="I66" s="735"/>
    </row>
    <row r="67" spans="1:9" x14ac:dyDescent="0.25">
      <c r="A67" s="733"/>
      <c r="B67" s="734"/>
      <c r="H67" s="735"/>
      <c r="I67" s="735"/>
    </row>
    <row r="68" spans="1:9" x14ac:dyDescent="0.25">
      <c r="A68" s="733"/>
      <c r="B68" s="734"/>
      <c r="H68" s="735"/>
      <c r="I68" s="735"/>
    </row>
    <row r="69" spans="1:9" x14ac:dyDescent="0.25">
      <c r="A69" s="733"/>
      <c r="B69" s="734"/>
      <c r="H69" s="735"/>
      <c r="I69" s="735"/>
    </row>
    <row r="70" spans="1:9" x14ac:dyDescent="0.25">
      <c r="A70" s="733"/>
      <c r="B70" s="734"/>
      <c r="H70" s="735"/>
      <c r="I70" s="735"/>
    </row>
    <row r="71" spans="1:9" x14ac:dyDescent="0.25">
      <c r="A71" s="733"/>
      <c r="B71" s="734"/>
      <c r="H71" s="735"/>
      <c r="I71" s="735"/>
    </row>
    <row r="72" spans="1:9" x14ac:dyDescent="0.25">
      <c r="A72" s="733"/>
      <c r="B72" s="734"/>
      <c r="H72" s="735"/>
      <c r="I72" s="735"/>
    </row>
    <row r="73" spans="1:9" x14ac:dyDescent="0.25">
      <c r="A73" s="733"/>
      <c r="B73" s="734"/>
      <c r="H73" s="735"/>
      <c r="I73" s="735"/>
    </row>
    <row r="74" spans="1:9" x14ac:dyDescent="0.25">
      <c r="A74" s="733"/>
      <c r="B74" s="734"/>
      <c r="H74" s="735"/>
      <c r="I74" s="735"/>
    </row>
    <row r="75" spans="1:9" x14ac:dyDescent="0.25">
      <c r="A75" s="733"/>
      <c r="B75" s="734"/>
      <c r="H75" s="735"/>
      <c r="I75" s="735"/>
    </row>
    <row r="76" spans="1:9" x14ac:dyDescent="0.25">
      <c r="A76" s="733"/>
      <c r="B76" s="734"/>
      <c r="H76" s="735"/>
      <c r="I76" s="735"/>
    </row>
    <row r="77" spans="1:9" x14ac:dyDescent="0.25">
      <c r="A77" s="733"/>
      <c r="B77" s="734"/>
      <c r="H77" s="735"/>
      <c r="I77" s="735"/>
    </row>
    <row r="78" spans="1:9" x14ac:dyDescent="0.25">
      <c r="A78" s="733"/>
      <c r="B78" s="734"/>
      <c r="H78" s="735"/>
      <c r="I78" s="735"/>
    </row>
    <row r="79" spans="1:9" x14ac:dyDescent="0.25">
      <c r="A79" s="733"/>
      <c r="B79" s="734"/>
      <c r="H79" s="735"/>
      <c r="I79" s="735"/>
    </row>
    <row r="80" spans="1:9" x14ac:dyDescent="0.25">
      <c r="A80" s="733"/>
      <c r="B80" s="734"/>
      <c r="H80" s="735"/>
      <c r="I80" s="735"/>
    </row>
    <row r="81" spans="1:9" x14ac:dyDescent="0.25">
      <c r="A81" s="733"/>
      <c r="B81" s="734"/>
      <c r="H81" s="735"/>
      <c r="I81" s="735"/>
    </row>
    <row r="82" spans="1:9" x14ac:dyDescent="0.25">
      <c r="A82" s="733"/>
      <c r="B82" s="734"/>
      <c r="H82" s="735"/>
      <c r="I82" s="735"/>
    </row>
    <row r="83" spans="1:9" x14ac:dyDescent="0.25">
      <c r="A83" s="733"/>
      <c r="B83" s="734"/>
      <c r="H83" s="735"/>
      <c r="I83" s="735"/>
    </row>
    <row r="84" spans="1:9" x14ac:dyDescent="0.25">
      <c r="A84" s="733"/>
      <c r="B84" s="734"/>
      <c r="H84" s="735"/>
      <c r="I84" s="735"/>
    </row>
    <row r="85" spans="1:9" x14ac:dyDescent="0.25">
      <c r="A85" s="733"/>
      <c r="B85" s="734"/>
      <c r="H85" s="735"/>
      <c r="I85" s="735"/>
    </row>
    <row r="86" spans="1:9" x14ac:dyDescent="0.25">
      <c r="A86" s="733"/>
      <c r="B86" s="734"/>
      <c r="H86" s="735"/>
      <c r="I86" s="735"/>
    </row>
    <row r="87" spans="1:9" x14ac:dyDescent="0.25">
      <c r="A87" s="733"/>
      <c r="B87" s="734"/>
      <c r="H87" s="735"/>
      <c r="I87" s="735"/>
    </row>
    <row r="88" spans="1:9" x14ac:dyDescent="0.25">
      <c r="A88" s="733"/>
      <c r="B88" s="734"/>
      <c r="H88" s="735"/>
      <c r="I88" s="735"/>
    </row>
    <row r="89" spans="1:9" x14ac:dyDescent="0.25">
      <c r="A89" s="733"/>
      <c r="B89" s="734"/>
      <c r="H89" s="735"/>
      <c r="I89" s="735"/>
    </row>
    <row r="90" spans="1:9" x14ac:dyDescent="0.25">
      <c r="A90" s="733"/>
      <c r="B90" s="734"/>
      <c r="H90" s="735"/>
      <c r="I90" s="735"/>
    </row>
    <row r="91" spans="1:9" x14ac:dyDescent="0.25">
      <c r="A91" s="733"/>
      <c r="B91" s="734"/>
      <c r="H91" s="735"/>
      <c r="I91" s="735"/>
    </row>
    <row r="92" spans="1:9" x14ac:dyDescent="0.25">
      <c r="A92" s="733"/>
      <c r="B92" s="734"/>
      <c r="H92" s="735"/>
      <c r="I92" s="735"/>
    </row>
    <row r="93" spans="1:9" x14ac:dyDescent="0.25">
      <c r="A93" s="733"/>
      <c r="B93" s="734"/>
      <c r="H93" s="735"/>
      <c r="I93" s="735"/>
    </row>
    <row r="94" spans="1:9" x14ac:dyDescent="0.25">
      <c r="A94" s="733"/>
      <c r="B94" s="734"/>
      <c r="H94" s="735"/>
      <c r="I94" s="735"/>
    </row>
    <row r="95" spans="1:9" x14ac:dyDescent="0.25">
      <c r="A95" s="733"/>
      <c r="B95" s="734"/>
      <c r="H95" s="735"/>
      <c r="I95" s="735"/>
    </row>
    <row r="96" spans="1:9" x14ac:dyDescent="0.25">
      <c r="A96" s="733"/>
      <c r="B96" s="734"/>
      <c r="H96" s="735"/>
      <c r="I96" s="735"/>
    </row>
    <row r="97" spans="1:9" x14ac:dyDescent="0.25">
      <c r="A97" s="733"/>
      <c r="H97" s="735"/>
      <c r="I97" s="735"/>
    </row>
    <row r="98" spans="1:9" x14ac:dyDescent="0.25">
      <c r="A98" s="733"/>
    </row>
    <row r="99" spans="1:9" x14ac:dyDescent="0.25">
      <c r="A99" s="733"/>
    </row>
    <row r="100" spans="1:9" x14ac:dyDescent="0.25">
      <c r="A100" s="733"/>
    </row>
  </sheetData>
  <autoFilter ref="A6:L48"/>
  <mergeCells count="35">
    <mergeCell ref="K3:L3"/>
    <mergeCell ref="K4:L4"/>
    <mergeCell ref="K5:L5"/>
    <mergeCell ref="A1:L1"/>
    <mergeCell ref="A2:B2"/>
    <mergeCell ref="C2:F2"/>
    <mergeCell ref="G2:H2"/>
    <mergeCell ref="I2:J2"/>
    <mergeCell ref="K2:L2"/>
    <mergeCell ref="A3:B3"/>
    <mergeCell ref="C3:F3"/>
    <mergeCell ref="I3:J3"/>
    <mergeCell ref="A4:B4"/>
    <mergeCell ref="G3:H3"/>
    <mergeCell ref="G4:H4"/>
    <mergeCell ref="A16:A17"/>
    <mergeCell ref="H16:I16"/>
    <mergeCell ref="C17:J17"/>
    <mergeCell ref="A5:B5"/>
    <mergeCell ref="C5:F5"/>
    <mergeCell ref="I5:J5"/>
    <mergeCell ref="C10:J10"/>
    <mergeCell ref="C7:J7"/>
    <mergeCell ref="C14:J14"/>
    <mergeCell ref="C13:J13"/>
    <mergeCell ref="C12:J12"/>
    <mergeCell ref="C11:J11"/>
    <mergeCell ref="G5:H5"/>
    <mergeCell ref="C54:J54"/>
    <mergeCell ref="C53:J53"/>
    <mergeCell ref="C50:J50"/>
    <mergeCell ref="C44:J44"/>
    <mergeCell ref="C4:F4"/>
    <mergeCell ref="I4:J4"/>
    <mergeCell ref="C40:J40"/>
  </mergeCells>
  <hyperlinks>
    <hyperlink ref="B7" r:id="rId1"/>
  </hyperlinks>
  <pageMargins left="0.7" right="0.7" top="0.75" bottom="0.75" header="0.3" footer="0.3"/>
  <pageSetup orientation="portrait"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M48"/>
  <sheetViews>
    <sheetView workbookViewId="0">
      <pane ySplit="6" topLeftCell="A22" activePane="bottomLeft" state="frozen"/>
      <selection pane="bottomLeft" activeCell="G26" sqref="G26"/>
    </sheetView>
  </sheetViews>
  <sheetFormatPr defaultColWidth="8.88671875" defaultRowHeight="15.75" x14ac:dyDescent="0.25"/>
  <cols>
    <col min="1" max="1" width="11.33203125" style="739" customWidth="1"/>
    <col min="2" max="2" width="7.88671875" style="737" customWidth="1"/>
    <col min="3" max="8" width="9.44140625" style="737" customWidth="1"/>
    <col min="9" max="9" width="10.109375" style="737" customWidth="1"/>
    <col min="10" max="10" width="9.44140625" style="737" customWidth="1"/>
    <col min="11" max="11" width="23.44140625" style="1310" customWidth="1"/>
    <col min="12" max="12" width="45" style="738" customWidth="1"/>
    <col min="13" max="16384" width="8.88671875" style="729"/>
  </cols>
  <sheetData>
    <row r="1" spans="1:13" s="725" customFormat="1" ht="30.75" customHeight="1" thickTop="1" x14ac:dyDescent="0.25">
      <c r="A1" s="2246" t="s">
        <v>2430</v>
      </c>
      <c r="B1" s="2247"/>
      <c r="C1" s="2247"/>
      <c r="D1" s="2247"/>
      <c r="E1" s="2247"/>
      <c r="F1" s="2247"/>
      <c r="G1" s="2247"/>
      <c r="H1" s="2247"/>
      <c r="I1" s="2247"/>
      <c r="J1" s="2247"/>
      <c r="K1" s="2247"/>
      <c r="L1" s="2248"/>
      <c r="M1" s="724"/>
    </row>
    <row r="2" spans="1:13" s="432" customFormat="1" ht="21.75" customHeight="1" x14ac:dyDescent="0.25">
      <c r="A2" s="1624" t="s">
        <v>177</v>
      </c>
      <c r="B2" s="1625"/>
      <c r="C2" s="1600">
        <f>(25+120+89)*25</f>
        <v>5850</v>
      </c>
      <c r="D2" s="1601"/>
      <c r="E2" s="1601"/>
      <c r="F2" s="1602"/>
      <c r="G2" s="1639" t="s">
        <v>2457</v>
      </c>
      <c r="H2" s="1640"/>
      <c r="I2" s="1628" t="s">
        <v>178</v>
      </c>
      <c r="J2" s="1629"/>
      <c r="K2" s="1756" t="s">
        <v>185</v>
      </c>
      <c r="L2" s="1757"/>
    </row>
    <row r="3" spans="1:13" s="432" customFormat="1" ht="21.75" customHeight="1" x14ac:dyDescent="0.25">
      <c r="A3" s="1624" t="s">
        <v>179</v>
      </c>
      <c r="B3" s="1625"/>
      <c r="C3" s="1600" t="s">
        <v>193</v>
      </c>
      <c r="D3" s="1601"/>
      <c r="E3" s="1601"/>
      <c r="F3" s="1602"/>
      <c r="G3" s="1639"/>
      <c r="H3" s="1640"/>
      <c r="I3" s="1628" t="s">
        <v>180</v>
      </c>
      <c r="J3" s="1629"/>
      <c r="K3" s="1756">
        <v>96</v>
      </c>
      <c r="L3" s="1757"/>
    </row>
    <row r="4" spans="1:13" s="432" customFormat="1" ht="21.75" customHeight="1" x14ac:dyDescent="0.25">
      <c r="A4" s="1624" t="s">
        <v>181</v>
      </c>
      <c r="B4" s="1625"/>
      <c r="C4" s="1600" t="s">
        <v>2436</v>
      </c>
      <c r="D4" s="1601"/>
      <c r="E4" s="1601"/>
      <c r="F4" s="1602"/>
      <c r="G4" s="1639"/>
      <c r="H4" s="1640"/>
      <c r="I4" s="1628" t="s">
        <v>182</v>
      </c>
      <c r="J4" s="1629"/>
      <c r="K4" s="1756" t="s">
        <v>1932</v>
      </c>
      <c r="L4" s="1757"/>
    </row>
    <row r="5" spans="1:13" ht="156.75" customHeight="1" thickBot="1" x14ac:dyDescent="0.3">
      <c r="A5" s="2237" t="s">
        <v>183</v>
      </c>
      <c r="B5" s="2238"/>
      <c r="C5" s="1675" t="s">
        <v>2439</v>
      </c>
      <c r="D5" s="1676"/>
      <c r="E5" s="1676"/>
      <c r="F5" s="1677"/>
      <c r="G5" s="1924" t="s">
        <v>2435</v>
      </c>
      <c r="H5" s="1925"/>
      <c r="I5" s="2239" t="s">
        <v>297</v>
      </c>
      <c r="J5" s="2240"/>
      <c r="K5" s="2244" t="s">
        <v>2584</v>
      </c>
      <c r="L5" s="2245"/>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3050</v>
      </c>
      <c r="L6" s="88" t="s">
        <v>10</v>
      </c>
    </row>
    <row r="7" spans="1:13" ht="82.5" customHeight="1" thickTop="1" x14ac:dyDescent="0.25">
      <c r="A7" s="837">
        <v>43344</v>
      </c>
      <c r="B7" s="838" t="s">
        <v>78</v>
      </c>
      <c r="C7" s="2235" t="s">
        <v>2206</v>
      </c>
      <c r="D7" s="2236"/>
      <c r="E7" s="2236"/>
      <c r="F7" s="2236"/>
      <c r="G7" s="2236"/>
      <c r="H7" s="2236"/>
      <c r="I7" s="2236"/>
      <c r="J7" s="2236"/>
      <c r="K7" s="1326" t="s">
        <v>1648</v>
      </c>
      <c r="L7" s="1325" t="s">
        <v>1648</v>
      </c>
    </row>
    <row r="8" spans="1:13" ht="58.5" customHeight="1" x14ac:dyDescent="0.25">
      <c r="A8" s="733">
        <v>43344</v>
      </c>
      <c r="B8" s="734" t="s">
        <v>18</v>
      </c>
      <c r="C8" s="735">
        <v>580</v>
      </c>
      <c r="D8" s="233">
        <f t="shared" ref="D8:D38" si="0">+C8*(100-E8)/100</f>
        <v>92.8</v>
      </c>
      <c r="E8" s="735">
        <v>84</v>
      </c>
      <c r="F8" s="735"/>
      <c r="G8" s="735">
        <v>202</v>
      </c>
      <c r="H8" s="735"/>
      <c r="I8" s="735"/>
      <c r="J8" s="735"/>
      <c r="K8" s="1195"/>
      <c r="L8" s="736" t="s">
        <v>2186</v>
      </c>
    </row>
    <row r="9" spans="1:13" ht="26.25" customHeight="1" x14ac:dyDescent="0.25">
      <c r="A9" s="2280">
        <v>43345</v>
      </c>
      <c r="B9" s="734" t="s">
        <v>66</v>
      </c>
      <c r="C9" s="2252" t="s">
        <v>2192</v>
      </c>
      <c r="D9" s="2242"/>
      <c r="E9" s="2242"/>
      <c r="F9" s="2242"/>
      <c r="G9" s="2242"/>
      <c r="H9" s="2242"/>
      <c r="I9" s="2242"/>
      <c r="J9" s="2243"/>
      <c r="K9" s="1196"/>
      <c r="L9" s="736"/>
    </row>
    <row r="10" spans="1:13" ht="47.25" x14ac:dyDescent="0.25">
      <c r="A10" s="2281"/>
      <c r="B10" s="734" t="s">
        <v>18</v>
      </c>
      <c r="C10" s="735">
        <v>460</v>
      </c>
      <c r="D10" s="233">
        <f t="shared" si="0"/>
        <v>73.599999999999994</v>
      </c>
      <c r="E10" s="735">
        <v>84</v>
      </c>
      <c r="F10" s="735"/>
      <c r="G10" s="735">
        <v>210</v>
      </c>
      <c r="H10" s="735"/>
      <c r="I10" s="735"/>
      <c r="J10" s="735"/>
      <c r="K10" s="1195"/>
      <c r="L10" s="736" t="s">
        <v>2191</v>
      </c>
    </row>
    <row r="11" spans="1:13" ht="48" thickBot="1" x14ac:dyDescent="0.3">
      <c r="A11" s="22">
        <v>43448</v>
      </c>
      <c r="B11" s="23" t="s">
        <v>18</v>
      </c>
      <c r="C11" s="798">
        <v>435</v>
      </c>
      <c r="D11" s="228">
        <f t="shared" si="0"/>
        <v>69.599999999999994</v>
      </c>
      <c r="E11" s="798">
        <v>84</v>
      </c>
      <c r="F11" s="798"/>
      <c r="G11" s="798">
        <v>310</v>
      </c>
      <c r="H11" s="798"/>
      <c r="I11" s="798"/>
      <c r="J11" s="798"/>
      <c r="K11" s="1314"/>
      <c r="L11" s="799" t="s">
        <v>2370</v>
      </c>
    </row>
    <row r="12" spans="1:13" ht="160.5" customHeight="1" thickTop="1" x14ac:dyDescent="0.25">
      <c r="A12" s="818">
        <v>43535</v>
      </c>
      <c r="B12" s="731" t="s">
        <v>24</v>
      </c>
      <c r="C12" s="2284" t="s">
        <v>2445</v>
      </c>
      <c r="D12" s="2285"/>
      <c r="E12" s="2285"/>
      <c r="F12" s="2285"/>
      <c r="G12" s="2285"/>
      <c r="H12" s="2285"/>
      <c r="I12" s="2285"/>
      <c r="J12" s="2286"/>
      <c r="K12" s="1324"/>
      <c r="L12" s="732" t="s">
        <v>1648</v>
      </c>
    </row>
    <row r="13" spans="1:13" x14ac:dyDescent="0.25">
      <c r="A13" s="733">
        <v>43541</v>
      </c>
      <c r="B13" s="734" t="s">
        <v>18</v>
      </c>
      <c r="C13" s="735">
        <v>50</v>
      </c>
      <c r="D13" s="233">
        <f t="shared" si="0"/>
        <v>15</v>
      </c>
      <c r="E13" s="735">
        <v>70</v>
      </c>
      <c r="F13" s="735"/>
      <c r="G13" s="735">
        <v>144</v>
      </c>
      <c r="H13" s="735"/>
      <c r="I13" s="735"/>
      <c r="J13" s="735"/>
      <c r="K13" s="1195"/>
      <c r="L13" s="736" t="s">
        <v>2249</v>
      </c>
    </row>
    <row r="14" spans="1:13" x14ac:dyDescent="0.25">
      <c r="A14" s="733">
        <v>43543</v>
      </c>
      <c r="B14" s="734" t="s">
        <v>13</v>
      </c>
      <c r="C14" s="1584" t="s">
        <v>2449</v>
      </c>
      <c r="D14" s="1585"/>
      <c r="E14" s="1585"/>
      <c r="F14" s="1585"/>
      <c r="G14" s="1585"/>
      <c r="H14" s="1585"/>
      <c r="I14" s="1585"/>
      <c r="J14" s="1586"/>
      <c r="K14" s="1146"/>
      <c r="L14" s="736"/>
    </row>
    <row r="15" spans="1:13" ht="30" customHeight="1" x14ac:dyDescent="0.25">
      <c r="A15" s="834">
        <v>43551</v>
      </c>
      <c r="B15" s="734" t="s">
        <v>26</v>
      </c>
      <c r="C15" s="1584" t="s">
        <v>2457</v>
      </c>
      <c r="D15" s="1585"/>
      <c r="E15" s="1585"/>
      <c r="F15" s="1585"/>
      <c r="G15" s="1585"/>
      <c r="H15" s="1585"/>
      <c r="I15" s="1585"/>
      <c r="J15" s="1586"/>
      <c r="K15" s="1146"/>
      <c r="L15" s="736"/>
    </row>
    <row r="16" spans="1:13" ht="48.75" customHeight="1" x14ac:dyDescent="0.25">
      <c r="A16" s="836">
        <v>43556</v>
      </c>
      <c r="B16" s="731" t="s">
        <v>19</v>
      </c>
      <c r="C16" s="2267" t="s">
        <v>2465</v>
      </c>
      <c r="D16" s="2268"/>
      <c r="E16" s="2268"/>
      <c r="F16" s="2268"/>
      <c r="G16" s="2268"/>
      <c r="H16" s="2268"/>
      <c r="I16" s="2268"/>
      <c r="J16" s="2268"/>
      <c r="K16" s="732" t="s">
        <v>3085</v>
      </c>
      <c r="L16" s="732" t="s">
        <v>2466</v>
      </c>
    </row>
    <row r="17" spans="1:12" ht="19.5" customHeight="1" x14ac:dyDescent="0.25">
      <c r="A17" s="733">
        <v>43556</v>
      </c>
      <c r="B17" s="734" t="s">
        <v>13</v>
      </c>
      <c r="C17" s="1592" t="s">
        <v>2468</v>
      </c>
      <c r="D17" s="1593"/>
      <c r="E17" s="1593"/>
      <c r="F17" s="1593"/>
      <c r="G17" s="1593"/>
      <c r="H17" s="1593"/>
      <c r="I17" s="1593"/>
      <c r="J17" s="1594"/>
      <c r="K17" s="1149"/>
      <c r="L17" s="736"/>
    </row>
    <row r="18" spans="1:12" x14ac:dyDescent="0.25">
      <c r="A18" s="733">
        <v>43565</v>
      </c>
      <c r="B18" s="734" t="s">
        <v>127</v>
      </c>
      <c r="C18" s="735"/>
      <c r="D18" s="233"/>
      <c r="E18" s="735"/>
      <c r="F18" s="735"/>
      <c r="G18" s="735"/>
      <c r="H18" s="735">
        <v>5850</v>
      </c>
      <c r="I18" s="735">
        <v>90</v>
      </c>
      <c r="J18" s="735"/>
      <c r="K18" s="1195"/>
      <c r="L18" s="736" t="s">
        <v>2475</v>
      </c>
    </row>
    <row r="19" spans="1:12" x14ac:dyDescent="0.25">
      <c r="A19" s="733">
        <v>43572</v>
      </c>
      <c r="B19" s="734" t="s">
        <v>127</v>
      </c>
      <c r="C19" s="735"/>
      <c r="D19" s="233"/>
      <c r="E19" s="735"/>
      <c r="F19" s="735"/>
      <c r="G19" s="735"/>
      <c r="H19" s="735">
        <v>5750</v>
      </c>
      <c r="I19" s="735">
        <v>100</v>
      </c>
      <c r="J19" s="735"/>
      <c r="K19" s="1195"/>
      <c r="L19" s="736" t="s">
        <v>2481</v>
      </c>
    </row>
    <row r="20" spans="1:12" x14ac:dyDescent="0.25">
      <c r="A20" s="733">
        <v>43568</v>
      </c>
      <c r="B20" s="734" t="s">
        <v>18</v>
      </c>
      <c r="C20" s="735">
        <v>25</v>
      </c>
      <c r="D20" s="233">
        <f t="shared" si="0"/>
        <v>25</v>
      </c>
      <c r="E20" s="735">
        <v>0</v>
      </c>
      <c r="F20" s="735"/>
      <c r="G20" s="735">
        <v>140</v>
      </c>
      <c r="H20" s="735"/>
      <c r="I20" s="735"/>
      <c r="J20" s="735"/>
      <c r="K20" s="1195"/>
      <c r="L20" s="736" t="s">
        <v>2577</v>
      </c>
    </row>
    <row r="21" spans="1:12" ht="54" customHeight="1" x14ac:dyDescent="0.25">
      <c r="A21" s="836">
        <v>43669</v>
      </c>
      <c r="B21" s="731" t="s">
        <v>2580</v>
      </c>
      <c r="C21" s="2267" t="s">
        <v>2588</v>
      </c>
      <c r="D21" s="2268"/>
      <c r="E21" s="2268"/>
      <c r="F21" s="2268"/>
      <c r="G21" s="2268"/>
      <c r="H21" s="2268"/>
      <c r="I21" s="2268"/>
      <c r="J21" s="2268"/>
      <c r="K21" s="732" t="s">
        <v>2581</v>
      </c>
      <c r="L21" s="732" t="s">
        <v>2581</v>
      </c>
    </row>
    <row r="22" spans="1:12" x14ac:dyDescent="0.25">
      <c r="A22" s="733">
        <v>43681</v>
      </c>
      <c r="B22" s="734" t="s">
        <v>18</v>
      </c>
      <c r="C22" s="735">
        <v>15</v>
      </c>
      <c r="D22" s="233">
        <f t="shared" si="0"/>
        <v>15</v>
      </c>
      <c r="E22" s="735">
        <v>0</v>
      </c>
      <c r="F22" s="735"/>
      <c r="G22" s="735">
        <v>180</v>
      </c>
      <c r="H22" s="735"/>
      <c r="I22" s="735"/>
      <c r="J22" s="735"/>
      <c r="K22" s="1195"/>
      <c r="L22" s="736" t="s">
        <v>2593</v>
      </c>
    </row>
    <row r="23" spans="1:12" x14ac:dyDescent="0.25">
      <c r="A23" s="733">
        <v>43690</v>
      </c>
      <c r="B23" s="734" t="s">
        <v>66</v>
      </c>
      <c r="C23" s="1584" t="s">
        <v>2601</v>
      </c>
      <c r="D23" s="1585"/>
      <c r="E23" s="1585"/>
      <c r="F23" s="1585"/>
      <c r="G23" s="1585"/>
      <c r="H23" s="1585"/>
      <c r="I23" s="1585"/>
      <c r="J23" s="1586"/>
      <c r="K23" s="1146"/>
      <c r="L23" s="736"/>
    </row>
    <row r="24" spans="1:12" x14ac:dyDescent="0.25">
      <c r="A24" s="733">
        <v>43993</v>
      </c>
      <c r="B24" s="864" t="s">
        <v>66</v>
      </c>
      <c r="C24" s="1592" t="s">
        <v>2973</v>
      </c>
      <c r="D24" s="1593"/>
      <c r="E24" s="1593"/>
      <c r="F24" s="1593"/>
      <c r="G24" s="1593"/>
      <c r="H24" s="1593"/>
      <c r="I24" s="1593"/>
      <c r="J24" s="1594"/>
      <c r="K24" s="1149"/>
      <c r="L24" s="736"/>
    </row>
    <row r="25" spans="1:12" x14ac:dyDescent="0.25">
      <c r="A25" s="733">
        <v>44197</v>
      </c>
      <c r="B25" s="864" t="s">
        <v>66</v>
      </c>
      <c r="C25" s="1584" t="s">
        <v>3278</v>
      </c>
      <c r="D25" s="1585"/>
      <c r="E25" s="1585"/>
      <c r="F25" s="1585"/>
      <c r="G25" s="1585"/>
      <c r="H25" s="1585"/>
      <c r="I25" s="1585"/>
      <c r="J25" s="1586"/>
      <c r="K25" s="1195"/>
      <c r="L25" s="736"/>
    </row>
    <row r="26" spans="1:12" x14ac:dyDescent="0.25">
      <c r="A26" s="733"/>
      <c r="C26" s="735"/>
      <c r="D26" s="233">
        <f t="shared" si="0"/>
        <v>0</v>
      </c>
      <c r="E26" s="735"/>
      <c r="F26" s="735"/>
      <c r="G26" s="735"/>
      <c r="H26" s="735"/>
      <c r="I26" s="735"/>
      <c r="J26" s="735"/>
      <c r="K26" s="1195"/>
      <c r="L26" s="736"/>
    </row>
    <row r="27" spans="1:12" x14ac:dyDescent="0.25">
      <c r="A27" s="733"/>
      <c r="C27" s="735"/>
      <c r="D27" s="233">
        <f t="shared" si="0"/>
        <v>0</v>
      </c>
      <c r="E27" s="735"/>
      <c r="F27" s="735"/>
      <c r="G27" s="735"/>
      <c r="H27" s="735"/>
      <c r="I27" s="735"/>
      <c r="J27" s="735"/>
      <c r="K27" s="1195"/>
      <c r="L27" s="736"/>
    </row>
    <row r="28" spans="1:12" x14ac:dyDescent="0.25">
      <c r="A28" s="733"/>
      <c r="C28" s="735"/>
      <c r="D28" s="233">
        <f t="shared" si="0"/>
        <v>0</v>
      </c>
      <c r="E28" s="735"/>
      <c r="F28" s="735"/>
      <c r="G28" s="735"/>
      <c r="H28" s="735"/>
      <c r="I28" s="735"/>
      <c r="J28" s="735"/>
      <c r="K28" s="1195"/>
      <c r="L28" s="736"/>
    </row>
    <row r="29" spans="1:12" x14ac:dyDescent="0.25">
      <c r="A29" s="733"/>
      <c r="C29" s="735"/>
      <c r="D29" s="233">
        <f t="shared" si="0"/>
        <v>0</v>
      </c>
      <c r="E29" s="735"/>
      <c r="F29" s="735"/>
      <c r="G29" s="735"/>
      <c r="H29" s="735"/>
      <c r="I29" s="735"/>
      <c r="J29" s="735"/>
      <c r="K29" s="1195"/>
      <c r="L29" s="736"/>
    </row>
    <row r="30" spans="1:12" x14ac:dyDescent="0.25">
      <c r="A30" s="733"/>
      <c r="C30" s="735"/>
      <c r="D30" s="233">
        <f t="shared" si="0"/>
        <v>0</v>
      </c>
      <c r="E30" s="735"/>
      <c r="F30" s="735"/>
      <c r="G30" s="735"/>
      <c r="H30" s="735"/>
      <c r="I30" s="735"/>
      <c r="J30" s="735"/>
      <c r="K30" s="1195"/>
      <c r="L30" s="736"/>
    </row>
    <row r="31" spans="1:12" x14ac:dyDescent="0.25">
      <c r="A31" s="733"/>
      <c r="C31" s="735"/>
      <c r="D31" s="233">
        <f t="shared" si="0"/>
        <v>0</v>
      </c>
      <c r="E31" s="735"/>
      <c r="F31" s="735"/>
      <c r="G31" s="735"/>
      <c r="H31" s="735"/>
      <c r="I31" s="735"/>
      <c r="J31" s="735"/>
      <c r="K31" s="1195"/>
      <c r="L31" s="736"/>
    </row>
    <row r="32" spans="1:12" x14ac:dyDescent="0.25">
      <c r="A32" s="733"/>
      <c r="C32" s="735"/>
      <c r="D32" s="233">
        <f t="shared" si="0"/>
        <v>0</v>
      </c>
      <c r="E32" s="735"/>
      <c r="F32" s="735"/>
      <c r="G32" s="735"/>
      <c r="H32" s="735"/>
      <c r="I32" s="735"/>
      <c r="J32" s="735"/>
      <c r="K32" s="1195"/>
      <c r="L32" s="736"/>
    </row>
    <row r="33" spans="1:13" x14ac:dyDescent="0.25">
      <c r="A33" s="733"/>
      <c r="C33" s="735"/>
      <c r="D33" s="233">
        <f t="shared" si="0"/>
        <v>0</v>
      </c>
      <c r="E33" s="735"/>
      <c r="F33" s="735"/>
      <c r="G33" s="735"/>
      <c r="H33" s="735"/>
      <c r="I33" s="735"/>
      <c r="J33" s="735"/>
      <c r="K33" s="1195"/>
      <c r="L33" s="736"/>
    </row>
    <row r="34" spans="1:13" x14ac:dyDescent="0.25">
      <c r="A34" s="733"/>
      <c r="C34" s="735"/>
      <c r="D34" s="233">
        <f t="shared" si="0"/>
        <v>0</v>
      </c>
      <c r="E34" s="735"/>
      <c r="F34" s="735"/>
      <c r="G34" s="735"/>
      <c r="H34" s="735"/>
      <c r="I34" s="735"/>
      <c r="J34" s="735"/>
      <c r="K34" s="1195"/>
      <c r="L34" s="736"/>
    </row>
    <row r="35" spans="1:13" x14ac:dyDescent="0.25">
      <c r="A35" s="733"/>
      <c r="C35" s="735"/>
      <c r="D35" s="233">
        <f t="shared" si="0"/>
        <v>0</v>
      </c>
      <c r="E35" s="735"/>
      <c r="F35" s="735"/>
      <c r="G35" s="735"/>
      <c r="H35" s="735"/>
      <c r="I35" s="735"/>
      <c r="J35" s="735"/>
      <c r="K35" s="1195"/>
      <c r="L35" s="736"/>
    </row>
    <row r="36" spans="1:13" x14ac:dyDescent="0.25">
      <c r="A36" s="733"/>
      <c r="C36" s="735"/>
      <c r="D36" s="233">
        <f t="shared" si="0"/>
        <v>0</v>
      </c>
      <c r="E36" s="735"/>
      <c r="F36" s="735"/>
      <c r="G36" s="735"/>
      <c r="H36" s="735"/>
      <c r="I36" s="735"/>
      <c r="J36" s="735"/>
      <c r="K36" s="1195"/>
      <c r="L36" s="736"/>
    </row>
    <row r="37" spans="1:13" x14ac:dyDescent="0.25">
      <c r="A37" s="733"/>
      <c r="C37" s="735"/>
      <c r="D37" s="233">
        <f t="shared" si="0"/>
        <v>0</v>
      </c>
      <c r="E37" s="735"/>
      <c r="F37" s="735"/>
      <c r="G37" s="735"/>
      <c r="H37" s="735"/>
      <c r="I37" s="735"/>
      <c r="J37" s="735"/>
      <c r="K37" s="1195"/>
      <c r="L37" s="736"/>
    </row>
    <row r="38" spans="1:13" x14ac:dyDescent="0.25">
      <c r="A38" s="733"/>
      <c r="C38" s="735"/>
      <c r="D38" s="233">
        <f t="shared" si="0"/>
        <v>0</v>
      </c>
      <c r="E38" s="735"/>
      <c r="F38" s="735"/>
      <c r="G38" s="735"/>
      <c r="H38" s="735"/>
      <c r="I38" s="735"/>
      <c r="J38" s="735"/>
      <c r="K38" s="1195"/>
      <c r="L38" s="736"/>
    </row>
    <row r="39" spans="1:13" x14ac:dyDescent="0.25">
      <c r="A39" s="733"/>
      <c r="C39" s="735"/>
      <c r="D39" s="735"/>
      <c r="E39" s="735"/>
      <c r="F39" s="735"/>
      <c r="G39" s="735"/>
      <c r="H39" s="735"/>
      <c r="I39" s="735"/>
      <c r="J39" s="735"/>
      <c r="K39" s="1195"/>
      <c r="L39" s="736"/>
    </row>
    <row r="40" spans="1:13" x14ac:dyDescent="0.25">
      <c r="A40" s="733"/>
      <c r="C40" s="735"/>
      <c r="D40" s="735"/>
      <c r="E40" s="735"/>
      <c r="F40" s="735"/>
      <c r="G40" s="735"/>
      <c r="H40" s="735"/>
      <c r="I40" s="735"/>
      <c r="J40" s="735"/>
      <c r="K40" s="1195"/>
      <c r="L40" s="736"/>
    </row>
    <row r="41" spans="1:13" x14ac:dyDescent="0.25">
      <c r="A41" s="733"/>
      <c r="C41" s="735"/>
      <c r="D41" s="735"/>
      <c r="E41" s="735"/>
      <c r="F41" s="735"/>
      <c r="G41" s="735"/>
      <c r="H41" s="735"/>
      <c r="I41" s="735"/>
      <c r="J41" s="735"/>
      <c r="K41" s="1195"/>
      <c r="L41" s="736"/>
    </row>
    <row r="42" spans="1:13" x14ac:dyDescent="0.25">
      <c r="A42" s="733"/>
      <c r="C42" s="735"/>
      <c r="D42" s="735"/>
      <c r="E42" s="735"/>
      <c r="F42" s="735"/>
      <c r="G42" s="735"/>
      <c r="H42" s="735"/>
      <c r="I42" s="735"/>
      <c r="J42" s="735"/>
      <c r="K42" s="1195"/>
      <c r="L42" s="736"/>
    </row>
    <row r="43" spans="1:13" x14ac:dyDescent="0.25">
      <c r="A43" s="733"/>
      <c r="C43" s="735"/>
      <c r="D43" s="735"/>
      <c r="E43" s="735"/>
      <c r="F43" s="735"/>
      <c r="G43" s="735"/>
      <c r="H43" s="735"/>
      <c r="I43" s="735"/>
      <c r="J43" s="735"/>
      <c r="K43" s="1195"/>
      <c r="L43" s="736"/>
    </row>
    <row r="44" spans="1:13" x14ac:dyDescent="0.25">
      <c r="A44" s="733"/>
      <c r="C44" s="735"/>
      <c r="D44" s="735"/>
      <c r="E44" s="735"/>
      <c r="F44" s="735"/>
      <c r="G44" s="735"/>
      <c r="H44" s="735"/>
      <c r="I44" s="735"/>
      <c r="J44" s="735"/>
      <c r="K44" s="1195"/>
      <c r="L44" s="736"/>
    </row>
    <row r="45" spans="1:13" x14ac:dyDescent="0.25">
      <c r="A45" s="733"/>
    </row>
    <row r="46" spans="1:13" s="737" customFormat="1" x14ac:dyDescent="0.25">
      <c r="A46" s="733"/>
      <c r="K46" s="1310"/>
      <c r="L46" s="738"/>
      <c r="M46" s="729"/>
    </row>
    <row r="47" spans="1:13" s="737" customFormat="1" x14ac:dyDescent="0.25">
      <c r="A47" s="733"/>
      <c r="K47" s="1310"/>
      <c r="L47" s="738"/>
      <c r="M47" s="729"/>
    </row>
    <row r="48" spans="1:13" s="737" customFormat="1" x14ac:dyDescent="0.25">
      <c r="A48" s="733"/>
      <c r="K48" s="1310"/>
      <c r="L48" s="738"/>
      <c r="M48" s="729"/>
    </row>
  </sheetData>
  <autoFilter ref="A6:L7"/>
  <mergeCells count="31">
    <mergeCell ref="K5:L5"/>
    <mergeCell ref="C24:J24"/>
    <mergeCell ref="C9:J9"/>
    <mergeCell ref="C23:J23"/>
    <mergeCell ref="C21:J21"/>
    <mergeCell ref="C7:J7"/>
    <mergeCell ref="A1:L1"/>
    <mergeCell ref="A2:B2"/>
    <mergeCell ref="C2:F2"/>
    <mergeCell ref="I2:J2"/>
    <mergeCell ref="G2:H4"/>
    <mergeCell ref="A3:B3"/>
    <mergeCell ref="C3:F3"/>
    <mergeCell ref="I3:J3"/>
    <mergeCell ref="A4:B4"/>
    <mergeCell ref="C4:F4"/>
    <mergeCell ref="I4:J4"/>
    <mergeCell ref="K2:L2"/>
    <mergeCell ref="K3:L3"/>
    <mergeCell ref="K4:L4"/>
    <mergeCell ref="C25:J25"/>
    <mergeCell ref="A5:B5"/>
    <mergeCell ref="C5:F5"/>
    <mergeCell ref="I5:J5"/>
    <mergeCell ref="C17:J17"/>
    <mergeCell ref="G5:H5"/>
    <mergeCell ref="C16:J16"/>
    <mergeCell ref="C15:J15"/>
    <mergeCell ref="C14:J14"/>
    <mergeCell ref="C12:J12"/>
    <mergeCell ref="A9:A10"/>
  </mergeCells>
  <hyperlinks>
    <hyperlink ref="B7" r:id="rId1"/>
  </hyperlinks>
  <pageMargins left="0.7" right="0.7" top="0.75" bottom="0.75" header="0.3" footer="0.3"/>
  <pageSetup orientation="portrait"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M49"/>
  <sheetViews>
    <sheetView topLeftCell="A4" workbookViewId="0">
      <selection activeCell="C20" sqref="C20:J20"/>
    </sheetView>
  </sheetViews>
  <sheetFormatPr defaultColWidth="8.88671875" defaultRowHeight="15.75" x14ac:dyDescent="0.25"/>
  <cols>
    <col min="1" max="1" width="11.33203125" style="739" customWidth="1"/>
    <col min="2" max="2" width="7.88671875" style="737" customWidth="1"/>
    <col min="3" max="10" width="9" style="737" customWidth="1"/>
    <col min="11" max="11" width="22.5546875" style="1310" customWidth="1"/>
    <col min="12" max="12" width="43" style="738" customWidth="1"/>
    <col min="13" max="16384" width="8.88671875" style="729"/>
  </cols>
  <sheetData>
    <row r="1" spans="1:13" s="725" customFormat="1" ht="30.75" customHeight="1" thickTop="1" x14ac:dyDescent="0.25">
      <c r="A1" s="2246" t="s">
        <v>2553</v>
      </c>
      <c r="B1" s="2247"/>
      <c r="C1" s="2247"/>
      <c r="D1" s="2247"/>
      <c r="E1" s="2247"/>
      <c r="F1" s="2247"/>
      <c r="G1" s="2247"/>
      <c r="H1" s="2247"/>
      <c r="I1" s="2247"/>
      <c r="J1" s="2247"/>
      <c r="K1" s="2247"/>
      <c r="L1" s="2248"/>
      <c r="M1" s="724"/>
    </row>
    <row r="2" spans="1:13" s="432" customFormat="1" ht="21.75" customHeight="1" x14ac:dyDescent="0.25">
      <c r="A2" s="1624" t="s">
        <v>177</v>
      </c>
      <c r="B2" s="1625"/>
      <c r="C2" s="1600">
        <f>+(25+124+80)*25</f>
        <v>5725</v>
      </c>
      <c r="D2" s="1601"/>
      <c r="E2" s="1601"/>
      <c r="F2" s="1602"/>
      <c r="G2" s="1639"/>
      <c r="H2" s="1640"/>
      <c r="I2" s="1628" t="s">
        <v>178</v>
      </c>
      <c r="J2" s="1629"/>
      <c r="K2" s="1718"/>
      <c r="L2" s="1719"/>
    </row>
    <row r="3" spans="1:13" s="432" customFormat="1" ht="21.75" customHeight="1" x14ac:dyDescent="0.25">
      <c r="A3" s="1624" t="s">
        <v>179</v>
      </c>
      <c r="B3" s="1625"/>
      <c r="C3" s="1600"/>
      <c r="D3" s="1601"/>
      <c r="E3" s="1601"/>
      <c r="F3" s="1602"/>
      <c r="G3" s="1639"/>
      <c r="H3" s="1640"/>
      <c r="I3" s="1628" t="s">
        <v>180</v>
      </c>
      <c r="J3" s="1629"/>
      <c r="K3" s="1718"/>
      <c r="L3" s="1719"/>
    </row>
    <row r="4" spans="1:13" s="432" customFormat="1" ht="21.75" customHeight="1" x14ac:dyDescent="0.25">
      <c r="A4" s="1624" t="s">
        <v>181</v>
      </c>
      <c r="B4" s="1625"/>
      <c r="C4" s="1600" t="s">
        <v>1606</v>
      </c>
      <c r="D4" s="1601"/>
      <c r="E4" s="1601"/>
      <c r="F4" s="1602"/>
      <c r="G4" s="1639"/>
      <c r="H4" s="1640"/>
      <c r="I4" s="1628" t="s">
        <v>182</v>
      </c>
      <c r="J4" s="1629"/>
      <c r="K4" s="1632" t="s">
        <v>1932</v>
      </c>
      <c r="L4" s="1633"/>
    </row>
    <row r="5" spans="1:13" ht="66.75" customHeight="1" thickBot="1" x14ac:dyDescent="0.3">
      <c r="A5" s="2237" t="s">
        <v>183</v>
      </c>
      <c r="B5" s="2238"/>
      <c r="C5" s="1675" t="s">
        <v>2557</v>
      </c>
      <c r="D5" s="1676"/>
      <c r="E5" s="1676"/>
      <c r="F5" s="1677"/>
      <c r="G5" s="1924"/>
      <c r="H5" s="1925"/>
      <c r="I5" s="2239" t="s">
        <v>297</v>
      </c>
      <c r="J5" s="2240"/>
      <c r="K5" s="2244" t="s">
        <v>2555</v>
      </c>
      <c r="L5" s="2245"/>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3050</v>
      </c>
      <c r="L6" s="88" t="s">
        <v>10</v>
      </c>
    </row>
    <row r="7" spans="1:13" ht="82.5" customHeight="1" thickTop="1" x14ac:dyDescent="0.25">
      <c r="A7" s="837">
        <v>43643</v>
      </c>
      <c r="B7" s="838" t="s">
        <v>78</v>
      </c>
      <c r="C7" s="2235" t="s">
        <v>2704</v>
      </c>
      <c r="D7" s="2236"/>
      <c r="E7" s="2236"/>
      <c r="F7" s="2236"/>
      <c r="G7" s="2236"/>
      <c r="H7" s="2236"/>
      <c r="I7" s="2236"/>
      <c r="J7" s="2236"/>
      <c r="K7" s="839" t="s">
        <v>2611</v>
      </c>
      <c r="L7" s="839" t="s">
        <v>2611</v>
      </c>
    </row>
    <row r="8" spans="1:13" x14ac:dyDescent="0.25">
      <c r="A8" s="733">
        <v>43657</v>
      </c>
      <c r="B8" s="864" t="s">
        <v>18</v>
      </c>
      <c r="C8" s="735">
        <v>95</v>
      </c>
      <c r="D8" s="233">
        <f t="shared" ref="D8:D39" si="0">+C8*(100-E8)/100</f>
        <v>94.05</v>
      </c>
      <c r="E8" s="735">
        <v>1</v>
      </c>
      <c r="F8" s="735"/>
      <c r="G8" s="735">
        <v>170</v>
      </c>
      <c r="H8" s="735"/>
      <c r="I8" s="735"/>
      <c r="J8" s="735"/>
      <c r="K8" s="1195"/>
      <c r="L8" s="736" t="s">
        <v>36</v>
      </c>
    </row>
    <row r="9" spans="1:13" x14ac:dyDescent="0.25">
      <c r="A9" s="733">
        <v>43711</v>
      </c>
      <c r="B9" s="864" t="s">
        <v>13</v>
      </c>
      <c r="C9" s="1584" t="s">
        <v>2380</v>
      </c>
      <c r="D9" s="1585"/>
      <c r="E9" s="1585"/>
      <c r="F9" s="1585"/>
      <c r="G9" s="1585"/>
      <c r="H9" s="1585"/>
      <c r="I9" s="1585"/>
      <c r="J9" s="1586"/>
      <c r="K9" s="1146"/>
      <c r="L9" s="736"/>
    </row>
    <row r="10" spans="1:13" x14ac:dyDescent="0.25">
      <c r="A10" s="733">
        <v>43706</v>
      </c>
      <c r="B10" s="864" t="s">
        <v>127</v>
      </c>
      <c r="C10" s="735"/>
      <c r="D10" s="233"/>
      <c r="E10" s="735"/>
      <c r="F10" s="735"/>
      <c r="G10" s="735"/>
      <c r="H10" s="735">
        <v>5700</v>
      </c>
      <c r="I10" s="735">
        <v>100</v>
      </c>
      <c r="J10" s="735"/>
      <c r="K10" s="1195"/>
      <c r="L10" s="736" t="s">
        <v>2619</v>
      </c>
    </row>
    <row r="11" spans="1:13" x14ac:dyDescent="0.25">
      <c r="A11" s="733">
        <v>43753</v>
      </c>
      <c r="B11" s="864" t="s">
        <v>13</v>
      </c>
      <c r="C11" s="1584" t="s">
        <v>2670</v>
      </c>
      <c r="D11" s="1585"/>
      <c r="E11" s="1585"/>
      <c r="F11" s="1585"/>
      <c r="G11" s="1585"/>
      <c r="H11" s="1585"/>
      <c r="I11" s="1585"/>
      <c r="J11" s="1586"/>
      <c r="K11" s="1146"/>
      <c r="L11" s="736"/>
    </row>
    <row r="12" spans="1:13" ht="36" customHeight="1" x14ac:dyDescent="0.25">
      <c r="A12" s="733">
        <v>43767</v>
      </c>
      <c r="B12" s="864" t="s">
        <v>13</v>
      </c>
      <c r="C12" s="1592" t="s">
        <v>2677</v>
      </c>
      <c r="D12" s="1593"/>
      <c r="E12" s="1593"/>
      <c r="F12" s="1593"/>
      <c r="G12" s="1593"/>
      <c r="H12" s="1593"/>
      <c r="I12" s="1593"/>
      <c r="J12" s="1594"/>
      <c r="K12" s="1149"/>
      <c r="L12" s="736"/>
    </row>
    <row r="13" spans="1:13" ht="36" customHeight="1" x14ac:dyDescent="0.25">
      <c r="A13" s="733">
        <v>43780</v>
      </c>
      <c r="B13" s="864" t="s">
        <v>13</v>
      </c>
      <c r="C13" s="1592" t="s">
        <v>2690</v>
      </c>
      <c r="D13" s="1593"/>
      <c r="E13" s="1593"/>
      <c r="F13" s="1593"/>
      <c r="G13" s="1593"/>
      <c r="H13" s="1593"/>
      <c r="I13" s="1593"/>
      <c r="J13" s="1594"/>
      <c r="K13" s="1149"/>
      <c r="L13" s="736"/>
    </row>
    <row r="14" spans="1:13" x14ac:dyDescent="0.25">
      <c r="A14" s="2280">
        <v>43784</v>
      </c>
      <c r="B14" s="864" t="s">
        <v>127</v>
      </c>
      <c r="C14" s="735"/>
      <c r="D14" s="233"/>
      <c r="E14" s="735"/>
      <c r="F14" s="735"/>
      <c r="G14" s="735"/>
      <c r="H14" s="735">
        <v>5700</v>
      </c>
      <c r="I14" s="735">
        <v>100</v>
      </c>
      <c r="J14" s="735"/>
      <c r="K14" s="1195"/>
      <c r="L14" s="736" t="s">
        <v>7</v>
      </c>
    </row>
    <row r="15" spans="1:13" x14ac:dyDescent="0.25">
      <c r="A15" s="2281"/>
      <c r="B15" s="864" t="s">
        <v>66</v>
      </c>
      <c r="C15" s="2252" t="s">
        <v>2712</v>
      </c>
      <c r="D15" s="2242"/>
      <c r="E15" s="2242"/>
      <c r="F15" s="2242"/>
      <c r="G15" s="2242"/>
      <c r="H15" s="2242"/>
      <c r="I15" s="2242"/>
      <c r="J15" s="2243"/>
      <c r="K15" s="1196"/>
      <c r="L15" s="736"/>
    </row>
    <row r="16" spans="1:13" x14ac:dyDescent="0.25">
      <c r="A16" s="733">
        <v>43789</v>
      </c>
      <c r="B16" s="864" t="s">
        <v>127</v>
      </c>
      <c r="C16" s="735"/>
      <c r="D16" s="233"/>
      <c r="E16" s="735"/>
      <c r="F16" s="735"/>
      <c r="G16" s="735"/>
      <c r="H16" s="735"/>
      <c r="I16" s="735"/>
      <c r="J16" s="735">
        <v>5465</v>
      </c>
      <c r="K16" s="1195"/>
      <c r="L16" s="879" t="s">
        <v>2703</v>
      </c>
    </row>
    <row r="17" spans="1:12" x14ac:dyDescent="0.25">
      <c r="A17" s="844">
        <v>43801</v>
      </c>
      <c r="B17" s="878" t="s">
        <v>127</v>
      </c>
      <c r="C17" s="846"/>
      <c r="D17" s="314"/>
      <c r="E17" s="846"/>
      <c r="F17" s="846"/>
      <c r="G17" s="846"/>
      <c r="H17" s="846"/>
      <c r="I17" s="846"/>
      <c r="J17" s="846">
        <v>4390</v>
      </c>
      <c r="K17" s="1320"/>
      <c r="L17" s="882" t="s">
        <v>2717</v>
      </c>
    </row>
    <row r="18" spans="1:12" x14ac:dyDescent="0.25">
      <c r="A18" s="733">
        <v>43811</v>
      </c>
      <c r="B18" s="864" t="s">
        <v>127</v>
      </c>
      <c r="C18" s="735"/>
      <c r="D18" s="233" t="s">
        <v>1941</v>
      </c>
      <c r="E18" s="735"/>
      <c r="F18" s="735"/>
      <c r="G18" s="735"/>
      <c r="H18" s="735"/>
      <c r="I18" s="735"/>
      <c r="J18" s="735">
        <v>5337</v>
      </c>
      <c r="K18" s="1195"/>
      <c r="L18" s="736"/>
    </row>
    <row r="19" spans="1:12" x14ac:dyDescent="0.25">
      <c r="A19" s="733">
        <v>43926</v>
      </c>
      <c r="B19" s="864" t="s">
        <v>26</v>
      </c>
      <c r="C19" s="1592" t="s">
        <v>2871</v>
      </c>
      <c r="D19" s="1593"/>
      <c r="E19" s="1593"/>
      <c r="F19" s="1593"/>
      <c r="G19" s="1593"/>
      <c r="H19" s="1593"/>
      <c r="I19" s="1593"/>
      <c r="J19" s="1594"/>
      <c r="K19" s="1149"/>
      <c r="L19" s="736"/>
    </row>
    <row r="20" spans="1:12" x14ac:dyDescent="0.25">
      <c r="A20" s="733">
        <v>43929</v>
      </c>
      <c r="B20" s="864" t="s">
        <v>66</v>
      </c>
      <c r="C20" s="2252" t="s">
        <v>2873</v>
      </c>
      <c r="D20" s="2242"/>
      <c r="E20" s="2242"/>
      <c r="F20" s="2242"/>
      <c r="G20" s="2242"/>
      <c r="H20" s="2242"/>
      <c r="I20" s="2242"/>
      <c r="J20" s="2243"/>
      <c r="K20" s="1196"/>
      <c r="L20" s="736"/>
    </row>
    <row r="21" spans="1:12" x14ac:dyDescent="0.25">
      <c r="A21" s="733"/>
      <c r="B21" s="864"/>
      <c r="C21" s="735"/>
      <c r="D21" s="233">
        <f t="shared" si="0"/>
        <v>0</v>
      </c>
      <c r="E21" s="735"/>
      <c r="F21" s="735"/>
      <c r="G21" s="735"/>
      <c r="H21" s="735"/>
      <c r="I21" s="735"/>
      <c r="J21" s="735"/>
      <c r="K21" s="1195"/>
      <c r="L21" s="736"/>
    </row>
    <row r="22" spans="1:12" x14ac:dyDescent="0.25">
      <c r="A22" s="733"/>
      <c r="B22" s="864"/>
      <c r="C22" s="735"/>
      <c r="D22" s="233">
        <f t="shared" si="0"/>
        <v>0</v>
      </c>
      <c r="E22" s="735"/>
      <c r="F22" s="735"/>
      <c r="G22" s="735"/>
      <c r="H22" s="735"/>
      <c r="I22" s="735"/>
      <c r="J22" s="735"/>
      <c r="K22" s="1195"/>
      <c r="L22" s="736"/>
    </row>
    <row r="23" spans="1:12" x14ac:dyDescent="0.25">
      <c r="A23" s="733"/>
      <c r="B23" s="864"/>
      <c r="C23" s="735"/>
      <c r="D23" s="233">
        <f t="shared" si="0"/>
        <v>0</v>
      </c>
      <c r="E23" s="735"/>
      <c r="F23" s="735"/>
      <c r="G23" s="735"/>
      <c r="H23" s="735"/>
      <c r="I23" s="735"/>
      <c r="J23" s="735"/>
      <c r="K23" s="1195"/>
      <c r="L23" s="736"/>
    </row>
    <row r="24" spans="1:12" x14ac:dyDescent="0.25">
      <c r="A24" s="733"/>
      <c r="B24" s="864"/>
      <c r="C24" s="735"/>
      <c r="D24" s="233">
        <f t="shared" si="0"/>
        <v>0</v>
      </c>
      <c r="E24" s="735"/>
      <c r="F24" s="735"/>
      <c r="G24" s="735"/>
      <c r="H24" s="735"/>
      <c r="I24" s="735"/>
      <c r="J24" s="735"/>
      <c r="K24" s="1195"/>
      <c r="L24" s="736"/>
    </row>
    <row r="25" spans="1:12" x14ac:dyDescent="0.25">
      <c r="A25" s="733"/>
      <c r="B25" s="864"/>
      <c r="C25" s="735"/>
      <c r="D25" s="233">
        <f t="shared" si="0"/>
        <v>0</v>
      </c>
      <c r="E25" s="735"/>
      <c r="F25" s="735"/>
      <c r="G25" s="735"/>
      <c r="H25" s="735"/>
      <c r="I25" s="735"/>
      <c r="J25" s="735"/>
      <c r="K25" s="1195"/>
      <c r="L25" s="736"/>
    </row>
    <row r="26" spans="1:12" x14ac:dyDescent="0.25">
      <c r="A26" s="733"/>
      <c r="B26" s="864"/>
      <c r="C26" s="735"/>
      <c r="D26" s="233">
        <f t="shared" si="0"/>
        <v>0</v>
      </c>
      <c r="E26" s="735"/>
      <c r="F26" s="735"/>
      <c r="G26" s="735"/>
      <c r="H26" s="735"/>
      <c r="I26" s="735"/>
      <c r="J26" s="735"/>
      <c r="K26" s="1195"/>
      <c r="L26" s="736"/>
    </row>
    <row r="27" spans="1:12" x14ac:dyDescent="0.25">
      <c r="A27" s="733"/>
      <c r="B27" s="864"/>
      <c r="C27" s="735"/>
      <c r="D27" s="233">
        <f t="shared" si="0"/>
        <v>0</v>
      </c>
      <c r="E27" s="735"/>
      <c r="F27" s="735"/>
      <c r="G27" s="735"/>
      <c r="H27" s="735"/>
      <c r="I27" s="735"/>
      <c r="J27" s="735"/>
      <c r="K27" s="1195"/>
      <c r="L27" s="736"/>
    </row>
    <row r="28" spans="1:12" x14ac:dyDescent="0.25">
      <c r="A28" s="733"/>
      <c r="B28" s="864"/>
      <c r="C28" s="735"/>
      <c r="D28" s="233">
        <f t="shared" si="0"/>
        <v>0</v>
      </c>
      <c r="E28" s="735"/>
      <c r="F28" s="735"/>
      <c r="G28" s="735"/>
      <c r="H28" s="735"/>
      <c r="I28" s="735"/>
      <c r="J28" s="735"/>
      <c r="K28" s="1195"/>
      <c r="L28" s="736"/>
    </row>
    <row r="29" spans="1:12" x14ac:dyDescent="0.25">
      <c r="A29" s="733"/>
      <c r="B29" s="864"/>
      <c r="C29" s="735"/>
      <c r="D29" s="233">
        <f t="shared" si="0"/>
        <v>0</v>
      </c>
      <c r="E29" s="735"/>
      <c r="F29" s="735"/>
      <c r="G29" s="735"/>
      <c r="H29" s="735"/>
      <c r="I29" s="735"/>
      <c r="J29" s="735"/>
      <c r="K29" s="1195"/>
      <c r="L29" s="736"/>
    </row>
    <row r="30" spans="1:12" x14ac:dyDescent="0.25">
      <c r="A30" s="733"/>
      <c r="B30" s="864"/>
      <c r="C30" s="735"/>
      <c r="D30" s="233">
        <f t="shared" si="0"/>
        <v>0</v>
      </c>
      <c r="E30" s="735"/>
      <c r="F30" s="735"/>
      <c r="G30" s="735"/>
      <c r="H30" s="735"/>
      <c r="I30" s="735"/>
      <c r="J30" s="735"/>
      <c r="K30" s="1195"/>
      <c r="L30" s="736"/>
    </row>
    <row r="31" spans="1:12" x14ac:dyDescent="0.25">
      <c r="A31" s="733"/>
      <c r="B31" s="864"/>
      <c r="C31" s="735"/>
      <c r="D31" s="233">
        <f t="shared" si="0"/>
        <v>0</v>
      </c>
      <c r="E31" s="735"/>
      <c r="F31" s="735"/>
      <c r="G31" s="735"/>
      <c r="H31" s="735"/>
      <c r="I31" s="735"/>
      <c r="J31" s="735"/>
      <c r="K31" s="1195"/>
      <c r="L31" s="736"/>
    </row>
    <row r="32" spans="1:12" x14ac:dyDescent="0.25">
      <c r="A32" s="733"/>
      <c r="B32" s="864"/>
      <c r="C32" s="735"/>
      <c r="D32" s="233">
        <f t="shared" si="0"/>
        <v>0</v>
      </c>
      <c r="E32" s="735"/>
      <c r="F32" s="735"/>
      <c r="G32" s="735"/>
      <c r="H32" s="735"/>
      <c r="I32" s="735"/>
      <c r="J32" s="735"/>
      <c r="K32" s="1195"/>
      <c r="L32" s="736"/>
    </row>
    <row r="33" spans="1:13" x14ac:dyDescent="0.25">
      <c r="A33" s="733"/>
      <c r="B33" s="864"/>
      <c r="C33" s="735"/>
      <c r="D33" s="233">
        <f t="shared" si="0"/>
        <v>0</v>
      </c>
      <c r="E33" s="735"/>
      <c r="F33" s="735"/>
      <c r="G33" s="735"/>
      <c r="H33" s="735"/>
      <c r="I33" s="735"/>
      <c r="J33" s="735"/>
      <c r="K33" s="1195"/>
      <c r="L33" s="736"/>
    </row>
    <row r="34" spans="1:13" x14ac:dyDescent="0.25">
      <c r="A34" s="733"/>
      <c r="C34" s="735"/>
      <c r="D34" s="233">
        <f t="shared" si="0"/>
        <v>0</v>
      </c>
      <c r="E34" s="735"/>
      <c r="F34" s="735"/>
      <c r="G34" s="735"/>
      <c r="H34" s="735"/>
      <c r="I34" s="735"/>
      <c r="J34" s="735"/>
      <c r="K34" s="1195"/>
      <c r="L34" s="736"/>
    </row>
    <row r="35" spans="1:13" x14ac:dyDescent="0.25">
      <c r="A35" s="733"/>
      <c r="C35" s="735"/>
      <c r="D35" s="233">
        <f t="shared" si="0"/>
        <v>0</v>
      </c>
      <c r="E35" s="735"/>
      <c r="F35" s="735"/>
      <c r="G35" s="735"/>
      <c r="H35" s="735"/>
      <c r="I35" s="735"/>
      <c r="J35" s="735"/>
      <c r="K35" s="1195"/>
      <c r="L35" s="736"/>
    </row>
    <row r="36" spans="1:13" x14ac:dyDescent="0.25">
      <c r="A36" s="733"/>
      <c r="C36" s="735"/>
      <c r="D36" s="233">
        <f t="shared" si="0"/>
        <v>0</v>
      </c>
      <c r="E36" s="735"/>
      <c r="F36" s="735"/>
      <c r="G36" s="735"/>
      <c r="H36" s="735"/>
      <c r="I36" s="735"/>
      <c r="J36" s="735"/>
      <c r="K36" s="1195"/>
      <c r="L36" s="736"/>
    </row>
    <row r="37" spans="1:13" x14ac:dyDescent="0.25">
      <c r="A37" s="733"/>
      <c r="C37" s="735"/>
      <c r="D37" s="233">
        <f t="shared" si="0"/>
        <v>0</v>
      </c>
      <c r="E37" s="735"/>
      <c r="F37" s="735"/>
      <c r="G37" s="735"/>
      <c r="H37" s="735"/>
      <c r="I37" s="735"/>
      <c r="J37" s="735"/>
      <c r="K37" s="1195"/>
      <c r="L37" s="736"/>
    </row>
    <row r="38" spans="1:13" x14ac:dyDescent="0.25">
      <c r="A38" s="733"/>
      <c r="C38" s="735"/>
      <c r="D38" s="233">
        <f t="shared" si="0"/>
        <v>0</v>
      </c>
      <c r="E38" s="735"/>
      <c r="F38" s="735"/>
      <c r="G38" s="735"/>
      <c r="H38" s="735"/>
      <c r="I38" s="735"/>
      <c r="J38" s="735"/>
      <c r="K38" s="1195"/>
      <c r="L38" s="736"/>
    </row>
    <row r="39" spans="1:13" x14ac:dyDescent="0.25">
      <c r="A39" s="733"/>
      <c r="C39" s="735"/>
      <c r="D39" s="233">
        <f t="shared" si="0"/>
        <v>0</v>
      </c>
      <c r="E39" s="735"/>
      <c r="F39" s="735"/>
      <c r="G39" s="735"/>
      <c r="H39" s="735"/>
      <c r="I39" s="735"/>
      <c r="J39" s="735"/>
      <c r="K39" s="1195"/>
      <c r="L39" s="736"/>
    </row>
    <row r="40" spans="1:13" x14ac:dyDescent="0.25">
      <c r="A40" s="733"/>
      <c r="C40" s="735"/>
      <c r="D40" s="735"/>
      <c r="E40" s="735"/>
      <c r="F40" s="735"/>
      <c r="G40" s="735"/>
      <c r="H40" s="735"/>
      <c r="I40" s="735"/>
      <c r="J40" s="735"/>
      <c r="K40" s="1195"/>
      <c r="L40" s="736"/>
    </row>
    <row r="41" spans="1:13" x14ac:dyDescent="0.25">
      <c r="A41" s="733"/>
      <c r="C41" s="735"/>
      <c r="D41" s="735"/>
      <c r="E41" s="735"/>
      <c r="F41" s="735"/>
      <c r="G41" s="735"/>
      <c r="H41" s="735"/>
      <c r="I41" s="735"/>
      <c r="J41" s="735"/>
      <c r="K41" s="1195"/>
      <c r="L41" s="736"/>
    </row>
    <row r="42" spans="1:13" x14ac:dyDescent="0.25">
      <c r="A42" s="733"/>
      <c r="C42" s="735"/>
      <c r="D42" s="735"/>
      <c r="E42" s="735"/>
      <c r="F42" s="735"/>
      <c r="G42" s="735"/>
      <c r="H42" s="735"/>
      <c r="I42" s="735"/>
      <c r="J42" s="735"/>
      <c r="K42" s="1195"/>
      <c r="L42" s="736"/>
    </row>
    <row r="43" spans="1:13" x14ac:dyDescent="0.25">
      <c r="A43" s="733"/>
      <c r="C43" s="735"/>
      <c r="D43" s="735"/>
      <c r="E43" s="735"/>
      <c r="F43" s="735"/>
      <c r="G43" s="735"/>
      <c r="H43" s="735"/>
      <c r="I43" s="735"/>
      <c r="J43" s="735"/>
      <c r="K43" s="1195"/>
      <c r="L43" s="736"/>
    </row>
    <row r="44" spans="1:13" x14ac:dyDescent="0.25">
      <c r="A44" s="733"/>
      <c r="C44" s="735"/>
      <c r="D44" s="735"/>
      <c r="E44" s="735"/>
      <c r="F44" s="735"/>
      <c r="G44" s="735"/>
      <c r="H44" s="735"/>
      <c r="I44" s="735"/>
      <c r="J44" s="735"/>
      <c r="K44" s="1195"/>
      <c r="L44" s="736"/>
    </row>
    <row r="45" spans="1:13" x14ac:dyDescent="0.25">
      <c r="A45" s="733"/>
      <c r="C45" s="735"/>
      <c r="D45" s="735"/>
      <c r="E45" s="735"/>
      <c r="F45" s="735"/>
      <c r="G45" s="735"/>
      <c r="H45" s="735"/>
      <c r="I45" s="735"/>
      <c r="J45" s="735"/>
      <c r="K45" s="1195"/>
      <c r="L45" s="736"/>
    </row>
    <row r="46" spans="1:13" x14ac:dyDescent="0.25">
      <c r="A46" s="733"/>
    </row>
    <row r="47" spans="1:13" s="737" customFormat="1" x14ac:dyDescent="0.25">
      <c r="A47" s="733"/>
      <c r="K47" s="1310"/>
      <c r="L47" s="738"/>
      <c r="M47" s="729"/>
    </row>
    <row r="48" spans="1:13" s="737" customFormat="1" x14ac:dyDescent="0.25">
      <c r="A48" s="733"/>
      <c r="K48" s="1310"/>
      <c r="L48" s="738"/>
      <c r="M48" s="729"/>
    </row>
    <row r="49" spans="1:13" s="737" customFormat="1" x14ac:dyDescent="0.25">
      <c r="A49" s="733"/>
      <c r="K49" s="1310"/>
      <c r="L49" s="738"/>
      <c r="M49" s="729"/>
    </row>
  </sheetData>
  <autoFilter ref="A6:L7"/>
  <mergeCells count="28">
    <mergeCell ref="C20:J20"/>
    <mergeCell ref="C19:J19"/>
    <mergeCell ref="C15:J15"/>
    <mergeCell ref="A1:L1"/>
    <mergeCell ref="A2:B2"/>
    <mergeCell ref="C2:F2"/>
    <mergeCell ref="G2:H4"/>
    <mergeCell ref="I2:J2"/>
    <mergeCell ref="A3:B3"/>
    <mergeCell ref="C3:F3"/>
    <mergeCell ref="I3:J3"/>
    <mergeCell ref="A4:B4"/>
    <mergeCell ref="C4:F4"/>
    <mergeCell ref="I4:J4"/>
    <mergeCell ref="K2:L2"/>
    <mergeCell ref="K3:L3"/>
    <mergeCell ref="K4:L4"/>
    <mergeCell ref="A14:A15"/>
    <mergeCell ref="A5:B5"/>
    <mergeCell ref="C5:F5"/>
    <mergeCell ref="C11:J11"/>
    <mergeCell ref="G5:H5"/>
    <mergeCell ref="C13:J13"/>
    <mergeCell ref="I5:J5"/>
    <mergeCell ref="C9:J9"/>
    <mergeCell ref="C7:J7"/>
    <mergeCell ref="C12:J12"/>
    <mergeCell ref="K5:L5"/>
  </mergeCells>
  <hyperlinks>
    <hyperlink ref="B7" r:id="rId1"/>
  </hyperlinks>
  <pageMargins left="0.7" right="0.7" top="0.75" bottom="0.75" header="0.3" footer="0.3"/>
  <pageSetup paperSize="9" orientation="portrait"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M96"/>
  <sheetViews>
    <sheetView workbookViewId="0">
      <pane ySplit="6" topLeftCell="A44" activePane="bottomLeft" state="frozen"/>
      <selection pane="bottomLeft" activeCell="C60" sqref="C60"/>
    </sheetView>
  </sheetViews>
  <sheetFormatPr defaultColWidth="8.88671875" defaultRowHeight="15.75" x14ac:dyDescent="0.25"/>
  <cols>
    <col min="1" max="1" width="11.33203125" style="739" customWidth="1"/>
    <col min="2" max="2" width="7.88671875" style="737" customWidth="1"/>
    <col min="3" max="10" width="9" style="737" customWidth="1"/>
    <col min="11" max="11" width="20.88671875" style="1310" customWidth="1"/>
    <col min="12" max="12" width="43" style="738" customWidth="1"/>
    <col min="13" max="16384" width="8.88671875" style="729"/>
  </cols>
  <sheetData>
    <row r="1" spans="1:13" s="725" customFormat="1" ht="30.75" customHeight="1" thickTop="1" x14ac:dyDescent="0.25">
      <c r="A1" s="2246" t="s">
        <v>2803</v>
      </c>
      <c r="B1" s="2247"/>
      <c r="C1" s="2247"/>
      <c r="D1" s="2247"/>
      <c r="E1" s="2247"/>
      <c r="F1" s="2247"/>
      <c r="G1" s="2247"/>
      <c r="H1" s="2247"/>
      <c r="I1" s="2247"/>
      <c r="J1" s="2247"/>
      <c r="K1" s="2247"/>
      <c r="L1" s="2248"/>
      <c r="M1" s="724"/>
    </row>
    <row r="2" spans="1:13" s="432" customFormat="1" ht="21.75" customHeight="1" x14ac:dyDescent="0.25">
      <c r="A2" s="1624" t="s">
        <v>177</v>
      </c>
      <c r="B2" s="1625"/>
      <c r="C2" s="1600">
        <f>+(25+118+86)*25</f>
        <v>5725</v>
      </c>
      <c r="D2" s="1601"/>
      <c r="E2" s="1601"/>
      <c r="F2" s="1602"/>
      <c r="G2" s="1832" t="s">
        <v>3240</v>
      </c>
      <c r="H2" s="1833"/>
      <c r="I2" s="1628" t="s">
        <v>178</v>
      </c>
      <c r="J2" s="1629"/>
      <c r="K2" s="1722" t="s">
        <v>2054</v>
      </c>
      <c r="L2" s="1723"/>
    </row>
    <row r="3" spans="1:13" s="432" customFormat="1" ht="21.75" customHeight="1" x14ac:dyDescent="0.25">
      <c r="A3" s="1624" t="s">
        <v>179</v>
      </c>
      <c r="B3" s="1625"/>
      <c r="C3" s="1600" t="s">
        <v>2811</v>
      </c>
      <c r="D3" s="1601"/>
      <c r="E3" s="1601"/>
      <c r="F3" s="1602"/>
      <c r="G3" s="2287" t="s">
        <v>3434</v>
      </c>
      <c r="H3" s="2288"/>
      <c r="I3" s="1628" t="s">
        <v>180</v>
      </c>
      <c r="J3" s="1629"/>
      <c r="K3" s="1722" t="s">
        <v>1294</v>
      </c>
      <c r="L3" s="1723"/>
    </row>
    <row r="4" spans="1:13" s="432" customFormat="1" ht="21.75" customHeight="1" x14ac:dyDescent="0.25">
      <c r="A4" s="1624" t="s">
        <v>181</v>
      </c>
      <c r="B4" s="1625"/>
      <c r="C4" s="1600" t="s">
        <v>3246</v>
      </c>
      <c r="D4" s="1601"/>
      <c r="E4" s="1601"/>
      <c r="F4" s="1602"/>
      <c r="G4" s="1408"/>
      <c r="H4" s="1409"/>
      <c r="I4" s="1628" t="s">
        <v>182</v>
      </c>
      <c r="J4" s="1629"/>
      <c r="K4" s="1632" t="s">
        <v>1282</v>
      </c>
      <c r="L4" s="1633"/>
    </row>
    <row r="5" spans="1:13" ht="78" customHeight="1" thickBot="1" x14ac:dyDescent="0.3">
      <c r="A5" s="2237" t="s">
        <v>183</v>
      </c>
      <c r="B5" s="2238"/>
      <c r="C5" s="1675" t="s">
        <v>3031</v>
      </c>
      <c r="D5" s="1676"/>
      <c r="E5" s="1676"/>
      <c r="F5" s="1677"/>
      <c r="G5" s="1924"/>
      <c r="H5" s="1925"/>
      <c r="I5" s="2239" t="s">
        <v>297</v>
      </c>
      <c r="J5" s="2240"/>
      <c r="K5" s="2244" t="s">
        <v>2804</v>
      </c>
      <c r="L5" s="2245"/>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3050</v>
      </c>
      <c r="L6" s="88" t="s">
        <v>10</v>
      </c>
    </row>
    <row r="7" spans="1:13" ht="98.25" customHeight="1" thickTop="1" x14ac:dyDescent="0.25">
      <c r="A7" s="837">
        <v>43856</v>
      </c>
      <c r="B7" s="838" t="s">
        <v>78</v>
      </c>
      <c r="C7" s="2235" t="s">
        <v>3030</v>
      </c>
      <c r="D7" s="2236"/>
      <c r="E7" s="2236"/>
      <c r="F7" s="2236"/>
      <c r="G7" s="2236"/>
      <c r="H7" s="2236"/>
      <c r="I7" s="2236"/>
      <c r="J7" s="2236"/>
      <c r="K7" s="869" t="s">
        <v>1535</v>
      </c>
      <c r="L7" s="869" t="s">
        <v>1535</v>
      </c>
    </row>
    <row r="8" spans="1:13" ht="17.25" customHeight="1" x14ac:dyDescent="0.25">
      <c r="A8" s="733">
        <v>43876</v>
      </c>
      <c r="B8" s="864" t="s">
        <v>18</v>
      </c>
      <c r="C8" s="735">
        <v>255</v>
      </c>
      <c r="D8" s="233">
        <f>+C8*(100-E8)/100</f>
        <v>247.35</v>
      </c>
      <c r="E8" s="735">
        <v>3</v>
      </c>
      <c r="F8" s="735" t="s">
        <v>95</v>
      </c>
      <c r="G8" s="735">
        <v>175</v>
      </c>
      <c r="H8" s="735"/>
      <c r="I8" s="735"/>
      <c r="J8" s="735"/>
      <c r="K8" s="1195"/>
      <c r="L8" s="831" t="s">
        <v>2146</v>
      </c>
    </row>
    <row r="9" spans="1:13" ht="17.25" customHeight="1" x14ac:dyDescent="0.25">
      <c r="A9" s="733">
        <v>43904</v>
      </c>
      <c r="B9" s="864" t="s">
        <v>127</v>
      </c>
      <c r="C9" s="735"/>
      <c r="D9" s="233"/>
      <c r="E9" s="735"/>
      <c r="F9" s="735"/>
      <c r="G9" s="735"/>
      <c r="H9" s="735">
        <v>2600</v>
      </c>
      <c r="I9" s="735">
        <v>89</v>
      </c>
      <c r="J9" s="735"/>
      <c r="K9" s="1195"/>
      <c r="L9" s="831" t="s">
        <v>42</v>
      </c>
    </row>
    <row r="10" spans="1:13" s="89" customFormat="1" ht="17.25" customHeight="1" x14ac:dyDescent="0.25">
      <c r="A10" s="1337">
        <v>43920</v>
      </c>
      <c r="B10" s="913" t="s">
        <v>4</v>
      </c>
      <c r="C10" s="914"/>
      <c r="D10" s="914"/>
      <c r="E10" s="914">
        <v>5</v>
      </c>
      <c r="F10" s="914"/>
      <c r="G10" s="914"/>
      <c r="H10" s="914"/>
      <c r="I10" s="914"/>
      <c r="J10" s="914"/>
      <c r="K10" s="1199"/>
      <c r="L10" s="915"/>
    </row>
    <row r="11" spans="1:13" ht="17.25" customHeight="1" x14ac:dyDescent="0.25">
      <c r="A11" s="1337">
        <v>43951</v>
      </c>
      <c r="B11" s="913" t="s">
        <v>4</v>
      </c>
      <c r="C11" s="914"/>
      <c r="D11" s="914"/>
      <c r="E11" s="914">
        <v>5</v>
      </c>
      <c r="F11" s="914"/>
      <c r="G11" s="914"/>
      <c r="H11" s="914"/>
      <c r="I11" s="914"/>
      <c r="J11" s="914"/>
      <c r="K11" s="1199"/>
      <c r="L11" s="915"/>
    </row>
    <row r="12" spans="1:13" ht="17.25" customHeight="1" x14ac:dyDescent="0.25">
      <c r="A12" s="733">
        <v>43981</v>
      </c>
      <c r="B12" s="864" t="s">
        <v>18</v>
      </c>
      <c r="C12" s="735">
        <v>205</v>
      </c>
      <c r="D12" s="233">
        <f>+C12*(100-E12)/100</f>
        <v>198.85</v>
      </c>
      <c r="E12" s="735">
        <v>3</v>
      </c>
      <c r="F12" s="735" t="s">
        <v>95</v>
      </c>
      <c r="G12" s="735">
        <v>150</v>
      </c>
      <c r="H12" s="735"/>
      <c r="I12" s="735"/>
      <c r="J12" s="735"/>
      <c r="K12" s="1195"/>
      <c r="L12" s="831" t="s">
        <v>36</v>
      </c>
    </row>
    <row r="13" spans="1:13" x14ac:dyDescent="0.25">
      <c r="A13" s="733">
        <v>43982</v>
      </c>
      <c r="B13" s="864" t="s">
        <v>127</v>
      </c>
      <c r="C13" s="735"/>
      <c r="D13" s="233" t="s">
        <v>1941</v>
      </c>
      <c r="E13" s="735"/>
      <c r="F13" s="735"/>
      <c r="G13" s="735"/>
      <c r="H13" s="735">
        <v>4060</v>
      </c>
      <c r="I13" s="735">
        <v>100</v>
      </c>
      <c r="J13" s="735"/>
      <c r="K13" s="1195"/>
      <c r="L13" s="736"/>
    </row>
    <row r="14" spans="1:13" ht="17.25" customHeight="1" x14ac:dyDescent="0.25">
      <c r="A14" s="1337">
        <v>43981</v>
      </c>
      <c r="B14" s="913" t="s">
        <v>4</v>
      </c>
      <c r="C14" s="914"/>
      <c r="D14" s="914"/>
      <c r="E14" s="914">
        <v>5</v>
      </c>
      <c r="F14" s="914"/>
      <c r="G14" s="914"/>
      <c r="H14" s="914"/>
      <c r="I14" s="914"/>
      <c r="J14" s="914"/>
      <c r="K14" s="1199"/>
      <c r="L14" s="915"/>
    </row>
    <row r="15" spans="1:13" x14ac:dyDescent="0.25">
      <c r="A15" s="733">
        <v>44006</v>
      </c>
      <c r="B15" s="864" t="s">
        <v>18</v>
      </c>
      <c r="C15" s="233">
        <v>200</v>
      </c>
      <c r="D15" s="233">
        <v>194</v>
      </c>
      <c r="E15" s="233">
        <v>3</v>
      </c>
      <c r="F15" s="233" t="s">
        <v>95</v>
      </c>
      <c r="G15" s="233">
        <v>180</v>
      </c>
      <c r="H15" s="735"/>
      <c r="I15" s="735"/>
      <c r="J15" s="735"/>
      <c r="K15" s="1195"/>
      <c r="L15" s="736" t="s">
        <v>1634</v>
      </c>
    </row>
    <row r="16" spans="1:13" ht="21.75" customHeight="1" x14ac:dyDescent="0.25">
      <c r="A16" s="942">
        <v>44005</v>
      </c>
      <c r="B16" s="943" t="s">
        <v>26</v>
      </c>
      <c r="C16" s="2232" t="s">
        <v>2859</v>
      </c>
      <c r="D16" s="2233"/>
      <c r="E16" s="2233"/>
      <c r="F16" s="2233"/>
      <c r="G16" s="2233"/>
      <c r="H16" s="2233"/>
      <c r="I16" s="2233"/>
      <c r="J16" s="2234"/>
      <c r="K16" s="1193"/>
      <c r="L16" s="944"/>
    </row>
    <row r="17" spans="1:12" ht="17.25" customHeight="1" x14ac:dyDescent="0.25">
      <c r="A17" s="1337">
        <v>44012</v>
      </c>
      <c r="B17" s="913" t="s">
        <v>4</v>
      </c>
      <c r="C17" s="914"/>
      <c r="D17" s="914"/>
      <c r="E17" s="914">
        <v>5</v>
      </c>
      <c r="F17" s="914"/>
      <c r="G17" s="914"/>
      <c r="H17" s="914"/>
      <c r="I17" s="914"/>
      <c r="J17" s="914"/>
      <c r="K17" s="1199"/>
      <c r="L17" s="915"/>
    </row>
    <row r="18" spans="1:12" ht="28.5" customHeight="1" x14ac:dyDescent="0.25">
      <c r="A18" s="733">
        <v>44019</v>
      </c>
      <c r="B18" s="734" t="s">
        <v>18</v>
      </c>
      <c r="C18" s="735">
        <v>250</v>
      </c>
      <c r="D18" s="233">
        <f>+C18*(100-E18)/100</f>
        <v>237.5</v>
      </c>
      <c r="E18" s="735">
        <v>5</v>
      </c>
      <c r="F18" s="735" t="s">
        <v>95</v>
      </c>
      <c r="G18" s="735">
        <v>150</v>
      </c>
      <c r="H18" s="735"/>
      <c r="I18" s="735"/>
      <c r="J18" s="735"/>
      <c r="K18" s="1195"/>
      <c r="L18" s="831" t="s">
        <v>2146</v>
      </c>
    </row>
    <row r="19" spans="1:12" x14ac:dyDescent="0.25">
      <c r="A19" s="733">
        <v>44024</v>
      </c>
      <c r="B19" s="734" t="s">
        <v>127</v>
      </c>
      <c r="C19" s="735"/>
      <c r="D19" s="233" t="s">
        <v>1941</v>
      </c>
      <c r="E19" s="735"/>
      <c r="F19" s="735"/>
      <c r="G19" s="735"/>
      <c r="H19" s="735">
        <v>4700</v>
      </c>
      <c r="I19" s="735">
        <v>100</v>
      </c>
      <c r="J19" s="735"/>
      <c r="K19" s="1195"/>
      <c r="L19" s="736"/>
    </row>
    <row r="20" spans="1:12" x14ac:dyDescent="0.25">
      <c r="A20" s="733">
        <v>44034</v>
      </c>
      <c r="B20" s="734" t="s">
        <v>13</v>
      </c>
      <c r="C20" s="2252" t="s">
        <v>3029</v>
      </c>
      <c r="D20" s="2242"/>
      <c r="E20" s="2242"/>
      <c r="F20" s="2242"/>
      <c r="G20" s="2242"/>
      <c r="H20" s="2242"/>
      <c r="I20" s="2242"/>
      <c r="J20" s="2243"/>
      <c r="K20" s="1196"/>
      <c r="L20" s="736"/>
    </row>
    <row r="21" spans="1:12" ht="17.25" customHeight="1" x14ac:dyDescent="0.25">
      <c r="A21" s="1337">
        <v>44042</v>
      </c>
      <c r="B21" s="913" t="s">
        <v>4</v>
      </c>
      <c r="C21" s="914"/>
      <c r="D21" s="914"/>
      <c r="E21" s="914">
        <v>5</v>
      </c>
      <c r="F21" s="914"/>
      <c r="G21" s="914"/>
      <c r="H21" s="914"/>
      <c r="I21" s="914"/>
      <c r="J21" s="914"/>
      <c r="K21" s="1199"/>
      <c r="L21" s="915"/>
    </row>
    <row r="22" spans="1:12" x14ac:dyDescent="0.25">
      <c r="A22" s="733">
        <v>44044</v>
      </c>
      <c r="B22" s="734" t="s">
        <v>18</v>
      </c>
      <c r="C22" s="735">
        <v>160</v>
      </c>
      <c r="D22" s="233">
        <f>+C22*(100-E22)/100</f>
        <v>152</v>
      </c>
      <c r="E22" s="735">
        <v>5</v>
      </c>
      <c r="F22" s="735" t="s">
        <v>95</v>
      </c>
      <c r="G22" s="735">
        <v>160</v>
      </c>
      <c r="H22" s="735"/>
      <c r="I22" s="735"/>
      <c r="J22" s="735"/>
      <c r="K22" s="1195"/>
      <c r="L22" s="736" t="s">
        <v>1588</v>
      </c>
    </row>
    <row r="23" spans="1:12" ht="60" customHeight="1" x14ac:dyDescent="0.25">
      <c r="A23" s="733">
        <v>44049</v>
      </c>
      <c r="B23" s="734" t="s">
        <v>11</v>
      </c>
      <c r="C23" s="1592" t="s">
        <v>3048</v>
      </c>
      <c r="D23" s="1593"/>
      <c r="E23" s="1593"/>
      <c r="F23" s="1593"/>
      <c r="G23" s="1593"/>
      <c r="H23" s="1593"/>
      <c r="I23" s="1593"/>
      <c r="J23" s="1594"/>
      <c r="K23" s="1149"/>
      <c r="L23" s="736"/>
    </row>
    <row r="24" spans="1:12" x14ac:dyDescent="0.25">
      <c r="A24" s="733">
        <v>44056</v>
      </c>
      <c r="B24" s="734" t="s">
        <v>127</v>
      </c>
      <c r="C24" s="735"/>
      <c r="D24" s="233">
        <f>+C24*(100-E24)/100</f>
        <v>0</v>
      </c>
      <c r="E24" s="735"/>
      <c r="F24" s="735"/>
      <c r="G24" s="735"/>
      <c r="H24" s="735">
        <v>5230</v>
      </c>
      <c r="I24" s="735">
        <v>99</v>
      </c>
      <c r="J24" s="735"/>
      <c r="K24" s="1195"/>
      <c r="L24" s="831" t="s">
        <v>42</v>
      </c>
    </row>
    <row r="25" spans="1:12" ht="17.25" customHeight="1" x14ac:dyDescent="0.25">
      <c r="A25" s="1337">
        <v>44073</v>
      </c>
      <c r="B25" s="913" t="s">
        <v>4</v>
      </c>
      <c r="C25" s="914"/>
      <c r="D25" s="914"/>
      <c r="E25" s="914">
        <v>5</v>
      </c>
      <c r="F25" s="914"/>
      <c r="G25" s="914"/>
      <c r="H25" s="914"/>
      <c r="I25" s="914"/>
      <c r="J25" s="914"/>
      <c r="K25" s="1199"/>
      <c r="L25" s="915"/>
    </row>
    <row r="26" spans="1:12" x14ac:dyDescent="0.25">
      <c r="A26" s="733">
        <v>44075</v>
      </c>
      <c r="B26" s="734" t="s">
        <v>13</v>
      </c>
      <c r="C26" s="1592" t="s">
        <v>3112</v>
      </c>
      <c r="D26" s="1593"/>
      <c r="E26" s="1593"/>
      <c r="F26" s="1593"/>
      <c r="G26" s="1593"/>
      <c r="H26" s="1593"/>
      <c r="I26" s="1593"/>
      <c r="J26" s="1594"/>
      <c r="K26" s="1195"/>
      <c r="L26" s="736"/>
    </row>
    <row r="27" spans="1:12" x14ac:dyDescent="0.25">
      <c r="A27" s="733">
        <v>44077</v>
      </c>
      <c r="B27" s="734" t="s">
        <v>26</v>
      </c>
      <c r="C27" s="1592" t="s">
        <v>2251</v>
      </c>
      <c r="D27" s="1593"/>
      <c r="E27" s="1593"/>
      <c r="F27" s="1593"/>
      <c r="G27" s="1593"/>
      <c r="H27" s="1593"/>
      <c r="I27" s="1593"/>
      <c r="J27" s="1594"/>
      <c r="K27" s="1195"/>
      <c r="L27" s="736"/>
    </row>
    <row r="28" spans="1:12" x14ac:dyDescent="0.25">
      <c r="A28" s="733">
        <v>44094</v>
      </c>
      <c r="B28" s="734" t="s">
        <v>11</v>
      </c>
      <c r="C28" s="2252" t="s">
        <v>3162</v>
      </c>
      <c r="D28" s="2242"/>
      <c r="E28" s="2242"/>
      <c r="F28" s="2242"/>
      <c r="G28" s="2242"/>
      <c r="H28" s="2242"/>
      <c r="I28" s="2242"/>
      <c r="J28" s="2243"/>
      <c r="K28" s="1195"/>
      <c r="L28" s="736"/>
    </row>
    <row r="29" spans="1:12" ht="17.25" customHeight="1" x14ac:dyDescent="0.25">
      <c r="A29" s="1337">
        <v>44104</v>
      </c>
      <c r="B29" s="913" t="s">
        <v>4</v>
      </c>
      <c r="C29" s="914"/>
      <c r="D29" s="914"/>
      <c r="E29" s="914">
        <v>5</v>
      </c>
      <c r="F29" s="914"/>
      <c r="G29" s="914"/>
      <c r="H29" s="914"/>
      <c r="I29" s="914"/>
      <c r="J29" s="914"/>
      <c r="K29" s="1199"/>
      <c r="L29" s="915"/>
    </row>
    <row r="30" spans="1:12" ht="32.25" customHeight="1" x14ac:dyDescent="0.25">
      <c r="A30" s="733">
        <v>44105</v>
      </c>
      <c r="B30" s="734" t="s">
        <v>11</v>
      </c>
      <c r="C30" s="2229" t="s">
        <v>3163</v>
      </c>
      <c r="D30" s="2230"/>
      <c r="E30" s="2230"/>
      <c r="F30" s="2230"/>
      <c r="G30" s="2230"/>
      <c r="H30" s="2230"/>
      <c r="I30" s="2230"/>
      <c r="J30" s="2231"/>
      <c r="K30" s="1195"/>
      <c r="L30" s="736"/>
    </row>
    <row r="31" spans="1:12" ht="33.75" customHeight="1" x14ac:dyDescent="0.25">
      <c r="A31" s="2280">
        <v>44108</v>
      </c>
      <c r="B31" s="734" t="s">
        <v>18</v>
      </c>
      <c r="C31" s="735">
        <v>75</v>
      </c>
      <c r="D31" s="233">
        <f>+C31*(100-E31)/100</f>
        <v>71.25</v>
      </c>
      <c r="E31" s="735">
        <v>5</v>
      </c>
      <c r="F31" s="735" t="s">
        <v>95</v>
      </c>
      <c r="G31" s="735">
        <v>150</v>
      </c>
      <c r="H31" s="735"/>
      <c r="I31" s="735"/>
      <c r="J31" s="735"/>
      <c r="K31" s="1195"/>
      <c r="L31" s="831" t="s">
        <v>3164</v>
      </c>
    </row>
    <row r="32" spans="1:12" ht="31.5" x14ac:dyDescent="0.25">
      <c r="A32" s="2281"/>
      <c r="B32" s="734" t="s">
        <v>127</v>
      </c>
      <c r="C32" s="735"/>
      <c r="D32" s="233" t="s">
        <v>1941</v>
      </c>
      <c r="E32" s="735"/>
      <c r="F32" s="735"/>
      <c r="G32" s="735"/>
      <c r="H32" s="735">
        <v>5025</v>
      </c>
      <c r="I32" s="735">
        <v>100</v>
      </c>
      <c r="J32" s="735"/>
      <c r="K32" s="1195"/>
      <c r="L32" s="736" t="s">
        <v>3165</v>
      </c>
    </row>
    <row r="33" spans="1:12" x14ac:dyDescent="0.25">
      <c r="A33" s="733">
        <v>44112</v>
      </c>
      <c r="B33" s="734" t="s">
        <v>26</v>
      </c>
      <c r="C33" s="2252" t="s">
        <v>2859</v>
      </c>
      <c r="D33" s="2242"/>
      <c r="E33" s="2242"/>
      <c r="F33" s="2242"/>
      <c r="G33" s="2242"/>
      <c r="H33" s="2242"/>
      <c r="I33" s="2242"/>
      <c r="J33" s="2243"/>
      <c r="K33" s="1195"/>
      <c r="L33" s="736"/>
    </row>
    <row r="34" spans="1:12" ht="31.5" x14ac:dyDescent="0.25">
      <c r="A34" s="733">
        <v>44117</v>
      </c>
      <c r="B34" s="734" t="s">
        <v>18</v>
      </c>
      <c r="C34" s="735">
        <v>95</v>
      </c>
      <c r="D34" s="233">
        <f>+C34-(E34/100*C34)</f>
        <v>90.25</v>
      </c>
      <c r="E34" s="735">
        <v>5</v>
      </c>
      <c r="F34" s="735" t="s">
        <v>95</v>
      </c>
      <c r="G34" s="735">
        <v>125</v>
      </c>
      <c r="H34" s="735"/>
      <c r="I34" s="735"/>
      <c r="J34" s="735"/>
      <c r="K34" s="1195"/>
      <c r="L34" s="736" t="s">
        <v>3177</v>
      </c>
    </row>
    <row r="35" spans="1:12" x14ac:dyDescent="0.25">
      <c r="A35" s="733">
        <v>44132</v>
      </c>
      <c r="B35" s="734" t="s">
        <v>11</v>
      </c>
      <c r="C35" s="1584" t="s">
        <v>3233</v>
      </c>
      <c r="D35" s="1585"/>
      <c r="E35" s="1585"/>
      <c r="F35" s="1585"/>
      <c r="G35" s="1585"/>
      <c r="H35" s="1585"/>
      <c r="I35" s="1585"/>
      <c r="J35" s="1585"/>
      <c r="K35" s="1398"/>
      <c r="L35" s="736"/>
    </row>
    <row r="36" spans="1:12" ht="17.25" customHeight="1" x14ac:dyDescent="0.25">
      <c r="A36" s="1337">
        <v>44134</v>
      </c>
      <c r="B36" s="913" t="s">
        <v>4</v>
      </c>
      <c r="C36" s="914"/>
      <c r="D36" s="914"/>
      <c r="E36" s="914">
        <v>5</v>
      </c>
      <c r="F36" s="914"/>
      <c r="G36" s="914"/>
      <c r="H36" s="914"/>
      <c r="I36" s="914"/>
      <c r="J36" s="914"/>
      <c r="K36" s="1199"/>
      <c r="L36" s="915"/>
    </row>
    <row r="37" spans="1:12" ht="35.25" customHeight="1" x14ac:dyDescent="0.25">
      <c r="A37" s="733">
        <v>44153</v>
      </c>
      <c r="B37" s="864" t="s">
        <v>11</v>
      </c>
      <c r="C37" s="1592" t="s">
        <v>3259</v>
      </c>
      <c r="D37" s="1593"/>
      <c r="E37" s="1593"/>
      <c r="F37" s="1593"/>
      <c r="G37" s="1593"/>
      <c r="H37" s="1593"/>
      <c r="I37" s="1593"/>
      <c r="J37" s="1593"/>
      <c r="K37" s="1195"/>
      <c r="L37" s="736"/>
    </row>
    <row r="38" spans="1:12" x14ac:dyDescent="0.25">
      <c r="A38" s="733">
        <v>44161</v>
      </c>
      <c r="B38" s="864" t="s">
        <v>18</v>
      </c>
      <c r="C38" s="735">
        <v>105</v>
      </c>
      <c r="D38" s="233">
        <f>+C38*(100-E38)/100</f>
        <v>99.75</v>
      </c>
      <c r="E38" s="735">
        <v>5</v>
      </c>
      <c r="F38" s="735"/>
      <c r="G38" s="735">
        <v>135</v>
      </c>
      <c r="H38" s="735"/>
      <c r="I38" s="735"/>
      <c r="J38" s="735"/>
      <c r="K38" s="1195"/>
      <c r="L38" s="736" t="s">
        <v>36</v>
      </c>
    </row>
    <row r="39" spans="1:12" ht="17.25" customHeight="1" x14ac:dyDescent="0.25">
      <c r="A39" s="1337">
        <v>44165</v>
      </c>
      <c r="B39" s="913" t="s">
        <v>4</v>
      </c>
      <c r="C39" s="914"/>
      <c r="D39" s="914"/>
      <c r="E39" s="914">
        <v>5</v>
      </c>
      <c r="F39" s="914"/>
      <c r="G39" s="914"/>
      <c r="H39" s="914"/>
      <c r="I39" s="914"/>
      <c r="J39" s="914"/>
      <c r="K39" s="1199"/>
      <c r="L39" s="915"/>
    </row>
    <row r="40" spans="1:12" x14ac:dyDescent="0.25">
      <c r="A40" s="733">
        <v>44185</v>
      </c>
      <c r="B40" s="864" t="s">
        <v>127</v>
      </c>
      <c r="C40" s="735"/>
      <c r="D40" s="233" t="s">
        <v>1941</v>
      </c>
      <c r="E40" s="735"/>
      <c r="F40" s="735"/>
      <c r="G40" s="735"/>
      <c r="H40" s="735">
        <v>5270</v>
      </c>
      <c r="I40" s="735">
        <v>100</v>
      </c>
      <c r="J40" s="735"/>
      <c r="K40" s="1195"/>
      <c r="L40" s="736"/>
    </row>
    <row r="41" spans="1:12" ht="17.25" customHeight="1" x14ac:dyDescent="0.25">
      <c r="A41" s="1337">
        <v>44195</v>
      </c>
      <c r="B41" s="913" t="s">
        <v>4</v>
      </c>
      <c r="C41" s="914"/>
      <c r="D41" s="914"/>
      <c r="E41" s="914">
        <v>5</v>
      </c>
      <c r="F41" s="914"/>
      <c r="G41" s="914"/>
      <c r="H41" s="914"/>
      <c r="I41" s="914"/>
      <c r="J41" s="914"/>
      <c r="K41" s="1199"/>
      <c r="L41" s="915"/>
    </row>
    <row r="42" spans="1:12" x14ac:dyDescent="0.25">
      <c r="A42" s="733">
        <v>44204</v>
      </c>
      <c r="B42" s="864" t="s">
        <v>127</v>
      </c>
      <c r="C42" s="735"/>
      <c r="D42" s="233">
        <f>+C42*(100-E42)/100</f>
        <v>0</v>
      </c>
      <c r="E42" s="735"/>
      <c r="F42" s="735"/>
      <c r="G42" s="735"/>
      <c r="H42" s="735">
        <v>5380</v>
      </c>
      <c r="I42" s="735">
        <v>100</v>
      </c>
      <c r="J42" s="735"/>
      <c r="K42" s="1195"/>
      <c r="L42" s="736" t="s">
        <v>3294</v>
      </c>
    </row>
    <row r="43" spans="1:12" x14ac:dyDescent="0.25">
      <c r="A43" s="733">
        <v>44207</v>
      </c>
      <c r="B43" s="864" t="s">
        <v>18</v>
      </c>
      <c r="C43" s="735">
        <v>170</v>
      </c>
      <c r="D43" s="233">
        <f>+C43*(100-E43)/100</f>
        <v>161.5</v>
      </c>
      <c r="E43" s="735">
        <v>5</v>
      </c>
      <c r="F43" s="735"/>
      <c r="G43" s="735"/>
      <c r="H43" s="735"/>
      <c r="I43" s="735"/>
      <c r="J43" s="735"/>
      <c r="K43" s="1195"/>
      <c r="L43" s="736" t="s">
        <v>3303</v>
      </c>
    </row>
    <row r="44" spans="1:12" x14ac:dyDescent="0.25">
      <c r="A44" s="733">
        <v>44209</v>
      </c>
      <c r="B44" s="864" t="s">
        <v>18</v>
      </c>
      <c r="C44" s="735">
        <v>168</v>
      </c>
      <c r="D44" s="233">
        <f>+C43*(100-E43)/100</f>
        <v>161.5</v>
      </c>
      <c r="E44" s="735">
        <v>5</v>
      </c>
      <c r="F44" s="735"/>
      <c r="G44" s="735">
        <v>150</v>
      </c>
      <c r="H44" s="735"/>
      <c r="I44" s="735"/>
      <c r="J44" s="735"/>
      <c r="K44" s="1195"/>
      <c r="L44" s="736" t="s">
        <v>36</v>
      </c>
    </row>
    <row r="45" spans="1:12" ht="17.25" customHeight="1" x14ac:dyDescent="0.25">
      <c r="A45" s="1337">
        <v>44226</v>
      </c>
      <c r="B45" s="913" t="s">
        <v>4</v>
      </c>
      <c r="C45" s="914"/>
      <c r="D45" s="914"/>
      <c r="E45" s="914">
        <v>5</v>
      </c>
      <c r="F45" s="914"/>
      <c r="G45" s="914"/>
      <c r="H45" s="914"/>
      <c r="I45" s="914"/>
      <c r="J45" s="914"/>
      <c r="K45" s="1199"/>
      <c r="L45" s="915"/>
    </row>
    <row r="46" spans="1:12" ht="17.25" customHeight="1" x14ac:dyDescent="0.25">
      <c r="A46" s="1337">
        <v>44255</v>
      </c>
      <c r="B46" s="913" t="s">
        <v>4</v>
      </c>
      <c r="C46" s="914"/>
      <c r="D46" s="914"/>
      <c r="E46" s="914">
        <v>5</v>
      </c>
      <c r="F46" s="914"/>
      <c r="G46" s="914"/>
      <c r="H46" s="914"/>
      <c r="I46" s="914"/>
      <c r="J46" s="914"/>
      <c r="K46" s="1199"/>
      <c r="L46" s="915"/>
    </row>
    <row r="47" spans="1:12" x14ac:dyDescent="0.25">
      <c r="A47" s="844">
        <v>44308</v>
      </c>
      <c r="B47" s="878" t="s">
        <v>18</v>
      </c>
      <c r="C47" s="314">
        <v>115</v>
      </c>
      <c r="D47" s="314">
        <f>C47*(100-E47)/100</f>
        <v>109.25</v>
      </c>
      <c r="E47" s="314">
        <v>5</v>
      </c>
      <c r="F47" s="314" t="s">
        <v>95</v>
      </c>
      <c r="G47" s="314">
        <v>140</v>
      </c>
      <c r="H47" s="846"/>
      <c r="I47" s="846"/>
      <c r="J47" s="846"/>
      <c r="K47" s="1320"/>
      <c r="L47" s="882" t="s">
        <v>3378</v>
      </c>
    </row>
    <row r="48" spans="1:12" x14ac:dyDescent="0.25">
      <c r="A48" s="733">
        <v>44309</v>
      </c>
      <c r="B48" s="864" t="s">
        <v>127</v>
      </c>
      <c r="C48" s="735"/>
      <c r="D48" s="735"/>
      <c r="E48" s="735"/>
      <c r="F48" s="735"/>
      <c r="G48" s="735"/>
      <c r="H48" s="2252" t="s">
        <v>3383</v>
      </c>
      <c r="I48" s="2243"/>
      <c r="J48" s="735"/>
      <c r="K48" s="1195"/>
      <c r="L48" s="736"/>
    </row>
    <row r="49" spans="1:13" x14ac:dyDescent="0.25">
      <c r="A49" s="733">
        <v>44316</v>
      </c>
      <c r="B49" s="864" t="s">
        <v>18</v>
      </c>
      <c r="C49" s="735">
        <v>110</v>
      </c>
      <c r="D49" s="233">
        <f>C49*(100-E49)/100</f>
        <v>104.5</v>
      </c>
      <c r="E49" s="735">
        <v>5</v>
      </c>
      <c r="F49" s="735" t="s">
        <v>95</v>
      </c>
      <c r="G49" s="735">
        <v>140</v>
      </c>
      <c r="H49" s="735"/>
      <c r="I49" s="735"/>
      <c r="J49" s="735"/>
      <c r="K49" s="1195"/>
      <c r="L49" s="736" t="s">
        <v>2772</v>
      </c>
    </row>
    <row r="50" spans="1:13" s="89" customFormat="1" x14ac:dyDescent="0.25">
      <c r="A50" s="1482">
        <v>44349</v>
      </c>
      <c r="B50" s="529" t="s">
        <v>127</v>
      </c>
      <c r="C50" s="1481"/>
      <c r="D50" s="179" t="s">
        <v>1941</v>
      </c>
      <c r="E50" s="1481"/>
      <c r="F50" s="1481"/>
      <c r="G50" s="1481"/>
      <c r="H50" s="1481">
        <v>5725</v>
      </c>
      <c r="I50" s="1481">
        <v>99</v>
      </c>
      <c r="J50" s="1481"/>
      <c r="K50" s="1480"/>
      <c r="L50" s="204" t="s">
        <v>3411</v>
      </c>
    </row>
    <row r="51" spans="1:13" x14ac:dyDescent="0.25">
      <c r="A51" s="733">
        <v>44358</v>
      </c>
      <c r="B51" s="864" t="s">
        <v>13</v>
      </c>
      <c r="C51" s="2252" t="s">
        <v>3262</v>
      </c>
      <c r="D51" s="2242"/>
      <c r="E51" s="2242"/>
      <c r="F51" s="2242"/>
      <c r="G51" s="2242"/>
      <c r="H51" s="2242"/>
      <c r="I51" s="2242"/>
      <c r="J51" s="2243"/>
      <c r="K51" s="1195"/>
      <c r="L51" s="736"/>
    </row>
    <row r="52" spans="1:13" x14ac:dyDescent="0.25">
      <c r="A52" s="733">
        <v>44363</v>
      </c>
      <c r="B52" s="864" t="s">
        <v>127</v>
      </c>
      <c r="H52" s="1494">
        <v>5200</v>
      </c>
      <c r="I52" s="1494">
        <v>78</v>
      </c>
      <c r="L52" s="204" t="s">
        <v>3429</v>
      </c>
    </row>
    <row r="53" spans="1:13" s="737" customFormat="1" x14ac:dyDescent="0.25">
      <c r="A53" s="1499">
        <v>44367</v>
      </c>
      <c r="B53" s="1500" t="s">
        <v>66</v>
      </c>
      <c r="C53" s="2277" t="s">
        <v>3433</v>
      </c>
      <c r="D53" s="2278"/>
      <c r="E53" s="2278"/>
      <c r="F53" s="2278"/>
      <c r="G53" s="2278"/>
      <c r="H53" s="2278"/>
      <c r="I53" s="2278"/>
      <c r="J53" s="2279"/>
      <c r="K53" s="1501"/>
      <c r="L53" s="1502"/>
      <c r="M53" s="729"/>
    </row>
    <row r="54" spans="1:13" s="737" customFormat="1" x14ac:dyDescent="0.25">
      <c r="A54" s="733">
        <v>44372</v>
      </c>
      <c r="B54" s="864" t="s">
        <v>127</v>
      </c>
      <c r="H54" s="735">
        <v>5375</v>
      </c>
      <c r="I54" s="735">
        <v>100</v>
      </c>
      <c r="K54" s="1310"/>
      <c r="L54" s="738"/>
      <c r="M54" s="729"/>
    </row>
    <row r="55" spans="1:13" x14ac:dyDescent="0.25">
      <c r="A55" s="733">
        <v>44391</v>
      </c>
      <c r="B55" s="864" t="s">
        <v>18</v>
      </c>
      <c r="C55" s="735">
        <v>125</v>
      </c>
      <c r="D55" s="233">
        <f>C55*(100-E55)/100</f>
        <v>106.25</v>
      </c>
      <c r="E55" s="735">
        <v>15</v>
      </c>
      <c r="F55" s="735" t="s">
        <v>95</v>
      </c>
      <c r="G55" s="735">
        <v>125</v>
      </c>
      <c r="H55" s="735"/>
      <c r="I55" s="735"/>
      <c r="J55" s="735"/>
      <c r="K55" s="1561"/>
      <c r="L55" s="736" t="s">
        <v>2194</v>
      </c>
    </row>
    <row r="56" spans="1:13" x14ac:dyDescent="0.25">
      <c r="A56" s="733">
        <v>44436</v>
      </c>
      <c r="B56" s="864" t="s">
        <v>127</v>
      </c>
      <c r="C56" s="735"/>
      <c r="D56" s="233">
        <f t="shared" ref="D56:D68" si="0">+C56*(100-E56)/100</f>
        <v>0</v>
      </c>
      <c r="E56" s="735"/>
      <c r="F56" s="735"/>
      <c r="G56" s="735"/>
      <c r="H56" s="735">
        <v>5310</v>
      </c>
      <c r="I56" s="735">
        <v>100</v>
      </c>
      <c r="J56" s="735"/>
      <c r="K56" s="1561"/>
      <c r="L56" s="736" t="s">
        <v>3475</v>
      </c>
    </row>
    <row r="57" spans="1:13" x14ac:dyDescent="0.25">
      <c r="A57" s="844">
        <v>44502</v>
      </c>
      <c r="B57" s="878" t="s">
        <v>18</v>
      </c>
      <c r="C57" s="846">
        <v>60</v>
      </c>
      <c r="D57" s="314">
        <f t="shared" si="0"/>
        <v>51</v>
      </c>
      <c r="E57" s="846">
        <v>15</v>
      </c>
      <c r="F57" s="846" t="s">
        <v>95</v>
      </c>
      <c r="G57" s="846">
        <v>130</v>
      </c>
      <c r="H57" s="846"/>
      <c r="I57" s="846"/>
      <c r="J57" s="846"/>
      <c r="K57" s="1320"/>
      <c r="L57" s="882" t="s">
        <v>2074</v>
      </c>
    </row>
    <row r="58" spans="1:13" x14ac:dyDescent="0.25">
      <c r="A58" s="733"/>
      <c r="B58" s="864"/>
      <c r="C58" s="735"/>
      <c r="D58" s="233">
        <f t="shared" si="0"/>
        <v>0</v>
      </c>
      <c r="E58" s="735"/>
      <c r="F58" s="735"/>
      <c r="G58" s="735"/>
      <c r="H58" s="735"/>
      <c r="I58" s="735"/>
      <c r="J58" s="735"/>
      <c r="K58" s="1561"/>
      <c r="L58" s="736"/>
    </row>
    <row r="59" spans="1:13" x14ac:dyDescent="0.25">
      <c r="A59" s="733"/>
      <c r="B59" s="864"/>
      <c r="C59" s="735"/>
      <c r="D59" s="233">
        <f t="shared" si="0"/>
        <v>0</v>
      </c>
      <c r="E59" s="735"/>
      <c r="F59" s="735"/>
      <c r="G59" s="735"/>
      <c r="H59" s="735"/>
      <c r="I59" s="735"/>
      <c r="J59" s="735"/>
      <c r="K59" s="1561"/>
      <c r="L59" s="736"/>
    </row>
    <row r="60" spans="1:13" x14ac:dyDescent="0.25">
      <c r="A60" s="733"/>
      <c r="B60" s="864"/>
      <c r="C60" s="735"/>
      <c r="D60" s="233">
        <f t="shared" si="0"/>
        <v>0</v>
      </c>
      <c r="E60" s="735"/>
      <c r="F60" s="735"/>
      <c r="G60" s="735"/>
      <c r="H60" s="735"/>
      <c r="I60" s="735"/>
      <c r="J60" s="735"/>
      <c r="K60" s="1561"/>
      <c r="L60" s="736"/>
    </row>
    <row r="61" spans="1:13" x14ac:dyDescent="0.25">
      <c r="A61" s="733"/>
      <c r="B61" s="864"/>
      <c r="C61" s="735"/>
      <c r="D61" s="233">
        <f t="shared" si="0"/>
        <v>0</v>
      </c>
      <c r="E61" s="735"/>
      <c r="F61" s="735"/>
      <c r="G61" s="735"/>
      <c r="H61" s="735"/>
      <c r="I61" s="735"/>
      <c r="J61" s="735"/>
      <c r="K61" s="1561"/>
      <c r="L61" s="736"/>
    </row>
    <row r="62" spans="1:13" x14ac:dyDescent="0.25">
      <c r="A62" s="733"/>
      <c r="B62" s="864"/>
      <c r="C62" s="735"/>
      <c r="D62" s="233">
        <f t="shared" si="0"/>
        <v>0</v>
      </c>
      <c r="E62" s="735"/>
      <c r="F62" s="735"/>
      <c r="G62" s="735"/>
      <c r="H62" s="735"/>
      <c r="I62" s="735"/>
      <c r="J62" s="735"/>
      <c r="K62" s="1561"/>
      <c r="L62" s="736"/>
    </row>
    <row r="63" spans="1:13" x14ac:dyDescent="0.25">
      <c r="A63" s="733"/>
      <c r="B63" s="864"/>
      <c r="C63" s="735"/>
      <c r="D63" s="233">
        <f t="shared" si="0"/>
        <v>0</v>
      </c>
      <c r="E63" s="735"/>
      <c r="F63" s="735"/>
      <c r="G63" s="735"/>
      <c r="H63" s="735"/>
      <c r="I63" s="735"/>
      <c r="J63" s="735"/>
      <c r="K63" s="1561"/>
      <c r="L63" s="736"/>
    </row>
    <row r="64" spans="1:13" x14ac:dyDescent="0.25">
      <c r="A64" s="733"/>
      <c r="B64" s="864"/>
      <c r="C64" s="735"/>
      <c r="D64" s="233">
        <f t="shared" si="0"/>
        <v>0</v>
      </c>
      <c r="E64" s="735"/>
      <c r="F64" s="735"/>
      <c r="G64" s="735"/>
      <c r="H64" s="735"/>
      <c r="I64" s="735"/>
      <c r="J64" s="735"/>
      <c r="K64" s="1561"/>
      <c r="L64" s="736"/>
    </row>
    <row r="65" spans="1:12" x14ac:dyDescent="0.25">
      <c r="A65" s="733"/>
      <c r="B65" s="864"/>
      <c r="C65" s="735"/>
      <c r="D65" s="233">
        <f t="shared" si="0"/>
        <v>0</v>
      </c>
      <c r="E65" s="735"/>
      <c r="F65" s="735"/>
      <c r="G65" s="735"/>
      <c r="H65" s="735"/>
      <c r="I65" s="735"/>
      <c r="J65" s="735"/>
      <c r="K65" s="1561"/>
      <c r="L65" s="736"/>
    </row>
    <row r="66" spans="1:12" x14ac:dyDescent="0.25">
      <c r="A66" s="733"/>
      <c r="B66" s="864"/>
      <c r="C66" s="735"/>
      <c r="D66" s="233">
        <f t="shared" si="0"/>
        <v>0</v>
      </c>
      <c r="E66" s="735"/>
      <c r="F66" s="735"/>
      <c r="G66" s="735"/>
      <c r="H66" s="735"/>
      <c r="I66" s="735"/>
      <c r="J66" s="735"/>
      <c r="K66" s="1561"/>
      <c r="L66" s="736"/>
    </row>
    <row r="67" spans="1:12" x14ac:dyDescent="0.25">
      <c r="A67" s="733"/>
      <c r="B67" s="864"/>
      <c r="C67" s="735"/>
      <c r="D67" s="233">
        <f t="shared" si="0"/>
        <v>0</v>
      </c>
      <c r="E67" s="735"/>
      <c r="F67" s="735"/>
      <c r="G67" s="735"/>
      <c r="H67" s="735"/>
      <c r="I67" s="735"/>
      <c r="J67" s="735"/>
      <c r="K67" s="1561"/>
      <c r="L67" s="736"/>
    </row>
    <row r="68" spans="1:12" x14ac:dyDescent="0.25">
      <c r="A68" s="733"/>
      <c r="B68" s="864"/>
      <c r="C68" s="735"/>
      <c r="D68" s="233">
        <f t="shared" si="0"/>
        <v>0</v>
      </c>
      <c r="E68" s="735"/>
      <c r="F68" s="735"/>
      <c r="G68" s="735"/>
      <c r="H68" s="735"/>
      <c r="I68" s="735"/>
      <c r="J68" s="735"/>
      <c r="K68" s="1561"/>
      <c r="L68" s="736"/>
    </row>
    <row r="69" spans="1:12" x14ac:dyDescent="0.25">
      <c r="A69" s="733"/>
      <c r="B69" s="864"/>
      <c r="C69" s="735"/>
      <c r="D69" s="233"/>
      <c r="E69" s="735"/>
      <c r="F69" s="735"/>
      <c r="G69" s="735"/>
      <c r="H69" s="735"/>
      <c r="I69" s="735"/>
      <c r="J69" s="735"/>
      <c r="K69" s="1561"/>
      <c r="L69" s="736"/>
    </row>
    <row r="70" spans="1:12" x14ac:dyDescent="0.25">
      <c r="A70" s="733"/>
      <c r="B70" s="864"/>
      <c r="C70" s="735"/>
      <c r="D70" s="233"/>
      <c r="E70" s="735"/>
      <c r="F70" s="735"/>
      <c r="G70" s="735"/>
      <c r="H70" s="735"/>
      <c r="I70" s="735"/>
      <c r="J70" s="735"/>
      <c r="K70" s="1561"/>
      <c r="L70" s="736"/>
    </row>
    <row r="71" spans="1:12" x14ac:dyDescent="0.25">
      <c r="A71" s="733"/>
      <c r="B71" s="864"/>
      <c r="C71" s="735"/>
      <c r="D71" s="233"/>
      <c r="E71" s="735"/>
      <c r="F71" s="735"/>
      <c r="G71" s="735"/>
      <c r="H71" s="735"/>
      <c r="I71" s="735"/>
      <c r="J71" s="735"/>
      <c r="K71" s="1561"/>
      <c r="L71" s="736"/>
    </row>
    <row r="72" spans="1:12" x14ac:dyDescent="0.25">
      <c r="A72" s="733"/>
      <c r="B72" s="864"/>
      <c r="C72" s="735"/>
      <c r="D72" s="233"/>
      <c r="E72" s="735"/>
      <c r="F72" s="735"/>
      <c r="G72" s="735"/>
      <c r="H72" s="735"/>
      <c r="I72" s="735"/>
      <c r="J72" s="735"/>
      <c r="K72" s="1561"/>
      <c r="L72" s="736"/>
    </row>
    <row r="73" spans="1:12" x14ac:dyDescent="0.25">
      <c r="A73" s="733"/>
      <c r="B73" s="864"/>
      <c r="C73" s="735"/>
      <c r="D73" s="233"/>
      <c r="E73" s="735"/>
      <c r="F73" s="735"/>
      <c r="G73" s="735"/>
      <c r="H73" s="735"/>
      <c r="I73" s="735"/>
      <c r="J73" s="735"/>
      <c r="K73" s="1561"/>
      <c r="L73" s="736"/>
    </row>
    <row r="74" spans="1:12" x14ac:dyDescent="0.25">
      <c r="A74" s="733"/>
      <c r="B74" s="864"/>
      <c r="C74" s="735"/>
      <c r="D74" s="233"/>
      <c r="E74" s="735"/>
      <c r="F74" s="735"/>
      <c r="G74" s="735"/>
      <c r="H74" s="735"/>
      <c r="I74" s="735"/>
      <c r="J74" s="735"/>
      <c r="K74" s="1561"/>
      <c r="L74" s="736"/>
    </row>
    <row r="75" spans="1:12" x14ac:dyDescent="0.25">
      <c r="A75" s="733"/>
      <c r="B75" s="864"/>
      <c r="C75" s="735"/>
      <c r="D75" s="233"/>
      <c r="E75" s="735"/>
      <c r="F75" s="735"/>
      <c r="G75" s="735"/>
      <c r="H75" s="735"/>
      <c r="I75" s="735"/>
      <c r="J75" s="735"/>
      <c r="K75" s="1561"/>
      <c r="L75" s="736"/>
    </row>
    <row r="76" spans="1:12" x14ac:dyDescent="0.25">
      <c r="A76" s="733"/>
      <c r="B76" s="864"/>
      <c r="C76" s="735"/>
      <c r="D76" s="233"/>
      <c r="E76" s="735"/>
      <c r="F76" s="735"/>
      <c r="G76" s="735"/>
      <c r="H76" s="735"/>
      <c r="I76" s="735"/>
      <c r="J76" s="735"/>
      <c r="K76" s="1561"/>
      <c r="L76" s="736"/>
    </row>
    <row r="77" spans="1:12" x14ac:dyDescent="0.25">
      <c r="A77" s="733"/>
      <c r="B77" s="864"/>
      <c r="C77" s="735"/>
      <c r="D77" s="233"/>
      <c r="E77" s="735"/>
      <c r="F77" s="735"/>
      <c r="G77" s="735"/>
      <c r="H77" s="735"/>
      <c r="I77" s="735"/>
      <c r="J77" s="735"/>
      <c r="K77" s="1561"/>
      <c r="L77" s="736"/>
    </row>
    <row r="78" spans="1:12" x14ac:dyDescent="0.25">
      <c r="A78" s="733"/>
      <c r="B78" s="864"/>
      <c r="C78" s="735"/>
      <c r="D78" s="233"/>
      <c r="E78" s="735"/>
      <c r="F78" s="735"/>
      <c r="G78" s="735"/>
      <c r="H78" s="735"/>
      <c r="I78" s="735"/>
      <c r="J78" s="735"/>
      <c r="K78" s="1561"/>
      <c r="L78" s="736"/>
    </row>
    <row r="79" spans="1:12" x14ac:dyDescent="0.25">
      <c r="A79" s="733"/>
      <c r="B79" s="864"/>
      <c r="C79" s="735"/>
      <c r="D79" s="233"/>
      <c r="E79" s="735"/>
      <c r="F79" s="735"/>
      <c r="G79" s="735"/>
      <c r="H79" s="735"/>
      <c r="I79" s="735"/>
      <c r="J79" s="735"/>
      <c r="K79" s="1561"/>
      <c r="L79" s="736"/>
    </row>
    <row r="80" spans="1:12" x14ac:dyDescent="0.25">
      <c r="A80" s="733"/>
      <c r="B80" s="864"/>
      <c r="C80" s="735"/>
      <c r="D80" s="233"/>
      <c r="E80" s="735"/>
      <c r="F80" s="735"/>
      <c r="G80" s="735"/>
      <c r="H80" s="735"/>
      <c r="I80" s="735"/>
      <c r="J80" s="735"/>
      <c r="K80" s="1561"/>
      <c r="L80" s="736"/>
    </row>
    <row r="81" spans="1:12" x14ac:dyDescent="0.25">
      <c r="A81" s="733"/>
      <c r="B81" s="864"/>
      <c r="C81" s="735"/>
      <c r="D81" s="233"/>
      <c r="E81" s="735"/>
      <c r="F81" s="735"/>
      <c r="G81" s="735"/>
      <c r="H81" s="735"/>
      <c r="I81" s="735"/>
      <c r="J81" s="735"/>
      <c r="K81" s="1561"/>
      <c r="L81" s="736"/>
    </row>
    <row r="82" spans="1:12" x14ac:dyDescent="0.25">
      <c r="A82" s="733"/>
      <c r="B82" s="864"/>
      <c r="C82" s="735"/>
      <c r="D82" s="233"/>
      <c r="E82" s="735"/>
      <c r="F82" s="735"/>
      <c r="G82" s="735"/>
      <c r="H82" s="735"/>
      <c r="I82" s="735"/>
      <c r="J82" s="735"/>
      <c r="K82" s="1561"/>
      <c r="L82" s="736"/>
    </row>
    <row r="83" spans="1:12" x14ac:dyDescent="0.25">
      <c r="A83" s="733"/>
      <c r="B83" s="864"/>
      <c r="C83" s="735"/>
      <c r="D83" s="233"/>
      <c r="E83" s="735"/>
      <c r="F83" s="735"/>
      <c r="G83" s="735"/>
      <c r="H83" s="735"/>
      <c r="I83" s="735"/>
      <c r="J83" s="735"/>
      <c r="K83" s="1561"/>
      <c r="L83" s="736"/>
    </row>
    <row r="84" spans="1:12" x14ac:dyDescent="0.25">
      <c r="A84" s="733"/>
      <c r="B84" s="864"/>
      <c r="C84" s="735"/>
      <c r="D84" s="233"/>
      <c r="E84" s="735"/>
      <c r="F84" s="735"/>
      <c r="G84" s="735"/>
      <c r="H84" s="735"/>
      <c r="I84" s="735"/>
      <c r="J84" s="735"/>
      <c r="K84" s="1561"/>
      <c r="L84" s="736"/>
    </row>
    <row r="85" spans="1:12" x14ac:dyDescent="0.25">
      <c r="A85" s="733"/>
      <c r="B85" s="864"/>
      <c r="C85" s="735"/>
      <c r="D85" s="233"/>
      <c r="E85" s="735"/>
      <c r="F85" s="735"/>
      <c r="G85" s="735"/>
      <c r="H85" s="735"/>
      <c r="I85" s="735"/>
      <c r="J85" s="735"/>
      <c r="K85" s="1561"/>
      <c r="L85" s="736"/>
    </row>
    <row r="86" spans="1:12" x14ac:dyDescent="0.25">
      <c r="A86" s="733"/>
      <c r="B86" s="864"/>
      <c r="C86" s="735"/>
      <c r="D86" s="233"/>
      <c r="E86" s="735"/>
      <c r="F86" s="735"/>
      <c r="G86" s="735"/>
      <c r="H86" s="735"/>
      <c r="I86" s="735"/>
      <c r="J86" s="735"/>
      <c r="K86" s="1561"/>
      <c r="L86" s="736"/>
    </row>
    <row r="87" spans="1:12" x14ac:dyDescent="0.25">
      <c r="A87" s="733"/>
      <c r="B87" s="864"/>
      <c r="C87" s="735"/>
      <c r="D87" s="233"/>
      <c r="E87" s="735"/>
      <c r="F87" s="735"/>
      <c r="G87" s="735"/>
      <c r="H87" s="735"/>
      <c r="I87" s="735"/>
      <c r="J87" s="735"/>
      <c r="K87" s="1561"/>
      <c r="L87" s="736"/>
    </row>
    <row r="88" spans="1:12" x14ac:dyDescent="0.25">
      <c r="A88" s="733"/>
      <c r="B88" s="864"/>
      <c r="C88" s="735"/>
      <c r="D88" s="233"/>
      <c r="E88" s="735"/>
      <c r="F88" s="735"/>
      <c r="G88" s="735"/>
      <c r="H88" s="735"/>
      <c r="I88" s="735"/>
      <c r="J88" s="735"/>
      <c r="K88" s="1561"/>
      <c r="L88" s="736"/>
    </row>
    <row r="89" spans="1:12" x14ac:dyDescent="0.25">
      <c r="A89" s="733"/>
      <c r="B89" s="864"/>
      <c r="C89" s="735"/>
      <c r="D89" s="233"/>
      <c r="E89" s="735"/>
      <c r="F89" s="735"/>
      <c r="G89" s="735"/>
      <c r="H89" s="735"/>
      <c r="I89" s="735"/>
      <c r="J89" s="735"/>
      <c r="K89" s="1561"/>
      <c r="L89" s="736"/>
    </row>
    <row r="90" spans="1:12" x14ac:dyDescent="0.25">
      <c r="A90" s="733"/>
      <c r="B90" s="864"/>
      <c r="C90" s="735"/>
      <c r="D90" s="233"/>
      <c r="E90" s="735"/>
      <c r="F90" s="735"/>
      <c r="G90" s="735"/>
      <c r="H90" s="735"/>
      <c r="I90" s="735"/>
      <c r="J90" s="735"/>
      <c r="K90" s="1561"/>
      <c r="L90" s="736"/>
    </row>
    <row r="91" spans="1:12" x14ac:dyDescent="0.25">
      <c r="A91" s="733"/>
      <c r="B91" s="864"/>
      <c r="C91" s="735"/>
      <c r="D91" s="233"/>
      <c r="E91" s="735"/>
      <c r="F91" s="735"/>
      <c r="G91" s="735"/>
      <c r="H91" s="735"/>
      <c r="I91" s="735"/>
      <c r="J91" s="735"/>
      <c r="K91" s="1561"/>
      <c r="L91" s="736"/>
    </row>
    <row r="92" spans="1:12" x14ac:dyDescent="0.25">
      <c r="A92" s="733"/>
      <c r="B92" s="864"/>
      <c r="C92" s="735"/>
      <c r="D92" s="233"/>
      <c r="E92" s="735"/>
      <c r="F92" s="735"/>
      <c r="G92" s="735"/>
      <c r="H92" s="735"/>
      <c r="I92" s="735"/>
      <c r="J92" s="735"/>
      <c r="K92" s="1561"/>
      <c r="L92" s="736"/>
    </row>
    <row r="93" spans="1:12" x14ac:dyDescent="0.25">
      <c r="A93" s="733"/>
      <c r="B93" s="864"/>
      <c r="C93" s="735"/>
      <c r="D93" s="233"/>
      <c r="E93" s="735"/>
      <c r="F93" s="735"/>
      <c r="G93" s="735"/>
      <c r="H93" s="735"/>
      <c r="I93" s="735"/>
      <c r="J93" s="735"/>
      <c r="K93" s="1561"/>
      <c r="L93" s="736"/>
    </row>
    <row r="94" spans="1:12" x14ac:dyDescent="0.25">
      <c r="A94" s="733"/>
      <c r="B94" s="864"/>
      <c r="C94" s="735"/>
      <c r="D94" s="233"/>
      <c r="E94" s="735"/>
      <c r="F94" s="735"/>
      <c r="G94" s="735"/>
      <c r="H94" s="735"/>
      <c r="I94" s="735"/>
      <c r="J94" s="735"/>
      <c r="K94" s="1561"/>
      <c r="L94" s="736"/>
    </row>
    <row r="95" spans="1:12" x14ac:dyDescent="0.25">
      <c r="A95" s="733"/>
      <c r="B95" s="864"/>
      <c r="C95" s="735"/>
      <c r="D95" s="233"/>
      <c r="E95" s="735"/>
      <c r="F95" s="735"/>
      <c r="G95" s="735"/>
      <c r="H95" s="735"/>
      <c r="I95" s="735"/>
      <c r="J95" s="735"/>
      <c r="K95" s="1561"/>
      <c r="L95" s="736"/>
    </row>
    <row r="96" spans="1:12" x14ac:dyDescent="0.25">
      <c r="A96" s="733"/>
      <c r="B96" s="864"/>
      <c r="C96" s="735"/>
      <c r="D96" s="233"/>
      <c r="E96" s="735"/>
      <c r="F96" s="735"/>
      <c r="G96" s="735"/>
      <c r="H96" s="735"/>
      <c r="I96" s="735"/>
      <c r="J96" s="735"/>
      <c r="K96" s="1561"/>
      <c r="L96" s="736"/>
    </row>
  </sheetData>
  <mergeCells count="35">
    <mergeCell ref="G2:H2"/>
    <mergeCell ref="C35:J35"/>
    <mergeCell ref="A1:L1"/>
    <mergeCell ref="A2:B2"/>
    <mergeCell ref="C2:F2"/>
    <mergeCell ref="I2:J2"/>
    <mergeCell ref="A3:B3"/>
    <mergeCell ref="C3:F3"/>
    <mergeCell ref="I3:J3"/>
    <mergeCell ref="A4:B4"/>
    <mergeCell ref="C4:F4"/>
    <mergeCell ref="I4:J4"/>
    <mergeCell ref="K2:L2"/>
    <mergeCell ref="K3:L3"/>
    <mergeCell ref="K4:L4"/>
    <mergeCell ref="K5:L5"/>
    <mergeCell ref="A5:B5"/>
    <mergeCell ref="C5:F5"/>
    <mergeCell ref="A31:A32"/>
    <mergeCell ref="C30:J30"/>
    <mergeCell ref="C7:J7"/>
    <mergeCell ref="C20:J20"/>
    <mergeCell ref="G5:H5"/>
    <mergeCell ref="I5:J5"/>
    <mergeCell ref="C26:J26"/>
    <mergeCell ref="C53:J53"/>
    <mergeCell ref="G3:H3"/>
    <mergeCell ref="H48:I48"/>
    <mergeCell ref="C33:J33"/>
    <mergeCell ref="C28:J28"/>
    <mergeCell ref="C27:J27"/>
    <mergeCell ref="C23:J23"/>
    <mergeCell ref="C37:J37"/>
    <mergeCell ref="C16:J16"/>
    <mergeCell ref="C51:J51"/>
  </mergeCells>
  <hyperlinks>
    <hyperlink ref="B7"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0000"/>
  </sheetPr>
  <dimension ref="A1:M148"/>
  <sheetViews>
    <sheetView workbookViewId="0">
      <selection activeCell="G18" sqref="G18"/>
    </sheetView>
  </sheetViews>
  <sheetFormatPr defaultColWidth="8.88671875" defaultRowHeight="15.75" x14ac:dyDescent="0.25"/>
  <cols>
    <col min="1" max="1" width="8.5546875" style="48" customWidth="1"/>
    <col min="2" max="10" width="7.88671875" style="47" customWidth="1"/>
    <col min="11" max="11" width="13.6640625" style="977" customWidth="1"/>
    <col min="12" max="12" width="34.109375" style="18" customWidth="1"/>
    <col min="13" max="16384" width="8.88671875" style="9"/>
  </cols>
  <sheetData>
    <row r="1" spans="1:13" s="6" customFormat="1" ht="30.75" customHeight="1" thickTop="1" x14ac:dyDescent="0.25">
      <c r="A1" s="1621" t="s">
        <v>427</v>
      </c>
      <c r="B1" s="1622"/>
      <c r="C1" s="1622"/>
      <c r="D1" s="1622"/>
      <c r="E1" s="1622"/>
      <c r="F1" s="1622"/>
      <c r="G1" s="1622"/>
      <c r="H1" s="1622"/>
      <c r="I1" s="1622"/>
      <c r="J1" s="1622"/>
      <c r="K1" s="1622"/>
      <c r="L1" s="1623"/>
      <c r="M1" s="5"/>
    </row>
    <row r="2" spans="1:13" ht="20.25" customHeight="1" x14ac:dyDescent="0.25">
      <c r="A2" s="1624" t="s">
        <v>177</v>
      </c>
      <c r="B2" s="1625"/>
      <c r="C2" s="1600"/>
      <c r="D2" s="1601"/>
      <c r="E2" s="1601"/>
      <c r="F2" s="1602"/>
      <c r="G2" s="1740" t="s">
        <v>291</v>
      </c>
      <c r="H2" s="1741"/>
      <c r="I2" s="1628" t="s">
        <v>178</v>
      </c>
      <c r="J2" s="1629"/>
      <c r="K2" s="1718"/>
      <c r="L2" s="1719"/>
      <c r="M2" s="8"/>
    </row>
    <row r="3" spans="1:13" ht="20.25" customHeight="1" x14ac:dyDescent="0.25">
      <c r="A3" s="1624" t="s">
        <v>179</v>
      </c>
      <c r="B3" s="1625"/>
      <c r="C3" s="1600"/>
      <c r="D3" s="1601"/>
      <c r="E3" s="1601"/>
      <c r="F3" s="1602"/>
      <c r="G3" s="1740"/>
      <c r="H3" s="1741"/>
      <c r="I3" s="1628" t="s">
        <v>180</v>
      </c>
      <c r="J3" s="1629"/>
      <c r="K3" s="1718"/>
      <c r="L3" s="1719"/>
      <c r="M3" s="8"/>
    </row>
    <row r="4" spans="1:13" ht="20.25" customHeight="1" x14ac:dyDescent="0.25">
      <c r="A4" s="1624" t="s">
        <v>181</v>
      </c>
      <c r="B4" s="1625"/>
      <c r="C4" s="1600"/>
      <c r="D4" s="1601"/>
      <c r="E4" s="1601"/>
      <c r="F4" s="1602"/>
      <c r="G4" s="1740"/>
      <c r="H4" s="1741"/>
      <c r="I4" s="1628" t="s">
        <v>182</v>
      </c>
      <c r="J4" s="1629"/>
      <c r="K4" s="1718"/>
      <c r="L4" s="1719"/>
      <c r="M4" s="8"/>
    </row>
    <row r="5" spans="1:13" ht="20.25" customHeight="1" thickBot="1" x14ac:dyDescent="0.3">
      <c r="A5" s="1641" t="s">
        <v>183</v>
      </c>
      <c r="B5" s="1642"/>
      <c r="C5" s="1636"/>
      <c r="D5" s="1637"/>
      <c r="E5" s="1637"/>
      <c r="F5" s="1638"/>
      <c r="G5" s="1643"/>
      <c r="H5" s="1777"/>
      <c r="I5" s="1778"/>
      <c r="J5" s="1778"/>
      <c r="K5" s="1046"/>
      <c r="L5" s="68"/>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20.100000000000001" customHeight="1" x14ac:dyDescent="0.25">
      <c r="A7" s="16"/>
      <c r="B7" s="17"/>
      <c r="C7" s="17"/>
      <c r="D7" s="17"/>
      <c r="E7" s="17"/>
      <c r="F7" s="17"/>
      <c r="G7" s="17"/>
      <c r="H7" s="17"/>
      <c r="I7" s="17"/>
      <c r="J7" s="17"/>
      <c r="K7" s="17"/>
    </row>
    <row r="8" spans="1:13" ht="20.100000000000001" customHeight="1" x14ac:dyDescent="0.25">
      <c r="A8" s="16"/>
      <c r="B8" s="17"/>
      <c r="C8" s="17"/>
      <c r="D8" s="17"/>
      <c r="E8" s="17"/>
      <c r="F8" s="17"/>
      <c r="G8" s="17"/>
      <c r="H8" s="17"/>
      <c r="I8" s="17"/>
      <c r="J8" s="17"/>
      <c r="K8" s="17"/>
    </row>
    <row r="9" spans="1:13" ht="20.100000000000001" customHeight="1" x14ac:dyDescent="0.25">
      <c r="A9" s="16"/>
      <c r="B9" s="17"/>
      <c r="C9" s="17"/>
      <c r="D9" s="17"/>
      <c r="E9" s="17"/>
      <c r="F9" s="17"/>
      <c r="G9" s="17"/>
      <c r="H9" s="17"/>
      <c r="I9" s="17"/>
      <c r="J9" s="17"/>
      <c r="K9" s="17"/>
    </row>
    <row r="10" spans="1:13" ht="20.100000000000001" customHeight="1" x14ac:dyDescent="0.25">
      <c r="A10" s="16"/>
      <c r="B10" s="17"/>
      <c r="C10" s="17"/>
      <c r="D10" s="17"/>
      <c r="E10" s="17"/>
      <c r="F10" s="17"/>
      <c r="G10" s="17"/>
      <c r="H10" s="17"/>
      <c r="I10" s="17"/>
      <c r="J10" s="17"/>
      <c r="K10" s="17"/>
    </row>
    <row r="11" spans="1:13" ht="20.100000000000001" customHeight="1" x14ac:dyDescent="0.25">
      <c r="A11" s="16"/>
      <c r="B11" s="17"/>
      <c r="C11" s="17"/>
      <c r="D11" s="17"/>
      <c r="E11" s="17"/>
      <c r="F11" s="17"/>
      <c r="G11" s="17"/>
      <c r="H11" s="17"/>
      <c r="I11" s="17"/>
      <c r="J11" s="17"/>
      <c r="K11" s="17"/>
    </row>
    <row r="12" spans="1:13" ht="20.100000000000001" customHeight="1" x14ac:dyDescent="0.25">
      <c r="A12" s="16"/>
      <c r="B12" s="17"/>
      <c r="C12" s="17"/>
      <c r="D12" s="17"/>
      <c r="E12" s="17"/>
      <c r="F12" s="17"/>
      <c r="G12" s="17"/>
      <c r="H12" s="17"/>
      <c r="I12" s="17"/>
      <c r="J12" s="17"/>
      <c r="K12" s="17"/>
    </row>
    <row r="13" spans="1:13" ht="20.100000000000001" customHeight="1" x14ac:dyDescent="0.25">
      <c r="A13" s="16"/>
      <c r="B13" s="17"/>
      <c r="C13" s="17"/>
      <c r="D13" s="17"/>
      <c r="E13" s="17"/>
      <c r="F13" s="17"/>
      <c r="G13" s="17"/>
      <c r="H13" s="17"/>
      <c r="I13" s="17"/>
      <c r="J13" s="17"/>
      <c r="K13" s="17"/>
    </row>
    <row r="14" spans="1:13" ht="20.100000000000001" customHeight="1" x14ac:dyDescent="0.25">
      <c r="A14" s="16"/>
      <c r="B14" s="17"/>
      <c r="C14" s="17"/>
      <c r="D14" s="17"/>
      <c r="E14" s="17"/>
      <c r="F14" s="17"/>
      <c r="G14" s="17"/>
      <c r="H14" s="17"/>
      <c r="I14" s="17"/>
      <c r="J14" s="17"/>
      <c r="K14" s="17"/>
    </row>
    <row r="15" spans="1:13" ht="20.100000000000001" customHeight="1" x14ac:dyDescent="0.25">
      <c r="A15" s="16"/>
      <c r="B15" s="17"/>
      <c r="C15" s="17"/>
      <c r="D15" s="17"/>
      <c r="E15" s="17"/>
      <c r="F15" s="17"/>
      <c r="G15" s="17"/>
      <c r="H15" s="17"/>
      <c r="I15" s="17"/>
      <c r="J15" s="17"/>
      <c r="K15" s="17"/>
    </row>
    <row r="16" spans="1:13" ht="20.100000000000001" customHeight="1" x14ac:dyDescent="0.25">
      <c r="A16" s="16"/>
      <c r="B16" s="17"/>
      <c r="C16" s="17"/>
      <c r="D16" s="17"/>
      <c r="E16" s="17"/>
      <c r="F16" s="17"/>
      <c r="G16" s="17"/>
      <c r="H16" s="17"/>
      <c r="I16" s="17"/>
      <c r="J16" s="17"/>
      <c r="K16" s="17"/>
    </row>
    <row r="17" spans="1:11" ht="20.100000000000001" customHeight="1" x14ac:dyDescent="0.25">
      <c r="A17" s="16"/>
      <c r="B17" s="17"/>
      <c r="C17" s="17"/>
      <c r="D17" s="17"/>
      <c r="E17" s="17"/>
      <c r="F17" s="17"/>
      <c r="G17" s="17"/>
      <c r="H17" s="17"/>
      <c r="I17" s="17"/>
      <c r="J17" s="17"/>
      <c r="K17" s="17"/>
    </row>
    <row r="18" spans="1:11" ht="20.100000000000001" customHeight="1" x14ac:dyDescent="0.25">
      <c r="A18" s="16"/>
      <c r="B18" s="17"/>
      <c r="C18" s="17"/>
      <c r="D18" s="17"/>
      <c r="E18" s="17"/>
      <c r="F18" s="17"/>
      <c r="G18" s="17"/>
      <c r="H18" s="17"/>
      <c r="I18" s="17"/>
      <c r="J18" s="17"/>
      <c r="K18" s="17"/>
    </row>
    <row r="19" spans="1:11" ht="20.100000000000001" customHeight="1" x14ac:dyDescent="0.25">
      <c r="A19" s="16"/>
      <c r="B19" s="17"/>
      <c r="C19" s="17"/>
      <c r="D19" s="17"/>
      <c r="E19" s="17"/>
      <c r="F19" s="17"/>
      <c r="G19" s="17"/>
      <c r="H19" s="17"/>
      <c r="I19" s="17"/>
      <c r="J19" s="17"/>
      <c r="K19" s="17"/>
    </row>
    <row r="20" spans="1:11" x14ac:dyDescent="0.25">
      <c r="A20" s="16"/>
      <c r="B20" s="17"/>
      <c r="C20" s="17"/>
      <c r="D20" s="17"/>
      <c r="E20" s="17"/>
      <c r="F20" s="17"/>
      <c r="G20" s="17"/>
      <c r="H20" s="17"/>
      <c r="I20" s="17"/>
      <c r="J20" s="17"/>
      <c r="K20" s="17"/>
    </row>
    <row r="21" spans="1:11" ht="20.100000000000001" customHeight="1" x14ac:dyDescent="0.25">
      <c r="A21" s="16"/>
      <c r="B21" s="17"/>
      <c r="C21" s="17"/>
      <c r="D21" s="17"/>
      <c r="E21" s="17"/>
      <c r="F21" s="17"/>
      <c r="G21" s="17"/>
      <c r="H21" s="17"/>
      <c r="I21" s="17"/>
      <c r="J21" s="17"/>
      <c r="K21" s="17"/>
    </row>
    <row r="22" spans="1:11" x14ac:dyDescent="0.25">
      <c r="A22" s="16"/>
      <c r="B22" s="17"/>
      <c r="C22" s="17"/>
      <c r="D22" s="17"/>
      <c r="E22" s="17"/>
      <c r="F22" s="17"/>
      <c r="G22" s="17"/>
      <c r="H22" s="17"/>
      <c r="I22" s="17"/>
      <c r="J22" s="17"/>
      <c r="K22" s="17"/>
    </row>
    <row r="23" spans="1:11" x14ac:dyDescent="0.25">
      <c r="A23" s="16"/>
      <c r="B23" s="17"/>
      <c r="C23" s="17"/>
      <c r="D23" s="17"/>
      <c r="E23" s="17"/>
      <c r="F23" s="17"/>
      <c r="G23" s="17"/>
      <c r="H23" s="17"/>
      <c r="I23" s="17"/>
      <c r="J23" s="17"/>
      <c r="K23" s="17"/>
    </row>
    <row r="24" spans="1:11" ht="20.100000000000001" customHeight="1" x14ac:dyDescent="0.25">
      <c r="A24" s="16"/>
      <c r="B24" s="17"/>
      <c r="C24" s="17"/>
      <c r="D24" s="17"/>
      <c r="E24" s="17"/>
      <c r="F24" s="17"/>
      <c r="G24" s="17"/>
      <c r="H24" s="17"/>
      <c r="I24" s="17"/>
      <c r="J24" s="17"/>
      <c r="K24" s="17"/>
    </row>
    <row r="25" spans="1:11" x14ac:dyDescent="0.25">
      <c r="A25" s="16"/>
      <c r="B25" s="17"/>
      <c r="C25" s="17"/>
      <c r="D25" s="17"/>
      <c r="E25" s="17"/>
      <c r="F25" s="17"/>
      <c r="G25" s="17"/>
      <c r="H25" s="17"/>
      <c r="I25" s="17"/>
      <c r="J25" s="17"/>
      <c r="K25" s="17"/>
    </row>
    <row r="26" spans="1:11" ht="20.100000000000001" customHeight="1" x14ac:dyDescent="0.25">
      <c r="A26" s="16"/>
      <c r="B26" s="17"/>
      <c r="C26" s="17"/>
      <c r="D26" s="17"/>
      <c r="E26" s="17"/>
      <c r="F26" s="17"/>
      <c r="G26" s="17"/>
      <c r="H26" s="17"/>
      <c r="I26" s="17"/>
      <c r="J26" s="17"/>
      <c r="K26" s="17"/>
    </row>
    <row r="27" spans="1:11" ht="20.100000000000001" customHeight="1" x14ac:dyDescent="0.25">
      <c r="A27" s="16"/>
      <c r="B27" s="17"/>
      <c r="C27" s="17"/>
      <c r="D27" s="17"/>
      <c r="E27" s="17"/>
      <c r="F27" s="17"/>
      <c r="G27" s="17"/>
      <c r="H27" s="17"/>
      <c r="I27" s="17"/>
      <c r="J27" s="17"/>
      <c r="K27" s="17"/>
    </row>
    <row r="28" spans="1:11" x14ac:dyDescent="0.25">
      <c r="A28" s="16"/>
      <c r="B28" s="17"/>
      <c r="C28" s="17"/>
      <c r="D28" s="17"/>
      <c r="E28" s="17"/>
      <c r="F28" s="17"/>
      <c r="G28" s="17"/>
      <c r="H28" s="17"/>
      <c r="I28" s="17"/>
      <c r="J28" s="17"/>
      <c r="K28" s="17"/>
    </row>
    <row r="29" spans="1:11" ht="20.100000000000001" customHeight="1" x14ac:dyDescent="0.25">
      <c r="A29" s="16"/>
      <c r="B29" s="17"/>
      <c r="C29" s="17"/>
      <c r="D29" s="17"/>
      <c r="E29" s="17"/>
      <c r="F29" s="17"/>
      <c r="G29" s="17"/>
      <c r="H29" s="17"/>
      <c r="I29" s="17"/>
      <c r="J29" s="17"/>
      <c r="K29" s="17"/>
    </row>
    <row r="30" spans="1:11" ht="20.100000000000001" customHeight="1" x14ac:dyDescent="0.25">
      <c r="A30" s="16"/>
      <c r="B30" s="17"/>
      <c r="C30" s="17"/>
      <c r="D30" s="17"/>
      <c r="E30" s="17"/>
      <c r="F30" s="17"/>
      <c r="G30" s="17"/>
      <c r="H30" s="17"/>
      <c r="I30" s="17"/>
      <c r="J30" s="17"/>
      <c r="K30" s="17"/>
    </row>
    <row r="31" spans="1:11" x14ac:dyDescent="0.25">
      <c r="A31" s="16"/>
      <c r="B31" s="17"/>
      <c r="C31" s="17"/>
      <c r="D31" s="17"/>
      <c r="E31" s="17"/>
      <c r="F31" s="17"/>
      <c r="G31" s="17"/>
      <c r="H31" s="17"/>
      <c r="I31" s="17"/>
      <c r="J31" s="17"/>
      <c r="K31" s="17"/>
    </row>
    <row r="32" spans="1:11" x14ac:dyDescent="0.25">
      <c r="A32" s="16"/>
      <c r="B32" s="17"/>
      <c r="C32" s="17"/>
      <c r="D32" s="17"/>
      <c r="E32" s="17"/>
      <c r="F32" s="17"/>
      <c r="G32" s="17"/>
      <c r="H32" s="17"/>
      <c r="I32" s="17"/>
      <c r="J32" s="17"/>
      <c r="K32" s="17"/>
    </row>
    <row r="33" spans="1:11" ht="20.100000000000001" customHeight="1" x14ac:dyDescent="0.25">
      <c r="A33" s="16"/>
      <c r="B33" s="17"/>
      <c r="C33" s="17"/>
      <c r="D33" s="17"/>
      <c r="E33" s="17"/>
      <c r="F33" s="17"/>
      <c r="G33" s="17"/>
      <c r="H33" s="17"/>
      <c r="I33" s="17"/>
      <c r="J33" s="17"/>
      <c r="K33" s="17"/>
    </row>
    <row r="34" spans="1:11" ht="20.100000000000001" customHeight="1" x14ac:dyDescent="0.25">
      <c r="A34" s="16"/>
      <c r="B34" s="17"/>
      <c r="C34" s="17"/>
      <c r="D34" s="17"/>
      <c r="E34" s="17"/>
      <c r="F34" s="17"/>
      <c r="G34" s="17"/>
      <c r="H34" s="17"/>
      <c r="I34" s="17"/>
      <c r="J34" s="17"/>
      <c r="K34" s="17"/>
    </row>
    <row r="35" spans="1:11" ht="20.100000000000001" customHeight="1" x14ac:dyDescent="0.25">
      <c r="A35" s="16"/>
      <c r="B35" s="17"/>
      <c r="C35" s="17"/>
      <c r="D35" s="17"/>
      <c r="E35" s="17"/>
      <c r="F35" s="17"/>
      <c r="G35" s="17"/>
      <c r="H35" s="17"/>
      <c r="I35" s="17"/>
      <c r="J35" s="17"/>
      <c r="K35" s="17"/>
    </row>
    <row r="36" spans="1:11" ht="20.100000000000001" customHeight="1" x14ac:dyDescent="0.25">
      <c r="A36" s="16"/>
      <c r="B36" s="17"/>
      <c r="C36" s="17"/>
      <c r="D36" s="17"/>
      <c r="E36" s="17"/>
      <c r="F36" s="17"/>
      <c r="G36" s="17"/>
      <c r="H36" s="17"/>
      <c r="I36" s="17"/>
      <c r="J36" s="17"/>
      <c r="K36" s="17"/>
    </row>
    <row r="37" spans="1:11" ht="20.100000000000001" customHeight="1" x14ac:dyDescent="0.25">
      <c r="A37" s="16"/>
      <c r="B37" s="17"/>
      <c r="C37" s="17"/>
      <c r="D37" s="17"/>
      <c r="E37" s="17"/>
      <c r="F37" s="17"/>
      <c r="G37" s="17"/>
      <c r="H37" s="17"/>
      <c r="I37" s="17"/>
      <c r="J37" s="17"/>
      <c r="K37" s="17"/>
    </row>
    <row r="38" spans="1:11" x14ac:dyDescent="0.25">
      <c r="A38" s="16"/>
      <c r="B38" s="17"/>
      <c r="C38" s="17"/>
      <c r="D38" s="17"/>
      <c r="E38" s="17"/>
      <c r="F38" s="17"/>
      <c r="G38" s="17"/>
      <c r="H38" s="17"/>
      <c r="I38" s="17"/>
      <c r="J38" s="17"/>
      <c r="K38" s="17"/>
    </row>
    <row r="39" spans="1:11" ht="20.100000000000001" customHeight="1" x14ac:dyDescent="0.25">
      <c r="A39" s="16"/>
      <c r="B39" s="17"/>
      <c r="C39" s="17"/>
      <c r="D39" s="17"/>
      <c r="E39" s="17"/>
      <c r="F39" s="17"/>
      <c r="G39" s="17"/>
      <c r="H39" s="17"/>
      <c r="I39" s="17"/>
      <c r="J39" s="17"/>
      <c r="K39" s="17"/>
    </row>
    <row r="40" spans="1:11" x14ac:dyDescent="0.25">
      <c r="A40" s="16"/>
      <c r="B40" s="17"/>
      <c r="C40" s="17"/>
      <c r="D40" s="17"/>
      <c r="E40" s="17"/>
      <c r="F40" s="17"/>
      <c r="G40" s="17"/>
      <c r="H40" s="17"/>
      <c r="I40" s="17"/>
      <c r="J40" s="17"/>
      <c r="K40" s="17"/>
    </row>
    <row r="41" spans="1:11" x14ac:dyDescent="0.25">
      <c r="A41" s="16"/>
      <c r="B41" s="17"/>
      <c r="C41" s="17"/>
      <c r="D41" s="17"/>
      <c r="E41" s="17"/>
      <c r="F41" s="17"/>
      <c r="G41" s="17"/>
      <c r="H41" s="17"/>
      <c r="I41" s="17"/>
      <c r="J41" s="17"/>
      <c r="K41" s="17"/>
    </row>
    <row r="42" spans="1:11" x14ac:dyDescent="0.25">
      <c r="A42" s="16"/>
      <c r="B42" s="17"/>
      <c r="C42" s="17"/>
      <c r="D42" s="17"/>
      <c r="E42" s="17"/>
      <c r="F42" s="17"/>
      <c r="G42" s="17"/>
      <c r="H42" s="17"/>
      <c r="I42" s="17"/>
      <c r="J42" s="17"/>
      <c r="K42" s="17"/>
    </row>
    <row r="43" spans="1:11" x14ac:dyDescent="0.25">
      <c r="A43" s="16"/>
      <c r="B43" s="17"/>
      <c r="C43" s="17"/>
      <c r="D43" s="17"/>
      <c r="E43" s="17"/>
      <c r="F43" s="17"/>
      <c r="G43" s="17"/>
      <c r="H43" s="17"/>
      <c r="I43" s="17"/>
      <c r="J43" s="17"/>
      <c r="K43" s="17"/>
    </row>
    <row r="44" spans="1:11" x14ac:dyDescent="0.25">
      <c r="A44" s="16"/>
      <c r="B44" s="17"/>
      <c r="C44" s="17"/>
      <c r="D44" s="17"/>
      <c r="E44" s="17"/>
      <c r="F44" s="17"/>
      <c r="G44" s="17"/>
      <c r="H44" s="17"/>
      <c r="I44" s="17"/>
      <c r="J44" s="17"/>
      <c r="K44" s="17"/>
    </row>
    <row r="45" spans="1:11" ht="20.100000000000001" customHeight="1" x14ac:dyDescent="0.25">
      <c r="A45" s="16"/>
      <c r="B45" s="17"/>
      <c r="C45" s="17"/>
      <c r="D45" s="17"/>
      <c r="E45" s="17"/>
      <c r="F45" s="17"/>
      <c r="G45" s="17"/>
      <c r="H45" s="17"/>
      <c r="I45" s="17"/>
      <c r="J45" s="17"/>
      <c r="K45" s="17"/>
    </row>
    <row r="46" spans="1:11" ht="20.100000000000001" customHeight="1" x14ac:dyDescent="0.25">
      <c r="A46" s="16"/>
      <c r="B46" s="17"/>
      <c r="C46" s="17"/>
      <c r="D46" s="17"/>
      <c r="E46" s="17"/>
      <c r="F46" s="17"/>
      <c r="G46" s="17"/>
      <c r="H46" s="17"/>
      <c r="I46" s="17"/>
      <c r="J46" s="17"/>
      <c r="K46" s="17"/>
    </row>
    <row r="47" spans="1:11" x14ac:dyDescent="0.25">
      <c r="A47" s="16"/>
      <c r="B47" s="17"/>
      <c r="C47" s="17"/>
      <c r="D47" s="17"/>
      <c r="E47" s="17"/>
      <c r="F47" s="17"/>
      <c r="G47" s="17"/>
      <c r="H47" s="17"/>
      <c r="I47" s="17"/>
      <c r="J47" s="17"/>
      <c r="K47" s="17"/>
    </row>
    <row r="48" spans="1:11" ht="20.100000000000001" customHeight="1" x14ac:dyDescent="0.25">
      <c r="A48" s="16"/>
      <c r="B48" s="17"/>
      <c r="C48" s="17"/>
      <c r="D48" s="17"/>
      <c r="E48" s="17"/>
      <c r="F48" s="17"/>
      <c r="G48" s="17"/>
      <c r="H48" s="17"/>
      <c r="I48" s="17"/>
      <c r="J48" s="17"/>
      <c r="K48" s="17"/>
    </row>
    <row r="49" spans="1:11" ht="20.100000000000001" customHeight="1" x14ac:dyDescent="0.25">
      <c r="A49" s="16"/>
      <c r="B49" s="17"/>
      <c r="C49" s="17"/>
      <c r="D49" s="17"/>
      <c r="E49" s="17"/>
      <c r="F49" s="17"/>
      <c r="G49" s="17"/>
      <c r="H49" s="17"/>
      <c r="I49" s="17"/>
      <c r="J49" s="17"/>
      <c r="K49" s="17"/>
    </row>
    <row r="50" spans="1:11" ht="20.100000000000001" customHeight="1" x14ac:dyDescent="0.25">
      <c r="A50" s="16"/>
      <c r="B50" s="17"/>
      <c r="C50" s="17"/>
      <c r="D50" s="17"/>
      <c r="E50" s="17"/>
      <c r="F50" s="17"/>
      <c r="G50" s="17"/>
      <c r="H50" s="17"/>
      <c r="I50" s="17"/>
      <c r="J50" s="17"/>
      <c r="K50" s="17"/>
    </row>
    <row r="51" spans="1:11" ht="20.100000000000001" customHeight="1" x14ac:dyDescent="0.25">
      <c r="A51" s="16"/>
      <c r="B51" s="17"/>
      <c r="C51" s="17"/>
      <c r="D51" s="17"/>
      <c r="E51" s="17"/>
      <c r="F51" s="17"/>
      <c r="G51" s="17"/>
      <c r="H51" s="17"/>
      <c r="I51" s="17"/>
      <c r="J51" s="17"/>
      <c r="K51" s="17"/>
    </row>
    <row r="52" spans="1:11" ht="20.100000000000001" customHeight="1" x14ac:dyDescent="0.25">
      <c r="A52" s="16"/>
      <c r="B52" s="17"/>
      <c r="C52" s="17"/>
      <c r="D52" s="17"/>
      <c r="E52" s="17"/>
      <c r="F52" s="17"/>
      <c r="G52" s="17"/>
      <c r="H52" s="17"/>
      <c r="I52" s="17"/>
      <c r="J52" s="17"/>
      <c r="K52" s="17"/>
    </row>
    <row r="53" spans="1:11" ht="20.100000000000001" customHeight="1" x14ac:dyDescent="0.25">
      <c r="A53" s="16"/>
      <c r="B53" s="17"/>
      <c r="C53" s="17"/>
      <c r="D53" s="17"/>
      <c r="E53" s="17"/>
      <c r="F53" s="17"/>
      <c r="G53" s="17"/>
      <c r="H53" s="17"/>
      <c r="I53" s="17"/>
      <c r="J53" s="17"/>
      <c r="K53" s="17"/>
    </row>
    <row r="54" spans="1:11" x14ac:dyDescent="0.25">
      <c r="A54" s="16"/>
      <c r="B54" s="17"/>
      <c r="C54" s="17"/>
      <c r="D54" s="17"/>
      <c r="E54" s="17"/>
      <c r="F54" s="17"/>
      <c r="G54" s="17"/>
      <c r="H54" s="17"/>
      <c r="I54" s="17"/>
      <c r="J54" s="17"/>
      <c r="K54" s="17"/>
    </row>
    <row r="55" spans="1:11" ht="20.100000000000001" customHeight="1" x14ac:dyDescent="0.25">
      <c r="A55" s="16"/>
      <c r="B55" s="17"/>
      <c r="C55" s="17"/>
      <c r="D55" s="17"/>
      <c r="E55" s="17"/>
      <c r="F55" s="17"/>
      <c r="G55" s="17"/>
      <c r="H55" s="17"/>
      <c r="I55" s="17"/>
      <c r="J55" s="17"/>
      <c r="K55" s="17"/>
    </row>
    <row r="56" spans="1:11" ht="20.100000000000001" customHeight="1" x14ac:dyDescent="0.25">
      <c r="A56" s="16"/>
      <c r="B56" s="17"/>
      <c r="C56" s="17"/>
      <c r="D56" s="17"/>
      <c r="E56" s="17"/>
      <c r="F56" s="17"/>
      <c r="G56" s="17"/>
      <c r="H56" s="17"/>
      <c r="I56" s="17"/>
      <c r="J56" s="17"/>
      <c r="K56" s="17"/>
    </row>
    <row r="57" spans="1:11" x14ac:dyDescent="0.25">
      <c r="A57" s="16"/>
      <c r="B57" s="17"/>
      <c r="C57" s="17"/>
      <c r="D57" s="17"/>
      <c r="E57" s="17"/>
      <c r="F57" s="17"/>
      <c r="G57" s="17"/>
      <c r="H57" s="17"/>
      <c r="I57" s="17"/>
      <c r="J57" s="17"/>
      <c r="K57" s="17"/>
    </row>
    <row r="58" spans="1:11" x14ac:dyDescent="0.25">
      <c r="A58" s="16"/>
      <c r="B58" s="17"/>
      <c r="C58" s="17"/>
      <c r="D58" s="17"/>
      <c r="E58" s="17"/>
      <c r="F58" s="17"/>
      <c r="G58" s="17"/>
      <c r="H58" s="17"/>
      <c r="I58" s="17"/>
      <c r="J58" s="17"/>
      <c r="K58" s="17"/>
    </row>
    <row r="59" spans="1:11" x14ac:dyDescent="0.25">
      <c r="A59" s="16"/>
      <c r="B59" s="17"/>
      <c r="C59" s="17"/>
      <c r="D59" s="17"/>
      <c r="E59" s="17"/>
      <c r="F59" s="17"/>
      <c r="G59" s="17"/>
      <c r="H59" s="17"/>
      <c r="I59" s="17"/>
      <c r="J59" s="17"/>
      <c r="K59" s="17"/>
    </row>
    <row r="60" spans="1:11" x14ac:dyDescent="0.25">
      <c r="A60" s="16"/>
      <c r="B60" s="17"/>
      <c r="C60" s="17"/>
      <c r="D60" s="17"/>
      <c r="E60" s="17"/>
      <c r="F60" s="17"/>
      <c r="G60" s="17"/>
      <c r="H60" s="17"/>
      <c r="I60" s="17"/>
      <c r="J60" s="17"/>
      <c r="K60" s="17"/>
    </row>
    <row r="61" spans="1:11" x14ac:dyDescent="0.25">
      <c r="A61" s="16"/>
      <c r="B61" s="17"/>
      <c r="C61" s="17"/>
      <c r="D61" s="17"/>
      <c r="E61" s="17"/>
      <c r="F61" s="17"/>
      <c r="G61" s="17"/>
      <c r="H61" s="17"/>
      <c r="I61" s="17"/>
      <c r="J61" s="17"/>
      <c r="K61" s="17"/>
    </row>
    <row r="62" spans="1:11" x14ac:dyDescent="0.25">
      <c r="A62" s="16"/>
      <c r="B62" s="17"/>
      <c r="C62" s="17"/>
      <c r="D62" s="17"/>
      <c r="E62" s="17"/>
      <c r="F62" s="17"/>
      <c r="G62" s="17"/>
      <c r="H62" s="17"/>
      <c r="I62" s="17"/>
      <c r="J62" s="17"/>
      <c r="K62" s="17"/>
    </row>
    <row r="63" spans="1:11" ht="20.100000000000001" customHeight="1" x14ac:dyDescent="0.25">
      <c r="A63" s="16"/>
      <c r="B63" s="17"/>
      <c r="C63" s="17"/>
      <c r="D63" s="17"/>
      <c r="E63" s="17"/>
      <c r="F63" s="17"/>
      <c r="G63" s="17"/>
      <c r="H63" s="17"/>
      <c r="I63" s="17"/>
      <c r="J63" s="17"/>
      <c r="K63" s="17"/>
    </row>
    <row r="64" spans="1:11" x14ac:dyDescent="0.25">
      <c r="A64" s="16"/>
      <c r="B64" s="17"/>
      <c r="C64" s="17"/>
      <c r="D64" s="17"/>
      <c r="E64" s="17"/>
      <c r="F64" s="17"/>
      <c r="G64" s="17"/>
      <c r="H64" s="17"/>
      <c r="I64" s="17"/>
      <c r="J64" s="17"/>
      <c r="K64" s="17"/>
    </row>
    <row r="65" spans="1:11" ht="20.100000000000001" customHeight="1" x14ac:dyDescent="0.25">
      <c r="A65" s="16"/>
      <c r="B65" s="17"/>
      <c r="C65" s="17"/>
      <c r="D65" s="17"/>
      <c r="E65" s="17"/>
      <c r="F65" s="17"/>
      <c r="G65" s="17"/>
      <c r="H65" s="17"/>
      <c r="I65" s="17"/>
      <c r="J65" s="17"/>
      <c r="K65" s="17"/>
    </row>
    <row r="66" spans="1:11" x14ac:dyDescent="0.25">
      <c r="A66" s="16"/>
      <c r="B66" s="17"/>
      <c r="C66" s="17"/>
      <c r="D66" s="17"/>
      <c r="E66" s="17"/>
      <c r="F66" s="17"/>
      <c r="G66" s="17"/>
      <c r="H66" s="17"/>
      <c r="I66" s="17"/>
      <c r="J66" s="17"/>
      <c r="K66" s="17"/>
    </row>
    <row r="67" spans="1:11" x14ac:dyDescent="0.25">
      <c r="A67" s="16"/>
      <c r="B67" s="17"/>
      <c r="C67" s="17"/>
      <c r="D67" s="17"/>
      <c r="E67" s="17"/>
      <c r="F67" s="17"/>
      <c r="G67" s="17"/>
      <c r="H67" s="17"/>
      <c r="I67" s="17"/>
      <c r="J67" s="17"/>
      <c r="K67" s="17"/>
    </row>
    <row r="68" spans="1:11" x14ac:dyDescent="0.25">
      <c r="A68" s="16"/>
      <c r="B68" s="17"/>
      <c r="C68" s="17"/>
      <c r="D68" s="17"/>
      <c r="E68" s="17"/>
      <c r="F68" s="17"/>
      <c r="G68" s="17"/>
      <c r="H68" s="17"/>
      <c r="I68" s="17"/>
      <c r="J68" s="17"/>
      <c r="K68" s="17"/>
    </row>
    <row r="69" spans="1:11" x14ac:dyDescent="0.25">
      <c r="A69" s="16"/>
      <c r="B69" s="17"/>
      <c r="C69" s="17"/>
      <c r="D69" s="17"/>
      <c r="E69" s="17"/>
      <c r="F69" s="17"/>
      <c r="G69" s="17"/>
      <c r="H69" s="17"/>
      <c r="I69" s="17"/>
      <c r="J69" s="17"/>
      <c r="K69" s="17"/>
    </row>
    <row r="70" spans="1:11" x14ac:dyDescent="0.25">
      <c r="A70" s="16"/>
      <c r="B70" s="17"/>
      <c r="C70" s="17"/>
      <c r="D70" s="17"/>
      <c r="E70" s="17"/>
      <c r="F70" s="17"/>
      <c r="G70" s="17"/>
      <c r="H70" s="17"/>
      <c r="I70" s="17"/>
      <c r="J70" s="17"/>
      <c r="K70" s="17"/>
    </row>
    <row r="71" spans="1:11" ht="20.100000000000001" customHeight="1" x14ac:dyDescent="0.25">
      <c r="A71" s="16"/>
      <c r="B71" s="17"/>
      <c r="C71" s="17"/>
      <c r="D71" s="17"/>
      <c r="E71" s="17"/>
      <c r="F71" s="17"/>
      <c r="G71" s="17"/>
      <c r="H71" s="17"/>
      <c r="I71" s="17"/>
      <c r="J71" s="17"/>
      <c r="K71" s="17"/>
    </row>
    <row r="72" spans="1:11" ht="20.100000000000001" customHeight="1" x14ac:dyDescent="0.25">
      <c r="A72" s="16"/>
      <c r="B72" s="17"/>
      <c r="C72" s="17"/>
      <c r="D72" s="17"/>
      <c r="E72" s="17"/>
      <c r="F72" s="17"/>
      <c r="G72" s="17"/>
      <c r="H72" s="17"/>
      <c r="I72" s="17"/>
      <c r="J72" s="17"/>
      <c r="K72" s="17"/>
    </row>
    <row r="73" spans="1:11" ht="20.100000000000001" customHeight="1" x14ac:dyDescent="0.25">
      <c r="A73" s="16"/>
      <c r="B73" s="17"/>
      <c r="C73" s="17"/>
      <c r="D73" s="17"/>
      <c r="E73" s="17"/>
      <c r="F73" s="17"/>
      <c r="G73" s="17"/>
      <c r="H73" s="17"/>
      <c r="I73" s="17"/>
      <c r="J73" s="17"/>
      <c r="K73" s="17"/>
    </row>
    <row r="74" spans="1:11" ht="20.100000000000001" customHeight="1" x14ac:dyDescent="0.25">
      <c r="A74" s="16"/>
      <c r="B74" s="17"/>
      <c r="C74" s="17"/>
      <c r="D74" s="17"/>
      <c r="E74" s="17"/>
      <c r="F74" s="17"/>
      <c r="G74" s="17"/>
      <c r="H74" s="17"/>
      <c r="I74" s="17"/>
      <c r="J74" s="17"/>
      <c r="K74" s="17"/>
    </row>
    <row r="75" spans="1:11" ht="20.100000000000001" customHeight="1" x14ac:dyDescent="0.25">
      <c r="A75" s="16"/>
      <c r="B75" s="17"/>
      <c r="C75" s="17"/>
      <c r="D75" s="17"/>
      <c r="E75" s="17"/>
      <c r="F75" s="17"/>
      <c r="G75" s="17"/>
      <c r="H75" s="17"/>
      <c r="I75" s="17"/>
      <c r="J75" s="17"/>
      <c r="K75" s="17"/>
    </row>
    <row r="76" spans="1:11" ht="20.100000000000001" customHeight="1" x14ac:dyDescent="0.25">
      <c r="A76" s="16"/>
      <c r="B76" s="17"/>
      <c r="C76" s="17"/>
      <c r="D76" s="17"/>
      <c r="E76" s="17"/>
      <c r="F76" s="17"/>
      <c r="G76" s="17"/>
      <c r="H76" s="17"/>
      <c r="I76" s="17"/>
      <c r="J76" s="17"/>
      <c r="K76" s="17"/>
    </row>
    <row r="77" spans="1:11" ht="20.100000000000001" customHeight="1" x14ac:dyDescent="0.25">
      <c r="A77" s="16"/>
      <c r="B77" s="17"/>
      <c r="C77" s="17"/>
      <c r="D77" s="17"/>
      <c r="E77" s="17"/>
      <c r="F77" s="17"/>
      <c r="G77" s="17"/>
      <c r="H77" s="17"/>
      <c r="I77" s="17"/>
      <c r="J77" s="17"/>
      <c r="K77" s="17"/>
    </row>
    <row r="78" spans="1:11" ht="20.100000000000001" customHeight="1" x14ac:dyDescent="0.25">
      <c r="A78" s="16"/>
      <c r="B78" s="17"/>
      <c r="C78" s="17"/>
      <c r="D78" s="17"/>
      <c r="E78" s="17"/>
      <c r="F78" s="17"/>
      <c r="G78" s="17"/>
      <c r="H78" s="17"/>
      <c r="I78" s="17"/>
      <c r="J78" s="17"/>
      <c r="K78" s="17"/>
    </row>
    <row r="79" spans="1:11" x14ac:dyDescent="0.25">
      <c r="A79" s="16"/>
      <c r="B79" s="17"/>
      <c r="C79" s="17"/>
      <c r="D79" s="17"/>
      <c r="E79" s="17"/>
      <c r="F79" s="17"/>
      <c r="G79" s="17"/>
      <c r="H79" s="17"/>
      <c r="I79" s="17"/>
      <c r="J79" s="17"/>
      <c r="K79" s="17"/>
    </row>
    <row r="80" spans="1:11" ht="20.100000000000001" customHeight="1" x14ac:dyDescent="0.25">
      <c r="A80" s="16"/>
      <c r="B80" s="17"/>
      <c r="C80" s="17"/>
      <c r="D80" s="17"/>
      <c r="E80" s="17"/>
      <c r="F80" s="17"/>
      <c r="G80" s="17"/>
      <c r="H80" s="17"/>
      <c r="I80" s="17"/>
      <c r="J80" s="17"/>
      <c r="K80" s="17"/>
    </row>
    <row r="81" spans="1:11" x14ac:dyDescent="0.25">
      <c r="A81" s="16"/>
      <c r="B81" s="17"/>
      <c r="C81" s="17"/>
      <c r="D81" s="17"/>
      <c r="E81" s="17"/>
      <c r="F81" s="17"/>
      <c r="G81" s="17"/>
      <c r="H81" s="17"/>
      <c r="I81" s="17"/>
      <c r="J81" s="17"/>
      <c r="K81" s="17"/>
    </row>
    <row r="82" spans="1:11" ht="20.100000000000001" customHeight="1" x14ac:dyDescent="0.25">
      <c r="A82" s="16"/>
      <c r="B82" s="17"/>
      <c r="C82" s="17"/>
      <c r="D82" s="17"/>
      <c r="E82" s="17"/>
      <c r="F82" s="17"/>
      <c r="G82" s="17"/>
      <c r="H82" s="17"/>
      <c r="I82" s="17"/>
      <c r="J82" s="17"/>
      <c r="K82" s="17"/>
    </row>
    <row r="83" spans="1:11" x14ac:dyDescent="0.25">
      <c r="A83" s="16"/>
      <c r="B83" s="17"/>
      <c r="C83" s="17"/>
      <c r="D83" s="17"/>
      <c r="E83" s="17"/>
      <c r="F83" s="17"/>
      <c r="G83" s="17"/>
      <c r="H83" s="17"/>
      <c r="I83" s="17"/>
      <c r="J83" s="17"/>
      <c r="K83" s="17"/>
    </row>
    <row r="84" spans="1:11" x14ac:dyDescent="0.25">
      <c r="A84" s="16"/>
      <c r="B84" s="17"/>
      <c r="C84" s="17"/>
      <c r="D84" s="17"/>
      <c r="E84" s="17"/>
      <c r="F84" s="17"/>
      <c r="G84" s="17"/>
      <c r="H84" s="17"/>
      <c r="I84" s="17"/>
      <c r="J84" s="17"/>
      <c r="K84" s="17"/>
    </row>
    <row r="85" spans="1:11" x14ac:dyDescent="0.25">
      <c r="A85" s="16"/>
      <c r="B85" s="17"/>
      <c r="C85" s="17"/>
      <c r="D85" s="17"/>
      <c r="E85" s="17"/>
      <c r="F85" s="17"/>
      <c r="G85" s="17"/>
      <c r="H85" s="17"/>
      <c r="I85" s="17"/>
      <c r="J85" s="17"/>
      <c r="K85" s="17"/>
    </row>
    <row r="86" spans="1:11" ht="20.100000000000001" customHeight="1" x14ac:dyDescent="0.25">
      <c r="A86" s="16"/>
      <c r="B86" s="17"/>
      <c r="C86" s="17"/>
      <c r="D86" s="17"/>
      <c r="E86" s="17"/>
      <c r="F86" s="17"/>
      <c r="G86" s="17"/>
      <c r="H86" s="17"/>
      <c r="I86" s="17"/>
      <c r="J86" s="17"/>
      <c r="K86" s="17"/>
    </row>
    <row r="87" spans="1:11" ht="20.100000000000001" customHeight="1" x14ac:dyDescent="0.25">
      <c r="A87" s="16"/>
      <c r="B87" s="17"/>
      <c r="C87" s="17"/>
      <c r="D87" s="17"/>
      <c r="E87" s="17"/>
      <c r="F87" s="17"/>
      <c r="G87" s="17"/>
      <c r="H87" s="17"/>
      <c r="I87" s="17"/>
      <c r="J87" s="17"/>
      <c r="K87" s="17"/>
    </row>
    <row r="88" spans="1:11" ht="20.100000000000001" customHeight="1" x14ac:dyDescent="0.25">
      <c r="A88" s="16"/>
      <c r="B88" s="17"/>
      <c r="C88" s="17"/>
      <c r="D88" s="17"/>
      <c r="E88" s="17"/>
      <c r="F88" s="17"/>
      <c r="G88" s="17"/>
      <c r="H88" s="17"/>
      <c r="I88" s="17"/>
      <c r="J88" s="17"/>
      <c r="K88" s="17"/>
    </row>
    <row r="89" spans="1:11" ht="20.100000000000001" customHeight="1" x14ac:dyDescent="0.25">
      <c r="A89" s="16"/>
      <c r="B89" s="17"/>
      <c r="C89" s="17"/>
      <c r="D89" s="17"/>
      <c r="E89" s="17"/>
      <c r="F89" s="17"/>
      <c r="G89" s="17"/>
      <c r="H89" s="17"/>
      <c r="I89" s="17"/>
      <c r="J89" s="17"/>
      <c r="K89" s="17"/>
    </row>
    <row r="90" spans="1:11" x14ac:dyDescent="0.25">
      <c r="A90" s="16"/>
      <c r="B90" s="17"/>
      <c r="C90" s="17"/>
      <c r="D90" s="17"/>
      <c r="E90" s="17"/>
      <c r="F90" s="17"/>
      <c r="G90" s="17"/>
      <c r="H90" s="17"/>
      <c r="I90" s="17"/>
      <c r="J90" s="17"/>
      <c r="K90" s="17"/>
    </row>
    <row r="91" spans="1:11" x14ac:dyDescent="0.25">
      <c r="A91" s="16"/>
      <c r="B91" s="17"/>
      <c r="C91" s="17"/>
      <c r="D91" s="17"/>
      <c r="E91" s="17"/>
      <c r="F91" s="17"/>
      <c r="G91" s="17"/>
      <c r="H91" s="17"/>
      <c r="I91" s="17"/>
      <c r="J91" s="17"/>
      <c r="K91" s="17"/>
    </row>
    <row r="92" spans="1:11" x14ac:dyDescent="0.25">
      <c r="A92" s="16"/>
      <c r="B92" s="17"/>
      <c r="C92" s="17"/>
      <c r="D92" s="17"/>
      <c r="E92" s="17"/>
      <c r="F92" s="17"/>
      <c r="G92" s="17"/>
      <c r="H92" s="17"/>
      <c r="I92" s="17"/>
      <c r="J92" s="17"/>
      <c r="K92" s="17"/>
    </row>
    <row r="93" spans="1:11" ht="20.100000000000001" customHeight="1" x14ac:dyDescent="0.25">
      <c r="A93" s="16"/>
      <c r="B93" s="17"/>
      <c r="C93" s="17"/>
      <c r="D93" s="17"/>
      <c r="E93" s="17"/>
      <c r="F93" s="17"/>
      <c r="G93" s="17"/>
      <c r="H93" s="17"/>
      <c r="I93" s="17"/>
      <c r="J93" s="17"/>
      <c r="K93" s="17"/>
    </row>
    <row r="94" spans="1:11" x14ac:dyDescent="0.25">
      <c r="A94" s="16"/>
      <c r="B94" s="17"/>
      <c r="C94" s="17"/>
      <c r="D94" s="17"/>
      <c r="E94" s="17"/>
      <c r="F94" s="17"/>
      <c r="G94" s="17"/>
      <c r="H94" s="17"/>
      <c r="I94" s="17"/>
      <c r="J94" s="17"/>
      <c r="K94" s="17"/>
    </row>
    <row r="95" spans="1:11" x14ac:dyDescent="0.25">
      <c r="A95" s="16"/>
      <c r="B95" s="17"/>
      <c r="C95" s="17"/>
      <c r="D95" s="17"/>
      <c r="E95" s="17"/>
      <c r="F95" s="17"/>
      <c r="G95" s="17"/>
      <c r="H95" s="17"/>
      <c r="I95" s="17"/>
      <c r="J95" s="17"/>
      <c r="K95" s="17"/>
    </row>
    <row r="96" spans="1:11" x14ac:dyDescent="0.25">
      <c r="A96" s="16"/>
      <c r="B96" s="17"/>
      <c r="C96" s="17"/>
      <c r="D96" s="17"/>
      <c r="E96" s="17"/>
      <c r="F96" s="17"/>
      <c r="G96" s="17"/>
      <c r="H96" s="17"/>
      <c r="I96" s="17"/>
      <c r="J96" s="17"/>
      <c r="K96" s="17"/>
    </row>
    <row r="97" spans="1:11" ht="20.100000000000001" customHeight="1" x14ac:dyDescent="0.25">
      <c r="A97" s="16"/>
      <c r="B97" s="17"/>
      <c r="C97" s="17"/>
      <c r="D97" s="17"/>
      <c r="E97" s="17"/>
      <c r="F97" s="17"/>
      <c r="G97" s="17"/>
      <c r="H97" s="17"/>
      <c r="I97" s="17"/>
      <c r="J97" s="17"/>
      <c r="K97" s="17"/>
    </row>
    <row r="98" spans="1:11" ht="20.100000000000001" customHeight="1" x14ac:dyDescent="0.25">
      <c r="A98" s="16"/>
      <c r="B98" s="17"/>
      <c r="C98" s="17"/>
      <c r="D98" s="17"/>
      <c r="E98" s="17"/>
      <c r="F98" s="17"/>
      <c r="G98" s="17"/>
      <c r="H98" s="17"/>
      <c r="I98" s="17"/>
      <c r="J98" s="17"/>
      <c r="K98" s="17"/>
    </row>
    <row r="99" spans="1:11" x14ac:dyDescent="0.25">
      <c r="A99" s="16"/>
      <c r="B99" s="17"/>
      <c r="C99" s="17"/>
      <c r="D99" s="17"/>
      <c r="E99" s="17"/>
      <c r="F99" s="17"/>
      <c r="G99" s="17"/>
      <c r="H99" s="17"/>
      <c r="I99" s="17"/>
      <c r="J99" s="17"/>
      <c r="K99" s="17"/>
    </row>
    <row r="100" spans="1:11" x14ac:dyDescent="0.25">
      <c r="A100" s="16"/>
      <c r="B100" s="17"/>
      <c r="C100" s="17"/>
      <c r="D100" s="17"/>
      <c r="E100" s="17"/>
      <c r="F100" s="17"/>
      <c r="G100" s="17"/>
      <c r="H100" s="17"/>
      <c r="I100" s="17"/>
      <c r="J100" s="17"/>
      <c r="K100" s="17"/>
    </row>
    <row r="101" spans="1:11" x14ac:dyDescent="0.25">
      <c r="A101" s="16"/>
      <c r="B101" s="17"/>
      <c r="C101" s="17"/>
      <c r="D101" s="17"/>
      <c r="E101" s="17"/>
      <c r="F101" s="17"/>
      <c r="G101" s="17"/>
      <c r="H101" s="17"/>
      <c r="I101" s="17"/>
      <c r="J101" s="17"/>
      <c r="K101" s="17"/>
    </row>
    <row r="102" spans="1:11" x14ac:dyDescent="0.25">
      <c r="A102" s="16"/>
      <c r="B102" s="17"/>
      <c r="C102" s="17"/>
      <c r="D102" s="17"/>
      <c r="E102" s="17"/>
      <c r="F102" s="17"/>
      <c r="G102" s="17"/>
      <c r="H102" s="17"/>
      <c r="I102" s="17"/>
      <c r="J102" s="17"/>
      <c r="K102" s="17"/>
    </row>
    <row r="103" spans="1:11" x14ac:dyDescent="0.25">
      <c r="A103" s="16"/>
      <c r="B103" s="17"/>
      <c r="C103" s="17"/>
      <c r="D103" s="17"/>
      <c r="E103" s="17"/>
      <c r="F103" s="17"/>
      <c r="G103" s="17"/>
      <c r="H103" s="17"/>
      <c r="I103" s="17"/>
      <c r="J103" s="17"/>
      <c r="K103" s="17"/>
    </row>
    <row r="104" spans="1:11" x14ac:dyDescent="0.25">
      <c r="A104" s="16"/>
      <c r="B104" s="17"/>
      <c r="C104" s="17"/>
      <c r="D104" s="17"/>
      <c r="E104" s="17"/>
      <c r="F104" s="17"/>
      <c r="G104" s="17"/>
      <c r="H104" s="17"/>
      <c r="I104" s="17"/>
      <c r="J104" s="17"/>
      <c r="K104" s="17"/>
    </row>
    <row r="105" spans="1:11" ht="20.100000000000001" customHeight="1" x14ac:dyDescent="0.25">
      <c r="A105" s="16"/>
      <c r="B105" s="17"/>
      <c r="C105" s="17"/>
      <c r="D105" s="17"/>
      <c r="E105" s="17"/>
      <c r="F105" s="17"/>
      <c r="G105" s="17"/>
      <c r="H105" s="17"/>
      <c r="I105" s="17"/>
      <c r="J105" s="17"/>
      <c r="K105" s="17"/>
    </row>
    <row r="106" spans="1:11" ht="20.100000000000001" customHeight="1" x14ac:dyDescent="0.25">
      <c r="A106" s="16"/>
      <c r="B106" s="17"/>
      <c r="C106" s="17"/>
      <c r="D106" s="17"/>
      <c r="E106" s="17"/>
      <c r="F106" s="17"/>
      <c r="G106" s="17"/>
      <c r="H106" s="17"/>
      <c r="I106" s="17"/>
      <c r="J106" s="17"/>
      <c r="K106" s="17"/>
    </row>
    <row r="107" spans="1:11" ht="20.100000000000001" customHeight="1" x14ac:dyDescent="0.25">
      <c r="A107" s="16"/>
      <c r="B107" s="17"/>
      <c r="C107" s="17"/>
      <c r="D107" s="17"/>
      <c r="E107" s="17"/>
      <c r="F107" s="17"/>
      <c r="G107" s="17"/>
      <c r="H107" s="17"/>
      <c r="I107" s="17"/>
      <c r="J107" s="17"/>
      <c r="K107" s="17"/>
    </row>
    <row r="108" spans="1:11" ht="20.100000000000001" customHeight="1" x14ac:dyDescent="0.25">
      <c r="A108" s="16"/>
      <c r="B108" s="17"/>
      <c r="C108" s="17"/>
      <c r="D108" s="17"/>
      <c r="E108" s="17"/>
      <c r="F108" s="17"/>
      <c r="G108" s="17"/>
      <c r="H108" s="17"/>
      <c r="I108" s="17"/>
      <c r="J108" s="17"/>
      <c r="K108" s="17"/>
    </row>
    <row r="109" spans="1:11" x14ac:dyDescent="0.25">
      <c r="A109" s="16"/>
      <c r="B109" s="17"/>
      <c r="C109" s="17"/>
      <c r="D109" s="17"/>
      <c r="E109" s="17"/>
      <c r="F109" s="17"/>
      <c r="G109" s="17"/>
      <c r="H109" s="17"/>
      <c r="I109" s="17"/>
      <c r="J109" s="17"/>
      <c r="K109" s="17"/>
    </row>
    <row r="110" spans="1:11" ht="20.100000000000001" customHeight="1" x14ac:dyDescent="0.25">
      <c r="A110" s="16"/>
      <c r="B110" s="17"/>
      <c r="C110" s="17"/>
      <c r="D110" s="17"/>
      <c r="E110" s="17"/>
      <c r="F110" s="17"/>
      <c r="G110" s="17"/>
      <c r="H110" s="17"/>
      <c r="I110" s="17"/>
      <c r="J110" s="17"/>
      <c r="K110" s="17"/>
    </row>
    <row r="111" spans="1:11" ht="20.100000000000001" customHeight="1" x14ac:dyDescent="0.25">
      <c r="A111" s="16"/>
      <c r="B111" s="17"/>
      <c r="C111" s="17"/>
      <c r="D111" s="17"/>
      <c r="E111" s="17"/>
      <c r="F111" s="17"/>
      <c r="G111" s="17"/>
      <c r="H111" s="17"/>
      <c r="I111" s="17"/>
      <c r="J111" s="17"/>
      <c r="K111" s="17"/>
    </row>
    <row r="112" spans="1:11" ht="20.100000000000001" customHeight="1" x14ac:dyDescent="0.25">
      <c r="A112" s="16"/>
      <c r="B112" s="17"/>
      <c r="C112" s="17"/>
      <c r="D112" s="17"/>
      <c r="E112" s="17"/>
      <c r="F112" s="17"/>
      <c r="G112" s="17"/>
      <c r="H112" s="17"/>
      <c r="I112" s="17"/>
      <c r="J112" s="17"/>
      <c r="K112" s="17"/>
    </row>
    <row r="113" spans="1:11" ht="20.100000000000001" customHeight="1" x14ac:dyDescent="0.25">
      <c r="A113" s="16"/>
      <c r="B113" s="17"/>
      <c r="C113" s="17"/>
      <c r="D113" s="17"/>
      <c r="E113" s="17"/>
      <c r="F113" s="17"/>
      <c r="G113" s="17"/>
      <c r="H113" s="17"/>
      <c r="I113" s="17"/>
      <c r="J113" s="17"/>
      <c r="K113" s="17"/>
    </row>
    <row r="114" spans="1:11" ht="20.100000000000001" customHeight="1" x14ac:dyDescent="0.25">
      <c r="A114" s="16"/>
      <c r="B114" s="17"/>
      <c r="C114" s="17"/>
      <c r="D114" s="17"/>
      <c r="E114" s="17"/>
      <c r="F114" s="17"/>
      <c r="G114" s="17"/>
      <c r="H114" s="17"/>
      <c r="I114" s="17"/>
      <c r="J114" s="17"/>
      <c r="K114" s="17"/>
    </row>
    <row r="115" spans="1:11" ht="20.100000000000001" customHeight="1" x14ac:dyDescent="0.25">
      <c r="A115" s="16"/>
      <c r="B115" s="17"/>
      <c r="C115" s="17"/>
      <c r="D115" s="17"/>
      <c r="E115" s="17"/>
      <c r="F115" s="17"/>
      <c r="G115" s="17"/>
      <c r="H115" s="17"/>
      <c r="I115" s="17"/>
      <c r="J115" s="17"/>
      <c r="K115" s="17"/>
    </row>
    <row r="116" spans="1:11" ht="20.100000000000001" customHeight="1" x14ac:dyDescent="0.25">
      <c r="A116" s="16"/>
      <c r="B116" s="17"/>
      <c r="C116" s="17"/>
      <c r="D116" s="17"/>
      <c r="E116" s="17"/>
      <c r="F116" s="17"/>
      <c r="G116" s="17"/>
      <c r="H116" s="17"/>
      <c r="I116" s="17"/>
      <c r="J116" s="17"/>
      <c r="K116" s="17"/>
    </row>
    <row r="117" spans="1:11" ht="20.100000000000001" customHeight="1" x14ac:dyDescent="0.25">
      <c r="A117" s="16"/>
      <c r="B117" s="17"/>
      <c r="C117" s="17"/>
      <c r="D117" s="17"/>
      <c r="E117" s="17"/>
      <c r="F117" s="17"/>
      <c r="G117" s="17"/>
      <c r="H117" s="17"/>
      <c r="I117" s="17"/>
      <c r="J117" s="17"/>
      <c r="K117" s="17"/>
    </row>
    <row r="118" spans="1:11" x14ac:dyDescent="0.25">
      <c r="A118" s="16"/>
      <c r="B118" s="17"/>
      <c r="C118" s="17"/>
      <c r="D118" s="17"/>
      <c r="E118" s="17"/>
      <c r="F118" s="17"/>
      <c r="G118" s="17"/>
      <c r="H118" s="17"/>
      <c r="I118" s="17"/>
      <c r="J118" s="17"/>
      <c r="K118" s="17"/>
    </row>
    <row r="119" spans="1:11" ht="20.100000000000001" customHeight="1" x14ac:dyDescent="0.25">
      <c r="A119" s="16"/>
      <c r="B119" s="17"/>
      <c r="C119" s="17"/>
      <c r="D119" s="17"/>
      <c r="E119" s="17"/>
      <c r="F119" s="17"/>
      <c r="G119" s="17"/>
      <c r="H119" s="17"/>
      <c r="I119" s="17"/>
      <c r="J119" s="17"/>
      <c r="K119" s="17"/>
    </row>
    <row r="120" spans="1:11" x14ac:dyDescent="0.25">
      <c r="A120" s="16"/>
      <c r="B120" s="17"/>
      <c r="C120" s="17"/>
      <c r="D120" s="17"/>
      <c r="E120" s="17"/>
      <c r="F120" s="17"/>
      <c r="G120" s="17"/>
      <c r="H120" s="17"/>
      <c r="I120" s="17"/>
      <c r="J120" s="17"/>
      <c r="K120" s="17"/>
    </row>
    <row r="121" spans="1:11" x14ac:dyDescent="0.25">
      <c r="A121" s="16"/>
      <c r="B121" s="17"/>
      <c r="C121" s="17"/>
      <c r="D121" s="17"/>
      <c r="E121" s="17"/>
      <c r="F121" s="17"/>
      <c r="G121" s="17"/>
      <c r="H121" s="17"/>
      <c r="I121" s="17"/>
      <c r="J121" s="17"/>
      <c r="K121" s="17"/>
    </row>
    <row r="122" spans="1:11" x14ac:dyDescent="0.25">
      <c r="A122" s="16"/>
    </row>
    <row r="123" spans="1:11" x14ac:dyDescent="0.25">
      <c r="A123" s="16"/>
    </row>
    <row r="124" spans="1:11" x14ac:dyDescent="0.25">
      <c r="A124" s="16"/>
    </row>
    <row r="125" spans="1:11" x14ac:dyDescent="0.25">
      <c r="A125" s="16"/>
    </row>
    <row r="126" spans="1:11" x14ac:dyDescent="0.25">
      <c r="A126" s="16"/>
    </row>
    <row r="127" spans="1:11" x14ac:dyDescent="0.25">
      <c r="A127" s="16"/>
    </row>
    <row r="128" spans="1:11" x14ac:dyDescent="0.25">
      <c r="A128" s="16"/>
    </row>
    <row r="129" spans="1:1" x14ac:dyDescent="0.25">
      <c r="A129" s="16"/>
    </row>
    <row r="130" spans="1:1" x14ac:dyDescent="0.25">
      <c r="A130" s="16"/>
    </row>
    <row r="131" spans="1:1" x14ac:dyDescent="0.25">
      <c r="A131" s="16"/>
    </row>
    <row r="132" spans="1:1" x14ac:dyDescent="0.25">
      <c r="A132" s="16"/>
    </row>
    <row r="133" spans="1:1" x14ac:dyDescent="0.25">
      <c r="A133" s="16"/>
    </row>
    <row r="134" spans="1:1" x14ac:dyDescent="0.25">
      <c r="A134" s="16"/>
    </row>
    <row r="135" spans="1:1" x14ac:dyDescent="0.25">
      <c r="A135" s="16"/>
    </row>
    <row r="136" spans="1:1" x14ac:dyDescent="0.25">
      <c r="A136" s="16"/>
    </row>
    <row r="137" spans="1:1" x14ac:dyDescent="0.25">
      <c r="A137" s="16"/>
    </row>
    <row r="138" spans="1:1" x14ac:dyDescent="0.25">
      <c r="A138" s="16"/>
    </row>
    <row r="139" spans="1:1" x14ac:dyDescent="0.25">
      <c r="A139" s="16"/>
    </row>
    <row r="140" spans="1:1" x14ac:dyDescent="0.25">
      <c r="A140" s="16"/>
    </row>
    <row r="141" spans="1:1" x14ac:dyDescent="0.25">
      <c r="A141" s="16"/>
    </row>
    <row r="142" spans="1:1" x14ac:dyDescent="0.25">
      <c r="A142" s="16"/>
    </row>
    <row r="143" spans="1:1" x14ac:dyDescent="0.25">
      <c r="A143" s="16"/>
    </row>
    <row r="144" spans="1:1" x14ac:dyDescent="0.25">
      <c r="A144" s="16"/>
    </row>
    <row r="145" spans="1:1" x14ac:dyDescent="0.25">
      <c r="A145" s="16"/>
    </row>
    <row r="146" spans="1:1" x14ac:dyDescent="0.25">
      <c r="A146" s="16"/>
    </row>
    <row r="147" spans="1:1" x14ac:dyDescent="0.25">
      <c r="A147" s="16"/>
    </row>
    <row r="148" spans="1:1" x14ac:dyDescent="0.25">
      <c r="A148" s="16"/>
    </row>
  </sheetData>
  <customSheetViews>
    <customSheetView guid="{4721BBB5-12E6-4B99-8BF2-C39038CD9F6A}">
      <selection activeCell="K25" sqref="K25"/>
      <pageMargins left="0.7" right="0.7" top="0.75" bottom="0.75" header="0.3" footer="0.3"/>
    </customSheetView>
    <customSheetView guid="{FA9FAA88-D028-49CA-97F0-6F4B4A8F7473}">
      <selection activeCell="K25" sqref="K25"/>
      <pageMargins left="0.7" right="0.7" top="0.75" bottom="0.75" header="0.3" footer="0.3"/>
    </customSheetView>
  </customSheetViews>
  <mergeCells count="17">
    <mergeCell ref="K4:L4"/>
    <mergeCell ref="I4:J4"/>
    <mergeCell ref="A5:B5"/>
    <mergeCell ref="C5:F5"/>
    <mergeCell ref="G5:J5"/>
    <mergeCell ref="A1:L1"/>
    <mergeCell ref="A2:B2"/>
    <mergeCell ref="C2:F2"/>
    <mergeCell ref="I2:J2"/>
    <mergeCell ref="A3:B3"/>
    <mergeCell ref="C3:F3"/>
    <mergeCell ref="I3:J3"/>
    <mergeCell ref="G2:H4"/>
    <mergeCell ref="A4:B4"/>
    <mergeCell ref="C4:F4"/>
    <mergeCell ref="K2:L2"/>
    <mergeCell ref="K3:L3"/>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FF00"/>
  </sheetPr>
  <dimension ref="A1:M53"/>
  <sheetViews>
    <sheetView workbookViewId="0">
      <pane ySplit="6" topLeftCell="A16" activePane="bottomLeft" state="frozen"/>
      <selection pane="bottomLeft" activeCell="K32" sqref="K32"/>
    </sheetView>
  </sheetViews>
  <sheetFormatPr defaultColWidth="8.88671875" defaultRowHeight="15.75" x14ac:dyDescent="0.25"/>
  <cols>
    <col min="1" max="1" width="11.33203125" style="739" customWidth="1"/>
    <col min="2" max="2" width="7.88671875" style="737" customWidth="1"/>
    <col min="3" max="10" width="9" style="737" customWidth="1"/>
    <col min="11" max="11" width="18.88671875" style="1310" customWidth="1"/>
    <col min="12" max="12" width="43" style="738" customWidth="1"/>
    <col min="13" max="16384" width="8.88671875" style="729"/>
  </cols>
  <sheetData>
    <row r="1" spans="1:13" s="725" customFormat="1" ht="30.75" customHeight="1" thickTop="1" x14ac:dyDescent="0.25">
      <c r="A1" s="2246" t="s">
        <v>2596</v>
      </c>
      <c r="B1" s="2247"/>
      <c r="C1" s="2247"/>
      <c r="D1" s="2247"/>
      <c r="E1" s="2247"/>
      <c r="F1" s="2247"/>
      <c r="G1" s="2247"/>
      <c r="H1" s="2247"/>
      <c r="I1" s="2247"/>
      <c r="J1" s="2247"/>
      <c r="K1" s="2247"/>
      <c r="L1" s="2248"/>
      <c r="M1" s="724"/>
    </row>
    <row r="2" spans="1:13" s="432" customFormat="1" ht="21.75" customHeight="1" x14ac:dyDescent="0.25">
      <c r="A2" s="1624" t="s">
        <v>177</v>
      </c>
      <c r="B2" s="1625"/>
      <c r="C2" s="1600">
        <f>+(25+120+79)*25</f>
        <v>5600</v>
      </c>
      <c r="D2" s="1601"/>
      <c r="E2" s="1601"/>
      <c r="F2" s="1602"/>
      <c r="G2" s="1754" t="s">
        <v>3240</v>
      </c>
      <c r="H2" s="1755"/>
      <c r="I2" s="1628" t="s">
        <v>178</v>
      </c>
      <c r="J2" s="1629"/>
      <c r="K2" s="1632" t="s">
        <v>185</v>
      </c>
      <c r="L2" s="1633"/>
    </row>
    <row r="3" spans="1:13" s="432" customFormat="1" ht="21.75" customHeight="1" x14ac:dyDescent="0.25">
      <c r="A3" s="1624" t="s">
        <v>179</v>
      </c>
      <c r="B3" s="1625"/>
      <c r="C3" s="1600" t="s">
        <v>189</v>
      </c>
      <c r="D3" s="1601"/>
      <c r="E3" s="1601"/>
      <c r="F3" s="1602"/>
      <c r="G3" s="1924"/>
      <c r="H3" s="1925"/>
      <c r="I3" s="1628" t="s">
        <v>180</v>
      </c>
      <c r="J3" s="1629"/>
      <c r="K3" s="1632" t="s">
        <v>1292</v>
      </c>
      <c r="L3" s="1633"/>
    </row>
    <row r="4" spans="1:13" s="432" customFormat="1" ht="21.75" customHeight="1" x14ac:dyDescent="0.25">
      <c r="A4" s="1624" t="s">
        <v>181</v>
      </c>
      <c r="B4" s="1625"/>
      <c r="C4" s="1600" t="s">
        <v>197</v>
      </c>
      <c r="D4" s="1601"/>
      <c r="E4" s="1601"/>
      <c r="F4" s="1602"/>
      <c r="G4" s="1924"/>
      <c r="H4" s="1925"/>
      <c r="I4" s="1628" t="s">
        <v>182</v>
      </c>
      <c r="J4" s="1629"/>
      <c r="K4" s="1632" t="s">
        <v>2046</v>
      </c>
      <c r="L4" s="1633"/>
    </row>
    <row r="5" spans="1:13" ht="66.75" customHeight="1" thickBot="1" x14ac:dyDescent="0.3">
      <c r="A5" s="2237" t="s">
        <v>183</v>
      </c>
      <c r="B5" s="2238"/>
      <c r="C5" s="1675" t="s">
        <v>3187</v>
      </c>
      <c r="D5" s="1676"/>
      <c r="E5" s="1676"/>
      <c r="F5" s="1677"/>
      <c r="G5" s="1740" t="s">
        <v>2608</v>
      </c>
      <c r="H5" s="1741"/>
      <c r="I5" s="2239" t="s">
        <v>297</v>
      </c>
      <c r="J5" s="2240"/>
      <c r="K5" s="2244" t="s">
        <v>2607</v>
      </c>
      <c r="L5" s="2245"/>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3050</v>
      </c>
      <c r="L6" s="88" t="s">
        <v>10</v>
      </c>
    </row>
    <row r="7" spans="1:13" ht="146.25" customHeight="1" thickTop="1" x14ac:dyDescent="0.25">
      <c r="A7" s="837">
        <v>43698</v>
      </c>
      <c r="B7" s="838" t="s">
        <v>78</v>
      </c>
      <c r="C7" s="2235" t="s">
        <v>3012</v>
      </c>
      <c r="D7" s="2236"/>
      <c r="E7" s="2236"/>
      <c r="F7" s="2236"/>
      <c r="G7" s="2236"/>
      <c r="H7" s="2236"/>
      <c r="I7" s="2236"/>
      <c r="J7" s="2236"/>
      <c r="K7" s="839" t="s">
        <v>1540</v>
      </c>
      <c r="L7" s="839" t="s">
        <v>1540</v>
      </c>
    </row>
    <row r="8" spans="1:13" x14ac:dyDescent="0.25">
      <c r="A8" s="733">
        <v>43707</v>
      </c>
      <c r="B8" s="864" t="s">
        <v>18</v>
      </c>
      <c r="C8" s="735">
        <v>115</v>
      </c>
      <c r="D8" s="233">
        <f t="shared" ref="D8:D43" si="0">+C8*(100-E8)/100</f>
        <v>103.5</v>
      </c>
      <c r="E8" s="735">
        <v>10</v>
      </c>
      <c r="F8" s="735"/>
      <c r="G8" s="735">
        <v>130</v>
      </c>
      <c r="H8" s="735"/>
      <c r="I8" s="735"/>
      <c r="J8" s="735"/>
      <c r="K8" s="1195"/>
      <c r="L8" s="736" t="s">
        <v>132</v>
      </c>
    </row>
    <row r="9" spans="1:13" x14ac:dyDescent="0.25">
      <c r="A9" s="733">
        <v>43709</v>
      </c>
      <c r="B9" s="864" t="s">
        <v>127</v>
      </c>
      <c r="C9" s="735"/>
      <c r="D9" s="233"/>
      <c r="E9" s="735"/>
      <c r="F9" s="735"/>
      <c r="G9" s="735"/>
      <c r="H9" s="735">
        <v>4940</v>
      </c>
      <c r="I9" s="735">
        <v>100</v>
      </c>
      <c r="J9" s="735"/>
      <c r="K9" s="1195"/>
      <c r="L9" s="736" t="s">
        <v>42</v>
      </c>
    </row>
    <row r="10" spans="1:13" x14ac:dyDescent="0.25">
      <c r="A10" s="733">
        <v>43805</v>
      </c>
      <c r="B10" s="864" t="s">
        <v>18</v>
      </c>
      <c r="C10" s="735">
        <v>112</v>
      </c>
      <c r="D10" s="233">
        <f t="shared" si="0"/>
        <v>61.6</v>
      </c>
      <c r="E10" s="735">
        <v>45</v>
      </c>
      <c r="F10" s="735" t="s">
        <v>95</v>
      </c>
      <c r="G10" s="735">
        <v>50</v>
      </c>
      <c r="H10" s="735"/>
      <c r="I10" s="735"/>
      <c r="J10" s="735"/>
      <c r="K10" s="1195"/>
      <c r="L10" s="736" t="s">
        <v>2682</v>
      </c>
    </row>
    <row r="11" spans="1:13" x14ac:dyDescent="0.25">
      <c r="A11" s="733">
        <v>43821</v>
      </c>
      <c r="B11" s="864" t="s">
        <v>127</v>
      </c>
      <c r="C11" s="735"/>
      <c r="D11" s="233" t="s">
        <v>1941</v>
      </c>
      <c r="E11" s="735"/>
      <c r="F11" s="735"/>
      <c r="G11" s="735"/>
      <c r="H11" s="735">
        <v>5320</v>
      </c>
      <c r="I11" s="735">
        <v>96</v>
      </c>
      <c r="J11" s="735"/>
      <c r="K11" s="1195"/>
      <c r="L11" s="736" t="s">
        <v>42</v>
      </c>
    </row>
    <row r="12" spans="1:13" x14ac:dyDescent="0.25">
      <c r="A12" s="733">
        <v>43904</v>
      </c>
      <c r="B12" s="864" t="s">
        <v>127</v>
      </c>
      <c r="C12" s="735"/>
      <c r="D12" s="233"/>
      <c r="E12" s="735"/>
      <c r="F12" s="735"/>
      <c r="G12" s="735"/>
      <c r="H12" s="735">
        <v>5130</v>
      </c>
      <c r="I12" s="735">
        <v>47</v>
      </c>
      <c r="J12" s="735"/>
      <c r="K12" s="1195"/>
      <c r="L12" s="736" t="s">
        <v>42</v>
      </c>
    </row>
    <row r="13" spans="1:13" s="89" customFormat="1" ht="17.25" customHeight="1" x14ac:dyDescent="0.25">
      <c r="A13" s="1337">
        <v>43920</v>
      </c>
      <c r="B13" s="913" t="s">
        <v>4</v>
      </c>
      <c r="C13" s="914"/>
      <c r="D13" s="914"/>
      <c r="E13" s="914">
        <v>50</v>
      </c>
      <c r="F13" s="914"/>
      <c r="G13" s="914"/>
      <c r="H13" s="914"/>
      <c r="I13" s="914"/>
      <c r="J13" s="914"/>
      <c r="K13" s="1199"/>
      <c r="L13" s="915"/>
    </row>
    <row r="14" spans="1:13" x14ac:dyDescent="0.25">
      <c r="A14" s="1337">
        <v>43951</v>
      </c>
      <c r="B14" s="913" t="s">
        <v>4</v>
      </c>
      <c r="C14" s="914"/>
      <c r="D14" s="914"/>
      <c r="E14" s="914">
        <v>50</v>
      </c>
      <c r="F14" s="914"/>
      <c r="G14" s="914"/>
      <c r="H14" s="914"/>
      <c r="I14" s="914"/>
      <c r="J14" s="914"/>
      <c r="K14" s="1199"/>
      <c r="L14" s="915"/>
    </row>
    <row r="15" spans="1:13" x14ac:dyDescent="0.25">
      <c r="A15" s="1337">
        <v>43981</v>
      </c>
      <c r="B15" s="913" t="s">
        <v>4</v>
      </c>
      <c r="C15" s="914"/>
      <c r="D15" s="914"/>
      <c r="E15" s="914">
        <v>50</v>
      </c>
      <c r="F15" s="914"/>
      <c r="G15" s="914"/>
      <c r="H15" s="914"/>
      <c r="I15" s="914"/>
      <c r="J15" s="914"/>
      <c r="K15" s="1199"/>
      <c r="L15" s="915"/>
    </row>
    <row r="16" spans="1:13" x14ac:dyDescent="0.25">
      <c r="A16" s="733">
        <v>44007</v>
      </c>
      <c r="B16" s="864" t="s">
        <v>18</v>
      </c>
      <c r="C16" s="233">
        <v>90</v>
      </c>
      <c r="D16" s="233">
        <v>45</v>
      </c>
      <c r="E16" s="233">
        <v>50</v>
      </c>
      <c r="F16" s="233" t="s">
        <v>95</v>
      </c>
      <c r="G16" s="233">
        <v>168</v>
      </c>
      <c r="H16" s="735"/>
      <c r="I16" s="735"/>
      <c r="J16" s="735"/>
      <c r="K16" s="1195"/>
      <c r="L16" s="736" t="s">
        <v>1634</v>
      </c>
    </row>
    <row r="17" spans="1:12" x14ac:dyDescent="0.25">
      <c r="A17" s="1337">
        <v>44012</v>
      </c>
      <c r="B17" s="913" t="s">
        <v>4</v>
      </c>
      <c r="C17" s="914"/>
      <c r="D17" s="914"/>
      <c r="E17" s="914">
        <v>50</v>
      </c>
      <c r="F17" s="914"/>
      <c r="G17" s="914"/>
      <c r="H17" s="914"/>
      <c r="I17" s="914"/>
      <c r="J17" s="914"/>
      <c r="K17" s="1199"/>
      <c r="L17" s="915"/>
    </row>
    <row r="18" spans="1:12" x14ac:dyDescent="0.25">
      <c r="A18" s="1337">
        <v>44042</v>
      </c>
      <c r="B18" s="913" t="s">
        <v>4</v>
      </c>
      <c r="C18" s="914"/>
      <c r="D18" s="914"/>
      <c r="E18" s="914">
        <v>50</v>
      </c>
      <c r="F18" s="914"/>
      <c r="G18" s="914"/>
      <c r="H18" s="914"/>
      <c r="I18" s="914"/>
      <c r="J18" s="914"/>
      <c r="K18" s="1199"/>
      <c r="L18" s="915"/>
    </row>
    <row r="19" spans="1:12" x14ac:dyDescent="0.25">
      <c r="A19" s="733">
        <v>44063</v>
      </c>
      <c r="B19" s="864" t="s">
        <v>127</v>
      </c>
      <c r="C19" s="735"/>
      <c r="D19" s="233">
        <f t="shared" si="0"/>
        <v>0</v>
      </c>
      <c r="E19" s="735"/>
      <c r="F19" s="735"/>
      <c r="G19" s="735"/>
      <c r="H19" s="735">
        <v>5605</v>
      </c>
      <c r="I19" s="735">
        <v>92</v>
      </c>
      <c r="J19" s="735"/>
      <c r="K19" s="1195"/>
      <c r="L19" s="736" t="s">
        <v>42</v>
      </c>
    </row>
    <row r="20" spans="1:12" x14ac:dyDescent="0.25">
      <c r="A20" s="1337">
        <v>44073</v>
      </c>
      <c r="B20" s="913" t="s">
        <v>4</v>
      </c>
      <c r="C20" s="914"/>
      <c r="D20" s="914"/>
      <c r="E20" s="914">
        <v>50</v>
      </c>
      <c r="F20" s="914"/>
      <c r="G20" s="914"/>
      <c r="H20" s="914"/>
      <c r="I20" s="914"/>
      <c r="J20" s="914"/>
      <c r="K20" s="1199"/>
      <c r="L20" s="915"/>
    </row>
    <row r="21" spans="1:12" x14ac:dyDescent="0.25">
      <c r="A21" s="1337">
        <v>44104</v>
      </c>
      <c r="B21" s="913" t="s">
        <v>4</v>
      </c>
      <c r="C21" s="914"/>
      <c r="D21" s="914"/>
      <c r="E21" s="914">
        <v>50</v>
      </c>
      <c r="F21" s="914"/>
      <c r="G21" s="914"/>
      <c r="H21" s="914"/>
      <c r="I21" s="914"/>
      <c r="J21" s="914"/>
      <c r="K21" s="1199"/>
      <c r="L21" s="915"/>
    </row>
    <row r="22" spans="1:12" s="9" customFormat="1" ht="54.75" customHeight="1" x14ac:dyDescent="0.25">
      <c r="A22" s="1375">
        <v>44106</v>
      </c>
      <c r="B22" s="17" t="s">
        <v>13</v>
      </c>
      <c r="C22" s="1655" t="s">
        <v>3188</v>
      </c>
      <c r="D22" s="1656"/>
      <c r="E22" s="1656"/>
      <c r="F22" s="1656"/>
      <c r="G22" s="1656"/>
      <c r="H22" s="1656"/>
      <c r="I22" s="1656"/>
      <c r="J22" s="1657"/>
      <c r="K22" s="1374"/>
      <c r="L22" s="1391" t="s">
        <v>3186</v>
      </c>
    </row>
    <row r="23" spans="1:12" x14ac:dyDescent="0.25">
      <c r="A23" s="733">
        <v>44122</v>
      </c>
      <c r="B23" s="864" t="s">
        <v>13</v>
      </c>
      <c r="C23" s="1592" t="s">
        <v>3201</v>
      </c>
      <c r="D23" s="1593"/>
      <c r="E23" s="1593"/>
      <c r="F23" s="1593"/>
      <c r="G23" s="1593"/>
      <c r="H23" s="1593"/>
      <c r="I23" s="1593"/>
      <c r="J23" s="1594"/>
      <c r="K23" s="1195"/>
      <c r="L23" s="736"/>
    </row>
    <row r="24" spans="1:12" x14ac:dyDescent="0.25">
      <c r="A24" s="733">
        <v>44124</v>
      </c>
      <c r="B24" s="864" t="s">
        <v>66</v>
      </c>
      <c r="C24" s="2252" t="s">
        <v>3242</v>
      </c>
      <c r="D24" s="2242"/>
      <c r="E24" s="2242"/>
      <c r="F24" s="2242"/>
      <c r="G24" s="2242"/>
      <c r="H24" s="2242"/>
      <c r="I24" s="2242"/>
      <c r="J24" s="2243"/>
      <c r="K24" s="1195"/>
      <c r="L24" s="736"/>
    </row>
    <row r="25" spans="1:12" x14ac:dyDescent="0.25">
      <c r="A25" s="733"/>
      <c r="B25" s="864"/>
      <c r="C25" s="735"/>
      <c r="D25" s="233">
        <f t="shared" si="0"/>
        <v>0</v>
      </c>
      <c r="E25" s="735"/>
      <c r="F25" s="735"/>
      <c r="G25" s="735"/>
      <c r="H25" s="735"/>
      <c r="I25" s="735"/>
      <c r="J25" s="735"/>
      <c r="K25" s="1195"/>
      <c r="L25" s="736"/>
    </row>
    <row r="26" spans="1:12" x14ac:dyDescent="0.25">
      <c r="A26" s="733"/>
      <c r="B26" s="864"/>
      <c r="C26" s="735"/>
      <c r="D26" s="233">
        <f t="shared" si="0"/>
        <v>0</v>
      </c>
      <c r="E26" s="735"/>
      <c r="F26" s="735"/>
      <c r="G26" s="735"/>
      <c r="H26" s="735"/>
      <c r="I26" s="735"/>
      <c r="J26" s="735"/>
      <c r="K26" s="1195"/>
      <c r="L26" s="736"/>
    </row>
    <row r="27" spans="1:12" x14ac:dyDescent="0.25">
      <c r="A27" s="733"/>
      <c r="B27" s="864"/>
      <c r="C27" s="735"/>
      <c r="D27" s="233">
        <f t="shared" si="0"/>
        <v>0</v>
      </c>
      <c r="E27" s="735"/>
      <c r="F27" s="735"/>
      <c r="G27" s="735"/>
      <c r="H27" s="735"/>
      <c r="I27" s="735"/>
      <c r="J27" s="735"/>
      <c r="K27" s="1195"/>
      <c r="L27" s="736"/>
    </row>
    <row r="28" spans="1:12" x14ac:dyDescent="0.25">
      <c r="A28" s="733"/>
      <c r="B28" s="864"/>
      <c r="C28" s="735"/>
      <c r="D28" s="233">
        <f t="shared" si="0"/>
        <v>0</v>
      </c>
      <c r="E28" s="735"/>
      <c r="F28" s="735"/>
      <c r="G28" s="735"/>
      <c r="H28" s="735"/>
      <c r="I28" s="735"/>
      <c r="J28" s="735"/>
      <c r="K28" s="1195"/>
      <c r="L28" s="736"/>
    </row>
    <row r="29" spans="1:12" x14ac:dyDescent="0.25">
      <c r="A29" s="733"/>
      <c r="B29" s="864"/>
      <c r="C29" s="735"/>
      <c r="D29" s="233">
        <f t="shared" si="0"/>
        <v>0</v>
      </c>
      <c r="E29" s="735"/>
      <c r="F29" s="735"/>
      <c r="G29" s="735"/>
      <c r="H29" s="735"/>
      <c r="I29" s="735"/>
      <c r="J29" s="735"/>
      <c r="K29" s="1195"/>
      <c r="L29" s="736"/>
    </row>
    <row r="30" spans="1:12" x14ac:dyDescent="0.25">
      <c r="A30" s="733"/>
      <c r="B30" s="864"/>
      <c r="C30" s="735"/>
      <c r="D30" s="233">
        <f t="shared" si="0"/>
        <v>0</v>
      </c>
      <c r="E30" s="735"/>
      <c r="F30" s="735"/>
      <c r="G30" s="735"/>
      <c r="H30" s="735"/>
      <c r="I30" s="735"/>
      <c r="J30" s="735"/>
      <c r="K30" s="1195"/>
      <c r="L30" s="736"/>
    </row>
    <row r="31" spans="1:12" x14ac:dyDescent="0.25">
      <c r="A31" s="733"/>
      <c r="B31" s="864"/>
      <c r="C31" s="735"/>
      <c r="D31" s="233">
        <f t="shared" si="0"/>
        <v>0</v>
      </c>
      <c r="E31" s="735"/>
      <c r="F31" s="735"/>
      <c r="G31" s="735"/>
      <c r="H31" s="735"/>
      <c r="I31" s="735"/>
      <c r="J31" s="735"/>
      <c r="K31" s="1195"/>
      <c r="L31" s="736"/>
    </row>
    <row r="32" spans="1:12" x14ac:dyDescent="0.25">
      <c r="A32" s="733"/>
      <c r="C32" s="735"/>
      <c r="D32" s="233">
        <f t="shared" si="0"/>
        <v>0</v>
      </c>
      <c r="E32" s="735"/>
      <c r="F32" s="735"/>
      <c r="G32" s="735"/>
      <c r="H32" s="735"/>
      <c r="I32" s="735"/>
      <c r="J32" s="735"/>
      <c r="K32" s="1195"/>
      <c r="L32" s="736"/>
    </row>
    <row r="33" spans="1:12" x14ac:dyDescent="0.25">
      <c r="A33" s="733"/>
      <c r="C33" s="735"/>
      <c r="D33" s="233">
        <f t="shared" si="0"/>
        <v>0</v>
      </c>
      <c r="E33" s="735"/>
      <c r="F33" s="735"/>
      <c r="G33" s="735"/>
      <c r="H33" s="735"/>
      <c r="I33" s="735"/>
      <c r="J33" s="735"/>
      <c r="K33" s="1195"/>
      <c r="L33" s="736"/>
    </row>
    <row r="34" spans="1:12" x14ac:dyDescent="0.25">
      <c r="A34" s="733"/>
      <c r="C34" s="735"/>
      <c r="D34" s="233">
        <f t="shared" si="0"/>
        <v>0</v>
      </c>
      <c r="E34" s="735"/>
      <c r="F34" s="735"/>
      <c r="G34" s="735"/>
      <c r="H34" s="735"/>
      <c r="I34" s="735"/>
      <c r="J34" s="735"/>
      <c r="K34" s="1195"/>
      <c r="L34" s="736"/>
    </row>
    <row r="35" spans="1:12" x14ac:dyDescent="0.25">
      <c r="A35" s="733"/>
      <c r="C35" s="735"/>
      <c r="D35" s="233">
        <f t="shared" si="0"/>
        <v>0</v>
      </c>
      <c r="E35" s="735"/>
      <c r="F35" s="735"/>
      <c r="G35" s="735"/>
      <c r="H35" s="735"/>
      <c r="I35" s="735"/>
      <c r="J35" s="735"/>
      <c r="K35" s="1195"/>
      <c r="L35" s="736"/>
    </row>
    <row r="36" spans="1:12" x14ac:dyDescent="0.25">
      <c r="A36" s="733"/>
      <c r="C36" s="735"/>
      <c r="D36" s="233">
        <f t="shared" si="0"/>
        <v>0</v>
      </c>
      <c r="E36" s="735"/>
      <c r="F36" s="735"/>
      <c r="G36" s="735"/>
      <c r="H36" s="735"/>
      <c r="I36" s="735"/>
      <c r="J36" s="735"/>
      <c r="K36" s="1195"/>
      <c r="L36" s="736"/>
    </row>
    <row r="37" spans="1:12" x14ac:dyDescent="0.25">
      <c r="A37" s="733"/>
      <c r="C37" s="735"/>
      <c r="D37" s="233">
        <f t="shared" si="0"/>
        <v>0</v>
      </c>
      <c r="E37" s="735"/>
      <c r="F37" s="735"/>
      <c r="G37" s="735"/>
      <c r="H37" s="735"/>
      <c r="I37" s="735"/>
      <c r="J37" s="735"/>
      <c r="K37" s="1195"/>
      <c r="L37" s="736"/>
    </row>
    <row r="38" spans="1:12" x14ac:dyDescent="0.25">
      <c r="A38" s="733"/>
      <c r="C38" s="735"/>
      <c r="D38" s="233">
        <f t="shared" si="0"/>
        <v>0</v>
      </c>
      <c r="E38" s="735"/>
      <c r="F38" s="735"/>
      <c r="G38" s="735"/>
      <c r="H38" s="735"/>
      <c r="I38" s="735"/>
      <c r="J38" s="735"/>
      <c r="K38" s="1195"/>
      <c r="L38" s="736"/>
    </row>
    <row r="39" spans="1:12" x14ac:dyDescent="0.25">
      <c r="A39" s="733"/>
      <c r="C39" s="735"/>
      <c r="D39" s="233">
        <f t="shared" si="0"/>
        <v>0</v>
      </c>
      <c r="E39" s="735"/>
      <c r="F39" s="735"/>
      <c r="G39" s="735"/>
      <c r="H39" s="735"/>
      <c r="I39" s="735"/>
      <c r="J39" s="735"/>
      <c r="K39" s="1195"/>
      <c r="L39" s="736"/>
    </row>
    <row r="40" spans="1:12" x14ac:dyDescent="0.25">
      <c r="A40" s="733"/>
      <c r="C40" s="735"/>
      <c r="D40" s="233">
        <f t="shared" si="0"/>
        <v>0</v>
      </c>
      <c r="E40" s="735"/>
      <c r="F40" s="735"/>
      <c r="G40" s="735"/>
      <c r="H40" s="735"/>
      <c r="I40" s="735"/>
      <c r="J40" s="735"/>
      <c r="K40" s="1195"/>
      <c r="L40" s="736"/>
    </row>
    <row r="41" spans="1:12" x14ac:dyDescent="0.25">
      <c r="A41" s="733"/>
      <c r="C41" s="735"/>
      <c r="D41" s="233">
        <f t="shared" si="0"/>
        <v>0</v>
      </c>
      <c r="E41" s="735"/>
      <c r="F41" s="735"/>
      <c r="G41" s="735"/>
      <c r="H41" s="735"/>
      <c r="I41" s="735"/>
      <c r="J41" s="735"/>
      <c r="K41" s="1195"/>
      <c r="L41" s="736"/>
    </row>
    <row r="42" spans="1:12" x14ac:dyDescent="0.25">
      <c r="A42" s="733"/>
      <c r="C42" s="735"/>
      <c r="D42" s="233">
        <f t="shared" si="0"/>
        <v>0</v>
      </c>
      <c r="E42" s="735"/>
      <c r="F42" s="735"/>
      <c r="G42" s="735"/>
      <c r="H42" s="735"/>
      <c r="I42" s="735"/>
      <c r="J42" s="735"/>
      <c r="K42" s="1195"/>
      <c r="L42" s="736"/>
    </row>
    <row r="43" spans="1:12" x14ac:dyDescent="0.25">
      <c r="A43" s="733"/>
      <c r="C43" s="735"/>
      <c r="D43" s="233">
        <f t="shared" si="0"/>
        <v>0</v>
      </c>
      <c r="E43" s="735"/>
      <c r="F43" s="735"/>
      <c r="G43" s="735"/>
      <c r="H43" s="735"/>
      <c r="I43" s="735"/>
      <c r="J43" s="735"/>
      <c r="K43" s="1195"/>
      <c r="L43" s="736"/>
    </row>
    <row r="44" spans="1:12" x14ac:dyDescent="0.25">
      <c r="A44" s="733"/>
      <c r="C44" s="735"/>
      <c r="D44" s="735"/>
      <c r="E44" s="735"/>
      <c r="F44" s="735"/>
      <c r="G44" s="735"/>
      <c r="H44" s="735"/>
      <c r="I44" s="735"/>
      <c r="J44" s="735"/>
      <c r="K44" s="1195"/>
      <c r="L44" s="736"/>
    </row>
    <row r="45" spans="1:12" x14ac:dyDescent="0.25">
      <c r="A45" s="733"/>
      <c r="C45" s="735"/>
      <c r="D45" s="735"/>
      <c r="E45" s="735"/>
      <c r="F45" s="735"/>
      <c r="G45" s="735"/>
      <c r="H45" s="735"/>
      <c r="I45" s="735"/>
      <c r="J45" s="735"/>
      <c r="K45" s="1195"/>
      <c r="L45" s="736"/>
    </row>
    <row r="46" spans="1:12" x14ac:dyDescent="0.25">
      <c r="A46" s="733"/>
      <c r="C46" s="735"/>
      <c r="D46" s="735"/>
      <c r="E46" s="735"/>
      <c r="F46" s="735"/>
      <c r="G46" s="735"/>
      <c r="H46" s="735"/>
      <c r="I46" s="735"/>
      <c r="J46" s="735"/>
      <c r="K46" s="1195"/>
      <c r="L46" s="736"/>
    </row>
    <row r="47" spans="1:12" x14ac:dyDescent="0.25">
      <c r="A47" s="733"/>
      <c r="C47" s="735"/>
      <c r="D47" s="735"/>
      <c r="E47" s="735"/>
      <c r="F47" s="735"/>
      <c r="G47" s="735"/>
      <c r="H47" s="735"/>
      <c r="I47" s="735"/>
      <c r="J47" s="735"/>
      <c r="K47" s="1195"/>
      <c r="L47" s="736"/>
    </row>
    <row r="48" spans="1:12" x14ac:dyDescent="0.25">
      <c r="A48" s="733"/>
      <c r="C48" s="735"/>
      <c r="D48" s="735"/>
      <c r="E48" s="735"/>
      <c r="F48" s="735"/>
      <c r="G48" s="735"/>
      <c r="H48" s="735"/>
      <c r="I48" s="735"/>
      <c r="J48" s="735"/>
      <c r="K48" s="1195"/>
      <c r="L48" s="736"/>
    </row>
    <row r="49" spans="1:13" x14ac:dyDescent="0.25">
      <c r="A49" s="733"/>
      <c r="C49" s="735"/>
      <c r="D49" s="735"/>
      <c r="E49" s="735"/>
      <c r="F49" s="735"/>
      <c r="G49" s="735"/>
      <c r="H49" s="735"/>
      <c r="I49" s="735"/>
      <c r="J49" s="735"/>
      <c r="K49" s="1195"/>
      <c r="L49" s="736"/>
    </row>
    <row r="50" spans="1:13" x14ac:dyDescent="0.25">
      <c r="A50" s="733"/>
    </row>
    <row r="51" spans="1:13" s="737" customFormat="1" x14ac:dyDescent="0.25">
      <c r="A51" s="733"/>
      <c r="K51" s="1310"/>
      <c r="L51" s="738"/>
      <c r="M51" s="729"/>
    </row>
    <row r="52" spans="1:13" s="737" customFormat="1" x14ac:dyDescent="0.25">
      <c r="A52" s="733"/>
      <c r="K52" s="1310"/>
      <c r="L52" s="738"/>
      <c r="M52" s="729"/>
    </row>
    <row r="53" spans="1:13" s="737" customFormat="1" x14ac:dyDescent="0.25">
      <c r="A53" s="733"/>
      <c r="K53" s="1310"/>
      <c r="L53" s="738"/>
      <c r="M53" s="729"/>
    </row>
  </sheetData>
  <mergeCells count="25">
    <mergeCell ref="C24:J24"/>
    <mergeCell ref="A1:L1"/>
    <mergeCell ref="A2:B2"/>
    <mergeCell ref="C2:F2"/>
    <mergeCell ref="I2:J2"/>
    <mergeCell ref="A3:B3"/>
    <mergeCell ref="C3:F3"/>
    <mergeCell ref="I3:J3"/>
    <mergeCell ref="A4:B4"/>
    <mergeCell ref="C4:F4"/>
    <mergeCell ref="I4:J4"/>
    <mergeCell ref="A5:B5"/>
    <mergeCell ref="K5:L5"/>
    <mergeCell ref="K3:L3"/>
    <mergeCell ref="K4:L4"/>
    <mergeCell ref="C22:J22"/>
    <mergeCell ref="K2:L2"/>
    <mergeCell ref="C23:J23"/>
    <mergeCell ref="G2:H2"/>
    <mergeCell ref="G3:H3"/>
    <mergeCell ref="G4:H4"/>
    <mergeCell ref="G5:H5"/>
    <mergeCell ref="I5:J5"/>
    <mergeCell ref="C7:J7"/>
    <mergeCell ref="C5:F5"/>
  </mergeCells>
  <hyperlinks>
    <hyperlink ref="B7" r:id="rId1"/>
  </hyperlinks>
  <pageMargins left="0.7" right="0.7" top="0.75" bottom="0.75" header="0.3" footer="0.3"/>
  <pageSetup orientation="portrait"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M54"/>
  <sheetViews>
    <sheetView workbookViewId="0">
      <pane ySplit="6" topLeftCell="A38" activePane="bottomLeft" state="frozen"/>
      <selection pane="bottomLeft" activeCell="G47" sqref="G47"/>
    </sheetView>
  </sheetViews>
  <sheetFormatPr defaultColWidth="8.88671875" defaultRowHeight="15.75" x14ac:dyDescent="0.25"/>
  <cols>
    <col min="1" max="1" width="11.33203125" style="739" customWidth="1"/>
    <col min="2" max="2" width="7.88671875" style="737" customWidth="1"/>
    <col min="3" max="9" width="9" style="737" customWidth="1"/>
    <col min="10" max="10" width="11.21875" style="737" customWidth="1"/>
    <col min="11" max="11" width="13.44140625" style="1310" customWidth="1"/>
    <col min="12" max="12" width="43" style="833" customWidth="1"/>
    <col min="13" max="16384" width="8.88671875" style="729"/>
  </cols>
  <sheetData>
    <row r="1" spans="1:13" s="725" customFormat="1" ht="30.75" customHeight="1" thickTop="1" x14ac:dyDescent="0.25">
      <c r="A1" s="2246" t="s">
        <v>2597</v>
      </c>
      <c r="B1" s="2247"/>
      <c r="C1" s="2247"/>
      <c r="D1" s="2247"/>
      <c r="E1" s="2247"/>
      <c r="F1" s="2247"/>
      <c r="G1" s="2247"/>
      <c r="H1" s="2247"/>
      <c r="I1" s="2247"/>
      <c r="J1" s="2247"/>
      <c r="K1" s="2247"/>
      <c r="L1" s="2248"/>
      <c r="M1" s="724"/>
    </row>
    <row r="2" spans="1:13" s="432" customFormat="1" ht="21.75" customHeight="1" x14ac:dyDescent="0.25">
      <c r="A2" s="1624" t="s">
        <v>177</v>
      </c>
      <c r="B2" s="1625"/>
      <c r="C2" s="1600">
        <f>(25+115+54)*25</f>
        <v>4850</v>
      </c>
      <c r="D2" s="1601"/>
      <c r="E2" s="1601"/>
      <c r="F2" s="1602"/>
      <c r="G2" s="1754" t="s">
        <v>3240</v>
      </c>
      <c r="H2" s="1755"/>
      <c r="I2" s="1628" t="s">
        <v>178</v>
      </c>
      <c r="J2" s="1629"/>
      <c r="K2" s="1756" t="s">
        <v>3531</v>
      </c>
      <c r="L2" s="1757"/>
    </row>
    <row r="3" spans="1:13" s="432" customFormat="1" ht="21.75" customHeight="1" x14ac:dyDescent="0.25">
      <c r="A3" s="1624" t="s">
        <v>179</v>
      </c>
      <c r="B3" s="1625"/>
      <c r="C3" s="1600" t="s">
        <v>186</v>
      </c>
      <c r="D3" s="1601"/>
      <c r="E3" s="1601"/>
      <c r="F3" s="1602"/>
      <c r="G3" s="1924"/>
      <c r="H3" s="1925"/>
      <c r="I3" s="1628" t="s">
        <v>180</v>
      </c>
      <c r="J3" s="1629"/>
      <c r="K3" s="1756" t="s">
        <v>1687</v>
      </c>
      <c r="L3" s="1757"/>
    </row>
    <row r="4" spans="1:13" s="432" customFormat="1" ht="21.75" customHeight="1" x14ac:dyDescent="0.25">
      <c r="A4" s="1624" t="s">
        <v>181</v>
      </c>
      <c r="B4" s="1625"/>
      <c r="C4" s="1600" t="s">
        <v>2598</v>
      </c>
      <c r="D4" s="1601"/>
      <c r="E4" s="1601"/>
      <c r="F4" s="1602"/>
      <c r="G4" s="1924"/>
      <c r="H4" s="1925"/>
      <c r="I4" s="1628" t="s">
        <v>182</v>
      </c>
      <c r="J4" s="1629"/>
      <c r="K4" s="1758" t="s">
        <v>3114</v>
      </c>
      <c r="L4" s="1759"/>
    </row>
    <row r="5" spans="1:13" ht="98.25" customHeight="1" thickBot="1" x14ac:dyDescent="0.3">
      <c r="A5" s="2237" t="s">
        <v>183</v>
      </c>
      <c r="B5" s="2238"/>
      <c r="C5" s="1675" t="s">
        <v>3527</v>
      </c>
      <c r="D5" s="1676"/>
      <c r="E5" s="1676"/>
      <c r="F5" s="1677"/>
      <c r="G5" s="1924"/>
      <c r="H5" s="1925"/>
      <c r="I5" s="2239" t="s">
        <v>297</v>
      </c>
      <c r="J5" s="2240"/>
      <c r="K5" s="2244" t="s">
        <v>3109</v>
      </c>
      <c r="L5" s="2245"/>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3050</v>
      </c>
      <c r="L6" s="88" t="s">
        <v>10</v>
      </c>
    </row>
    <row r="7" spans="1:13" ht="111.75" customHeight="1" thickTop="1" x14ac:dyDescent="0.25">
      <c r="A7" s="837">
        <v>43685</v>
      </c>
      <c r="B7" s="838" t="s">
        <v>78</v>
      </c>
      <c r="C7" s="2235" t="s">
        <v>2602</v>
      </c>
      <c r="D7" s="2236"/>
      <c r="E7" s="2236"/>
      <c r="F7" s="2236"/>
      <c r="G7" s="2236"/>
      <c r="H7" s="2236"/>
      <c r="I7" s="2236"/>
      <c r="J7" s="2236"/>
      <c r="K7" s="1326" t="s">
        <v>3084</v>
      </c>
      <c r="L7" s="1325" t="s">
        <v>3008</v>
      </c>
    </row>
    <row r="8" spans="1:13" x14ac:dyDescent="0.25">
      <c r="A8" s="733">
        <v>43692</v>
      </c>
      <c r="B8" s="864" t="s">
        <v>18</v>
      </c>
      <c r="C8" s="735">
        <v>665</v>
      </c>
      <c r="D8" s="233">
        <f>+C8*(100-E8)/100</f>
        <v>651.70000000000005</v>
      </c>
      <c r="E8" s="735">
        <v>2</v>
      </c>
      <c r="F8" s="735"/>
      <c r="G8" s="735">
        <v>160</v>
      </c>
      <c r="H8" s="735"/>
      <c r="I8" s="735"/>
      <c r="J8" s="735"/>
      <c r="K8" s="1574"/>
      <c r="L8" s="831" t="s">
        <v>2599</v>
      </c>
    </row>
    <row r="9" spans="1:13" x14ac:dyDescent="0.25">
      <c r="A9" s="733">
        <v>43693</v>
      </c>
      <c r="B9" s="864" t="s">
        <v>18</v>
      </c>
      <c r="C9" s="735">
        <v>635</v>
      </c>
      <c r="D9" s="233">
        <f>+C9*(100-E9)/100</f>
        <v>635</v>
      </c>
      <c r="E9" s="735">
        <v>0</v>
      </c>
      <c r="F9" s="735"/>
      <c r="G9" s="735">
        <v>160</v>
      </c>
      <c r="H9" s="735"/>
      <c r="I9" s="735"/>
      <c r="J9" s="735"/>
      <c r="K9" s="1574"/>
      <c r="L9" s="831" t="s">
        <v>2600</v>
      </c>
    </row>
    <row r="10" spans="1:13" x14ac:dyDescent="0.25">
      <c r="A10" s="733">
        <v>43706</v>
      </c>
      <c r="B10" s="864" t="s">
        <v>127</v>
      </c>
      <c r="C10" s="735"/>
      <c r="D10" s="233"/>
      <c r="E10" s="735"/>
      <c r="F10" s="735"/>
      <c r="G10" s="735"/>
      <c r="H10" s="735"/>
      <c r="I10" s="735"/>
      <c r="J10" s="735">
        <v>350</v>
      </c>
      <c r="K10" s="1574"/>
      <c r="L10" s="831" t="s">
        <v>2618</v>
      </c>
    </row>
    <row r="11" spans="1:13" x14ac:dyDescent="0.25">
      <c r="A11" s="733">
        <v>43708</v>
      </c>
      <c r="B11" s="864" t="s">
        <v>26</v>
      </c>
      <c r="C11" s="1584" t="s">
        <v>2629</v>
      </c>
      <c r="D11" s="1585"/>
      <c r="E11" s="1585"/>
      <c r="F11" s="1585"/>
      <c r="G11" s="1585"/>
      <c r="H11" s="1585"/>
      <c r="I11" s="1585"/>
      <c r="J11" s="1586"/>
      <c r="K11" s="1572"/>
      <c r="L11" s="831"/>
    </row>
    <row r="12" spans="1:13" x14ac:dyDescent="0.25">
      <c r="A12" s="2280">
        <v>43714</v>
      </c>
      <c r="B12" s="864" t="s">
        <v>18</v>
      </c>
      <c r="C12" s="735">
        <v>620</v>
      </c>
      <c r="D12" s="233">
        <f>+C12*(100-E12)/100</f>
        <v>520.79999999999995</v>
      </c>
      <c r="E12" s="735">
        <v>16</v>
      </c>
      <c r="F12" s="735"/>
      <c r="G12" s="735">
        <v>150</v>
      </c>
      <c r="H12" s="735"/>
      <c r="I12" s="735"/>
      <c r="J12" s="735"/>
      <c r="K12" s="1574"/>
      <c r="L12" s="831" t="s">
        <v>2633</v>
      </c>
    </row>
    <row r="13" spans="1:13" x14ac:dyDescent="0.25">
      <c r="A13" s="2281"/>
      <c r="B13" s="864" t="s">
        <v>127</v>
      </c>
      <c r="C13" s="735"/>
      <c r="D13" s="233"/>
      <c r="E13" s="735"/>
      <c r="F13" s="735"/>
      <c r="G13" s="735"/>
      <c r="H13" s="735"/>
      <c r="I13" s="735"/>
      <c r="J13" s="735"/>
      <c r="K13" s="1574"/>
      <c r="L13" s="831" t="s">
        <v>332</v>
      </c>
    </row>
    <row r="14" spans="1:13" ht="29.25" customHeight="1" x14ac:dyDescent="0.25">
      <c r="A14" s="733">
        <v>43754</v>
      </c>
      <c r="B14" s="864" t="s">
        <v>18</v>
      </c>
      <c r="C14" s="735">
        <v>600</v>
      </c>
      <c r="D14" s="233">
        <f>+C14*(100-E14)/100</f>
        <v>504</v>
      </c>
      <c r="E14" s="735">
        <v>16</v>
      </c>
      <c r="F14" s="735"/>
      <c r="G14" s="735">
        <v>185</v>
      </c>
      <c r="H14" s="735"/>
      <c r="I14" s="735"/>
      <c r="J14" s="735"/>
      <c r="K14" s="1574"/>
      <c r="L14" s="831" t="s">
        <v>36</v>
      </c>
    </row>
    <row r="15" spans="1:13" x14ac:dyDescent="0.25">
      <c r="A15" s="733">
        <v>43789</v>
      </c>
      <c r="B15" s="864" t="s">
        <v>4</v>
      </c>
      <c r="C15" s="1584" t="s">
        <v>2702</v>
      </c>
      <c r="D15" s="1585"/>
      <c r="E15" s="1585"/>
      <c r="F15" s="1585"/>
      <c r="G15" s="1585"/>
      <c r="H15" s="1585"/>
      <c r="I15" s="1585"/>
      <c r="J15" s="1586"/>
      <c r="K15" s="1572"/>
      <c r="L15" s="831"/>
    </row>
    <row r="16" spans="1:13" x14ac:dyDescent="0.25">
      <c r="A16" s="733">
        <v>43792</v>
      </c>
      <c r="B16" s="864" t="s">
        <v>18</v>
      </c>
      <c r="C16" s="735">
        <v>660</v>
      </c>
      <c r="D16" s="233">
        <f>+C16*(100-E16)/100</f>
        <v>211.2</v>
      </c>
      <c r="E16" s="735">
        <v>68</v>
      </c>
      <c r="F16" s="735" t="s">
        <v>95</v>
      </c>
      <c r="G16" s="735">
        <v>160</v>
      </c>
      <c r="H16" s="735"/>
      <c r="I16" s="735"/>
      <c r="J16" s="735"/>
      <c r="K16" s="1574"/>
      <c r="L16" s="831" t="s">
        <v>2074</v>
      </c>
    </row>
    <row r="17" spans="1:12" x14ac:dyDescent="0.25">
      <c r="A17" s="733">
        <v>43813</v>
      </c>
      <c r="B17" s="864" t="s">
        <v>127</v>
      </c>
      <c r="C17" s="735"/>
      <c r="D17" s="233" t="s">
        <v>1941</v>
      </c>
      <c r="E17" s="735"/>
      <c r="F17" s="735"/>
      <c r="G17" s="735"/>
      <c r="H17" s="735"/>
      <c r="I17" s="735"/>
      <c r="J17" s="735">
        <v>1000</v>
      </c>
      <c r="K17" s="1574"/>
      <c r="L17" s="831" t="s">
        <v>332</v>
      </c>
    </row>
    <row r="18" spans="1:12" x14ac:dyDescent="0.25">
      <c r="A18" s="733">
        <v>43832</v>
      </c>
      <c r="B18" s="734" t="s">
        <v>13</v>
      </c>
      <c r="C18" s="2252" t="s">
        <v>2410</v>
      </c>
      <c r="D18" s="2242"/>
      <c r="E18" s="2242"/>
      <c r="F18" s="2242"/>
      <c r="G18" s="2242"/>
      <c r="H18" s="2242"/>
      <c r="I18" s="2242"/>
      <c r="J18" s="2243"/>
      <c r="K18" s="1573"/>
      <c r="L18" s="831"/>
    </row>
    <row r="19" spans="1:12" x14ac:dyDescent="0.25">
      <c r="A19" s="733">
        <v>43837</v>
      </c>
      <c r="B19" s="734" t="s">
        <v>13</v>
      </c>
      <c r="C19" s="2252" t="s">
        <v>2397</v>
      </c>
      <c r="D19" s="2242"/>
      <c r="E19" s="2242"/>
      <c r="F19" s="2242"/>
      <c r="G19" s="2242"/>
      <c r="H19" s="2242"/>
      <c r="I19" s="2242"/>
      <c r="J19" s="2243"/>
      <c r="K19" s="1327"/>
      <c r="L19" s="831"/>
    </row>
    <row r="20" spans="1:12" ht="107.25" customHeight="1" x14ac:dyDescent="0.25">
      <c r="A20" s="836">
        <v>43859</v>
      </c>
      <c r="B20" s="897" t="s">
        <v>19</v>
      </c>
      <c r="C20" s="2292" t="s">
        <v>2790</v>
      </c>
      <c r="D20" s="2293"/>
      <c r="E20" s="2293"/>
      <c r="F20" s="2293"/>
      <c r="G20" s="2293"/>
      <c r="H20" s="2293"/>
      <c r="I20" s="2293"/>
      <c r="J20" s="2294"/>
      <c r="K20" s="1328" t="s">
        <v>3086</v>
      </c>
      <c r="L20" s="898" t="s">
        <v>2791</v>
      </c>
    </row>
    <row r="21" spans="1:12" x14ac:dyDescent="0.25">
      <c r="A21" s="844">
        <v>43862</v>
      </c>
      <c r="B21" s="845" t="s">
        <v>18</v>
      </c>
      <c r="C21" s="846">
        <v>30</v>
      </c>
      <c r="D21" s="314">
        <f>+C21*(100-E21)/100</f>
        <v>9</v>
      </c>
      <c r="E21" s="846">
        <v>70</v>
      </c>
      <c r="F21" s="846" t="s">
        <v>95</v>
      </c>
      <c r="G21" s="846">
        <v>98</v>
      </c>
      <c r="H21" s="846"/>
      <c r="I21" s="846"/>
      <c r="J21" s="846"/>
      <c r="K21" s="1320"/>
      <c r="L21" s="847" t="s">
        <v>2074</v>
      </c>
    </row>
    <row r="22" spans="1:12" ht="39.75" customHeight="1" x14ac:dyDescent="0.25">
      <c r="A22" s="733">
        <v>43864</v>
      </c>
      <c r="B22" s="734" t="s">
        <v>13</v>
      </c>
      <c r="C22" s="2229" t="s">
        <v>2806</v>
      </c>
      <c r="D22" s="2230"/>
      <c r="E22" s="2230"/>
      <c r="F22" s="2230"/>
      <c r="G22" s="2230"/>
      <c r="H22" s="2230"/>
      <c r="I22" s="2230"/>
      <c r="J22" s="2231"/>
      <c r="K22" s="1329"/>
      <c r="L22" s="831"/>
    </row>
    <row r="23" spans="1:12" ht="70.5" customHeight="1" x14ac:dyDescent="0.25">
      <c r="A23" s="836">
        <v>43869</v>
      </c>
      <c r="B23" s="897" t="s">
        <v>19</v>
      </c>
      <c r="C23" s="2292" t="s">
        <v>2835</v>
      </c>
      <c r="D23" s="2293"/>
      <c r="E23" s="2293"/>
      <c r="F23" s="2293"/>
      <c r="G23" s="2293"/>
      <c r="H23" s="2293"/>
      <c r="I23" s="2293"/>
      <c r="J23" s="2294"/>
      <c r="K23" s="1328" t="s">
        <v>3084</v>
      </c>
      <c r="L23" s="900" t="s">
        <v>2805</v>
      </c>
    </row>
    <row r="24" spans="1:12" x14ac:dyDescent="0.25">
      <c r="A24" s="2280">
        <v>43882</v>
      </c>
      <c r="B24" s="734" t="s">
        <v>66</v>
      </c>
      <c r="C24" s="1584" t="s">
        <v>2820</v>
      </c>
      <c r="D24" s="1585"/>
      <c r="E24" s="1585"/>
      <c r="F24" s="1585"/>
      <c r="G24" s="1585"/>
      <c r="H24" s="1585"/>
      <c r="I24" s="1585"/>
      <c r="J24" s="1586"/>
      <c r="K24" s="1572"/>
      <c r="L24" s="831"/>
    </row>
    <row r="25" spans="1:12" x14ac:dyDescent="0.25">
      <c r="A25" s="2281"/>
      <c r="B25" s="734" t="s">
        <v>18</v>
      </c>
      <c r="C25" s="735">
        <v>560</v>
      </c>
      <c r="D25" s="233">
        <f>+C25*(100-E25)/100</f>
        <v>128.80000000000001</v>
      </c>
      <c r="E25" s="735">
        <v>77</v>
      </c>
      <c r="F25" s="735" t="s">
        <v>95</v>
      </c>
      <c r="G25" s="735">
        <v>170</v>
      </c>
      <c r="H25" s="735"/>
      <c r="I25" s="735"/>
      <c r="J25" s="735"/>
      <c r="K25" s="1574"/>
      <c r="L25" s="831" t="s">
        <v>2146</v>
      </c>
    </row>
    <row r="26" spans="1:12" x14ac:dyDescent="0.25">
      <c r="A26" s="733">
        <v>43904</v>
      </c>
      <c r="B26" s="734" t="s">
        <v>127</v>
      </c>
      <c r="C26" s="735"/>
      <c r="D26" s="233"/>
      <c r="E26" s="735"/>
      <c r="F26" s="735"/>
      <c r="G26" s="735"/>
      <c r="H26" s="735"/>
      <c r="I26" s="735"/>
      <c r="J26" s="735">
        <v>1300</v>
      </c>
      <c r="K26" s="1574"/>
      <c r="L26" s="831" t="s">
        <v>2842</v>
      </c>
    </row>
    <row r="27" spans="1:12" s="89" customFormat="1" ht="17.25" customHeight="1" x14ac:dyDescent="0.25">
      <c r="A27" s="1337">
        <v>43920</v>
      </c>
      <c r="B27" s="913" t="s">
        <v>4</v>
      </c>
      <c r="C27" s="914"/>
      <c r="D27" s="914"/>
      <c r="E27" s="914">
        <v>80</v>
      </c>
      <c r="F27" s="914"/>
      <c r="G27" s="914"/>
      <c r="H27" s="914"/>
      <c r="I27" s="914"/>
      <c r="J27" s="914"/>
      <c r="K27" s="1199"/>
      <c r="L27" s="1450"/>
    </row>
    <row r="28" spans="1:12" x14ac:dyDescent="0.25">
      <c r="A28" s="1337">
        <v>43951</v>
      </c>
      <c r="B28" s="913" t="s">
        <v>4</v>
      </c>
      <c r="C28" s="914"/>
      <c r="D28" s="914"/>
      <c r="E28" s="914">
        <v>90</v>
      </c>
      <c r="F28" s="914"/>
      <c r="G28" s="914"/>
      <c r="H28" s="914"/>
      <c r="I28" s="914"/>
      <c r="J28" s="914"/>
      <c r="K28" s="1199"/>
      <c r="L28" s="1450"/>
    </row>
    <row r="29" spans="1:12" x14ac:dyDescent="0.25">
      <c r="A29" s="1337">
        <v>43981</v>
      </c>
      <c r="B29" s="913" t="s">
        <v>4</v>
      </c>
      <c r="C29" s="914"/>
      <c r="D29" s="914"/>
      <c r="E29" s="914">
        <v>90</v>
      </c>
      <c r="F29" s="914"/>
      <c r="G29" s="914"/>
      <c r="H29" s="914"/>
      <c r="I29" s="914"/>
      <c r="J29" s="914"/>
      <c r="K29" s="1199"/>
      <c r="L29" s="1450"/>
    </row>
    <row r="30" spans="1:12" x14ac:dyDescent="0.25">
      <c r="A30" s="733">
        <v>43999</v>
      </c>
      <c r="B30" s="734" t="s">
        <v>18</v>
      </c>
      <c r="C30" s="233">
        <v>490</v>
      </c>
      <c r="D30" s="233">
        <v>48.999999999999986</v>
      </c>
      <c r="E30" s="233">
        <v>90</v>
      </c>
      <c r="F30" s="233" t="s">
        <v>95</v>
      </c>
      <c r="G30" s="233">
        <v>155</v>
      </c>
      <c r="H30" s="735"/>
      <c r="I30" s="735"/>
      <c r="J30" s="735"/>
      <c r="K30" s="1574"/>
      <c r="L30" s="831" t="s">
        <v>2146</v>
      </c>
    </row>
    <row r="31" spans="1:12" x14ac:dyDescent="0.25">
      <c r="A31" s="1337">
        <v>44012</v>
      </c>
      <c r="B31" s="913" t="s">
        <v>4</v>
      </c>
      <c r="C31" s="914"/>
      <c r="D31" s="914"/>
      <c r="E31" s="914">
        <v>90</v>
      </c>
      <c r="F31" s="914"/>
      <c r="G31" s="914"/>
      <c r="H31" s="914"/>
      <c r="I31" s="914"/>
      <c r="J31" s="914"/>
      <c r="K31" s="1199"/>
      <c r="L31" s="1450"/>
    </row>
    <row r="32" spans="1:12" x14ac:dyDescent="0.25">
      <c r="A32" s="733">
        <v>44028</v>
      </c>
      <c r="B32" s="734" t="s">
        <v>13</v>
      </c>
      <c r="C32" s="735"/>
      <c r="D32" s="233"/>
      <c r="E32" s="735"/>
      <c r="F32" s="735"/>
      <c r="G32" s="735"/>
      <c r="H32" s="735"/>
      <c r="I32" s="735"/>
      <c r="J32" s="735"/>
      <c r="K32" s="1574"/>
      <c r="L32" s="831"/>
    </row>
    <row r="33" spans="1:12" x14ac:dyDescent="0.25">
      <c r="A33" s="733">
        <v>44028</v>
      </c>
      <c r="B33" s="734" t="s">
        <v>13</v>
      </c>
      <c r="C33" s="1584" t="s">
        <v>3003</v>
      </c>
      <c r="D33" s="1585"/>
      <c r="E33" s="1585"/>
      <c r="F33" s="1585"/>
      <c r="G33" s="1585"/>
      <c r="H33" s="1585"/>
      <c r="I33" s="1585"/>
      <c r="J33" s="1586"/>
      <c r="K33" s="1572"/>
      <c r="L33" s="831"/>
    </row>
    <row r="34" spans="1:12" x14ac:dyDescent="0.25">
      <c r="A34" s="1337">
        <v>44042</v>
      </c>
      <c r="B34" s="913" t="s">
        <v>4</v>
      </c>
      <c r="C34" s="914"/>
      <c r="D34" s="914"/>
      <c r="E34" s="914">
        <v>90</v>
      </c>
      <c r="F34" s="914"/>
      <c r="G34" s="914"/>
      <c r="H34" s="914"/>
      <c r="I34" s="914"/>
      <c r="J34" s="914"/>
      <c r="K34" s="1199"/>
      <c r="L34" s="1450"/>
    </row>
    <row r="35" spans="1:12" x14ac:dyDescent="0.25">
      <c r="A35" s="733">
        <v>44054</v>
      </c>
      <c r="B35" s="734" t="s">
        <v>127</v>
      </c>
      <c r="C35" s="735"/>
      <c r="D35" s="233" t="s">
        <v>1941</v>
      </c>
      <c r="E35" s="735"/>
      <c r="F35" s="735"/>
      <c r="G35" s="735"/>
      <c r="H35" s="968"/>
      <c r="I35" s="969"/>
      <c r="J35" s="735" t="s">
        <v>114</v>
      </c>
      <c r="K35" s="1574"/>
      <c r="L35" s="831" t="s">
        <v>42</v>
      </c>
    </row>
    <row r="36" spans="1:12" ht="134.25" customHeight="1" x14ac:dyDescent="0.25">
      <c r="A36" s="836">
        <v>44071</v>
      </c>
      <c r="B36" s="897" t="s">
        <v>19</v>
      </c>
      <c r="C36" s="2271" t="s">
        <v>3110</v>
      </c>
      <c r="D36" s="2290"/>
      <c r="E36" s="2290"/>
      <c r="F36" s="2290"/>
      <c r="G36" s="2290"/>
      <c r="H36" s="2290"/>
      <c r="I36" s="2290"/>
      <c r="J36" s="2291"/>
      <c r="K36" s="1354" t="s">
        <v>2506</v>
      </c>
      <c r="L36" s="1342" t="s">
        <v>2848</v>
      </c>
    </row>
    <row r="37" spans="1:12" ht="63.75" customHeight="1" x14ac:dyDescent="0.25">
      <c r="A37" s="1346">
        <v>44074</v>
      </c>
      <c r="B37" s="864" t="s">
        <v>13</v>
      </c>
      <c r="C37" s="2229" t="s">
        <v>3117</v>
      </c>
      <c r="D37" s="2230"/>
      <c r="E37" s="2230"/>
      <c r="F37" s="2230"/>
      <c r="G37" s="2230"/>
      <c r="H37" s="2230"/>
      <c r="I37" s="2230"/>
      <c r="J37" s="2231"/>
      <c r="L37" s="1355" t="s">
        <v>3113</v>
      </c>
    </row>
    <row r="38" spans="1:12" x14ac:dyDescent="0.25">
      <c r="A38" s="1337">
        <v>44073</v>
      </c>
      <c r="B38" s="913" t="s">
        <v>4</v>
      </c>
      <c r="C38" s="914"/>
      <c r="D38" s="914"/>
      <c r="E38" s="914">
        <v>90</v>
      </c>
      <c r="F38" s="914"/>
      <c r="G38" s="914"/>
      <c r="H38" s="914"/>
      <c r="I38" s="914"/>
      <c r="J38" s="914"/>
      <c r="K38" s="1199"/>
      <c r="L38" s="1450"/>
    </row>
    <row r="39" spans="1:12" ht="25.5" customHeight="1" x14ac:dyDescent="0.25">
      <c r="A39" s="733">
        <v>44082</v>
      </c>
      <c r="B39" s="734" t="s">
        <v>13</v>
      </c>
      <c r="C39" s="1584" t="s">
        <v>3118</v>
      </c>
      <c r="D39" s="1585"/>
      <c r="E39" s="1585"/>
      <c r="F39" s="1585"/>
      <c r="G39" s="1585"/>
      <c r="H39" s="1585"/>
      <c r="I39" s="1585"/>
      <c r="J39" s="1586"/>
      <c r="K39" s="1574"/>
      <c r="L39" s="831"/>
    </row>
    <row r="40" spans="1:12" ht="27" customHeight="1" x14ac:dyDescent="0.25">
      <c r="A40" s="2280">
        <v>44514</v>
      </c>
      <c r="B40" s="734" t="s">
        <v>26</v>
      </c>
      <c r="C40" s="1584" t="s">
        <v>3530</v>
      </c>
      <c r="D40" s="1585"/>
      <c r="E40" s="1585"/>
      <c r="F40" s="1585"/>
      <c r="G40" s="1585"/>
      <c r="H40" s="1585"/>
      <c r="I40" s="1585"/>
      <c r="J40" s="1586"/>
      <c r="K40" s="1574"/>
      <c r="L40" s="831"/>
    </row>
    <row r="41" spans="1:12" ht="35.25" customHeight="1" x14ac:dyDescent="0.25">
      <c r="A41" s="2281"/>
      <c r="B41" s="734" t="s">
        <v>13</v>
      </c>
      <c r="C41" s="2289" t="s">
        <v>3535</v>
      </c>
      <c r="D41" s="1593"/>
      <c r="E41" s="1593"/>
      <c r="F41" s="1593"/>
      <c r="G41" s="1593"/>
      <c r="H41" s="1593"/>
      <c r="I41" s="1593"/>
      <c r="J41" s="1594"/>
      <c r="K41" s="1574"/>
      <c r="L41" s="1355" t="s">
        <v>3526</v>
      </c>
    </row>
    <row r="42" spans="1:12" ht="29.25" customHeight="1" x14ac:dyDescent="0.25">
      <c r="A42" s="733">
        <v>44520</v>
      </c>
      <c r="B42" s="734" t="s">
        <v>13</v>
      </c>
      <c r="C42" s="2252" t="s">
        <v>3541</v>
      </c>
      <c r="D42" s="2242"/>
      <c r="E42" s="2242"/>
      <c r="F42" s="2242"/>
      <c r="G42" s="2242"/>
      <c r="H42" s="2242"/>
      <c r="I42" s="2242"/>
      <c r="J42" s="2243"/>
      <c r="K42" s="1574"/>
      <c r="L42" s="831"/>
    </row>
    <row r="43" spans="1:12" x14ac:dyDescent="0.25">
      <c r="A43" s="733"/>
      <c r="B43" s="734"/>
      <c r="C43" s="735"/>
      <c r="D43" s="233">
        <f>+C43*(100-E43)/100</f>
        <v>0</v>
      </c>
      <c r="E43" s="735"/>
      <c r="F43" s="735"/>
      <c r="G43" s="735"/>
      <c r="H43" s="735"/>
      <c r="I43" s="735"/>
      <c r="J43" s="735"/>
      <c r="K43" s="1574"/>
      <c r="L43" s="831"/>
    </row>
    <row r="44" spans="1:12" x14ac:dyDescent="0.25">
      <c r="A44" s="733"/>
      <c r="C44" s="735"/>
      <c r="D44" s="233">
        <f>+C44*(100-E44)/100</f>
        <v>0</v>
      </c>
      <c r="E44" s="735"/>
      <c r="F44" s="735"/>
      <c r="G44" s="735"/>
      <c r="H44" s="735"/>
      <c r="I44" s="735"/>
      <c r="J44" s="735"/>
      <c r="K44" s="1574"/>
      <c r="L44" s="831"/>
    </row>
    <row r="45" spans="1:12" x14ac:dyDescent="0.25">
      <c r="A45" s="733"/>
      <c r="C45" s="735"/>
      <c r="D45" s="233">
        <f t="shared" ref="D45:D54" si="0">+C45*(100-E45)/100</f>
        <v>0</v>
      </c>
      <c r="E45" s="735"/>
      <c r="F45" s="735"/>
      <c r="G45" s="735"/>
      <c r="H45" s="735"/>
      <c r="I45" s="735"/>
      <c r="J45" s="735"/>
      <c r="K45" s="1574"/>
      <c r="L45" s="831"/>
    </row>
    <row r="46" spans="1:12" x14ac:dyDescent="0.25">
      <c r="A46" s="733"/>
      <c r="C46" s="735"/>
      <c r="D46" s="233">
        <f t="shared" si="0"/>
        <v>0</v>
      </c>
      <c r="E46" s="735"/>
      <c r="F46" s="735"/>
      <c r="G46" s="735"/>
      <c r="H46" s="735"/>
      <c r="I46" s="735"/>
      <c r="J46" s="735"/>
      <c r="K46" s="1574"/>
      <c r="L46" s="831"/>
    </row>
    <row r="47" spans="1:12" x14ac:dyDescent="0.25">
      <c r="A47" s="733"/>
      <c r="C47" s="735"/>
      <c r="D47" s="233">
        <f t="shared" si="0"/>
        <v>0</v>
      </c>
      <c r="E47" s="735"/>
      <c r="F47" s="735"/>
      <c r="G47" s="735"/>
      <c r="H47" s="735"/>
      <c r="I47" s="735"/>
      <c r="J47" s="735"/>
      <c r="K47" s="1574"/>
      <c r="L47" s="831"/>
    </row>
    <row r="48" spans="1:12" x14ac:dyDescent="0.25">
      <c r="A48" s="733"/>
      <c r="C48" s="735"/>
      <c r="D48" s="233">
        <f t="shared" si="0"/>
        <v>0</v>
      </c>
      <c r="E48" s="735"/>
      <c r="F48" s="735"/>
      <c r="G48" s="735"/>
      <c r="H48" s="735"/>
      <c r="I48" s="735"/>
      <c r="J48" s="735"/>
      <c r="K48" s="1574"/>
      <c r="L48" s="831"/>
    </row>
    <row r="49" spans="1:13" x14ac:dyDescent="0.25">
      <c r="A49" s="733"/>
      <c r="C49" s="735"/>
      <c r="D49" s="233">
        <f t="shared" si="0"/>
        <v>0</v>
      </c>
      <c r="E49" s="735"/>
      <c r="F49" s="735"/>
      <c r="G49" s="735"/>
      <c r="H49" s="735"/>
      <c r="I49" s="735"/>
      <c r="J49" s="735"/>
      <c r="K49" s="1574"/>
      <c r="L49" s="831"/>
    </row>
    <row r="50" spans="1:13" x14ac:dyDescent="0.25">
      <c r="A50" s="733"/>
      <c r="C50" s="735"/>
      <c r="D50" s="233">
        <f t="shared" si="0"/>
        <v>0</v>
      </c>
      <c r="E50" s="735"/>
      <c r="F50" s="735"/>
      <c r="G50" s="735"/>
      <c r="H50" s="735"/>
      <c r="I50" s="735"/>
      <c r="J50" s="735"/>
      <c r="K50" s="1574"/>
      <c r="L50" s="831"/>
    </row>
    <row r="51" spans="1:13" x14ac:dyDescent="0.25">
      <c r="A51" s="733"/>
      <c r="D51" s="233">
        <f t="shared" si="0"/>
        <v>0</v>
      </c>
    </row>
    <row r="52" spans="1:13" s="737" customFormat="1" x14ac:dyDescent="0.25">
      <c r="A52" s="733"/>
      <c r="D52" s="233">
        <f t="shared" si="0"/>
        <v>0</v>
      </c>
      <c r="K52" s="1310"/>
      <c r="L52" s="833"/>
      <c r="M52" s="729"/>
    </row>
    <row r="53" spans="1:13" s="737" customFormat="1" x14ac:dyDescent="0.25">
      <c r="A53" s="733"/>
      <c r="D53" s="233">
        <f t="shared" si="0"/>
        <v>0</v>
      </c>
      <c r="K53" s="1310"/>
      <c r="L53" s="833"/>
      <c r="M53" s="729"/>
    </row>
    <row r="54" spans="1:13" s="737" customFormat="1" x14ac:dyDescent="0.25">
      <c r="A54" s="733"/>
      <c r="D54" s="233">
        <f t="shared" si="0"/>
        <v>0</v>
      </c>
      <c r="K54" s="1310"/>
      <c r="L54" s="833"/>
      <c r="M54" s="729"/>
    </row>
  </sheetData>
  <autoFilter ref="A6:L7"/>
  <mergeCells count="40">
    <mergeCell ref="A40:A41"/>
    <mergeCell ref="C40:J40"/>
    <mergeCell ref="C11:J11"/>
    <mergeCell ref="C22:J22"/>
    <mergeCell ref="K2:L2"/>
    <mergeCell ref="K3:L3"/>
    <mergeCell ref="K4:L4"/>
    <mergeCell ref="K5:L5"/>
    <mergeCell ref="C20:J20"/>
    <mergeCell ref="G2:H2"/>
    <mergeCell ref="G3:H3"/>
    <mergeCell ref="G4:H4"/>
    <mergeCell ref="C5:F5"/>
    <mergeCell ref="C18:J18"/>
    <mergeCell ref="C15:J15"/>
    <mergeCell ref="G5:H5"/>
    <mergeCell ref="A1:L1"/>
    <mergeCell ref="A2:B2"/>
    <mergeCell ref="C2:F2"/>
    <mergeCell ref="I2:J2"/>
    <mergeCell ref="A3:B3"/>
    <mergeCell ref="C3:F3"/>
    <mergeCell ref="I3:J3"/>
    <mergeCell ref="C24:J24"/>
    <mergeCell ref="A4:B4"/>
    <mergeCell ref="C4:F4"/>
    <mergeCell ref="I4:J4"/>
    <mergeCell ref="A5:B5"/>
    <mergeCell ref="A12:A13"/>
    <mergeCell ref="I5:J5"/>
    <mergeCell ref="C19:J19"/>
    <mergeCell ref="C7:J7"/>
    <mergeCell ref="A24:A25"/>
    <mergeCell ref="C23:J23"/>
    <mergeCell ref="C42:J42"/>
    <mergeCell ref="C41:J41"/>
    <mergeCell ref="C39:J39"/>
    <mergeCell ref="C37:J37"/>
    <mergeCell ref="C33:J33"/>
    <mergeCell ref="C36:J36"/>
  </mergeCells>
  <hyperlinks>
    <hyperlink ref="B7" r:id="rId1"/>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theme="0"/>
  </sheetPr>
  <dimension ref="A1:M54"/>
  <sheetViews>
    <sheetView workbookViewId="0">
      <pane ySplit="6" topLeftCell="A37" activePane="bottomLeft" state="frozen"/>
      <selection pane="bottomLeft" activeCell="C39" sqref="C39:J39"/>
    </sheetView>
  </sheetViews>
  <sheetFormatPr defaultColWidth="8.88671875" defaultRowHeight="15.75" x14ac:dyDescent="0.25"/>
  <cols>
    <col min="1" max="1" width="11.33203125" style="739" customWidth="1"/>
    <col min="2" max="2" width="7.88671875" style="737" customWidth="1"/>
    <col min="3" max="10" width="12.44140625" style="737" customWidth="1"/>
    <col min="11" max="11" width="23.44140625" style="1310" customWidth="1"/>
    <col min="12" max="12" width="43" style="738" customWidth="1"/>
    <col min="13" max="16384" width="8.88671875" style="729"/>
  </cols>
  <sheetData>
    <row r="1" spans="1:13" s="725" customFormat="1" ht="30.75" customHeight="1" thickTop="1" x14ac:dyDescent="0.25">
      <c r="A1" s="2246" t="s">
        <v>2789</v>
      </c>
      <c r="B1" s="2247"/>
      <c r="C1" s="2247"/>
      <c r="D1" s="2247"/>
      <c r="E1" s="2247"/>
      <c r="F1" s="2247"/>
      <c r="G1" s="2247"/>
      <c r="H1" s="2247"/>
      <c r="I1" s="2247"/>
      <c r="J1" s="2247"/>
      <c r="K1" s="2247"/>
      <c r="L1" s="2248"/>
      <c r="M1" s="724"/>
    </row>
    <row r="2" spans="1:13" s="432" customFormat="1" ht="21.75" customHeight="1" x14ac:dyDescent="0.25">
      <c r="A2" s="1624" t="s">
        <v>177</v>
      </c>
      <c r="B2" s="1625"/>
      <c r="C2" s="1600">
        <f>(25+125+81)*25</f>
        <v>5775</v>
      </c>
      <c r="D2" s="1601"/>
      <c r="E2" s="1601"/>
      <c r="F2" s="1602"/>
      <c r="G2" s="1832" t="s">
        <v>3240</v>
      </c>
      <c r="H2" s="1833"/>
      <c r="I2" s="1628" t="s">
        <v>178</v>
      </c>
      <c r="J2" s="1629"/>
      <c r="K2" s="1722" t="s">
        <v>185</v>
      </c>
      <c r="L2" s="1723"/>
    </row>
    <row r="3" spans="1:13" s="432" customFormat="1" ht="21.75" customHeight="1" x14ac:dyDescent="0.25">
      <c r="A3" s="1624" t="s">
        <v>179</v>
      </c>
      <c r="B3" s="1625"/>
      <c r="C3" s="1600" t="s">
        <v>189</v>
      </c>
      <c r="D3" s="1601"/>
      <c r="E3" s="1601"/>
      <c r="F3" s="1602"/>
      <c r="G3" s="1408"/>
      <c r="H3" s="1409"/>
      <c r="I3" s="1628" t="s">
        <v>180</v>
      </c>
      <c r="J3" s="1629"/>
      <c r="K3" s="1722" t="s">
        <v>1292</v>
      </c>
      <c r="L3" s="1723"/>
    </row>
    <row r="4" spans="1:13" s="432" customFormat="1" ht="21.75" customHeight="1" x14ac:dyDescent="0.25">
      <c r="A4" s="1624" t="s">
        <v>181</v>
      </c>
      <c r="B4" s="1625"/>
      <c r="C4" s="1600" t="s">
        <v>3510</v>
      </c>
      <c r="D4" s="1601"/>
      <c r="E4" s="1601"/>
      <c r="F4" s="1602"/>
      <c r="G4" s="1408"/>
      <c r="H4" s="1409"/>
      <c r="I4" s="1628" t="s">
        <v>182</v>
      </c>
      <c r="J4" s="1629"/>
      <c r="K4" s="1632" t="s">
        <v>3264</v>
      </c>
      <c r="L4" s="1633"/>
    </row>
    <row r="5" spans="1:13" ht="99" customHeight="1" thickBot="1" x14ac:dyDescent="0.3">
      <c r="A5" s="2237" t="s">
        <v>183</v>
      </c>
      <c r="B5" s="2238"/>
      <c r="C5" s="1675" t="s">
        <v>3502</v>
      </c>
      <c r="D5" s="1676"/>
      <c r="E5" s="1676"/>
      <c r="F5" s="1677"/>
      <c r="G5" s="2305" t="s">
        <v>3501</v>
      </c>
      <c r="H5" s="1925"/>
      <c r="I5" s="2239" t="s">
        <v>297</v>
      </c>
      <c r="J5" s="2240"/>
      <c r="K5" s="2298" t="s">
        <v>3517</v>
      </c>
      <c r="L5" s="2299"/>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3050</v>
      </c>
      <c r="L6" s="88" t="s">
        <v>10</v>
      </c>
    </row>
    <row r="7" spans="1:13" ht="111.75" customHeight="1" thickTop="1" x14ac:dyDescent="0.25">
      <c r="A7" s="837">
        <v>43856</v>
      </c>
      <c r="B7" s="838" t="s">
        <v>78</v>
      </c>
      <c r="C7" s="2235" t="s">
        <v>2802</v>
      </c>
      <c r="D7" s="2236"/>
      <c r="E7" s="2236"/>
      <c r="F7" s="2236"/>
      <c r="G7" s="2236"/>
      <c r="H7" s="2236"/>
      <c r="I7" s="2236"/>
      <c r="J7" s="2236"/>
      <c r="K7" s="869" t="s">
        <v>2792</v>
      </c>
      <c r="L7" s="869" t="s">
        <v>2792</v>
      </c>
    </row>
    <row r="8" spans="1:13" ht="17.25" customHeight="1" thickBot="1" x14ac:dyDescent="0.3">
      <c r="A8" s="733">
        <v>43864</v>
      </c>
      <c r="B8" s="864" t="s">
        <v>18</v>
      </c>
      <c r="C8" s="735">
        <v>140</v>
      </c>
      <c r="D8" s="233">
        <f>+C8*(100-E8)/100</f>
        <v>28</v>
      </c>
      <c r="E8" s="735">
        <v>80</v>
      </c>
      <c r="F8" s="735" t="s">
        <v>95</v>
      </c>
      <c r="G8" s="735">
        <v>200</v>
      </c>
      <c r="H8" s="735"/>
      <c r="I8" s="735"/>
      <c r="J8" s="735"/>
      <c r="K8" s="1195"/>
      <c r="L8" s="831" t="s">
        <v>2074</v>
      </c>
    </row>
    <row r="9" spans="1:13" ht="50.25" customHeight="1" thickTop="1" x14ac:dyDescent="0.25">
      <c r="A9" s="2306">
        <v>43885</v>
      </c>
      <c r="B9" s="838" t="s">
        <v>19</v>
      </c>
      <c r="C9" s="2235" t="s">
        <v>2831</v>
      </c>
      <c r="D9" s="2236"/>
      <c r="E9" s="2236"/>
      <c r="F9" s="2236"/>
      <c r="G9" s="2236"/>
      <c r="H9" s="2236"/>
      <c r="I9" s="2236"/>
      <c r="J9" s="2236"/>
      <c r="K9" s="869" t="s">
        <v>2116</v>
      </c>
      <c r="L9" s="869" t="s">
        <v>2821</v>
      </c>
    </row>
    <row r="10" spans="1:13" ht="17.25" customHeight="1" x14ac:dyDescent="0.25">
      <c r="A10" s="2307"/>
      <c r="B10" s="864" t="s">
        <v>66</v>
      </c>
      <c r="C10" s="1584" t="s">
        <v>2825</v>
      </c>
      <c r="D10" s="1585"/>
      <c r="E10" s="1585"/>
      <c r="F10" s="1585"/>
      <c r="G10" s="1585"/>
      <c r="H10" s="1585"/>
      <c r="I10" s="1585"/>
      <c r="J10" s="1586"/>
      <c r="K10" s="1146"/>
      <c r="L10" s="736"/>
    </row>
    <row r="11" spans="1:13" x14ac:dyDescent="0.25">
      <c r="A11" s="1339">
        <v>43894</v>
      </c>
      <c r="B11" s="864" t="s">
        <v>18</v>
      </c>
      <c r="C11" s="735">
        <v>186</v>
      </c>
      <c r="D11" s="233">
        <f>+C11*(100-E11)/100</f>
        <v>74.400000000000006</v>
      </c>
      <c r="E11" s="735">
        <v>60</v>
      </c>
      <c r="F11" s="735" t="s">
        <v>95</v>
      </c>
      <c r="G11" s="735">
        <v>150</v>
      </c>
      <c r="H11" s="735"/>
      <c r="I11" s="735"/>
      <c r="J11" s="735"/>
      <c r="K11" s="1195"/>
      <c r="L11" s="736" t="s">
        <v>2829</v>
      </c>
    </row>
    <row r="12" spans="1:13" x14ac:dyDescent="0.25">
      <c r="A12" s="733">
        <v>43898</v>
      </c>
      <c r="B12" s="864" t="s">
        <v>127</v>
      </c>
      <c r="C12" s="735"/>
      <c r="D12" s="233"/>
      <c r="E12" s="735"/>
      <c r="F12" s="735"/>
      <c r="G12" s="735"/>
      <c r="H12" s="735">
        <v>4255</v>
      </c>
      <c r="I12" s="735">
        <v>100</v>
      </c>
      <c r="J12" s="735"/>
      <c r="K12" s="1195"/>
      <c r="L12" s="736" t="s">
        <v>2833</v>
      </c>
    </row>
    <row r="13" spans="1:13" s="89" customFormat="1" ht="17.25" customHeight="1" x14ac:dyDescent="0.25">
      <c r="A13" s="1337">
        <v>43920</v>
      </c>
      <c r="B13" s="913" t="s">
        <v>4</v>
      </c>
      <c r="C13" s="914"/>
      <c r="D13" s="914"/>
      <c r="E13" s="914">
        <v>72</v>
      </c>
      <c r="F13" s="914"/>
      <c r="G13" s="914"/>
      <c r="H13" s="914"/>
      <c r="I13" s="914"/>
      <c r="J13" s="914"/>
      <c r="K13" s="1199"/>
      <c r="L13" s="915"/>
    </row>
    <row r="14" spans="1:13" x14ac:dyDescent="0.25">
      <c r="A14" s="1337">
        <v>43951</v>
      </c>
      <c r="B14" s="913" t="s">
        <v>4</v>
      </c>
      <c r="C14" s="914"/>
      <c r="D14" s="914"/>
      <c r="E14" s="914">
        <v>75</v>
      </c>
      <c r="F14" s="914"/>
      <c r="G14" s="914"/>
      <c r="H14" s="914"/>
      <c r="I14" s="914"/>
      <c r="J14" s="914"/>
      <c r="K14" s="1199"/>
      <c r="L14" s="915"/>
    </row>
    <row r="15" spans="1:13" x14ac:dyDescent="0.25">
      <c r="A15" s="1337">
        <v>43981</v>
      </c>
      <c r="B15" s="913" t="s">
        <v>4</v>
      </c>
      <c r="C15" s="914"/>
      <c r="D15" s="914"/>
      <c r="E15" s="237">
        <v>72</v>
      </c>
      <c r="F15" s="914"/>
      <c r="G15" s="914"/>
      <c r="H15" s="914"/>
      <c r="I15" s="914"/>
      <c r="J15" s="914"/>
      <c r="K15" s="1199"/>
      <c r="L15" s="915"/>
    </row>
    <row r="16" spans="1:13" x14ac:dyDescent="0.25">
      <c r="A16" s="1337">
        <v>44012</v>
      </c>
      <c r="B16" s="913" t="s">
        <v>4</v>
      </c>
      <c r="C16" s="914"/>
      <c r="D16" s="914"/>
      <c r="E16" s="914">
        <v>72</v>
      </c>
      <c r="F16" s="914"/>
      <c r="G16" s="914"/>
      <c r="H16" s="914"/>
      <c r="I16" s="914"/>
      <c r="J16" s="914"/>
      <c r="K16" s="1199"/>
      <c r="L16" s="915"/>
    </row>
    <row r="17" spans="1:12" x14ac:dyDescent="0.25">
      <c r="A17" s="733">
        <v>44014</v>
      </c>
      <c r="B17" s="734" t="s">
        <v>18</v>
      </c>
      <c r="C17" s="735">
        <v>182</v>
      </c>
      <c r="D17" s="233">
        <f>+C17*(100-E17)/100</f>
        <v>27.3</v>
      </c>
      <c r="E17" s="735">
        <v>85</v>
      </c>
      <c r="F17" s="735"/>
      <c r="G17" s="735">
        <v>135</v>
      </c>
      <c r="H17" s="735"/>
      <c r="I17" s="735"/>
      <c r="J17" s="735"/>
      <c r="K17" s="1195"/>
      <c r="L17" s="736" t="s">
        <v>1257</v>
      </c>
    </row>
    <row r="18" spans="1:12" x14ac:dyDescent="0.25">
      <c r="A18" s="1337">
        <v>44042</v>
      </c>
      <c r="B18" s="913" t="s">
        <v>4</v>
      </c>
      <c r="C18" s="914"/>
      <c r="D18" s="914"/>
      <c r="E18" s="914">
        <v>72</v>
      </c>
      <c r="F18" s="914"/>
      <c r="G18" s="914"/>
      <c r="H18" s="914"/>
      <c r="I18" s="914"/>
      <c r="J18" s="914"/>
      <c r="K18" s="1199"/>
      <c r="L18" s="915"/>
    </row>
    <row r="19" spans="1:12" x14ac:dyDescent="0.25">
      <c r="A19" s="2303">
        <v>44066</v>
      </c>
      <c r="B19" s="734" t="s">
        <v>127</v>
      </c>
      <c r="C19" s="735"/>
      <c r="D19" s="233">
        <f>+C19*(100-E19)/100</f>
        <v>0</v>
      </c>
      <c r="E19" s="735"/>
      <c r="F19" s="735"/>
      <c r="G19" s="735"/>
      <c r="H19" s="735">
        <v>4485</v>
      </c>
      <c r="I19" s="735">
        <v>100</v>
      </c>
      <c r="J19" s="735"/>
      <c r="K19" s="1195"/>
      <c r="L19" s="736" t="s">
        <v>42</v>
      </c>
    </row>
    <row r="20" spans="1:12" ht="37.5" customHeight="1" x14ac:dyDescent="0.25">
      <c r="A20" s="2304"/>
      <c r="B20" s="734" t="s">
        <v>13</v>
      </c>
      <c r="C20" s="1592" t="s">
        <v>3347</v>
      </c>
      <c r="D20" s="1593"/>
      <c r="E20" s="1593"/>
      <c r="F20" s="1593"/>
      <c r="G20" s="1593"/>
      <c r="H20" s="1593"/>
      <c r="I20" s="1593"/>
      <c r="J20" s="1593"/>
      <c r="K20" s="1387"/>
      <c r="L20" s="939" t="s">
        <v>2644</v>
      </c>
    </row>
    <row r="21" spans="1:12" x14ac:dyDescent="0.25">
      <c r="A21" s="1337">
        <v>44073</v>
      </c>
      <c r="B21" s="913" t="s">
        <v>4</v>
      </c>
      <c r="C21" s="914"/>
      <c r="D21" s="914"/>
      <c r="E21" s="914">
        <v>75</v>
      </c>
      <c r="F21" s="914"/>
      <c r="G21" s="914"/>
      <c r="H21" s="914"/>
      <c r="I21" s="914"/>
      <c r="J21" s="914"/>
      <c r="K21" s="1199"/>
      <c r="L21" s="915"/>
    </row>
    <row r="22" spans="1:12" x14ac:dyDescent="0.25">
      <c r="A22" s="733">
        <v>44080</v>
      </c>
      <c r="B22" s="734" t="s">
        <v>18</v>
      </c>
      <c r="C22" s="735">
        <v>140</v>
      </c>
      <c r="D22" s="233">
        <f>+C22*(100-E22)/100</f>
        <v>35</v>
      </c>
      <c r="E22" s="735">
        <v>75</v>
      </c>
      <c r="F22" s="735" t="s">
        <v>95</v>
      </c>
      <c r="G22" s="735">
        <v>150</v>
      </c>
      <c r="H22" s="735"/>
      <c r="I22" s="735"/>
      <c r="J22" s="735"/>
      <c r="K22" s="1195"/>
      <c r="L22" s="736" t="s">
        <v>3115</v>
      </c>
    </row>
    <row r="23" spans="1:12" x14ac:dyDescent="0.25">
      <c r="A23" s="1337">
        <v>44104</v>
      </c>
      <c r="B23" s="913" t="s">
        <v>4</v>
      </c>
      <c r="C23" s="914"/>
      <c r="D23" s="914"/>
      <c r="E23" s="914">
        <v>80</v>
      </c>
      <c r="F23" s="914"/>
      <c r="G23" s="914"/>
      <c r="H23" s="914"/>
      <c r="I23" s="914"/>
      <c r="J23" s="914"/>
      <c r="K23" s="1199"/>
      <c r="L23" s="915"/>
    </row>
    <row r="24" spans="1:12" ht="31.5" customHeight="1" x14ac:dyDescent="0.25">
      <c r="A24" s="733">
        <v>44118</v>
      </c>
      <c r="B24" s="734" t="s">
        <v>13</v>
      </c>
      <c r="C24" s="1592" t="s">
        <v>3348</v>
      </c>
      <c r="D24" s="1593"/>
      <c r="E24" s="1593"/>
      <c r="F24" s="1593"/>
      <c r="G24" s="1593"/>
      <c r="H24" s="1593"/>
      <c r="I24" s="1593"/>
      <c r="J24" s="1594"/>
      <c r="K24" s="1195"/>
      <c r="L24" s="939" t="s">
        <v>3016</v>
      </c>
    </row>
    <row r="25" spans="1:12" x14ac:dyDescent="0.25">
      <c r="A25" s="1337">
        <v>44134</v>
      </c>
      <c r="B25" s="913" t="s">
        <v>4</v>
      </c>
      <c r="C25" s="914"/>
      <c r="D25" s="914"/>
      <c r="E25" s="914">
        <v>85</v>
      </c>
      <c r="F25" s="914"/>
      <c r="G25" s="914"/>
      <c r="H25" s="914"/>
      <c r="I25" s="914"/>
      <c r="J25" s="914"/>
      <c r="K25" s="1199"/>
      <c r="L25" s="915"/>
    </row>
    <row r="26" spans="1:12" x14ac:dyDescent="0.25">
      <c r="A26" s="844">
        <v>44139</v>
      </c>
      <c r="B26" s="845" t="s">
        <v>18</v>
      </c>
      <c r="C26" s="846">
        <v>60</v>
      </c>
      <c r="D26" s="314">
        <f>+C26*(100-E26)/100</f>
        <v>9</v>
      </c>
      <c r="E26" s="846">
        <v>85</v>
      </c>
      <c r="F26" s="846" t="s">
        <v>95</v>
      </c>
      <c r="G26" s="846">
        <v>140</v>
      </c>
      <c r="H26" s="846"/>
      <c r="I26" s="846"/>
      <c r="J26" s="846"/>
      <c r="K26" s="1320"/>
      <c r="L26" s="882" t="s">
        <v>3227</v>
      </c>
    </row>
    <row r="27" spans="1:12" s="89" customFormat="1" ht="31.5" customHeight="1" x14ac:dyDescent="0.25">
      <c r="A27" s="1413">
        <v>44153</v>
      </c>
      <c r="B27" s="17" t="s">
        <v>13</v>
      </c>
      <c r="C27" s="1655" t="s">
        <v>3349</v>
      </c>
      <c r="D27" s="1656"/>
      <c r="E27" s="1656"/>
      <c r="F27" s="1656"/>
      <c r="G27" s="1656"/>
      <c r="H27" s="1656"/>
      <c r="I27" s="1656"/>
      <c r="J27" s="1657"/>
      <c r="K27" s="1412"/>
      <c r="L27" s="1453" t="s">
        <v>3151</v>
      </c>
    </row>
    <row r="28" spans="1:12" x14ac:dyDescent="0.25">
      <c r="A28" s="1337">
        <v>44165</v>
      </c>
      <c r="B28" s="913" t="s">
        <v>4</v>
      </c>
      <c r="C28" s="914"/>
      <c r="D28" s="914"/>
      <c r="E28" s="914">
        <v>85</v>
      </c>
      <c r="F28" s="914"/>
      <c r="G28" s="914"/>
      <c r="H28" s="914"/>
      <c r="I28" s="914"/>
      <c r="J28" s="914"/>
      <c r="K28" s="1199"/>
      <c r="L28" s="915"/>
    </row>
    <row r="29" spans="1:12" x14ac:dyDescent="0.25">
      <c r="A29" s="1447">
        <v>44179</v>
      </c>
      <c r="B29" s="17" t="s">
        <v>18</v>
      </c>
      <c r="C29" s="735">
        <v>100</v>
      </c>
      <c r="D29" s="233">
        <f>+C29*(100-E29)/100</f>
        <v>10</v>
      </c>
      <c r="E29" s="735">
        <v>90</v>
      </c>
      <c r="F29" s="735"/>
      <c r="G29" s="735">
        <v>140</v>
      </c>
      <c r="H29" s="735"/>
      <c r="I29" s="735"/>
      <c r="J29" s="735"/>
      <c r="K29" s="1195"/>
      <c r="L29" s="736" t="s">
        <v>1634</v>
      </c>
    </row>
    <row r="30" spans="1:12" x14ac:dyDescent="0.25">
      <c r="A30" s="1337">
        <v>44195</v>
      </c>
      <c r="B30" s="913" t="s">
        <v>4</v>
      </c>
      <c r="C30" s="914"/>
      <c r="D30" s="914"/>
      <c r="E30" s="914">
        <v>90</v>
      </c>
      <c r="F30" s="914"/>
      <c r="G30" s="914"/>
      <c r="H30" s="914"/>
      <c r="I30" s="914"/>
      <c r="J30" s="914"/>
      <c r="K30" s="1199"/>
      <c r="L30" s="915"/>
    </row>
    <row r="31" spans="1:12" x14ac:dyDescent="0.25">
      <c r="A31" s="1447">
        <v>44207</v>
      </c>
      <c r="B31" s="17" t="s">
        <v>127</v>
      </c>
      <c r="C31" s="735"/>
      <c r="D31" s="233">
        <f>+C31*(100-E31)/100</f>
        <v>0</v>
      </c>
      <c r="E31" s="735"/>
      <c r="F31" s="735"/>
      <c r="G31" s="735"/>
      <c r="H31" s="735">
        <v>4100</v>
      </c>
      <c r="I31" s="735">
        <v>100</v>
      </c>
      <c r="J31" s="735"/>
      <c r="K31" s="1195"/>
      <c r="L31" s="736" t="s">
        <v>42</v>
      </c>
    </row>
    <row r="32" spans="1:12" x14ac:dyDescent="0.25">
      <c r="A32" s="1337">
        <v>44226</v>
      </c>
      <c r="B32" s="913" t="s">
        <v>4</v>
      </c>
      <c r="C32" s="914"/>
      <c r="D32" s="914"/>
      <c r="E32" s="914">
        <v>90</v>
      </c>
      <c r="F32" s="914"/>
      <c r="G32" s="914"/>
      <c r="H32" s="914"/>
      <c r="I32" s="914"/>
      <c r="J32" s="914"/>
      <c r="K32" s="1199"/>
      <c r="L32" s="915"/>
    </row>
    <row r="33" spans="1:12" x14ac:dyDescent="0.25">
      <c r="A33" s="1337">
        <v>44255</v>
      </c>
      <c r="B33" s="913" t="s">
        <v>4</v>
      </c>
      <c r="C33" s="914"/>
      <c r="D33" s="914"/>
      <c r="E33" s="914">
        <v>90</v>
      </c>
      <c r="F33" s="914"/>
      <c r="G33" s="914"/>
      <c r="H33" s="914"/>
      <c r="I33" s="914"/>
      <c r="J33" s="914"/>
      <c r="K33" s="1199"/>
      <c r="L33" s="915"/>
    </row>
    <row r="34" spans="1:12" ht="18.75" x14ac:dyDescent="0.3">
      <c r="A34" s="1447">
        <v>44263</v>
      </c>
      <c r="B34" s="17" t="s">
        <v>13</v>
      </c>
      <c r="C34" s="2252" t="s">
        <v>3355</v>
      </c>
      <c r="D34" s="2242"/>
      <c r="E34" s="2242"/>
      <c r="F34" s="2242"/>
      <c r="G34" s="2242"/>
      <c r="H34" s="2242"/>
      <c r="I34" s="2242"/>
      <c r="J34" s="2243"/>
      <c r="K34" s="1195"/>
      <c r="L34" s="1454" t="s">
        <v>2049</v>
      </c>
    </row>
    <row r="35" spans="1:12" x14ac:dyDescent="0.25">
      <c r="A35" s="1447">
        <v>44265</v>
      </c>
      <c r="B35" s="17" t="s">
        <v>13</v>
      </c>
      <c r="C35" s="2252" t="s">
        <v>3356</v>
      </c>
      <c r="D35" s="2242"/>
      <c r="E35" s="2242"/>
      <c r="F35" s="2242"/>
      <c r="G35" s="2242"/>
      <c r="H35" s="2242"/>
      <c r="I35" s="2242"/>
      <c r="J35" s="2243"/>
      <c r="K35" s="1195"/>
      <c r="L35" s="736"/>
    </row>
    <row r="36" spans="1:12" ht="54" customHeight="1" x14ac:dyDescent="0.25">
      <c r="A36" s="1447">
        <v>44269</v>
      </c>
      <c r="B36" s="17" t="s">
        <v>13</v>
      </c>
      <c r="C36" s="2229" t="s">
        <v>3358</v>
      </c>
      <c r="D36" s="2242"/>
      <c r="E36" s="2242"/>
      <c r="F36" s="2242"/>
      <c r="G36" s="2242"/>
      <c r="H36" s="2242"/>
      <c r="I36" s="2242"/>
      <c r="J36" s="2243"/>
      <c r="K36" s="1195"/>
      <c r="L36" s="1455" t="s">
        <v>3359</v>
      </c>
    </row>
    <row r="37" spans="1:12" ht="82.5" customHeight="1" x14ac:dyDescent="0.25">
      <c r="A37" s="485">
        <v>44474</v>
      </c>
      <c r="B37" s="486" t="s">
        <v>24</v>
      </c>
      <c r="C37" s="2300" t="s">
        <v>3509</v>
      </c>
      <c r="D37" s="2301"/>
      <c r="E37" s="2301"/>
      <c r="F37" s="2301"/>
      <c r="G37" s="2301"/>
      <c r="H37" s="2301"/>
      <c r="I37" s="2301"/>
      <c r="J37" s="2302"/>
      <c r="K37" s="1552" t="s">
        <v>3507</v>
      </c>
      <c r="L37" s="1555" t="s">
        <v>3508</v>
      </c>
    </row>
    <row r="38" spans="1:12" s="1564" customFormat="1" ht="27.75" customHeight="1" x14ac:dyDescent="0.25">
      <c r="A38" s="1562">
        <v>44496</v>
      </c>
      <c r="B38" s="928" t="s">
        <v>4</v>
      </c>
      <c r="C38" s="2295" t="s">
        <v>3515</v>
      </c>
      <c r="D38" s="2296"/>
      <c r="E38" s="2296"/>
      <c r="F38" s="2296"/>
      <c r="G38" s="2296"/>
      <c r="H38" s="2296"/>
      <c r="I38" s="2296"/>
      <c r="J38" s="2297"/>
      <c r="K38" s="1331"/>
      <c r="L38" s="1563"/>
    </row>
    <row r="39" spans="1:12" ht="78" customHeight="1" x14ac:dyDescent="0.25">
      <c r="A39" s="485">
        <v>44497</v>
      </c>
      <c r="B39" s="486" t="s">
        <v>19</v>
      </c>
      <c r="C39" s="2271" t="s">
        <v>3519</v>
      </c>
      <c r="D39" s="2272"/>
      <c r="E39" s="2272"/>
      <c r="F39" s="2272"/>
      <c r="G39" s="2272"/>
      <c r="H39" s="2272"/>
      <c r="I39" s="2272"/>
      <c r="J39" s="2273"/>
      <c r="K39" s="1567" t="s">
        <v>3516</v>
      </c>
      <c r="L39" s="1568" t="s">
        <v>3516</v>
      </c>
    </row>
    <row r="40" spans="1:12" x14ac:dyDescent="0.25">
      <c r="A40" s="1447">
        <v>44502</v>
      </c>
      <c r="B40" s="17" t="s">
        <v>18</v>
      </c>
      <c r="C40" s="735">
        <v>210</v>
      </c>
      <c r="D40" s="233">
        <f t="shared" ref="D40:D44" si="0">+C40*(100-E40)/100</f>
        <v>203.7</v>
      </c>
      <c r="E40" s="735">
        <v>3</v>
      </c>
      <c r="F40" s="735" t="s">
        <v>95</v>
      </c>
      <c r="G40" s="735">
        <v>150</v>
      </c>
      <c r="H40" s="735"/>
      <c r="I40" s="735"/>
      <c r="J40" s="735"/>
      <c r="K40" s="1195"/>
      <c r="L40" s="736" t="s">
        <v>3518</v>
      </c>
    </row>
    <row r="41" spans="1:12" x14ac:dyDescent="0.25">
      <c r="A41" s="1447"/>
      <c r="B41" s="17"/>
      <c r="C41" s="735"/>
      <c r="D41" s="233">
        <f t="shared" si="0"/>
        <v>0</v>
      </c>
      <c r="E41" s="735"/>
      <c r="F41" s="735"/>
      <c r="G41" s="735"/>
      <c r="H41" s="735"/>
      <c r="I41" s="735"/>
      <c r="J41" s="735"/>
      <c r="K41" s="1195"/>
      <c r="L41" s="736"/>
    </row>
    <row r="42" spans="1:12" x14ac:dyDescent="0.25">
      <c r="A42" s="1447"/>
      <c r="B42" s="17"/>
      <c r="C42" s="735"/>
      <c r="D42" s="233">
        <f t="shared" si="0"/>
        <v>0</v>
      </c>
      <c r="E42" s="735"/>
      <c r="F42" s="735"/>
      <c r="G42" s="735"/>
      <c r="H42" s="735"/>
      <c r="I42" s="735"/>
      <c r="J42" s="735"/>
      <c r="K42" s="1195"/>
      <c r="L42" s="736"/>
    </row>
    <row r="43" spans="1:12" x14ac:dyDescent="0.25">
      <c r="A43" s="1447"/>
      <c r="B43" s="17"/>
      <c r="C43" s="735"/>
      <c r="D43" s="233">
        <f t="shared" si="0"/>
        <v>0</v>
      </c>
      <c r="E43" s="735"/>
      <c r="F43" s="735"/>
      <c r="G43" s="735"/>
      <c r="H43" s="735"/>
      <c r="I43" s="735"/>
      <c r="J43" s="735"/>
      <c r="K43" s="1195"/>
      <c r="L43" s="736"/>
    </row>
    <row r="44" spans="1:12" x14ac:dyDescent="0.25">
      <c r="A44" s="1447"/>
      <c r="B44" s="17"/>
      <c r="C44" s="735"/>
      <c r="D44" s="233">
        <f t="shared" si="0"/>
        <v>0</v>
      </c>
      <c r="E44" s="735"/>
      <c r="F44" s="735"/>
      <c r="G44" s="735"/>
      <c r="H44" s="735"/>
      <c r="I44" s="735"/>
      <c r="J44" s="735"/>
      <c r="K44" s="1195"/>
      <c r="L44" s="736"/>
    </row>
    <row r="45" spans="1:12" x14ac:dyDescent="0.25">
      <c r="A45" s="1447"/>
      <c r="B45" s="17"/>
      <c r="C45" s="735"/>
      <c r="D45" s="735"/>
      <c r="E45" s="735"/>
      <c r="F45" s="735"/>
      <c r="G45" s="735"/>
      <c r="H45" s="735"/>
      <c r="I45" s="735"/>
      <c r="J45" s="735"/>
      <c r="K45" s="1195"/>
      <c r="L45" s="736"/>
    </row>
    <row r="46" spans="1:12" x14ac:dyDescent="0.25">
      <c r="A46" s="1447"/>
      <c r="B46" s="17"/>
      <c r="C46" s="735"/>
      <c r="D46" s="735"/>
      <c r="E46" s="735"/>
      <c r="F46" s="735"/>
      <c r="G46" s="735"/>
      <c r="H46" s="735"/>
      <c r="I46" s="735"/>
      <c r="J46" s="735"/>
      <c r="K46" s="1195"/>
      <c r="L46" s="736"/>
    </row>
    <row r="47" spans="1:12" x14ac:dyDescent="0.25">
      <c r="A47" s="1447"/>
      <c r="B47" s="17"/>
      <c r="C47" s="735"/>
      <c r="D47" s="735"/>
      <c r="E47" s="735"/>
      <c r="F47" s="735"/>
      <c r="G47" s="735"/>
      <c r="H47" s="735"/>
      <c r="I47" s="735"/>
      <c r="J47" s="735"/>
      <c r="K47" s="1195"/>
      <c r="L47" s="736"/>
    </row>
    <row r="48" spans="1:12" x14ac:dyDescent="0.25">
      <c r="A48" s="1447"/>
      <c r="B48" s="17"/>
      <c r="C48" s="735"/>
      <c r="D48" s="735"/>
      <c r="E48" s="735"/>
      <c r="F48" s="735"/>
      <c r="G48" s="735"/>
      <c r="H48" s="735"/>
      <c r="I48" s="735"/>
      <c r="J48" s="735"/>
      <c r="K48" s="1195"/>
      <c r="L48" s="736"/>
    </row>
    <row r="49" spans="1:13" x14ac:dyDescent="0.25">
      <c r="A49" s="1447"/>
      <c r="B49" s="17"/>
      <c r="C49" s="735"/>
      <c r="D49" s="735"/>
      <c r="E49" s="735"/>
      <c r="F49" s="735"/>
      <c r="G49" s="735"/>
      <c r="H49" s="735"/>
      <c r="I49" s="735"/>
      <c r="J49" s="735"/>
      <c r="K49" s="1195"/>
      <c r="L49" s="736"/>
    </row>
    <row r="50" spans="1:13" x14ac:dyDescent="0.25">
      <c r="A50" s="1447"/>
      <c r="B50" s="17"/>
      <c r="C50" s="735"/>
      <c r="D50" s="735"/>
      <c r="E50" s="735"/>
      <c r="F50" s="735"/>
      <c r="G50" s="735"/>
      <c r="H50" s="735"/>
      <c r="I50" s="735"/>
      <c r="J50" s="735"/>
      <c r="K50" s="1195"/>
      <c r="L50" s="736"/>
    </row>
    <row r="51" spans="1:13" x14ac:dyDescent="0.25">
      <c r="A51" s="1447"/>
      <c r="B51" s="17"/>
    </row>
    <row r="52" spans="1:13" s="737" customFormat="1" x14ac:dyDescent="0.25">
      <c r="A52" s="1447"/>
      <c r="B52" s="17"/>
      <c r="K52" s="1310"/>
      <c r="L52" s="738"/>
      <c r="M52" s="729"/>
    </row>
    <row r="53" spans="1:13" s="737" customFormat="1" x14ac:dyDescent="0.25">
      <c r="A53" s="1447"/>
      <c r="B53" s="17"/>
      <c r="K53" s="1310"/>
      <c r="L53" s="738"/>
      <c r="M53" s="729"/>
    </row>
    <row r="54" spans="1:13" s="737" customFormat="1" x14ac:dyDescent="0.25">
      <c r="A54" s="1447"/>
      <c r="B54" s="17"/>
      <c r="K54" s="1310"/>
      <c r="L54" s="738"/>
      <c r="M54" s="729"/>
    </row>
  </sheetData>
  <autoFilter ref="A6:L7"/>
  <mergeCells count="33">
    <mergeCell ref="A4:B4"/>
    <mergeCell ref="C4:F4"/>
    <mergeCell ref="I4:J4"/>
    <mergeCell ref="K2:L2"/>
    <mergeCell ref="K3:L3"/>
    <mergeCell ref="K4:L4"/>
    <mergeCell ref="A1:L1"/>
    <mergeCell ref="A2:B2"/>
    <mergeCell ref="C2:F2"/>
    <mergeCell ref="I2:J2"/>
    <mergeCell ref="A3:B3"/>
    <mergeCell ref="C3:F3"/>
    <mergeCell ref="I3:J3"/>
    <mergeCell ref="A19:A20"/>
    <mergeCell ref="G5:H5"/>
    <mergeCell ref="A9:A10"/>
    <mergeCell ref="C10:J10"/>
    <mergeCell ref="I5:J5"/>
    <mergeCell ref="C9:J9"/>
    <mergeCell ref="C7:J7"/>
    <mergeCell ref="A5:B5"/>
    <mergeCell ref="C5:F5"/>
    <mergeCell ref="C20:J20"/>
    <mergeCell ref="C24:J24"/>
    <mergeCell ref="G2:H2"/>
    <mergeCell ref="C38:J38"/>
    <mergeCell ref="C39:J39"/>
    <mergeCell ref="K5:L5"/>
    <mergeCell ref="C37:J37"/>
    <mergeCell ref="C36:J36"/>
    <mergeCell ref="C35:J35"/>
    <mergeCell ref="C34:J34"/>
    <mergeCell ref="C27:J27"/>
  </mergeCells>
  <hyperlinks>
    <hyperlink ref="B7" r:id="rId1"/>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FF00"/>
  </sheetPr>
  <dimension ref="A1:M58"/>
  <sheetViews>
    <sheetView workbookViewId="0">
      <pane ySplit="6" topLeftCell="A31" activePane="bottomLeft" state="frozen"/>
      <selection pane="bottomLeft" activeCell="J45" sqref="J45"/>
    </sheetView>
  </sheetViews>
  <sheetFormatPr defaultColWidth="8.88671875" defaultRowHeight="15.75" x14ac:dyDescent="0.25"/>
  <cols>
    <col min="1" max="1" width="11.33203125" style="739" customWidth="1"/>
    <col min="2" max="2" width="7.88671875" style="737" customWidth="1"/>
    <col min="3" max="10" width="9" style="737" customWidth="1"/>
    <col min="11" max="11" width="18.44140625" style="1310" customWidth="1"/>
    <col min="12" max="12" width="43" style="738" customWidth="1"/>
    <col min="13" max="16384" width="8.88671875" style="729"/>
  </cols>
  <sheetData>
    <row r="1" spans="1:13" s="725" customFormat="1" ht="30.75" customHeight="1" thickTop="1" x14ac:dyDescent="0.25">
      <c r="A1" s="2246" t="s">
        <v>2669</v>
      </c>
      <c r="B1" s="2247"/>
      <c r="C1" s="2247"/>
      <c r="D1" s="2247"/>
      <c r="E1" s="2247"/>
      <c r="F1" s="2247"/>
      <c r="G1" s="2247"/>
      <c r="H1" s="2247"/>
      <c r="I1" s="2247"/>
      <c r="J1" s="2247"/>
      <c r="K1" s="2247"/>
      <c r="L1" s="2248"/>
      <c r="M1" s="724"/>
    </row>
    <row r="2" spans="1:13" s="432" customFormat="1" ht="21.75" customHeight="1" x14ac:dyDescent="0.25">
      <c r="A2" s="1624" t="s">
        <v>177</v>
      </c>
      <c r="B2" s="1625"/>
      <c r="C2" s="1600">
        <f xml:space="preserve"> ( 25+138+43)*25</f>
        <v>5150</v>
      </c>
      <c r="D2" s="1601"/>
      <c r="E2" s="1601"/>
      <c r="F2" s="1602"/>
      <c r="G2" s="1832" t="s">
        <v>3240</v>
      </c>
      <c r="H2" s="1833"/>
      <c r="I2" s="1628" t="s">
        <v>178</v>
      </c>
      <c r="J2" s="1629"/>
      <c r="K2" s="1722" t="s">
        <v>185</v>
      </c>
      <c r="L2" s="1723"/>
    </row>
    <row r="3" spans="1:13" s="432" customFormat="1" ht="21.75" customHeight="1" x14ac:dyDescent="0.25">
      <c r="A3" s="1624" t="s">
        <v>179</v>
      </c>
      <c r="B3" s="1625"/>
      <c r="C3" s="1600" t="s">
        <v>199</v>
      </c>
      <c r="D3" s="1601"/>
      <c r="E3" s="1601"/>
      <c r="F3" s="1602"/>
      <c r="G3" s="1408"/>
      <c r="H3" s="1409"/>
      <c r="I3" s="1628" t="s">
        <v>180</v>
      </c>
      <c r="J3" s="1629"/>
      <c r="K3" s="1722" t="s">
        <v>1294</v>
      </c>
      <c r="L3" s="1723"/>
    </row>
    <row r="4" spans="1:13" s="432" customFormat="1" ht="21.75" customHeight="1" x14ac:dyDescent="0.25">
      <c r="A4" s="1624" t="s">
        <v>181</v>
      </c>
      <c r="B4" s="1625"/>
      <c r="C4" s="1600" t="s">
        <v>2673</v>
      </c>
      <c r="D4" s="1601"/>
      <c r="E4" s="1601"/>
      <c r="F4" s="1602"/>
      <c r="G4" s="1408"/>
      <c r="H4" s="1409"/>
      <c r="I4" s="1628" t="s">
        <v>182</v>
      </c>
      <c r="J4" s="1629"/>
      <c r="K4" s="1632" t="s">
        <v>3114</v>
      </c>
      <c r="L4" s="1633"/>
    </row>
    <row r="5" spans="1:13" ht="60.75" customHeight="1" thickBot="1" x14ac:dyDescent="0.3">
      <c r="A5" s="2237" t="s">
        <v>183</v>
      </c>
      <c r="B5" s="2238"/>
      <c r="C5" s="1675" t="s">
        <v>3237</v>
      </c>
      <c r="D5" s="1676"/>
      <c r="E5" s="1676"/>
      <c r="F5" s="1677"/>
      <c r="G5" s="1924"/>
      <c r="H5" s="1925"/>
      <c r="I5" s="2239" t="s">
        <v>297</v>
      </c>
      <c r="J5" s="2240"/>
      <c r="K5" s="2308" t="s">
        <v>3147</v>
      </c>
      <c r="L5" s="2245"/>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3050</v>
      </c>
      <c r="L6" s="88" t="s">
        <v>10</v>
      </c>
    </row>
    <row r="7" spans="1:13" ht="111.75" customHeight="1" thickTop="1" x14ac:dyDescent="0.25">
      <c r="A7" s="837">
        <v>43762</v>
      </c>
      <c r="B7" s="838" t="s">
        <v>78</v>
      </c>
      <c r="C7" s="2235" t="s">
        <v>2996</v>
      </c>
      <c r="D7" s="2236"/>
      <c r="E7" s="2236"/>
      <c r="F7" s="2236"/>
      <c r="G7" s="2236"/>
      <c r="H7" s="2236"/>
      <c r="I7" s="2236"/>
      <c r="J7" s="2236"/>
      <c r="K7" s="869" t="s">
        <v>1648</v>
      </c>
      <c r="L7" s="869" t="s">
        <v>1648</v>
      </c>
    </row>
    <row r="8" spans="1:13" x14ac:dyDescent="0.25">
      <c r="A8" s="733">
        <v>43775</v>
      </c>
      <c r="B8" s="864" t="s">
        <v>18</v>
      </c>
      <c r="C8" s="735">
        <v>200</v>
      </c>
      <c r="D8" s="233">
        <f t="shared" ref="D8:D15" si="0">+C8*(100-E8)/100</f>
        <v>198</v>
      </c>
      <c r="E8" s="735">
        <v>1</v>
      </c>
      <c r="F8" s="735" t="s">
        <v>95</v>
      </c>
      <c r="G8" s="735">
        <v>140</v>
      </c>
      <c r="H8" s="735"/>
      <c r="I8" s="735"/>
      <c r="J8" s="735"/>
      <c r="K8" s="1195"/>
      <c r="L8" s="736" t="s">
        <v>2683</v>
      </c>
    </row>
    <row r="9" spans="1:13" s="225" customFormat="1" ht="20.100000000000001" customHeight="1" x14ac:dyDescent="0.25">
      <c r="A9" s="687">
        <v>43784</v>
      </c>
      <c r="B9" s="295" t="s">
        <v>66</v>
      </c>
      <c r="C9" s="2223" t="s">
        <v>2693</v>
      </c>
      <c r="D9" s="1961"/>
      <c r="E9" s="1961"/>
      <c r="F9" s="1961"/>
      <c r="G9" s="1961"/>
      <c r="H9" s="1961"/>
      <c r="I9" s="1961"/>
      <c r="J9" s="1962"/>
      <c r="K9" s="1176"/>
      <c r="L9" s="771"/>
    </row>
    <row r="10" spans="1:13" ht="17.25" customHeight="1" x14ac:dyDescent="0.25">
      <c r="A10" s="733">
        <v>43790</v>
      </c>
      <c r="B10" s="864" t="s">
        <v>18</v>
      </c>
      <c r="C10" s="735">
        <v>245</v>
      </c>
      <c r="D10" s="233">
        <f t="shared" si="0"/>
        <v>242.55</v>
      </c>
      <c r="E10" s="735">
        <v>1</v>
      </c>
      <c r="F10" s="735" t="s">
        <v>95</v>
      </c>
      <c r="G10" s="735">
        <v>140</v>
      </c>
      <c r="H10" s="735"/>
      <c r="I10" s="735"/>
      <c r="J10" s="735"/>
      <c r="K10" s="1195"/>
      <c r="L10" s="736" t="s">
        <v>2706</v>
      </c>
    </row>
    <row r="11" spans="1:13" ht="17.25" customHeight="1" x14ac:dyDescent="0.25">
      <c r="A11" s="733">
        <v>43807</v>
      </c>
      <c r="B11" s="864" t="s">
        <v>127</v>
      </c>
      <c r="C11" s="735"/>
      <c r="D11" s="233" t="s">
        <v>1941</v>
      </c>
      <c r="E11" s="735"/>
      <c r="F11" s="735"/>
      <c r="G11" s="735"/>
      <c r="H11" s="2252" t="s">
        <v>3130</v>
      </c>
      <c r="I11" s="2243"/>
      <c r="J11" s="735"/>
      <c r="K11" s="1195"/>
      <c r="L11" s="831" t="s">
        <v>2729</v>
      </c>
    </row>
    <row r="12" spans="1:13" ht="38.25" customHeight="1" x14ac:dyDescent="0.25">
      <c r="A12" s="733">
        <v>43848</v>
      </c>
      <c r="B12" s="864" t="s">
        <v>13</v>
      </c>
      <c r="C12" s="1592" t="s">
        <v>2782</v>
      </c>
      <c r="D12" s="1593"/>
      <c r="E12" s="1593"/>
      <c r="F12" s="1593"/>
      <c r="G12" s="1593"/>
      <c r="H12" s="1593"/>
      <c r="I12" s="1593"/>
      <c r="J12" s="1594"/>
      <c r="K12" s="1149"/>
      <c r="L12" s="831"/>
    </row>
    <row r="13" spans="1:13" ht="17.25" customHeight="1" x14ac:dyDescent="0.25">
      <c r="A13" s="733">
        <v>43857</v>
      </c>
      <c r="B13" s="864" t="s">
        <v>18</v>
      </c>
      <c r="C13" s="735">
        <v>410</v>
      </c>
      <c r="D13" s="233">
        <f t="shared" si="0"/>
        <v>213.2</v>
      </c>
      <c r="E13" s="735">
        <v>48</v>
      </c>
      <c r="F13" s="735" t="s">
        <v>95</v>
      </c>
      <c r="G13" s="735">
        <v>150</v>
      </c>
      <c r="H13" s="735"/>
      <c r="I13" s="735"/>
      <c r="J13" s="735"/>
      <c r="K13" s="1195"/>
      <c r="L13" s="831" t="s">
        <v>2074</v>
      </c>
    </row>
    <row r="14" spans="1:13" s="89" customFormat="1" ht="17.25" customHeight="1" x14ac:dyDescent="0.25">
      <c r="A14" s="1337">
        <v>43920</v>
      </c>
      <c r="B14" s="913" t="s">
        <v>4</v>
      </c>
      <c r="C14" s="914"/>
      <c r="D14" s="914"/>
      <c r="E14" s="914">
        <v>75</v>
      </c>
      <c r="F14" s="914"/>
      <c r="G14" s="914"/>
      <c r="H14" s="914"/>
      <c r="I14" s="914"/>
      <c r="J14" s="914"/>
      <c r="K14" s="1199"/>
      <c r="L14" s="915"/>
    </row>
    <row r="15" spans="1:13" ht="17.25" customHeight="1" x14ac:dyDescent="0.25">
      <c r="A15" s="844">
        <v>43949</v>
      </c>
      <c r="B15" s="878" t="s">
        <v>18</v>
      </c>
      <c r="C15" s="846">
        <v>140</v>
      </c>
      <c r="D15" s="314">
        <f t="shared" si="0"/>
        <v>35</v>
      </c>
      <c r="E15" s="846">
        <v>75</v>
      </c>
      <c r="F15" s="846" t="s">
        <v>95</v>
      </c>
      <c r="G15" s="846"/>
      <c r="H15" s="846"/>
      <c r="I15" s="846"/>
      <c r="J15" s="846"/>
      <c r="K15" s="1320"/>
      <c r="L15" s="847" t="s">
        <v>2074</v>
      </c>
    </row>
    <row r="16" spans="1:13" ht="17.25" customHeight="1" x14ac:dyDescent="0.25">
      <c r="A16" s="1337">
        <v>43949</v>
      </c>
      <c r="B16" s="913" t="s">
        <v>4</v>
      </c>
      <c r="C16" s="914"/>
      <c r="D16" s="914"/>
      <c r="E16" s="914">
        <v>75</v>
      </c>
      <c r="F16" s="914"/>
      <c r="G16" s="914"/>
      <c r="H16" s="914"/>
      <c r="I16" s="914"/>
      <c r="J16" s="914"/>
      <c r="K16" s="1199"/>
      <c r="L16" s="915"/>
    </row>
    <row r="17" spans="1:12" ht="17.25" customHeight="1" x14ac:dyDescent="0.25">
      <c r="A17" s="733">
        <v>43950</v>
      </c>
      <c r="B17" s="864" t="s">
        <v>13</v>
      </c>
      <c r="C17" s="2252" t="s">
        <v>2208</v>
      </c>
      <c r="D17" s="2242"/>
      <c r="E17" s="2242"/>
      <c r="F17" s="2242"/>
      <c r="G17" s="2242"/>
      <c r="H17" s="2242"/>
      <c r="I17" s="2242"/>
      <c r="J17" s="2243"/>
      <c r="K17" s="1196"/>
      <c r="L17" s="831"/>
    </row>
    <row r="18" spans="1:12" ht="17.25" customHeight="1" x14ac:dyDescent="0.25">
      <c r="A18" s="733">
        <v>43953</v>
      </c>
      <c r="B18" s="864" t="s">
        <v>26</v>
      </c>
      <c r="C18" s="2223" t="s">
        <v>2934</v>
      </c>
      <c r="D18" s="1961"/>
      <c r="E18" s="1961"/>
      <c r="F18" s="1961"/>
      <c r="G18" s="1961"/>
      <c r="H18" s="1961"/>
      <c r="I18" s="1961"/>
      <c r="J18" s="1962"/>
      <c r="K18" s="1175"/>
      <c r="L18" s="736"/>
    </row>
    <row r="19" spans="1:12" x14ac:dyDescent="0.25">
      <c r="A19" s="733">
        <v>43956</v>
      </c>
      <c r="B19" s="864" t="s">
        <v>18</v>
      </c>
      <c r="C19" s="735">
        <v>265</v>
      </c>
      <c r="D19" s="233">
        <f t="shared" ref="D19:D48" si="1">+C19*(100-E19)/100</f>
        <v>106</v>
      </c>
      <c r="E19" s="735">
        <v>60</v>
      </c>
      <c r="F19" s="735" t="s">
        <v>95</v>
      </c>
      <c r="G19" s="735">
        <v>150</v>
      </c>
      <c r="H19" s="735"/>
      <c r="I19" s="735"/>
      <c r="J19" s="735"/>
      <c r="K19" s="1195"/>
      <c r="L19" s="736" t="s">
        <v>2405</v>
      </c>
    </row>
    <row r="20" spans="1:12" ht="17.25" customHeight="1" x14ac:dyDescent="0.25">
      <c r="A20" s="1337">
        <v>43981</v>
      </c>
      <c r="B20" s="913" t="s">
        <v>4</v>
      </c>
      <c r="C20" s="914"/>
      <c r="D20" s="914"/>
      <c r="E20" s="914">
        <v>60</v>
      </c>
      <c r="F20" s="914"/>
      <c r="G20" s="914"/>
      <c r="H20" s="914"/>
      <c r="I20" s="914"/>
      <c r="J20" s="914"/>
      <c r="K20" s="1199"/>
      <c r="L20" s="915"/>
    </row>
    <row r="21" spans="1:12" x14ac:dyDescent="0.25">
      <c r="A21" s="733">
        <v>43996</v>
      </c>
      <c r="B21" s="864" t="s">
        <v>11</v>
      </c>
      <c r="C21" s="1592" t="s">
        <v>2980</v>
      </c>
      <c r="D21" s="1593"/>
      <c r="E21" s="1593"/>
      <c r="F21" s="1593"/>
      <c r="G21" s="1593"/>
      <c r="H21" s="1593"/>
      <c r="I21" s="1593"/>
      <c r="J21" s="1594"/>
      <c r="K21" s="1149"/>
      <c r="L21" s="736"/>
    </row>
    <row r="22" spans="1:12" ht="17.25" customHeight="1" x14ac:dyDescent="0.25">
      <c r="A22" s="1337">
        <v>44012</v>
      </c>
      <c r="B22" s="913" t="s">
        <v>4</v>
      </c>
      <c r="C22" s="914"/>
      <c r="D22" s="914"/>
      <c r="E22" s="914">
        <v>60</v>
      </c>
      <c r="F22" s="914"/>
      <c r="G22" s="914"/>
      <c r="H22" s="914"/>
      <c r="I22" s="914"/>
      <c r="J22" s="914"/>
      <c r="K22" s="1199"/>
      <c r="L22" s="915"/>
    </row>
    <row r="23" spans="1:12" ht="17.25" customHeight="1" x14ac:dyDescent="0.25">
      <c r="A23" s="1337">
        <v>44042</v>
      </c>
      <c r="B23" s="913" t="s">
        <v>4</v>
      </c>
      <c r="C23" s="914"/>
      <c r="D23" s="914"/>
      <c r="E23" s="914">
        <v>60</v>
      </c>
      <c r="F23" s="914"/>
      <c r="G23" s="914"/>
      <c r="H23" s="914"/>
      <c r="I23" s="914"/>
      <c r="J23" s="914"/>
      <c r="K23" s="1199"/>
      <c r="L23" s="915"/>
    </row>
    <row r="24" spans="1:12" x14ac:dyDescent="0.25">
      <c r="A24" s="733">
        <v>44046</v>
      </c>
      <c r="B24" s="734" t="s">
        <v>18</v>
      </c>
      <c r="C24" s="735">
        <v>260</v>
      </c>
      <c r="D24" s="233">
        <f t="shared" si="1"/>
        <v>104</v>
      </c>
      <c r="E24" s="735">
        <v>60</v>
      </c>
      <c r="F24" s="735" t="s">
        <v>95</v>
      </c>
      <c r="G24" s="735">
        <v>175</v>
      </c>
      <c r="H24" s="735"/>
      <c r="I24" s="735"/>
      <c r="J24" s="735"/>
      <c r="K24" s="1195"/>
      <c r="L24" s="736" t="s">
        <v>2405</v>
      </c>
    </row>
    <row r="25" spans="1:12" x14ac:dyDescent="0.25">
      <c r="A25" s="733">
        <v>44054</v>
      </c>
      <c r="B25" s="734" t="s">
        <v>127</v>
      </c>
      <c r="C25" s="735"/>
      <c r="D25" s="233">
        <f t="shared" si="1"/>
        <v>0</v>
      </c>
      <c r="E25" s="735"/>
      <c r="F25" s="735"/>
      <c r="G25" s="735"/>
      <c r="H25" s="2252" t="s">
        <v>3035</v>
      </c>
      <c r="I25" s="2243"/>
      <c r="J25" s="735"/>
      <c r="K25" s="1353"/>
      <c r="L25" s="736" t="s">
        <v>3036</v>
      </c>
    </row>
    <row r="26" spans="1:12" ht="17.25" customHeight="1" x14ac:dyDescent="0.25">
      <c r="A26" s="1337">
        <v>44073</v>
      </c>
      <c r="B26" s="913" t="s">
        <v>4</v>
      </c>
      <c r="C26" s="914"/>
      <c r="D26" s="914"/>
      <c r="E26" s="914">
        <v>65</v>
      </c>
      <c r="F26" s="914"/>
      <c r="G26" s="914"/>
      <c r="H26" s="914"/>
      <c r="I26" s="914"/>
      <c r="J26" s="914"/>
      <c r="K26" s="1199"/>
      <c r="L26" s="915"/>
    </row>
    <row r="27" spans="1:12" ht="57.75" customHeight="1" x14ac:dyDescent="0.25">
      <c r="A27" s="836">
        <v>44088</v>
      </c>
      <c r="B27" s="897" t="s">
        <v>1477</v>
      </c>
      <c r="C27" s="2271" t="s">
        <v>3150</v>
      </c>
      <c r="D27" s="2272"/>
      <c r="E27" s="2272"/>
      <c r="F27" s="2272"/>
      <c r="G27" s="2272"/>
      <c r="H27" s="2272"/>
      <c r="I27" s="2272"/>
      <c r="J27" s="2273"/>
      <c r="K27" s="1364" t="s">
        <v>3140</v>
      </c>
      <c r="L27" s="1365" t="s">
        <v>3140</v>
      </c>
    </row>
    <row r="28" spans="1:12" ht="63" customHeight="1" x14ac:dyDescent="0.25">
      <c r="A28" s="733">
        <v>44089</v>
      </c>
      <c r="B28" s="734" t="s">
        <v>13</v>
      </c>
      <c r="C28" s="2229" t="s">
        <v>3142</v>
      </c>
      <c r="D28" s="2230"/>
      <c r="E28" s="2230"/>
      <c r="F28" s="2230"/>
      <c r="G28" s="2230"/>
      <c r="H28" s="2230"/>
      <c r="I28" s="2230"/>
      <c r="J28" s="2231"/>
      <c r="K28" s="1195"/>
      <c r="L28" s="1405" t="s">
        <v>3236</v>
      </c>
    </row>
    <row r="29" spans="1:12" ht="31.5" x14ac:dyDescent="0.25">
      <c r="A29" s="733">
        <v>44094</v>
      </c>
      <c r="B29" s="734" t="s">
        <v>18</v>
      </c>
      <c r="C29" s="735">
        <v>230</v>
      </c>
      <c r="D29" s="233">
        <f>+C29-(E29/100*C29)</f>
        <v>69</v>
      </c>
      <c r="E29" s="735">
        <v>70</v>
      </c>
      <c r="F29" s="735" t="s">
        <v>95</v>
      </c>
      <c r="G29" s="735">
        <v>175</v>
      </c>
      <c r="H29" s="735"/>
      <c r="I29" s="735"/>
      <c r="J29" s="735"/>
      <c r="K29" s="1195"/>
      <c r="L29" s="736" t="s">
        <v>3149</v>
      </c>
    </row>
    <row r="30" spans="1:12" x14ac:dyDescent="0.25">
      <c r="A30" s="733">
        <v>44094</v>
      </c>
      <c r="B30" s="734" t="s">
        <v>127</v>
      </c>
      <c r="C30" s="735"/>
      <c r="D30" s="233">
        <f t="shared" si="1"/>
        <v>0</v>
      </c>
      <c r="E30" s="735"/>
      <c r="F30" s="735"/>
      <c r="G30" s="735"/>
      <c r="H30" s="2252" t="s">
        <v>309</v>
      </c>
      <c r="I30" s="2243"/>
      <c r="J30" s="735"/>
      <c r="K30" s="1195"/>
      <c r="L30" s="736"/>
    </row>
    <row r="31" spans="1:12" ht="40.5" customHeight="1" x14ac:dyDescent="0.25">
      <c r="A31" s="733">
        <v>44095</v>
      </c>
      <c r="B31" s="734" t="s">
        <v>13</v>
      </c>
      <c r="C31" s="1592" t="s">
        <v>3168</v>
      </c>
      <c r="D31" s="1593"/>
      <c r="E31" s="1593"/>
      <c r="F31" s="1593"/>
      <c r="G31" s="1593"/>
      <c r="H31" s="1593"/>
      <c r="I31" s="1593"/>
      <c r="J31" s="1594"/>
      <c r="K31" s="1195"/>
      <c r="L31" s="1378" t="s">
        <v>3151</v>
      </c>
    </row>
    <row r="32" spans="1:12" x14ac:dyDescent="0.25">
      <c r="A32" s="733">
        <v>44098</v>
      </c>
      <c r="B32" s="734" t="s">
        <v>18</v>
      </c>
      <c r="C32" s="735">
        <v>225</v>
      </c>
      <c r="D32" s="233">
        <f t="shared" si="1"/>
        <v>78.75</v>
      </c>
      <c r="E32" s="735">
        <v>65</v>
      </c>
      <c r="F32" s="735" t="s">
        <v>95</v>
      </c>
      <c r="G32" s="735">
        <v>160</v>
      </c>
      <c r="H32" s="735"/>
      <c r="I32" s="735"/>
      <c r="J32" s="735"/>
      <c r="K32" s="1195"/>
      <c r="L32" s="736" t="s">
        <v>2772</v>
      </c>
    </row>
    <row r="33" spans="1:12" ht="17.25" customHeight="1" x14ac:dyDescent="0.25">
      <c r="A33" s="1337">
        <v>44104</v>
      </c>
      <c r="B33" s="913" t="s">
        <v>4</v>
      </c>
      <c r="C33" s="914"/>
      <c r="D33" s="914"/>
      <c r="E33" s="914">
        <v>65</v>
      </c>
      <c r="F33" s="914"/>
      <c r="G33" s="914"/>
      <c r="H33" s="914"/>
      <c r="I33" s="914"/>
      <c r="J33" s="914"/>
      <c r="K33" s="1199"/>
      <c r="L33" s="915"/>
    </row>
    <row r="34" spans="1:12" ht="45.75" customHeight="1" x14ac:dyDescent="0.25">
      <c r="A34" s="733">
        <v>44119</v>
      </c>
      <c r="B34" s="864" t="s">
        <v>13</v>
      </c>
      <c r="C34" s="2229" t="s">
        <v>3235</v>
      </c>
      <c r="D34" s="2230"/>
      <c r="E34" s="2230"/>
      <c r="F34" s="2230"/>
      <c r="G34" s="2230"/>
      <c r="H34" s="2230"/>
      <c r="I34" s="2230"/>
      <c r="J34" s="2231"/>
      <c r="K34" s="1195"/>
      <c r="L34" s="1378" t="s">
        <v>3200</v>
      </c>
    </row>
    <row r="35" spans="1:12" ht="17.25" customHeight="1" x14ac:dyDescent="0.25">
      <c r="A35" s="1337">
        <v>44134</v>
      </c>
      <c r="B35" s="913" t="s">
        <v>4</v>
      </c>
      <c r="C35" s="914"/>
      <c r="D35" s="914"/>
      <c r="E35" s="914">
        <v>65</v>
      </c>
      <c r="F35" s="914"/>
      <c r="G35" s="914"/>
      <c r="H35" s="914"/>
      <c r="I35" s="914"/>
      <c r="J35" s="914"/>
      <c r="K35" s="1199"/>
      <c r="L35" s="915"/>
    </row>
    <row r="36" spans="1:12" x14ac:dyDescent="0.25">
      <c r="A36" s="733">
        <v>44139</v>
      </c>
      <c r="B36" s="864" t="s">
        <v>18</v>
      </c>
      <c r="C36" s="735">
        <v>165</v>
      </c>
      <c r="D36" s="233">
        <f t="shared" si="1"/>
        <v>49.5</v>
      </c>
      <c r="E36" s="735">
        <v>70</v>
      </c>
      <c r="F36" s="735" t="s">
        <v>95</v>
      </c>
      <c r="G36" s="735">
        <v>150</v>
      </c>
      <c r="H36" s="735"/>
      <c r="I36" s="735"/>
      <c r="J36" s="735"/>
      <c r="K36" s="1195"/>
      <c r="L36" s="736" t="s">
        <v>3228</v>
      </c>
    </row>
    <row r="37" spans="1:12" ht="31.5" customHeight="1" x14ac:dyDescent="0.25">
      <c r="A37" s="733">
        <v>44145</v>
      </c>
      <c r="B37" s="737" t="s">
        <v>13</v>
      </c>
      <c r="C37" s="2229" t="s">
        <v>3238</v>
      </c>
      <c r="D37" s="2230"/>
      <c r="E37" s="2230"/>
      <c r="F37" s="2230"/>
      <c r="G37" s="2230"/>
      <c r="H37" s="2230"/>
      <c r="I37" s="2230"/>
      <c r="J37" s="2231"/>
      <c r="K37" s="1195"/>
      <c r="L37" s="1378" t="s">
        <v>3239</v>
      </c>
    </row>
    <row r="38" spans="1:12" x14ac:dyDescent="0.25">
      <c r="A38" s="844">
        <v>44159</v>
      </c>
      <c r="B38" s="1422" t="s">
        <v>18</v>
      </c>
      <c r="C38" s="846">
        <v>305</v>
      </c>
      <c r="D38" s="314">
        <f t="shared" si="1"/>
        <v>27.45</v>
      </c>
      <c r="E38" s="846">
        <v>91</v>
      </c>
      <c r="F38" s="846"/>
      <c r="G38" s="846">
        <v>140</v>
      </c>
      <c r="H38" s="846"/>
      <c r="I38" s="846"/>
      <c r="J38" s="846"/>
      <c r="K38" s="1320"/>
      <c r="L38" s="882" t="s">
        <v>3256</v>
      </c>
    </row>
    <row r="39" spans="1:12" ht="17.25" customHeight="1" x14ac:dyDescent="0.25">
      <c r="A39" s="1337">
        <v>44165</v>
      </c>
      <c r="B39" s="913" t="s">
        <v>4</v>
      </c>
      <c r="C39" s="914"/>
      <c r="D39" s="914"/>
      <c r="E39" s="914">
        <v>91</v>
      </c>
      <c r="F39" s="914"/>
      <c r="G39" s="914"/>
      <c r="H39" s="914"/>
      <c r="I39" s="914"/>
      <c r="J39" s="914"/>
      <c r="K39" s="1199"/>
      <c r="L39" s="915"/>
    </row>
    <row r="40" spans="1:12" ht="33" customHeight="1" x14ac:dyDescent="0.25">
      <c r="A40" s="733">
        <v>44182</v>
      </c>
      <c r="B40" s="737" t="s">
        <v>13</v>
      </c>
      <c r="C40" s="1592" t="s">
        <v>3268</v>
      </c>
      <c r="D40" s="1593"/>
      <c r="E40" s="1593"/>
      <c r="F40" s="1593"/>
      <c r="G40" s="1593"/>
      <c r="H40" s="1593"/>
      <c r="I40" s="1593"/>
      <c r="J40" s="1594"/>
      <c r="K40" s="1195"/>
      <c r="L40" s="736"/>
    </row>
    <row r="41" spans="1:12" x14ac:dyDescent="0.25">
      <c r="A41" s="733"/>
      <c r="C41" s="735"/>
      <c r="D41" s="233">
        <f t="shared" si="1"/>
        <v>0</v>
      </c>
      <c r="E41" s="735"/>
      <c r="F41" s="735"/>
      <c r="G41" s="735"/>
      <c r="H41" s="735"/>
      <c r="I41" s="735"/>
      <c r="J41" s="735"/>
      <c r="K41" s="1195"/>
      <c r="L41" s="736"/>
    </row>
    <row r="42" spans="1:12" x14ac:dyDescent="0.25">
      <c r="A42" s="733"/>
      <c r="C42" s="735"/>
      <c r="D42" s="233">
        <f t="shared" si="1"/>
        <v>0</v>
      </c>
      <c r="E42" s="735"/>
      <c r="F42" s="735"/>
      <c r="G42" s="735"/>
      <c r="H42" s="735"/>
      <c r="I42" s="735"/>
      <c r="J42" s="735"/>
      <c r="K42" s="1195"/>
      <c r="L42" s="736"/>
    </row>
    <row r="43" spans="1:12" x14ac:dyDescent="0.25">
      <c r="A43" s="733"/>
      <c r="C43" s="735"/>
      <c r="D43" s="233">
        <f t="shared" si="1"/>
        <v>0</v>
      </c>
      <c r="E43" s="735"/>
      <c r="F43" s="735"/>
      <c r="G43" s="735"/>
      <c r="H43" s="735"/>
      <c r="I43" s="735"/>
      <c r="J43" s="735"/>
      <c r="K43" s="1195"/>
      <c r="L43" s="736"/>
    </row>
    <row r="44" spans="1:12" x14ac:dyDescent="0.25">
      <c r="A44" s="733"/>
      <c r="C44" s="735"/>
      <c r="D44" s="233">
        <f t="shared" si="1"/>
        <v>0</v>
      </c>
      <c r="E44" s="735"/>
      <c r="F44" s="735"/>
      <c r="G44" s="735"/>
      <c r="H44" s="735"/>
      <c r="I44" s="735"/>
      <c r="J44" s="735"/>
      <c r="K44" s="1195"/>
      <c r="L44" s="736"/>
    </row>
    <row r="45" spans="1:12" x14ac:dyDescent="0.25">
      <c r="A45" s="733"/>
      <c r="C45" s="735"/>
      <c r="D45" s="233">
        <f t="shared" si="1"/>
        <v>0</v>
      </c>
      <c r="E45" s="735"/>
      <c r="F45" s="735"/>
      <c r="G45" s="735"/>
      <c r="H45" s="735"/>
      <c r="I45" s="735"/>
      <c r="J45" s="735"/>
      <c r="K45" s="1195"/>
      <c r="L45" s="736"/>
    </row>
    <row r="46" spans="1:12" x14ac:dyDescent="0.25">
      <c r="A46" s="733"/>
      <c r="C46" s="735"/>
      <c r="D46" s="233">
        <f t="shared" si="1"/>
        <v>0</v>
      </c>
      <c r="E46" s="735"/>
      <c r="F46" s="735"/>
      <c r="G46" s="735"/>
      <c r="H46" s="735"/>
      <c r="I46" s="735"/>
      <c r="J46" s="735"/>
      <c r="K46" s="1195"/>
      <c r="L46" s="736"/>
    </row>
    <row r="47" spans="1:12" x14ac:dyDescent="0.25">
      <c r="A47" s="733"/>
      <c r="C47" s="735"/>
      <c r="D47" s="233">
        <f t="shared" si="1"/>
        <v>0</v>
      </c>
      <c r="E47" s="735"/>
      <c r="F47" s="735"/>
      <c r="G47" s="735"/>
      <c r="H47" s="735"/>
      <c r="I47" s="735"/>
      <c r="J47" s="735"/>
      <c r="K47" s="1195"/>
      <c r="L47" s="736"/>
    </row>
    <row r="48" spans="1:12" x14ac:dyDescent="0.25">
      <c r="A48" s="733"/>
      <c r="C48" s="735"/>
      <c r="D48" s="233">
        <f t="shared" si="1"/>
        <v>0</v>
      </c>
      <c r="E48" s="735"/>
      <c r="F48" s="735"/>
      <c r="G48" s="735"/>
      <c r="H48" s="735"/>
      <c r="I48" s="735"/>
      <c r="J48" s="735"/>
      <c r="K48" s="1195"/>
      <c r="L48" s="736"/>
    </row>
    <row r="49" spans="1:13" x14ac:dyDescent="0.25">
      <c r="A49" s="733"/>
      <c r="C49" s="735"/>
      <c r="D49" s="735"/>
      <c r="E49" s="735"/>
      <c r="F49" s="735"/>
      <c r="G49" s="735"/>
      <c r="H49" s="735"/>
      <c r="I49" s="735"/>
      <c r="J49" s="735"/>
      <c r="K49" s="1195"/>
      <c r="L49" s="736"/>
    </row>
    <row r="50" spans="1:13" x14ac:dyDescent="0.25">
      <c r="A50" s="733"/>
      <c r="C50" s="735"/>
      <c r="D50" s="735"/>
      <c r="E50" s="735"/>
      <c r="F50" s="735"/>
      <c r="G50" s="735"/>
      <c r="H50" s="735"/>
      <c r="I50" s="735"/>
      <c r="J50" s="735"/>
      <c r="K50" s="1195"/>
      <c r="L50" s="736"/>
    </row>
    <row r="51" spans="1:13" x14ac:dyDescent="0.25">
      <c r="A51" s="733"/>
      <c r="C51" s="735"/>
      <c r="D51" s="735"/>
      <c r="E51" s="735"/>
      <c r="F51" s="735"/>
      <c r="G51" s="735"/>
      <c r="H51" s="735"/>
      <c r="I51" s="735"/>
      <c r="J51" s="735"/>
      <c r="K51" s="1195"/>
      <c r="L51" s="736"/>
    </row>
    <row r="52" spans="1:13" x14ac:dyDescent="0.25">
      <c r="A52" s="733"/>
      <c r="C52" s="735"/>
      <c r="D52" s="735"/>
      <c r="E52" s="735"/>
      <c r="F52" s="735"/>
      <c r="G52" s="735"/>
      <c r="H52" s="735"/>
      <c r="I52" s="735"/>
      <c r="J52" s="735"/>
      <c r="K52" s="1195"/>
      <c r="L52" s="736"/>
    </row>
    <row r="53" spans="1:13" x14ac:dyDescent="0.25">
      <c r="A53" s="733"/>
      <c r="C53" s="735"/>
      <c r="D53" s="735"/>
      <c r="E53" s="735"/>
      <c r="F53" s="735"/>
      <c r="G53" s="735"/>
      <c r="H53" s="735"/>
      <c r="I53" s="735"/>
      <c r="J53" s="735"/>
      <c r="K53" s="1195"/>
      <c r="L53" s="736"/>
    </row>
    <row r="54" spans="1:13" x14ac:dyDescent="0.25">
      <c r="A54" s="733"/>
      <c r="C54" s="735"/>
      <c r="D54" s="735"/>
      <c r="E54" s="735"/>
      <c r="F54" s="735"/>
      <c r="G54" s="735"/>
      <c r="H54" s="735"/>
      <c r="I54" s="735"/>
      <c r="J54" s="735"/>
      <c r="K54" s="1195"/>
      <c r="L54" s="736"/>
    </row>
    <row r="55" spans="1:13" x14ac:dyDescent="0.25">
      <c r="A55" s="733"/>
    </row>
    <row r="56" spans="1:13" s="737" customFormat="1" x14ac:dyDescent="0.25">
      <c r="A56" s="733"/>
      <c r="K56" s="1310"/>
      <c r="L56" s="738"/>
      <c r="M56" s="729"/>
    </row>
    <row r="57" spans="1:13" s="737" customFormat="1" x14ac:dyDescent="0.25">
      <c r="A57" s="733"/>
      <c r="K57" s="1310"/>
      <c r="L57" s="738"/>
      <c r="M57" s="729"/>
    </row>
    <row r="58" spans="1:13" s="737" customFormat="1" x14ac:dyDescent="0.25">
      <c r="A58" s="733"/>
      <c r="K58" s="1310"/>
      <c r="L58" s="738"/>
      <c r="M58" s="729"/>
    </row>
  </sheetData>
  <mergeCells count="34">
    <mergeCell ref="C21:J21"/>
    <mergeCell ref="C18:J18"/>
    <mergeCell ref="H25:I25"/>
    <mergeCell ref="K5:L5"/>
    <mergeCell ref="G5:H5"/>
    <mergeCell ref="C17:J17"/>
    <mergeCell ref="I5:J5"/>
    <mergeCell ref="C9:J9"/>
    <mergeCell ref="C7:J7"/>
    <mergeCell ref="C12:J12"/>
    <mergeCell ref="A1:L1"/>
    <mergeCell ref="A2:B2"/>
    <mergeCell ref="C2:F2"/>
    <mergeCell ref="I2:J2"/>
    <mergeCell ref="A3:B3"/>
    <mergeCell ref="C3:F3"/>
    <mergeCell ref="I3:J3"/>
    <mergeCell ref="K3:L3"/>
    <mergeCell ref="C40:J40"/>
    <mergeCell ref="A4:B4"/>
    <mergeCell ref="C4:F4"/>
    <mergeCell ref="I4:J4"/>
    <mergeCell ref="K2:L2"/>
    <mergeCell ref="G2:H2"/>
    <mergeCell ref="C28:J28"/>
    <mergeCell ref="C34:J34"/>
    <mergeCell ref="A5:B5"/>
    <mergeCell ref="C5:F5"/>
    <mergeCell ref="H11:I11"/>
    <mergeCell ref="C37:J37"/>
    <mergeCell ref="C31:J31"/>
    <mergeCell ref="H30:I30"/>
    <mergeCell ref="C27:J27"/>
    <mergeCell ref="K4:L4"/>
  </mergeCells>
  <hyperlinks>
    <hyperlink ref="B7" r:id="rId1"/>
  </hyperlinks>
  <pageMargins left="0.7" right="0.7" top="0.75" bottom="0.75" header="0.3" footer="0.3"/>
  <pageSetup orientation="portrait"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FF00"/>
  </sheetPr>
  <dimension ref="A1:M55"/>
  <sheetViews>
    <sheetView workbookViewId="0">
      <pane ySplit="6" topLeftCell="A25" activePane="bottomLeft" state="frozen"/>
      <selection pane="bottomLeft" activeCell="F39" sqref="F39"/>
    </sheetView>
  </sheetViews>
  <sheetFormatPr defaultColWidth="8.88671875" defaultRowHeight="15.75" x14ac:dyDescent="0.25"/>
  <cols>
    <col min="1" max="1" width="11.33203125" style="739" customWidth="1"/>
    <col min="2" max="2" width="7.88671875" style="737" customWidth="1"/>
    <col min="3" max="10" width="9" style="737" customWidth="1"/>
    <col min="11" max="11" width="22.5546875" style="1310" customWidth="1"/>
    <col min="12" max="12" width="45.21875" style="738" customWidth="1"/>
    <col min="13" max="16384" width="8.88671875" style="729"/>
  </cols>
  <sheetData>
    <row r="1" spans="1:13" s="725" customFormat="1" ht="30.75" customHeight="1" thickTop="1" x14ac:dyDescent="0.25">
      <c r="A1" s="2246" t="s">
        <v>2716</v>
      </c>
      <c r="B1" s="2247"/>
      <c r="C1" s="2247"/>
      <c r="D1" s="2247"/>
      <c r="E1" s="2247"/>
      <c r="F1" s="2247"/>
      <c r="G1" s="2247"/>
      <c r="H1" s="2247"/>
      <c r="I1" s="2247"/>
      <c r="J1" s="2247"/>
      <c r="K1" s="2247"/>
      <c r="L1" s="2248"/>
      <c r="M1" s="724"/>
    </row>
    <row r="2" spans="1:13" s="432" customFormat="1" ht="21.75" customHeight="1" x14ac:dyDescent="0.25">
      <c r="A2" s="1624" t="s">
        <v>177</v>
      </c>
      <c r="B2" s="1625"/>
      <c r="C2" s="1600">
        <f>(25+125+75)*25</f>
        <v>5625</v>
      </c>
      <c r="D2" s="1601"/>
      <c r="E2" s="1601"/>
      <c r="F2" s="1602"/>
      <c r="G2" s="1754" t="s">
        <v>3240</v>
      </c>
      <c r="H2" s="1755"/>
      <c r="I2" s="1628" t="s">
        <v>178</v>
      </c>
      <c r="J2" s="1629"/>
      <c r="K2" s="1722" t="s">
        <v>185</v>
      </c>
      <c r="L2" s="1723"/>
    </row>
    <row r="3" spans="1:13" s="432" customFormat="1" ht="21.75" customHeight="1" x14ac:dyDescent="0.25">
      <c r="A3" s="1624" t="s">
        <v>179</v>
      </c>
      <c r="B3" s="1625"/>
      <c r="C3" s="1600" t="s">
        <v>186</v>
      </c>
      <c r="D3" s="1601"/>
      <c r="E3" s="1601"/>
      <c r="F3" s="1602"/>
      <c r="G3" s="1410"/>
      <c r="H3" s="1411"/>
      <c r="I3" s="1628" t="s">
        <v>180</v>
      </c>
      <c r="J3" s="1629"/>
      <c r="K3" s="1722" t="s">
        <v>1292</v>
      </c>
      <c r="L3" s="1723"/>
    </row>
    <row r="4" spans="1:13" s="432" customFormat="1" ht="21.75" customHeight="1" x14ac:dyDescent="0.25">
      <c r="A4" s="1624" t="s">
        <v>181</v>
      </c>
      <c r="B4" s="1625"/>
      <c r="C4" s="1600" t="s">
        <v>195</v>
      </c>
      <c r="D4" s="1601"/>
      <c r="E4" s="1601"/>
      <c r="F4" s="1602"/>
      <c r="G4" s="1410"/>
      <c r="H4" s="1411"/>
      <c r="I4" s="1628" t="s">
        <v>182</v>
      </c>
      <c r="J4" s="1629"/>
      <c r="K4" s="1632" t="s">
        <v>2442</v>
      </c>
      <c r="L4" s="1633"/>
    </row>
    <row r="5" spans="1:13" ht="84.75" customHeight="1" thickBot="1" x14ac:dyDescent="0.3">
      <c r="A5" s="2237" t="s">
        <v>183</v>
      </c>
      <c r="B5" s="2238"/>
      <c r="C5" s="1675" t="s">
        <v>3408</v>
      </c>
      <c r="D5" s="1676"/>
      <c r="E5" s="1676"/>
      <c r="F5" s="1677"/>
      <c r="G5" s="2309" t="s">
        <v>2719</v>
      </c>
      <c r="H5" s="2310"/>
      <c r="I5" s="2239" t="s">
        <v>297</v>
      </c>
      <c r="J5" s="2240"/>
      <c r="K5" s="2244" t="s">
        <v>2828</v>
      </c>
      <c r="L5" s="2245"/>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3050</v>
      </c>
      <c r="L6" s="88" t="s">
        <v>10</v>
      </c>
    </row>
    <row r="7" spans="1:13" ht="97.5" customHeight="1" thickTop="1" x14ac:dyDescent="0.25">
      <c r="A7" s="837">
        <v>43800</v>
      </c>
      <c r="B7" s="838" t="s">
        <v>78</v>
      </c>
      <c r="C7" s="2235" t="s">
        <v>2722</v>
      </c>
      <c r="D7" s="2236"/>
      <c r="E7" s="2236"/>
      <c r="F7" s="2236"/>
      <c r="G7" s="2236"/>
      <c r="H7" s="2236"/>
      <c r="I7" s="2236"/>
      <c r="J7" s="2236"/>
      <c r="K7" s="869" t="s">
        <v>2720</v>
      </c>
      <c r="L7" s="869" t="s">
        <v>2720</v>
      </c>
    </row>
    <row r="8" spans="1:13" ht="17.25" customHeight="1" x14ac:dyDescent="0.25">
      <c r="A8" s="733">
        <v>43809</v>
      </c>
      <c r="B8" s="864" t="s">
        <v>127</v>
      </c>
      <c r="C8" s="735"/>
      <c r="D8" s="233" t="s">
        <v>1941</v>
      </c>
      <c r="E8" s="735"/>
      <c r="F8" s="735"/>
      <c r="G8" s="735"/>
      <c r="H8" s="735"/>
      <c r="I8" s="735"/>
      <c r="J8" s="735">
        <v>535</v>
      </c>
      <c r="K8" s="1195"/>
      <c r="L8" s="831" t="s">
        <v>2736</v>
      </c>
    </row>
    <row r="9" spans="1:13" ht="17.25" customHeight="1" x14ac:dyDescent="0.25">
      <c r="A9" s="733">
        <v>43813</v>
      </c>
      <c r="B9" s="864" t="s">
        <v>18</v>
      </c>
      <c r="C9" s="735">
        <v>103</v>
      </c>
      <c r="D9" s="233">
        <f>+C9*(100-E9)/100</f>
        <v>101.97</v>
      </c>
      <c r="E9" s="735">
        <v>1</v>
      </c>
      <c r="F9" s="735" t="s">
        <v>95</v>
      </c>
      <c r="G9" s="735">
        <v>185</v>
      </c>
      <c r="H9" s="735"/>
      <c r="I9" s="735"/>
      <c r="J9" s="735"/>
      <c r="K9" s="1195"/>
      <c r="L9" s="831" t="s">
        <v>2730</v>
      </c>
    </row>
    <row r="10" spans="1:13" ht="17.25" customHeight="1" x14ac:dyDescent="0.25">
      <c r="A10" s="844">
        <v>43862</v>
      </c>
      <c r="B10" s="878" t="s">
        <v>18</v>
      </c>
      <c r="C10" s="846">
        <v>70</v>
      </c>
      <c r="D10" s="314">
        <f>+C10*(100-E10)/100</f>
        <v>59.5</v>
      </c>
      <c r="E10" s="846">
        <v>15</v>
      </c>
      <c r="F10" s="846" t="s">
        <v>95</v>
      </c>
      <c r="G10" s="846">
        <v>98</v>
      </c>
      <c r="H10" s="846"/>
      <c r="I10" s="846"/>
      <c r="J10" s="846"/>
      <c r="K10" s="1320"/>
      <c r="L10" s="899" t="s">
        <v>2798</v>
      </c>
    </row>
    <row r="11" spans="1:13" ht="17.25" customHeight="1" x14ac:dyDescent="0.25">
      <c r="A11" s="733">
        <v>43883</v>
      </c>
      <c r="B11" s="864" t="s">
        <v>18</v>
      </c>
      <c r="C11" s="735">
        <v>108</v>
      </c>
      <c r="D11" s="233">
        <f>+C11*(100-E11)/100</f>
        <v>91.8</v>
      </c>
      <c r="E11" s="735">
        <v>15</v>
      </c>
      <c r="F11" s="735" t="s">
        <v>95</v>
      </c>
      <c r="G11" s="735">
        <v>175</v>
      </c>
      <c r="H11" s="735"/>
      <c r="I11" s="735"/>
      <c r="J11" s="735"/>
      <c r="K11" s="1195"/>
      <c r="L11" s="831" t="s">
        <v>2730</v>
      </c>
    </row>
    <row r="12" spans="1:13" ht="61.5" customHeight="1" x14ac:dyDescent="0.25">
      <c r="A12" s="836">
        <v>43895</v>
      </c>
      <c r="B12" s="904" t="s">
        <v>19</v>
      </c>
      <c r="C12" s="2271" t="s">
        <v>2834</v>
      </c>
      <c r="D12" s="2290"/>
      <c r="E12" s="2290"/>
      <c r="F12" s="2290"/>
      <c r="G12" s="2290"/>
      <c r="H12" s="2290"/>
      <c r="I12" s="2290"/>
      <c r="J12" s="2291"/>
      <c r="K12" s="905" t="s">
        <v>2827</v>
      </c>
      <c r="L12" s="905" t="s">
        <v>2827</v>
      </c>
    </row>
    <row r="13" spans="1:13" x14ac:dyDescent="0.25">
      <c r="A13" s="733">
        <v>43910</v>
      </c>
      <c r="B13" s="864" t="s">
        <v>127</v>
      </c>
      <c r="C13" s="735"/>
      <c r="D13" s="233"/>
      <c r="E13" s="735"/>
      <c r="F13" s="735"/>
      <c r="G13" s="735"/>
      <c r="H13" s="735">
        <v>5544</v>
      </c>
      <c r="I13" s="735">
        <v>24</v>
      </c>
      <c r="J13" s="735"/>
      <c r="K13" s="1195"/>
      <c r="L13" s="736" t="s">
        <v>2847</v>
      </c>
    </row>
    <row r="14" spans="1:13" x14ac:dyDescent="0.25">
      <c r="A14" s="733">
        <v>43912</v>
      </c>
      <c r="B14" s="864" t="s">
        <v>26</v>
      </c>
      <c r="C14" s="1584" t="s">
        <v>2859</v>
      </c>
      <c r="D14" s="1585"/>
      <c r="E14" s="1585"/>
      <c r="F14" s="1585"/>
      <c r="G14" s="1585"/>
      <c r="H14" s="1585"/>
      <c r="I14" s="1585"/>
      <c r="J14" s="1586"/>
      <c r="K14" s="1146"/>
      <c r="L14" s="736"/>
    </row>
    <row r="15" spans="1:13" x14ac:dyDescent="0.25">
      <c r="A15" s="1335">
        <v>43920</v>
      </c>
      <c r="B15" s="864" t="s">
        <v>18</v>
      </c>
      <c r="C15" s="735">
        <v>100</v>
      </c>
      <c r="D15" s="233">
        <f>+C15*(100-E15)/100</f>
        <v>90</v>
      </c>
      <c r="E15" s="735">
        <v>10</v>
      </c>
      <c r="F15" s="735"/>
      <c r="G15" s="735">
        <v>120</v>
      </c>
      <c r="H15" s="735"/>
      <c r="I15" s="735"/>
      <c r="J15" s="735"/>
      <c r="K15" s="1195"/>
      <c r="L15" s="736" t="s">
        <v>2867</v>
      </c>
    </row>
    <row r="16" spans="1:13" s="89" customFormat="1" ht="17.25" customHeight="1" x14ac:dyDescent="0.25">
      <c r="A16" s="1338">
        <v>43920</v>
      </c>
      <c r="B16" s="913" t="s">
        <v>4</v>
      </c>
      <c r="C16" s="914"/>
      <c r="D16" s="914"/>
      <c r="E16" s="914">
        <v>10</v>
      </c>
      <c r="F16" s="914"/>
      <c r="G16" s="914"/>
      <c r="H16" s="914"/>
      <c r="I16" s="914"/>
      <c r="J16" s="914"/>
      <c r="K16" s="1199"/>
      <c r="L16" s="915"/>
    </row>
    <row r="17" spans="1:12" x14ac:dyDescent="0.25">
      <c r="A17" s="733">
        <v>43922</v>
      </c>
      <c r="B17" s="864" t="s">
        <v>127</v>
      </c>
      <c r="C17" s="735"/>
      <c r="D17" s="233">
        <f>+C17*(100-E17)/100</f>
        <v>0</v>
      </c>
      <c r="E17" s="735"/>
      <c r="F17" s="735"/>
      <c r="G17" s="735"/>
      <c r="H17" s="2252" t="s">
        <v>307</v>
      </c>
      <c r="I17" s="2243"/>
      <c r="J17" s="735"/>
      <c r="K17" s="1195"/>
      <c r="L17" s="736"/>
    </row>
    <row r="18" spans="1:12" x14ac:dyDescent="0.25">
      <c r="A18" s="733">
        <v>43926</v>
      </c>
      <c r="B18" s="864" t="s">
        <v>26</v>
      </c>
      <c r="C18" s="1584" t="s">
        <v>2870</v>
      </c>
      <c r="D18" s="1585"/>
      <c r="E18" s="1585"/>
      <c r="F18" s="1585"/>
      <c r="G18" s="1585"/>
      <c r="H18" s="1585"/>
      <c r="I18" s="1585"/>
      <c r="J18" s="1586"/>
      <c r="K18" s="1146"/>
      <c r="L18" s="736"/>
    </row>
    <row r="19" spans="1:12" x14ac:dyDescent="0.25">
      <c r="A19" s="1338">
        <v>43951</v>
      </c>
      <c r="B19" s="913" t="s">
        <v>4</v>
      </c>
      <c r="C19" s="914"/>
      <c r="D19" s="914"/>
      <c r="E19" s="914">
        <v>10</v>
      </c>
      <c r="F19" s="914"/>
      <c r="G19" s="914"/>
      <c r="H19" s="914"/>
      <c r="I19" s="914"/>
      <c r="J19" s="914"/>
      <c r="K19" s="1199"/>
      <c r="L19" s="915"/>
    </row>
    <row r="20" spans="1:12" x14ac:dyDescent="0.25">
      <c r="A20" s="1338">
        <v>43981</v>
      </c>
      <c r="B20" s="913" t="s">
        <v>4</v>
      </c>
      <c r="C20" s="914"/>
      <c r="D20" s="914"/>
      <c r="E20" s="914">
        <v>50</v>
      </c>
      <c r="F20" s="914"/>
      <c r="G20" s="914"/>
      <c r="H20" s="914"/>
      <c r="I20" s="914"/>
      <c r="J20" s="914"/>
      <c r="K20" s="1199"/>
      <c r="L20" s="915"/>
    </row>
    <row r="21" spans="1:12" x14ac:dyDescent="0.25">
      <c r="A21" s="733">
        <v>44000</v>
      </c>
      <c r="B21" s="864" t="s">
        <v>18</v>
      </c>
      <c r="C21" s="735">
        <v>80</v>
      </c>
      <c r="D21" s="233">
        <f>+C21*(100-E21)/100</f>
        <v>32</v>
      </c>
      <c r="E21" s="735">
        <v>60</v>
      </c>
      <c r="F21" s="735"/>
      <c r="G21" s="735">
        <v>145</v>
      </c>
      <c r="H21" s="735"/>
      <c r="I21" s="735"/>
      <c r="J21" s="735"/>
      <c r="K21" s="1195"/>
      <c r="L21" s="736" t="s">
        <v>2146</v>
      </c>
    </row>
    <row r="22" spans="1:12" x14ac:dyDescent="0.25">
      <c r="A22" s="1338">
        <v>44012</v>
      </c>
      <c r="B22" s="913" t="s">
        <v>4</v>
      </c>
      <c r="C22" s="914"/>
      <c r="D22" s="914"/>
      <c r="E22" s="914">
        <v>60</v>
      </c>
      <c r="F22" s="914"/>
      <c r="G22" s="914"/>
      <c r="H22" s="914"/>
      <c r="I22" s="914"/>
      <c r="J22" s="914"/>
      <c r="K22" s="1199"/>
      <c r="L22" s="915"/>
    </row>
    <row r="23" spans="1:12" x14ac:dyDescent="0.25">
      <c r="A23" s="1338">
        <v>44042</v>
      </c>
      <c r="B23" s="913" t="s">
        <v>4</v>
      </c>
      <c r="C23" s="914"/>
      <c r="D23" s="914"/>
      <c r="E23" s="914">
        <v>60</v>
      </c>
      <c r="F23" s="914"/>
      <c r="G23" s="914"/>
      <c r="H23" s="914"/>
      <c r="I23" s="914"/>
      <c r="J23" s="914"/>
      <c r="K23" s="1199"/>
      <c r="L23" s="915"/>
    </row>
    <row r="24" spans="1:12" x14ac:dyDescent="0.25">
      <c r="A24" s="733">
        <v>44047</v>
      </c>
      <c r="B24" s="864" t="s">
        <v>26</v>
      </c>
      <c r="C24" s="1584" t="s">
        <v>3023</v>
      </c>
      <c r="D24" s="1585"/>
      <c r="E24" s="1585"/>
      <c r="F24" s="1585"/>
      <c r="G24" s="1585"/>
      <c r="H24" s="1585"/>
      <c r="I24" s="1585"/>
      <c r="J24" s="1586"/>
      <c r="K24" s="1146"/>
      <c r="L24" s="736"/>
    </row>
    <row r="25" spans="1:12" ht="31.5" x14ac:dyDescent="0.25">
      <c r="A25" s="733">
        <v>44063</v>
      </c>
      <c r="B25" s="864" t="s">
        <v>127</v>
      </c>
      <c r="C25" s="735"/>
      <c r="D25" s="233">
        <f>+C25*(100-E25)/100</f>
        <v>0</v>
      </c>
      <c r="E25" s="735"/>
      <c r="F25" s="735"/>
      <c r="G25" s="735"/>
      <c r="H25" s="735">
        <v>5640</v>
      </c>
      <c r="I25" s="735">
        <v>70</v>
      </c>
      <c r="J25" s="735"/>
      <c r="K25" s="1195"/>
      <c r="L25" s="736" t="s">
        <v>3094</v>
      </c>
    </row>
    <row r="26" spans="1:12" x14ac:dyDescent="0.25">
      <c r="A26" s="1338">
        <v>44073</v>
      </c>
      <c r="B26" s="913" t="s">
        <v>4</v>
      </c>
      <c r="C26" s="914"/>
      <c r="D26" s="914"/>
      <c r="E26" s="914">
        <v>60</v>
      </c>
      <c r="F26" s="914"/>
      <c r="G26" s="914"/>
      <c r="H26" s="914"/>
      <c r="I26" s="914"/>
      <c r="J26" s="914"/>
      <c r="K26" s="1199"/>
      <c r="L26" s="915"/>
    </row>
    <row r="27" spans="1:12" x14ac:dyDescent="0.25">
      <c r="A27" s="1338">
        <v>44104</v>
      </c>
      <c r="B27" s="913" t="s">
        <v>4</v>
      </c>
      <c r="C27" s="914"/>
      <c r="D27" s="914"/>
      <c r="E27" s="914">
        <v>60</v>
      </c>
      <c r="F27" s="914"/>
      <c r="G27" s="914"/>
      <c r="H27" s="914"/>
      <c r="I27" s="914"/>
      <c r="J27" s="914"/>
      <c r="K27" s="1199"/>
      <c r="L27" s="915"/>
    </row>
    <row r="28" spans="1:12" ht="33.75" customHeight="1" x14ac:dyDescent="0.25">
      <c r="A28" s="733">
        <v>44122</v>
      </c>
      <c r="B28" s="864" t="s">
        <v>13</v>
      </c>
      <c r="C28" s="1592" t="s">
        <v>3203</v>
      </c>
      <c r="D28" s="1593"/>
      <c r="E28" s="1593"/>
      <c r="F28" s="1593"/>
      <c r="G28" s="1593"/>
      <c r="H28" s="1593"/>
      <c r="I28" s="1593"/>
      <c r="J28" s="1594"/>
      <c r="K28" s="1195"/>
      <c r="L28" s="736" t="s">
        <v>3204</v>
      </c>
    </row>
    <row r="29" spans="1:12" x14ac:dyDescent="0.25">
      <c r="A29" s="1338">
        <v>44134</v>
      </c>
      <c r="B29" s="913" t="s">
        <v>4</v>
      </c>
      <c r="C29" s="914"/>
      <c r="D29" s="914"/>
      <c r="E29" s="914">
        <v>70</v>
      </c>
      <c r="F29" s="914"/>
      <c r="G29" s="914"/>
      <c r="H29" s="914"/>
      <c r="I29" s="914"/>
      <c r="J29" s="914"/>
      <c r="K29" s="1199"/>
      <c r="L29" s="915"/>
    </row>
    <row r="30" spans="1:12" x14ac:dyDescent="0.25">
      <c r="A30" s="1338">
        <v>44165</v>
      </c>
      <c r="B30" s="913" t="s">
        <v>4</v>
      </c>
      <c r="C30" s="914"/>
      <c r="D30" s="914"/>
      <c r="E30" s="914">
        <v>70</v>
      </c>
      <c r="F30" s="914"/>
      <c r="G30" s="914"/>
      <c r="H30" s="914"/>
      <c r="I30" s="914"/>
      <c r="J30" s="914"/>
      <c r="K30" s="1199"/>
      <c r="L30" s="915"/>
    </row>
    <row r="31" spans="1:12" x14ac:dyDescent="0.25">
      <c r="A31" s="733">
        <v>44178</v>
      </c>
      <c r="B31" s="864" t="s">
        <v>18</v>
      </c>
      <c r="C31" s="735">
        <v>130</v>
      </c>
      <c r="D31" s="233">
        <f>+C31-(E31/100*C31)</f>
        <v>28.599999999999994</v>
      </c>
      <c r="E31" s="735">
        <v>78</v>
      </c>
      <c r="F31" s="735" t="s">
        <v>95</v>
      </c>
      <c r="G31" s="735">
        <v>130</v>
      </c>
      <c r="H31" s="735"/>
      <c r="I31" s="735"/>
      <c r="J31" s="735"/>
      <c r="K31" s="1195"/>
      <c r="L31" s="736" t="s">
        <v>3266</v>
      </c>
    </row>
    <row r="32" spans="1:12" x14ac:dyDescent="0.25">
      <c r="A32" s="1338">
        <v>44195</v>
      </c>
      <c r="B32" s="913" t="s">
        <v>4</v>
      </c>
      <c r="C32" s="914"/>
      <c r="D32" s="914"/>
      <c r="E32" s="914">
        <v>78</v>
      </c>
      <c r="F32" s="914"/>
      <c r="G32" s="914"/>
      <c r="H32" s="914"/>
      <c r="I32" s="914"/>
      <c r="J32" s="914"/>
      <c r="K32" s="1199"/>
      <c r="L32" s="915"/>
    </row>
    <row r="33" spans="1:12" x14ac:dyDescent="0.25">
      <c r="A33" s="733">
        <v>44206</v>
      </c>
      <c r="B33" s="864" t="s">
        <v>127</v>
      </c>
      <c r="C33" s="735"/>
      <c r="D33" s="233">
        <f>+C33*(100-E33)/100</f>
        <v>0</v>
      </c>
      <c r="E33" s="735"/>
      <c r="F33" s="735"/>
      <c r="G33" s="735"/>
      <c r="H33" s="735">
        <v>5615</v>
      </c>
      <c r="I33" s="735">
        <v>100</v>
      </c>
      <c r="J33" s="735"/>
      <c r="K33" s="1195"/>
      <c r="L33" s="736" t="s">
        <v>3299</v>
      </c>
    </row>
    <row r="34" spans="1:12" x14ac:dyDescent="0.25">
      <c r="A34" s="733">
        <v>44225</v>
      </c>
      <c r="B34" s="864" t="s">
        <v>13</v>
      </c>
      <c r="C34" s="1584" t="s">
        <v>3328</v>
      </c>
      <c r="D34" s="1585"/>
      <c r="E34" s="1585"/>
      <c r="F34" s="1585"/>
      <c r="G34" s="1585"/>
      <c r="H34" s="1585"/>
      <c r="I34" s="1585"/>
      <c r="J34" s="1586"/>
      <c r="K34" s="1195"/>
      <c r="L34" s="736"/>
    </row>
    <row r="35" spans="1:12" x14ac:dyDescent="0.25">
      <c r="A35" s="1338">
        <v>44226</v>
      </c>
      <c r="B35" s="913" t="s">
        <v>4</v>
      </c>
      <c r="C35" s="914"/>
      <c r="D35" s="914"/>
      <c r="E35" s="914">
        <v>80</v>
      </c>
      <c r="F35" s="914"/>
      <c r="G35" s="914"/>
      <c r="H35" s="914"/>
      <c r="I35" s="914"/>
      <c r="J35" s="914"/>
      <c r="K35" s="1199"/>
      <c r="L35" s="915"/>
    </row>
    <row r="36" spans="1:12" x14ac:dyDescent="0.25">
      <c r="A36" s="1338">
        <v>44255</v>
      </c>
      <c r="B36" s="913" t="s">
        <v>4</v>
      </c>
      <c r="C36" s="914"/>
      <c r="D36" s="914"/>
      <c r="E36" s="914">
        <v>80</v>
      </c>
      <c r="F36" s="914"/>
      <c r="G36" s="914"/>
      <c r="H36" s="914"/>
      <c r="I36" s="914"/>
      <c r="J36" s="914"/>
      <c r="K36" s="1199"/>
      <c r="L36" s="915"/>
    </row>
    <row r="37" spans="1:12" ht="48" customHeight="1" x14ac:dyDescent="0.25">
      <c r="A37" s="733">
        <v>44344</v>
      </c>
      <c r="B37" s="864" t="s">
        <v>11</v>
      </c>
      <c r="C37" s="1592" t="s">
        <v>3424</v>
      </c>
      <c r="D37" s="1593"/>
      <c r="E37" s="1593"/>
      <c r="F37" s="1593"/>
      <c r="G37" s="1593"/>
      <c r="H37" s="1593"/>
      <c r="I37" s="1593"/>
      <c r="J37" s="1594"/>
      <c r="K37" s="1195"/>
      <c r="L37" s="831" t="s">
        <v>3407</v>
      </c>
    </row>
    <row r="38" spans="1:12" x14ac:dyDescent="0.25">
      <c r="A38" s="733"/>
      <c r="B38" s="864"/>
      <c r="C38" s="735"/>
      <c r="D38" s="233">
        <f t="shared" ref="D38:D45" si="0">+C38*(100-E38)/100</f>
        <v>0</v>
      </c>
      <c r="E38" s="735"/>
      <c r="F38" s="735"/>
      <c r="G38" s="735"/>
      <c r="H38" s="735"/>
      <c r="I38" s="735"/>
      <c r="J38" s="735"/>
      <c r="K38" s="1195"/>
      <c r="L38" s="736"/>
    </row>
    <row r="39" spans="1:12" x14ac:dyDescent="0.25">
      <c r="A39" s="733"/>
      <c r="B39" s="864"/>
      <c r="C39" s="735"/>
      <c r="D39" s="233">
        <f t="shared" si="0"/>
        <v>0</v>
      </c>
      <c r="E39" s="735"/>
      <c r="F39" s="735"/>
      <c r="G39" s="735"/>
      <c r="H39" s="735"/>
      <c r="I39" s="735"/>
      <c r="J39" s="735"/>
      <c r="K39" s="1195"/>
      <c r="L39" s="736"/>
    </row>
    <row r="40" spans="1:12" x14ac:dyDescent="0.25">
      <c r="A40" s="733"/>
      <c r="B40" s="864"/>
      <c r="C40" s="735"/>
      <c r="D40" s="233">
        <f t="shared" si="0"/>
        <v>0</v>
      </c>
      <c r="E40" s="735"/>
      <c r="F40" s="735"/>
      <c r="G40" s="735"/>
      <c r="H40" s="735"/>
      <c r="I40" s="735"/>
      <c r="J40" s="735"/>
      <c r="K40" s="1195"/>
      <c r="L40" s="736"/>
    </row>
    <row r="41" spans="1:12" x14ac:dyDescent="0.25">
      <c r="A41" s="733"/>
      <c r="B41" s="864"/>
      <c r="C41" s="735"/>
      <c r="D41" s="233">
        <f t="shared" si="0"/>
        <v>0</v>
      </c>
      <c r="E41" s="735"/>
      <c r="F41" s="735"/>
      <c r="G41" s="735"/>
      <c r="H41" s="735"/>
      <c r="I41" s="735"/>
      <c r="J41" s="735"/>
      <c r="K41" s="1195"/>
      <c r="L41" s="736"/>
    </row>
    <row r="42" spans="1:12" x14ac:dyDescent="0.25">
      <c r="A42" s="733"/>
      <c r="B42" s="864"/>
      <c r="C42" s="735"/>
      <c r="D42" s="233">
        <f t="shared" si="0"/>
        <v>0</v>
      </c>
      <c r="E42" s="735"/>
      <c r="F42" s="735"/>
      <c r="G42" s="735"/>
      <c r="H42" s="735"/>
      <c r="I42" s="735"/>
      <c r="J42" s="735"/>
      <c r="K42" s="1195"/>
      <c r="L42" s="736"/>
    </row>
    <row r="43" spans="1:12" x14ac:dyDescent="0.25">
      <c r="A43" s="733"/>
      <c r="C43" s="735"/>
      <c r="D43" s="233">
        <f t="shared" si="0"/>
        <v>0</v>
      </c>
      <c r="E43" s="735"/>
      <c r="F43" s="735"/>
      <c r="G43" s="735"/>
      <c r="H43" s="735"/>
      <c r="I43" s="735"/>
      <c r="J43" s="735"/>
      <c r="K43" s="1195"/>
      <c r="L43" s="736"/>
    </row>
    <row r="44" spans="1:12" x14ac:dyDescent="0.25">
      <c r="A44" s="733"/>
      <c r="C44" s="735"/>
      <c r="D44" s="233">
        <f t="shared" si="0"/>
        <v>0</v>
      </c>
      <c r="E44" s="735"/>
      <c r="F44" s="735"/>
      <c r="G44" s="735"/>
      <c r="H44" s="735"/>
      <c r="I44" s="735"/>
      <c r="J44" s="735"/>
      <c r="K44" s="1195"/>
      <c r="L44" s="736"/>
    </row>
    <row r="45" spans="1:12" x14ac:dyDescent="0.25">
      <c r="A45" s="733"/>
      <c r="C45" s="735"/>
      <c r="D45" s="233">
        <f t="shared" si="0"/>
        <v>0</v>
      </c>
      <c r="E45" s="735"/>
      <c r="F45" s="735"/>
      <c r="G45" s="735"/>
      <c r="H45" s="735"/>
      <c r="I45" s="735"/>
      <c r="J45" s="735"/>
      <c r="K45" s="1195"/>
      <c r="L45" s="736"/>
    </row>
    <row r="46" spans="1:12" x14ac:dyDescent="0.25">
      <c r="A46" s="733"/>
      <c r="C46" s="735"/>
      <c r="D46" s="735"/>
      <c r="E46" s="735"/>
      <c r="F46" s="735"/>
      <c r="G46" s="735"/>
      <c r="H46" s="735"/>
      <c r="I46" s="735"/>
      <c r="J46" s="735"/>
      <c r="K46" s="1195"/>
      <c r="L46" s="736"/>
    </row>
    <row r="47" spans="1:12" x14ac:dyDescent="0.25">
      <c r="A47" s="733"/>
      <c r="C47" s="735"/>
      <c r="D47" s="735"/>
      <c r="E47" s="735"/>
      <c r="F47" s="735"/>
      <c r="G47" s="735"/>
      <c r="H47" s="735"/>
      <c r="I47" s="735"/>
      <c r="J47" s="735"/>
      <c r="K47" s="1195"/>
      <c r="L47" s="736"/>
    </row>
    <row r="48" spans="1:12" x14ac:dyDescent="0.25">
      <c r="A48" s="733"/>
      <c r="C48" s="735"/>
      <c r="D48" s="735"/>
      <c r="E48" s="735"/>
      <c r="F48" s="735"/>
      <c r="G48" s="735"/>
      <c r="H48" s="735"/>
      <c r="I48" s="735"/>
      <c r="J48" s="735"/>
      <c r="K48" s="1195"/>
      <c r="L48" s="736"/>
    </row>
    <row r="49" spans="1:13" x14ac:dyDescent="0.25">
      <c r="A49" s="733"/>
      <c r="C49" s="735"/>
      <c r="D49" s="735"/>
      <c r="E49" s="735"/>
      <c r="F49" s="735"/>
      <c r="G49" s="735"/>
      <c r="H49" s="735"/>
      <c r="I49" s="735"/>
      <c r="J49" s="735"/>
      <c r="K49" s="1195"/>
      <c r="L49" s="736"/>
    </row>
    <row r="50" spans="1:13" x14ac:dyDescent="0.25">
      <c r="A50" s="733"/>
      <c r="C50" s="735"/>
      <c r="D50" s="735"/>
      <c r="E50" s="735"/>
      <c r="F50" s="735"/>
      <c r="G50" s="735"/>
      <c r="H50" s="735"/>
      <c r="I50" s="735"/>
      <c r="J50" s="735"/>
      <c r="K50" s="1195"/>
      <c r="L50" s="736"/>
    </row>
    <row r="51" spans="1:13" x14ac:dyDescent="0.25">
      <c r="A51" s="733"/>
      <c r="C51" s="735"/>
      <c r="D51" s="735"/>
      <c r="E51" s="735"/>
      <c r="F51" s="735"/>
      <c r="G51" s="735"/>
      <c r="H51" s="735"/>
      <c r="I51" s="735"/>
      <c r="J51" s="735"/>
      <c r="K51" s="1195"/>
      <c r="L51" s="736"/>
    </row>
    <row r="52" spans="1:13" x14ac:dyDescent="0.25">
      <c r="A52" s="733"/>
    </row>
    <row r="53" spans="1:13" s="737" customFormat="1" x14ac:dyDescent="0.25">
      <c r="A53" s="733"/>
      <c r="K53" s="1310"/>
      <c r="L53" s="738"/>
      <c r="M53" s="729"/>
    </row>
    <row r="54" spans="1:13" s="737" customFormat="1" x14ac:dyDescent="0.25">
      <c r="A54" s="733"/>
      <c r="K54" s="1310"/>
      <c r="L54" s="738"/>
      <c r="M54" s="729"/>
    </row>
    <row r="55" spans="1:13" s="737" customFormat="1" x14ac:dyDescent="0.25">
      <c r="A55" s="733"/>
      <c r="K55" s="1310"/>
      <c r="L55" s="738"/>
      <c r="M55" s="729"/>
    </row>
  </sheetData>
  <mergeCells count="28">
    <mergeCell ref="K5:L5"/>
    <mergeCell ref="C24:J24"/>
    <mergeCell ref="C18:J18"/>
    <mergeCell ref="H17:I17"/>
    <mergeCell ref="I5:J5"/>
    <mergeCell ref="C7:J7"/>
    <mergeCell ref="A1:L1"/>
    <mergeCell ref="A2:B2"/>
    <mergeCell ref="C2:F2"/>
    <mergeCell ref="I2:J2"/>
    <mergeCell ref="A3:B3"/>
    <mergeCell ref="C3:F3"/>
    <mergeCell ref="I3:J3"/>
    <mergeCell ref="A4:B4"/>
    <mergeCell ref="C4:F4"/>
    <mergeCell ref="I4:J4"/>
    <mergeCell ref="K2:L2"/>
    <mergeCell ref="K3:L3"/>
    <mergeCell ref="K4:L4"/>
    <mergeCell ref="G2:H2"/>
    <mergeCell ref="C37:J37"/>
    <mergeCell ref="A5:B5"/>
    <mergeCell ref="C5:F5"/>
    <mergeCell ref="C14:J14"/>
    <mergeCell ref="G5:H5"/>
    <mergeCell ref="C12:J12"/>
    <mergeCell ref="C34:J34"/>
    <mergeCell ref="C28:J28"/>
  </mergeCells>
  <hyperlinks>
    <hyperlink ref="B7" r:id="rId1"/>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FF00"/>
  </sheetPr>
  <dimension ref="A1:M1563"/>
  <sheetViews>
    <sheetView workbookViewId="0">
      <pane ySplit="6" topLeftCell="A37" activePane="bottomLeft" state="frozen"/>
      <selection pane="bottomLeft" activeCell="C38" sqref="C38:J38"/>
    </sheetView>
  </sheetViews>
  <sheetFormatPr defaultColWidth="8.88671875" defaultRowHeight="15.75" x14ac:dyDescent="0.25"/>
  <cols>
    <col min="1" max="1" width="11.33203125" style="739" customWidth="1"/>
    <col min="2" max="2" width="7.88671875" style="737" customWidth="1"/>
    <col min="3" max="10" width="9" style="737" customWidth="1"/>
    <col min="11" max="11" width="22.77734375" style="1310" customWidth="1"/>
    <col min="12" max="12" width="43" style="738" customWidth="1"/>
    <col min="13" max="16384" width="8.88671875" style="729"/>
  </cols>
  <sheetData>
    <row r="1" spans="1:13" s="725" customFormat="1" ht="30.75" customHeight="1" thickTop="1" x14ac:dyDescent="0.25">
      <c r="A1" s="2246" t="s">
        <v>2850</v>
      </c>
      <c r="B1" s="2247"/>
      <c r="C1" s="2247"/>
      <c r="D1" s="2247"/>
      <c r="E1" s="2247"/>
      <c r="F1" s="2247"/>
      <c r="G1" s="2247"/>
      <c r="H1" s="2247"/>
      <c r="I1" s="2247"/>
      <c r="J1" s="2247"/>
      <c r="K1" s="2247"/>
      <c r="L1" s="2248"/>
      <c r="M1" s="724"/>
    </row>
    <row r="2" spans="1:13" s="432" customFormat="1" ht="21.75" customHeight="1" x14ac:dyDescent="0.25">
      <c r="A2" s="1624" t="s">
        <v>177</v>
      </c>
      <c r="B2" s="1625"/>
      <c r="C2" s="1600">
        <f>(25+120+85)*25</f>
        <v>5750</v>
      </c>
      <c r="D2" s="1601"/>
      <c r="E2" s="1601"/>
      <c r="F2" s="1602"/>
      <c r="G2" s="2311"/>
      <c r="H2" s="2312"/>
      <c r="I2" s="1628" t="s">
        <v>178</v>
      </c>
      <c r="J2" s="1629"/>
      <c r="K2" s="1722" t="s">
        <v>185</v>
      </c>
      <c r="L2" s="1723"/>
    </row>
    <row r="3" spans="1:13" s="432" customFormat="1" ht="21.75" customHeight="1" x14ac:dyDescent="0.25">
      <c r="A3" s="1624" t="s">
        <v>179</v>
      </c>
      <c r="B3" s="1625"/>
      <c r="C3" s="1600" t="s">
        <v>2863</v>
      </c>
      <c r="D3" s="1601"/>
      <c r="E3" s="1601"/>
      <c r="F3" s="1602"/>
      <c r="G3" s="2311"/>
      <c r="H3" s="2312"/>
      <c r="I3" s="1628" t="s">
        <v>180</v>
      </c>
      <c r="J3" s="1629"/>
      <c r="K3" s="1722" t="s">
        <v>2610</v>
      </c>
      <c r="L3" s="1723"/>
    </row>
    <row r="4" spans="1:13" s="432" customFormat="1" ht="21.75" customHeight="1" x14ac:dyDescent="0.25">
      <c r="A4" s="1624" t="s">
        <v>181</v>
      </c>
      <c r="B4" s="1625"/>
      <c r="C4" s="1600" t="s">
        <v>3534</v>
      </c>
      <c r="D4" s="1601"/>
      <c r="E4" s="1601"/>
      <c r="F4" s="1602"/>
      <c r="G4" s="2311"/>
      <c r="H4" s="2312"/>
      <c r="I4" s="1628" t="s">
        <v>182</v>
      </c>
      <c r="J4" s="1629"/>
      <c r="K4" s="1632" t="s">
        <v>2809</v>
      </c>
      <c r="L4" s="1633"/>
    </row>
    <row r="5" spans="1:13" ht="108.75" customHeight="1" thickBot="1" x14ac:dyDescent="0.3">
      <c r="A5" s="2237" t="s">
        <v>183</v>
      </c>
      <c r="B5" s="2238"/>
      <c r="C5" s="1675" t="s">
        <v>2864</v>
      </c>
      <c r="D5" s="1676"/>
      <c r="E5" s="1676"/>
      <c r="F5" s="1677"/>
      <c r="G5" s="1924"/>
      <c r="H5" s="1925"/>
      <c r="I5" s="2239" t="s">
        <v>297</v>
      </c>
      <c r="J5" s="2240"/>
      <c r="K5" s="2244" t="s">
        <v>3533</v>
      </c>
      <c r="L5" s="2245"/>
    </row>
    <row r="6" spans="1:13" ht="35.25" customHeight="1" thickTop="1" thickBot="1" x14ac:dyDescent="0.3">
      <c r="A6" s="86" t="s">
        <v>0</v>
      </c>
      <c r="B6" s="87" t="s">
        <v>1</v>
      </c>
      <c r="C6" s="87" t="s">
        <v>2</v>
      </c>
      <c r="D6" s="87" t="s">
        <v>3</v>
      </c>
      <c r="E6" s="87" t="s">
        <v>4</v>
      </c>
      <c r="F6" s="87" t="s">
        <v>5</v>
      </c>
      <c r="G6" s="87" t="s">
        <v>6</v>
      </c>
      <c r="H6" s="87" t="s">
        <v>7</v>
      </c>
      <c r="I6" s="87" t="s">
        <v>8</v>
      </c>
      <c r="J6" s="87" t="s">
        <v>9</v>
      </c>
      <c r="K6" s="1312" t="s">
        <v>3050</v>
      </c>
      <c r="L6" s="88" t="s">
        <v>10</v>
      </c>
    </row>
    <row r="7" spans="1:13" ht="165" customHeight="1" thickTop="1" x14ac:dyDescent="0.25">
      <c r="A7" s="837">
        <v>43914</v>
      </c>
      <c r="B7" s="838" t="s">
        <v>78</v>
      </c>
      <c r="C7" s="2235" t="s">
        <v>3455</v>
      </c>
      <c r="D7" s="2236"/>
      <c r="E7" s="2236"/>
      <c r="F7" s="2236"/>
      <c r="G7" s="2236"/>
      <c r="H7" s="2236"/>
      <c r="I7" s="2236"/>
      <c r="J7" s="2236"/>
      <c r="K7" s="869" t="s">
        <v>2861</v>
      </c>
      <c r="L7" s="869" t="s">
        <v>2861</v>
      </c>
    </row>
    <row r="8" spans="1:13" ht="18" customHeight="1" x14ac:dyDescent="0.25">
      <c r="A8" s="733">
        <v>43935</v>
      </c>
      <c r="B8" s="864" t="s">
        <v>1034</v>
      </c>
      <c r="C8" s="1584" t="s">
        <v>2919</v>
      </c>
      <c r="D8" s="1585"/>
      <c r="E8" s="1585"/>
      <c r="F8" s="1585"/>
      <c r="G8" s="1585"/>
      <c r="H8" s="1585"/>
      <c r="I8" s="1585"/>
      <c r="J8" s="1586"/>
      <c r="K8" s="1330"/>
      <c r="L8" s="910"/>
    </row>
    <row r="9" spans="1:13" s="225" customFormat="1" ht="96" customHeight="1" x14ac:dyDescent="0.25">
      <c r="A9" s="916">
        <v>43936</v>
      </c>
      <c r="B9" s="909" t="s">
        <v>19</v>
      </c>
      <c r="C9" s="2271" t="s">
        <v>2920</v>
      </c>
      <c r="D9" s="2272"/>
      <c r="E9" s="2272"/>
      <c r="F9" s="2272"/>
      <c r="G9" s="2272"/>
      <c r="H9" s="2272"/>
      <c r="I9" s="2272"/>
      <c r="J9" s="2273"/>
      <c r="K9" s="767" t="s">
        <v>1548</v>
      </c>
      <c r="L9" s="767" t="s">
        <v>2921</v>
      </c>
    </row>
    <row r="10" spans="1:13" x14ac:dyDescent="0.25">
      <c r="A10" s="2313">
        <v>43946</v>
      </c>
      <c r="B10" s="878" t="s">
        <v>18</v>
      </c>
      <c r="C10" s="314">
        <v>40</v>
      </c>
      <c r="D10" s="314">
        <v>39.799999999999997</v>
      </c>
      <c r="E10" s="314">
        <v>0.5</v>
      </c>
      <c r="F10" s="314" t="s">
        <v>95</v>
      </c>
      <c r="G10" s="314">
        <v>109</v>
      </c>
      <c r="H10" s="846"/>
      <c r="I10" s="846"/>
      <c r="J10" s="846"/>
      <c r="K10" s="1320"/>
      <c r="L10" s="882" t="s">
        <v>2922</v>
      </c>
    </row>
    <row r="11" spans="1:13" ht="18" customHeight="1" x14ac:dyDescent="0.25">
      <c r="A11" s="2314"/>
      <c r="B11" s="878"/>
      <c r="C11" s="2315" t="s">
        <v>2923</v>
      </c>
      <c r="D11" s="2316"/>
      <c r="E11" s="2316"/>
      <c r="F11" s="2316"/>
      <c r="G11" s="2316"/>
      <c r="H11" s="2316"/>
      <c r="I11" s="2316"/>
      <c r="J11" s="2317"/>
      <c r="K11" s="1197"/>
      <c r="L11" s="847"/>
    </row>
    <row r="12" spans="1:13" ht="18" customHeight="1" x14ac:dyDescent="0.25">
      <c r="A12" s="733">
        <v>43972</v>
      </c>
      <c r="B12" s="864" t="s">
        <v>1360</v>
      </c>
      <c r="C12" s="735"/>
      <c r="D12" s="233">
        <f>+C12*(100-E12)/100</f>
        <v>0</v>
      </c>
      <c r="E12" s="735"/>
      <c r="F12" s="735"/>
      <c r="G12" s="735"/>
      <c r="H12" s="735">
        <v>5285</v>
      </c>
      <c r="I12" s="735">
        <v>100</v>
      </c>
      <c r="J12" s="735"/>
      <c r="K12" s="1195"/>
      <c r="L12" s="831" t="s">
        <v>2954</v>
      </c>
    </row>
    <row r="13" spans="1:13" ht="18" customHeight="1" x14ac:dyDescent="0.25">
      <c r="A13" s="1338">
        <v>43981</v>
      </c>
      <c r="B13" s="932" t="s">
        <v>1034</v>
      </c>
      <c r="C13" s="933"/>
      <c r="D13" s="934"/>
      <c r="E13" s="933">
        <v>0</v>
      </c>
      <c r="F13" s="933"/>
      <c r="G13" s="933"/>
      <c r="H13" s="933"/>
      <c r="I13" s="933"/>
      <c r="J13" s="933"/>
      <c r="K13" s="1331"/>
      <c r="L13" s="935"/>
    </row>
    <row r="14" spans="1:13" ht="18" customHeight="1" x14ac:dyDescent="0.25">
      <c r="A14" s="1338">
        <v>44012</v>
      </c>
      <c r="B14" s="932" t="s">
        <v>1034</v>
      </c>
      <c r="C14" s="933"/>
      <c r="D14" s="934"/>
      <c r="E14" s="933">
        <v>0</v>
      </c>
      <c r="F14" s="933"/>
      <c r="G14" s="933"/>
      <c r="H14" s="933"/>
      <c r="I14" s="933"/>
      <c r="J14" s="933"/>
      <c r="K14" s="1331"/>
      <c r="L14" s="935"/>
    </row>
    <row r="15" spans="1:13" ht="18" customHeight="1" x14ac:dyDescent="0.25">
      <c r="A15" s="733">
        <v>44037</v>
      </c>
      <c r="B15" s="864" t="s">
        <v>18</v>
      </c>
      <c r="C15" s="233">
        <v>80</v>
      </c>
      <c r="D15" s="233">
        <v>79.2</v>
      </c>
      <c r="E15" s="233">
        <v>1</v>
      </c>
      <c r="F15" s="233" t="s">
        <v>95</v>
      </c>
      <c r="G15" s="233">
        <v>100</v>
      </c>
      <c r="H15" s="735"/>
      <c r="I15" s="735"/>
      <c r="J15" s="735"/>
      <c r="K15" s="1195"/>
      <c r="L15" s="831" t="s">
        <v>3014</v>
      </c>
    </row>
    <row r="16" spans="1:13" ht="18" customHeight="1" x14ac:dyDescent="0.25">
      <c r="A16" s="1338">
        <v>44042</v>
      </c>
      <c r="B16" s="932" t="s">
        <v>1034</v>
      </c>
      <c r="C16" s="933"/>
      <c r="D16" s="934"/>
      <c r="E16" s="933">
        <v>0</v>
      </c>
      <c r="F16" s="933"/>
      <c r="G16" s="933"/>
      <c r="H16" s="933"/>
      <c r="I16" s="933"/>
      <c r="J16" s="933"/>
      <c r="K16" s="1331"/>
      <c r="L16" s="935"/>
    </row>
    <row r="17" spans="1:12" ht="18" customHeight="1" x14ac:dyDescent="0.25">
      <c r="A17" s="733">
        <v>44054</v>
      </c>
      <c r="B17" s="864" t="s">
        <v>1360</v>
      </c>
      <c r="C17" s="735"/>
      <c r="D17" s="233">
        <f>+C17*(100-E17)/100</f>
        <v>0</v>
      </c>
      <c r="E17" s="735"/>
      <c r="F17" s="735"/>
      <c r="G17" s="735"/>
      <c r="H17" s="735">
        <v>5710</v>
      </c>
      <c r="I17" s="735">
        <v>98</v>
      </c>
      <c r="J17" s="735"/>
      <c r="K17" s="1195"/>
      <c r="L17" s="831" t="s">
        <v>3038</v>
      </c>
    </row>
    <row r="18" spans="1:12" ht="18" customHeight="1" x14ac:dyDescent="0.25">
      <c r="A18" s="1338">
        <v>44073</v>
      </c>
      <c r="B18" s="932" t="s">
        <v>1034</v>
      </c>
      <c r="C18" s="933"/>
      <c r="D18" s="934"/>
      <c r="E18" s="933">
        <v>1</v>
      </c>
      <c r="F18" s="933"/>
      <c r="G18" s="933"/>
      <c r="H18" s="933"/>
      <c r="I18" s="933"/>
      <c r="J18" s="933"/>
      <c r="K18" s="1361"/>
      <c r="L18" s="1362"/>
    </row>
    <row r="19" spans="1:12" ht="80.25" customHeight="1" x14ac:dyDescent="0.25">
      <c r="A19" s="836">
        <v>44087</v>
      </c>
      <c r="B19" s="904" t="s">
        <v>19</v>
      </c>
      <c r="C19" s="2318" t="s">
        <v>3346</v>
      </c>
      <c r="D19" s="2319"/>
      <c r="E19" s="2319"/>
      <c r="F19" s="2319"/>
      <c r="G19" s="2319"/>
      <c r="H19" s="2319"/>
      <c r="I19" s="2319"/>
      <c r="J19" s="2320"/>
      <c r="K19" s="1363" t="s">
        <v>3138</v>
      </c>
      <c r="L19" s="1363" t="s">
        <v>3139</v>
      </c>
    </row>
    <row r="20" spans="1:12" x14ac:dyDescent="0.25">
      <c r="A20" s="733">
        <v>44091</v>
      </c>
      <c r="B20" s="864" t="s">
        <v>18</v>
      </c>
      <c r="C20" s="735">
        <v>205</v>
      </c>
      <c r="D20" s="233">
        <f>+C20-(E20/100*C20)</f>
        <v>82</v>
      </c>
      <c r="E20" s="735">
        <v>60</v>
      </c>
      <c r="F20" s="735" t="s">
        <v>95</v>
      </c>
      <c r="G20" s="735">
        <v>85</v>
      </c>
      <c r="H20" s="735"/>
      <c r="I20" s="735"/>
      <c r="J20" s="735"/>
      <c r="K20" s="1195"/>
      <c r="L20" s="736" t="s">
        <v>3143</v>
      </c>
    </row>
    <row r="21" spans="1:12" ht="18" customHeight="1" x14ac:dyDescent="0.25">
      <c r="A21" s="1338">
        <v>44104</v>
      </c>
      <c r="B21" s="932" t="s">
        <v>1034</v>
      </c>
      <c r="C21" s="933"/>
      <c r="D21" s="934"/>
      <c r="E21" s="933">
        <v>60</v>
      </c>
      <c r="F21" s="933"/>
      <c r="G21" s="933"/>
      <c r="H21" s="933"/>
      <c r="I21" s="933"/>
      <c r="J21" s="933"/>
      <c r="K21" s="1361"/>
      <c r="L21" s="1362"/>
    </row>
    <row r="22" spans="1:12" ht="18" customHeight="1" x14ac:dyDescent="0.25">
      <c r="A22" s="1338">
        <v>44134</v>
      </c>
      <c r="B22" s="932" t="s">
        <v>1034</v>
      </c>
      <c r="C22" s="933"/>
      <c r="D22" s="934"/>
      <c r="E22" s="933">
        <v>60</v>
      </c>
      <c r="F22" s="933"/>
      <c r="G22" s="933"/>
      <c r="H22" s="933"/>
      <c r="I22" s="933"/>
      <c r="J22" s="933"/>
      <c r="K22" s="1361"/>
      <c r="L22" s="1362"/>
    </row>
    <row r="23" spans="1:12" x14ac:dyDescent="0.25">
      <c r="A23" s="733">
        <v>44149</v>
      </c>
      <c r="B23" s="864" t="s">
        <v>1360</v>
      </c>
      <c r="C23" s="735"/>
      <c r="D23" s="233" t="s">
        <v>1941</v>
      </c>
      <c r="E23" s="735"/>
      <c r="F23" s="735"/>
      <c r="G23" s="735"/>
      <c r="H23" s="735">
        <v>4740</v>
      </c>
      <c r="I23" s="735">
        <v>100</v>
      </c>
      <c r="J23" s="735"/>
      <c r="K23" s="1195"/>
      <c r="L23" s="736"/>
    </row>
    <row r="24" spans="1:12" ht="18" customHeight="1" x14ac:dyDescent="0.25">
      <c r="A24" s="1338">
        <v>44165</v>
      </c>
      <c r="B24" s="932" t="s">
        <v>1034</v>
      </c>
      <c r="C24" s="933"/>
      <c r="D24" s="934"/>
      <c r="E24" s="933">
        <v>60</v>
      </c>
      <c r="F24" s="933"/>
      <c r="G24" s="933"/>
      <c r="H24" s="933"/>
      <c r="I24" s="933"/>
      <c r="J24" s="933"/>
      <c r="K24" s="1361"/>
      <c r="L24" s="1362"/>
    </row>
    <row r="25" spans="1:12" ht="18" customHeight="1" x14ac:dyDescent="0.25">
      <c r="A25" s="1338">
        <v>44195</v>
      </c>
      <c r="B25" s="932" t="s">
        <v>1034</v>
      </c>
      <c r="C25" s="933"/>
      <c r="D25" s="934"/>
      <c r="E25" s="933">
        <v>60</v>
      </c>
      <c r="F25" s="933"/>
      <c r="G25" s="933"/>
      <c r="H25" s="933"/>
      <c r="I25" s="933"/>
      <c r="J25" s="933"/>
      <c r="K25" s="1361"/>
      <c r="L25" s="1362"/>
    </row>
    <row r="26" spans="1:12" x14ac:dyDescent="0.25">
      <c r="A26" s="733">
        <v>44203</v>
      </c>
      <c r="B26" s="864" t="s">
        <v>1360</v>
      </c>
      <c r="C26" s="735"/>
      <c r="D26" s="233"/>
      <c r="E26" s="735"/>
      <c r="F26" s="735"/>
      <c r="G26" s="735"/>
      <c r="H26" s="735">
        <v>4900</v>
      </c>
      <c r="I26" s="735">
        <v>100</v>
      </c>
      <c r="J26" s="735"/>
      <c r="K26" s="1195"/>
      <c r="L26" s="736" t="s">
        <v>3290</v>
      </c>
    </row>
    <row r="27" spans="1:12" ht="18" customHeight="1" x14ac:dyDescent="0.25">
      <c r="A27" s="1338">
        <v>44226</v>
      </c>
      <c r="B27" s="932" t="s">
        <v>1034</v>
      </c>
      <c r="C27" s="933"/>
      <c r="D27" s="934"/>
      <c r="E27" s="933">
        <v>60</v>
      </c>
      <c r="F27" s="933"/>
      <c r="G27" s="933"/>
      <c r="H27" s="933"/>
      <c r="I27" s="933"/>
      <c r="J27" s="933"/>
      <c r="K27" s="1361"/>
      <c r="L27" s="1362"/>
    </row>
    <row r="28" spans="1:12" ht="18" customHeight="1" x14ac:dyDescent="0.25">
      <c r="A28" s="1338">
        <v>44255</v>
      </c>
      <c r="B28" s="932" t="s">
        <v>1034</v>
      </c>
      <c r="C28" s="933"/>
      <c r="D28" s="934"/>
      <c r="E28" s="933">
        <v>60</v>
      </c>
      <c r="F28" s="933"/>
      <c r="G28" s="933"/>
      <c r="H28" s="933"/>
      <c r="I28" s="933"/>
      <c r="J28" s="933"/>
      <c r="K28" s="1361"/>
      <c r="L28" s="1362"/>
    </row>
    <row r="29" spans="1:12" ht="19.5" customHeight="1" x14ac:dyDescent="0.25">
      <c r="A29" s="733">
        <v>44290</v>
      </c>
      <c r="B29" s="734" t="s">
        <v>26</v>
      </c>
      <c r="C29" s="2252" t="s">
        <v>1342</v>
      </c>
      <c r="D29" s="2242"/>
      <c r="E29" s="2242"/>
      <c r="F29" s="2242"/>
      <c r="G29" s="2242"/>
      <c r="H29" s="2242"/>
      <c r="I29" s="2242"/>
      <c r="J29" s="2243"/>
      <c r="K29" s="1195"/>
      <c r="L29" s="736"/>
    </row>
    <row r="30" spans="1:12" ht="47.25" x14ac:dyDescent="0.25">
      <c r="A30" s="844">
        <v>44325</v>
      </c>
      <c r="B30" s="845" t="s">
        <v>18</v>
      </c>
      <c r="C30" s="314">
        <v>128</v>
      </c>
      <c r="D30" s="314">
        <f>C30*(100-E30)/100</f>
        <v>51.2</v>
      </c>
      <c r="E30" s="314">
        <v>60</v>
      </c>
      <c r="F30" s="314" t="s">
        <v>95</v>
      </c>
      <c r="G30" s="314">
        <v>140</v>
      </c>
      <c r="H30" s="846"/>
      <c r="I30" s="846"/>
      <c r="J30" s="846"/>
      <c r="K30" s="1320"/>
      <c r="L30" s="882" t="s">
        <v>3402</v>
      </c>
    </row>
    <row r="31" spans="1:12" s="432" customFormat="1" ht="27" customHeight="1" x14ac:dyDescent="0.25">
      <c r="A31" s="1487">
        <v>44350</v>
      </c>
      <c r="B31" s="1488" t="s">
        <v>127</v>
      </c>
      <c r="C31" s="1489"/>
      <c r="D31" s="1490">
        <f>+C31*(100-E31)/100</f>
        <v>0</v>
      </c>
      <c r="E31" s="1489"/>
      <c r="F31" s="1489"/>
      <c r="G31" s="1489"/>
      <c r="H31" s="1489">
        <v>2980</v>
      </c>
      <c r="I31" s="1489">
        <v>93</v>
      </c>
      <c r="J31" s="1489"/>
      <c r="K31" s="1491"/>
      <c r="L31" s="1492" t="s">
        <v>330</v>
      </c>
    </row>
    <row r="32" spans="1:12" x14ac:dyDescent="0.25">
      <c r="A32" s="733">
        <v>44359</v>
      </c>
      <c r="B32" s="734" t="s">
        <v>13</v>
      </c>
      <c r="C32" s="1584" t="s">
        <v>3182</v>
      </c>
      <c r="D32" s="1585"/>
      <c r="E32" s="1585"/>
      <c r="F32" s="1585"/>
      <c r="G32" s="1585"/>
      <c r="H32" s="1585"/>
      <c r="I32" s="1585"/>
      <c r="J32" s="1586"/>
      <c r="K32" s="1195"/>
      <c r="L32" s="736"/>
    </row>
    <row r="33" spans="1:12" ht="122.25" customHeight="1" x14ac:dyDescent="0.25">
      <c r="A33" s="836">
        <v>44363</v>
      </c>
      <c r="B33" s="897" t="s">
        <v>19</v>
      </c>
      <c r="C33" s="2271" t="s">
        <v>3431</v>
      </c>
      <c r="D33" s="2272"/>
      <c r="E33" s="2272"/>
      <c r="F33" s="2272"/>
      <c r="G33" s="2272"/>
      <c r="H33" s="2272"/>
      <c r="I33" s="2272"/>
      <c r="J33" s="2273"/>
      <c r="K33" s="1363" t="s">
        <v>1540</v>
      </c>
      <c r="L33" s="1495" t="s">
        <v>3430</v>
      </c>
    </row>
    <row r="34" spans="1:12" x14ac:dyDescent="0.25">
      <c r="A34" s="733">
        <v>44365</v>
      </c>
      <c r="B34" s="734" t="s">
        <v>127</v>
      </c>
      <c r="C34" s="735"/>
      <c r="D34" s="233"/>
      <c r="E34" s="735"/>
      <c r="F34" s="735"/>
      <c r="G34" s="735"/>
      <c r="H34" s="735">
        <v>1975</v>
      </c>
      <c r="I34" s="735">
        <v>100</v>
      </c>
      <c r="J34" s="735"/>
      <c r="K34" s="1195"/>
      <c r="L34" s="736" t="s">
        <v>3432</v>
      </c>
    </row>
    <row r="35" spans="1:12" x14ac:dyDescent="0.25">
      <c r="A35" s="733">
        <v>44370</v>
      </c>
      <c r="B35" s="734" t="s">
        <v>127</v>
      </c>
      <c r="C35" s="735"/>
      <c r="D35" s="233" t="s">
        <v>1941</v>
      </c>
      <c r="E35" s="735"/>
      <c r="F35" s="735"/>
      <c r="G35" s="735"/>
      <c r="H35" s="735">
        <v>1690</v>
      </c>
      <c r="I35" s="735">
        <v>100</v>
      </c>
      <c r="J35" s="735"/>
      <c r="K35" s="1195"/>
      <c r="L35" s="736" t="s">
        <v>42</v>
      </c>
    </row>
    <row r="36" spans="1:12" ht="158.25" customHeight="1" x14ac:dyDescent="0.25">
      <c r="A36" s="836">
        <v>44371</v>
      </c>
      <c r="B36" s="897" t="s">
        <v>19</v>
      </c>
      <c r="C36" s="2271" t="s">
        <v>3443</v>
      </c>
      <c r="D36" s="2272"/>
      <c r="E36" s="2272"/>
      <c r="F36" s="2272"/>
      <c r="G36" s="2272"/>
      <c r="H36" s="2272"/>
      <c r="I36" s="2272"/>
      <c r="J36" s="2273"/>
      <c r="K36" s="1363" t="s">
        <v>1573</v>
      </c>
      <c r="L36" s="1495" t="s">
        <v>1941</v>
      </c>
    </row>
    <row r="37" spans="1:12" ht="47.25" x14ac:dyDescent="0.25">
      <c r="A37" s="733">
        <v>44384</v>
      </c>
      <c r="B37" s="737" t="s">
        <v>18</v>
      </c>
      <c r="C37" s="233">
        <v>190</v>
      </c>
      <c r="D37" s="233">
        <f>C37*(100-E37)/100</f>
        <v>0</v>
      </c>
      <c r="E37" s="233">
        <v>100</v>
      </c>
      <c r="F37" s="233" t="s">
        <v>95</v>
      </c>
      <c r="G37" s="233">
        <v>120</v>
      </c>
      <c r="H37" s="735"/>
      <c r="I37" s="735"/>
      <c r="J37" s="735"/>
      <c r="K37" s="1195"/>
      <c r="L37" s="736" t="s">
        <v>3467</v>
      </c>
    </row>
    <row r="38" spans="1:12" ht="162.75" customHeight="1" x14ac:dyDescent="0.25">
      <c r="A38" s="836">
        <v>44386</v>
      </c>
      <c r="B38" s="1531" t="s">
        <v>19</v>
      </c>
      <c r="C38" s="2321" t="s">
        <v>3532</v>
      </c>
      <c r="D38" s="2319"/>
      <c r="E38" s="2319"/>
      <c r="F38" s="2319"/>
      <c r="G38" s="2319"/>
      <c r="H38" s="2319"/>
      <c r="I38" s="2319"/>
      <c r="J38" s="2320"/>
      <c r="K38" s="1532"/>
      <c r="L38" s="1533"/>
    </row>
    <row r="39" spans="1:12" ht="113.25" customHeight="1" x14ac:dyDescent="0.25">
      <c r="A39" s="836">
        <v>44518</v>
      </c>
      <c r="B39" s="1531" t="s">
        <v>19</v>
      </c>
      <c r="C39" s="2271" t="s">
        <v>3537</v>
      </c>
      <c r="D39" s="2272"/>
      <c r="E39" s="2272"/>
      <c r="F39" s="2272"/>
      <c r="G39" s="2272"/>
      <c r="H39" s="2272"/>
      <c r="I39" s="2272"/>
      <c r="J39" s="2273"/>
      <c r="K39" s="1575" t="s">
        <v>1540</v>
      </c>
      <c r="L39" s="1576" t="s">
        <v>1540</v>
      </c>
    </row>
    <row r="40" spans="1:12" x14ac:dyDescent="0.25">
      <c r="A40" s="733"/>
      <c r="C40" s="735"/>
      <c r="D40" s="233">
        <f t="shared" ref="D40:D49" si="0">+C40*(100-E40)/100</f>
        <v>0</v>
      </c>
      <c r="E40" s="735"/>
      <c r="F40" s="735"/>
      <c r="G40" s="735"/>
      <c r="H40" s="735"/>
      <c r="I40" s="735"/>
      <c r="J40" s="735"/>
      <c r="K40" s="1195"/>
      <c r="L40" s="736"/>
    </row>
    <row r="41" spans="1:12" x14ac:dyDescent="0.25">
      <c r="A41" s="733"/>
      <c r="C41" s="735"/>
      <c r="D41" s="233">
        <f t="shared" si="0"/>
        <v>0</v>
      </c>
      <c r="E41" s="735"/>
      <c r="F41" s="735"/>
      <c r="G41" s="735"/>
      <c r="H41" s="735"/>
      <c r="I41" s="735"/>
      <c r="J41" s="735"/>
      <c r="K41" s="1195"/>
      <c r="L41" s="736"/>
    </row>
    <row r="42" spans="1:12" x14ac:dyDescent="0.25">
      <c r="A42" s="733"/>
      <c r="C42" s="735"/>
      <c r="D42" s="233">
        <f t="shared" si="0"/>
        <v>0</v>
      </c>
      <c r="E42" s="735"/>
      <c r="F42" s="735"/>
      <c r="G42" s="735"/>
      <c r="H42" s="735"/>
      <c r="I42" s="735"/>
      <c r="J42" s="735"/>
      <c r="K42" s="1195"/>
      <c r="L42" s="736"/>
    </row>
    <row r="43" spans="1:12" x14ac:dyDescent="0.25">
      <c r="A43" s="733"/>
      <c r="C43" s="735"/>
      <c r="D43" s="233">
        <f t="shared" si="0"/>
        <v>0</v>
      </c>
      <c r="E43" s="735"/>
      <c r="F43" s="735"/>
      <c r="G43" s="735"/>
      <c r="H43" s="735"/>
      <c r="I43" s="735"/>
      <c r="J43" s="735"/>
      <c r="K43" s="1195"/>
      <c r="L43" s="736"/>
    </row>
    <row r="44" spans="1:12" x14ac:dyDescent="0.25">
      <c r="A44" s="733"/>
      <c r="C44" s="735"/>
      <c r="D44" s="233">
        <f t="shared" si="0"/>
        <v>0</v>
      </c>
      <c r="E44" s="735"/>
      <c r="F44" s="735"/>
      <c r="G44" s="735"/>
      <c r="H44" s="735"/>
      <c r="I44" s="735"/>
      <c r="J44" s="735"/>
      <c r="K44" s="1195"/>
      <c r="L44" s="736"/>
    </row>
    <row r="45" spans="1:12" x14ac:dyDescent="0.25">
      <c r="A45" s="733"/>
      <c r="C45" s="735"/>
      <c r="D45" s="233">
        <f t="shared" si="0"/>
        <v>0</v>
      </c>
      <c r="E45" s="735"/>
      <c r="F45" s="735"/>
      <c r="G45" s="735"/>
      <c r="H45" s="735"/>
      <c r="I45" s="735"/>
      <c r="J45" s="735"/>
      <c r="K45" s="1195"/>
      <c r="L45" s="736"/>
    </row>
    <row r="46" spans="1:12" x14ac:dyDescent="0.25">
      <c r="A46" s="733"/>
      <c r="C46" s="735"/>
      <c r="D46" s="233">
        <f t="shared" si="0"/>
        <v>0</v>
      </c>
      <c r="E46" s="735"/>
      <c r="F46" s="735"/>
      <c r="G46" s="735"/>
      <c r="H46" s="735"/>
      <c r="I46" s="735"/>
      <c r="J46" s="735"/>
      <c r="K46" s="1195"/>
      <c r="L46" s="736"/>
    </row>
    <row r="47" spans="1:12" x14ac:dyDescent="0.25">
      <c r="A47" s="733"/>
      <c r="C47" s="735"/>
      <c r="D47" s="233">
        <f t="shared" si="0"/>
        <v>0</v>
      </c>
      <c r="E47" s="735"/>
      <c r="F47" s="735"/>
      <c r="G47" s="735"/>
      <c r="H47" s="735"/>
      <c r="I47" s="735"/>
      <c r="J47" s="735"/>
      <c r="K47" s="1195"/>
      <c r="L47" s="736"/>
    </row>
    <row r="48" spans="1:12" x14ac:dyDescent="0.25">
      <c r="A48" s="733"/>
      <c r="C48" s="735"/>
      <c r="D48" s="233">
        <f t="shared" si="0"/>
        <v>0</v>
      </c>
      <c r="E48" s="735"/>
      <c r="F48" s="735"/>
      <c r="G48" s="735"/>
      <c r="H48" s="735"/>
      <c r="I48" s="735"/>
      <c r="J48" s="735"/>
      <c r="K48" s="1195"/>
      <c r="L48" s="736"/>
    </row>
    <row r="49" spans="1:13" x14ac:dyDescent="0.25">
      <c r="A49" s="733"/>
      <c r="C49" s="735"/>
      <c r="D49" s="233">
        <f t="shared" si="0"/>
        <v>0</v>
      </c>
      <c r="E49" s="735"/>
      <c r="F49" s="735"/>
      <c r="G49" s="735"/>
      <c r="H49" s="735"/>
      <c r="I49" s="735"/>
      <c r="J49" s="735"/>
      <c r="K49" s="1195"/>
      <c r="L49" s="736"/>
    </row>
    <row r="50" spans="1:13" x14ac:dyDescent="0.25">
      <c r="A50" s="733"/>
      <c r="C50" s="735"/>
      <c r="D50" s="735"/>
      <c r="E50" s="735"/>
      <c r="F50" s="735"/>
      <c r="G50" s="735"/>
      <c r="H50" s="735"/>
      <c r="I50" s="735"/>
      <c r="J50" s="735"/>
      <c r="K50" s="1195"/>
      <c r="L50" s="736"/>
    </row>
    <row r="51" spans="1:13" x14ac:dyDescent="0.25">
      <c r="A51" s="733"/>
      <c r="C51" s="735"/>
      <c r="D51" s="735"/>
      <c r="E51" s="735"/>
      <c r="F51" s="735"/>
      <c r="G51" s="735"/>
      <c r="H51" s="735"/>
      <c r="I51" s="735"/>
      <c r="J51" s="735"/>
      <c r="K51" s="1195"/>
      <c r="L51" s="736"/>
    </row>
    <row r="52" spans="1:13" x14ac:dyDescent="0.25">
      <c r="A52" s="733"/>
      <c r="C52" s="735"/>
      <c r="D52" s="735"/>
      <c r="E52" s="735"/>
      <c r="F52" s="735"/>
      <c r="G52" s="735"/>
      <c r="H52" s="735"/>
      <c r="I52" s="735"/>
      <c r="J52" s="735"/>
      <c r="K52" s="1195"/>
      <c r="L52" s="736"/>
    </row>
    <row r="53" spans="1:13" x14ac:dyDescent="0.25">
      <c r="A53" s="733"/>
      <c r="C53" s="735"/>
      <c r="D53" s="735"/>
      <c r="E53" s="735"/>
      <c r="F53" s="735"/>
      <c r="G53" s="735"/>
      <c r="H53" s="735"/>
      <c r="I53" s="735"/>
      <c r="J53" s="735"/>
      <c r="K53" s="1195"/>
      <c r="L53" s="736"/>
    </row>
    <row r="54" spans="1:13" x14ac:dyDescent="0.25">
      <c r="A54" s="733"/>
      <c r="C54" s="735"/>
      <c r="D54" s="735"/>
      <c r="E54" s="735"/>
      <c r="F54" s="735"/>
      <c r="G54" s="735"/>
      <c r="H54" s="735"/>
      <c r="I54" s="735"/>
      <c r="J54" s="735"/>
      <c r="K54" s="1195"/>
      <c r="L54" s="736"/>
    </row>
    <row r="55" spans="1:13" x14ac:dyDescent="0.25">
      <c r="A55" s="733"/>
      <c r="C55" s="735"/>
      <c r="D55" s="735"/>
      <c r="E55" s="735"/>
      <c r="F55" s="735"/>
      <c r="G55" s="735"/>
      <c r="H55" s="735"/>
      <c r="I55" s="735"/>
      <c r="J55" s="735"/>
      <c r="K55" s="1195"/>
      <c r="L55" s="736"/>
    </row>
    <row r="56" spans="1:13" x14ac:dyDescent="0.25">
      <c r="A56" s="733"/>
    </row>
    <row r="57" spans="1:13" s="737" customFormat="1" x14ac:dyDescent="0.25">
      <c r="A57" s="733"/>
      <c r="K57" s="1310"/>
      <c r="L57" s="738"/>
      <c r="M57" s="729"/>
    </row>
    <row r="58" spans="1:13" s="737" customFormat="1" x14ac:dyDescent="0.25">
      <c r="A58" s="733"/>
      <c r="K58" s="1310"/>
      <c r="L58" s="738"/>
      <c r="M58" s="729"/>
    </row>
    <row r="59" spans="1:13" s="737" customFormat="1" x14ac:dyDescent="0.25">
      <c r="A59" s="733"/>
      <c r="K59" s="1310"/>
      <c r="L59" s="738"/>
      <c r="M59" s="729"/>
    </row>
    <row r="1563" spans="4:4" x14ac:dyDescent="0.25">
      <c r="D1563" s="737">
        <v>25306</v>
      </c>
    </row>
  </sheetData>
  <autoFilter ref="A6:L49"/>
  <mergeCells count="31">
    <mergeCell ref="C39:J39"/>
    <mergeCell ref="C38:J38"/>
    <mergeCell ref="C36:J36"/>
    <mergeCell ref="C33:J33"/>
    <mergeCell ref="C32:J32"/>
    <mergeCell ref="C29:J29"/>
    <mergeCell ref="A5:B5"/>
    <mergeCell ref="A10:A11"/>
    <mergeCell ref="C11:J11"/>
    <mergeCell ref="C5:F5"/>
    <mergeCell ref="G5:H5"/>
    <mergeCell ref="I5:J5"/>
    <mergeCell ref="C8:J8"/>
    <mergeCell ref="C9:J9"/>
    <mergeCell ref="C7:J7"/>
    <mergeCell ref="C19:J19"/>
    <mergeCell ref="K5:L5"/>
    <mergeCell ref="A1:L1"/>
    <mergeCell ref="A2:B2"/>
    <mergeCell ref="C2:F2"/>
    <mergeCell ref="G2:H4"/>
    <mergeCell ref="I2:J2"/>
    <mergeCell ref="A3:B3"/>
    <mergeCell ref="C3:F3"/>
    <mergeCell ref="I3:J3"/>
    <mergeCell ref="A4:B4"/>
    <mergeCell ref="C4:F4"/>
    <mergeCell ref="I4:J4"/>
    <mergeCell ref="K2:L2"/>
    <mergeCell ref="K3:L3"/>
    <mergeCell ref="K4:L4"/>
  </mergeCells>
  <hyperlinks>
    <hyperlink ref="B7" r:id="rId1"/>
  </hyperlinks>
  <pageMargins left="0.7" right="0.7" top="0.75" bottom="0.75" header="0.3" footer="0.3"/>
  <pageSetup paperSize="9" orientation="portrait"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U154"/>
  <sheetViews>
    <sheetView workbookViewId="0">
      <pane ySplit="6" topLeftCell="A37" activePane="bottomLeft" state="frozen"/>
      <selection pane="bottomLeft" activeCell="C44" sqref="C44:J44"/>
    </sheetView>
  </sheetViews>
  <sheetFormatPr defaultColWidth="8.88671875" defaultRowHeight="15.75" x14ac:dyDescent="0.25"/>
  <cols>
    <col min="1" max="1" width="8.5546875" style="48" customWidth="1"/>
    <col min="2" max="2" width="7.88671875" style="924" customWidth="1"/>
    <col min="3" max="10" width="8.88671875" style="924" customWidth="1"/>
    <col min="11" max="11" width="20.5546875" style="1150" customWidth="1"/>
    <col min="12" max="12" width="43.6640625" style="7" customWidth="1"/>
    <col min="13" max="16384" width="8.88671875" style="89"/>
  </cols>
  <sheetData>
    <row r="1" spans="1:13" s="6" customFormat="1" ht="30.75" customHeight="1" thickTop="1" x14ac:dyDescent="0.25">
      <c r="A1" s="2006" t="s">
        <v>2945</v>
      </c>
      <c r="B1" s="2007"/>
      <c r="C1" s="2007"/>
      <c r="D1" s="2007"/>
      <c r="E1" s="2007"/>
      <c r="F1" s="2007"/>
      <c r="G1" s="2007"/>
      <c r="H1" s="2007"/>
      <c r="I1" s="2007"/>
      <c r="J1" s="2007"/>
      <c r="K1" s="2007"/>
      <c r="L1" s="2008"/>
      <c r="M1" s="5"/>
    </row>
    <row r="2" spans="1:13" s="9" customFormat="1" ht="20.25" customHeight="1" x14ac:dyDescent="0.25">
      <c r="A2" s="1624" t="s">
        <v>177</v>
      </c>
      <c r="B2" s="1625"/>
      <c r="C2" s="1600">
        <f>+(25+123+77)*25</f>
        <v>5625</v>
      </c>
      <c r="D2" s="1601"/>
      <c r="E2" s="1601"/>
      <c r="F2" s="1602"/>
      <c r="G2" s="1754" t="s">
        <v>3240</v>
      </c>
      <c r="H2" s="1755"/>
      <c r="I2" s="1628" t="s">
        <v>178</v>
      </c>
      <c r="J2" s="1629"/>
      <c r="K2" s="1632" t="s">
        <v>185</v>
      </c>
      <c r="L2" s="1633"/>
      <c r="M2" s="8"/>
    </row>
    <row r="3" spans="1:13" s="9" customFormat="1" ht="20.25" customHeight="1" x14ac:dyDescent="0.25">
      <c r="A3" s="1624" t="s">
        <v>179</v>
      </c>
      <c r="B3" s="1625"/>
      <c r="C3" s="1600" t="s">
        <v>193</v>
      </c>
      <c r="D3" s="1601"/>
      <c r="E3" s="1601"/>
      <c r="F3" s="1602"/>
      <c r="G3" s="1673"/>
      <c r="H3" s="1674"/>
      <c r="I3" s="1628" t="s">
        <v>180</v>
      </c>
      <c r="J3" s="1629"/>
      <c r="K3" s="1632" t="s">
        <v>2243</v>
      </c>
      <c r="L3" s="1633"/>
      <c r="M3" s="8"/>
    </row>
    <row r="4" spans="1:13" s="9" customFormat="1" ht="20.25" customHeight="1" x14ac:dyDescent="0.25">
      <c r="A4" s="1624" t="s">
        <v>181</v>
      </c>
      <c r="B4" s="1625"/>
      <c r="C4" s="1600" t="s">
        <v>2956</v>
      </c>
      <c r="D4" s="1601"/>
      <c r="E4" s="1601"/>
      <c r="F4" s="1602"/>
      <c r="G4" s="1626"/>
      <c r="H4" s="1627"/>
      <c r="I4" s="1628" t="s">
        <v>182</v>
      </c>
      <c r="J4" s="1629"/>
      <c r="K4" s="1632" t="s">
        <v>3497</v>
      </c>
      <c r="L4" s="1633"/>
      <c r="M4" s="8"/>
    </row>
    <row r="5" spans="1:13" s="9" customFormat="1" ht="84" customHeight="1" thickBot="1" x14ac:dyDescent="0.3">
      <c r="A5" s="1641" t="s">
        <v>183</v>
      </c>
      <c r="B5" s="1642"/>
      <c r="C5" s="1636" t="s">
        <v>3496</v>
      </c>
      <c r="D5" s="1637"/>
      <c r="E5" s="1637"/>
      <c r="F5" s="1638"/>
      <c r="G5" s="1626"/>
      <c r="H5" s="1627"/>
      <c r="I5" s="1973" t="s">
        <v>297</v>
      </c>
      <c r="J5" s="1974"/>
      <c r="K5" s="1913" t="s">
        <v>2955</v>
      </c>
      <c r="L5" s="1914"/>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312" t="s">
        <v>3050</v>
      </c>
      <c r="L6" s="88" t="s">
        <v>10</v>
      </c>
    </row>
    <row r="7" spans="1:13" ht="111" customHeight="1" thickTop="1" x14ac:dyDescent="0.25">
      <c r="A7" s="487">
        <v>43973</v>
      </c>
      <c r="B7" s="488" t="s">
        <v>78</v>
      </c>
      <c r="C7" s="2159" t="s">
        <v>3101</v>
      </c>
      <c r="D7" s="2160"/>
      <c r="E7" s="2160"/>
      <c r="F7" s="2160"/>
      <c r="G7" s="2160"/>
      <c r="H7" s="2160"/>
      <c r="I7" s="2160"/>
      <c r="J7" s="2160"/>
      <c r="K7" s="1332" t="s">
        <v>1414</v>
      </c>
      <c r="L7" s="1308" t="s">
        <v>1414</v>
      </c>
    </row>
    <row r="8" spans="1:13" x14ac:dyDescent="0.25">
      <c r="A8" s="925">
        <v>43978</v>
      </c>
      <c r="B8" s="529" t="s">
        <v>1360</v>
      </c>
      <c r="C8" s="926"/>
      <c r="D8" s="179"/>
      <c r="E8" s="926"/>
      <c r="F8" s="926"/>
      <c r="G8" s="926"/>
      <c r="H8" s="936">
        <v>2600</v>
      </c>
      <c r="I8" s="936">
        <v>100</v>
      </c>
      <c r="J8" s="926"/>
      <c r="K8" s="1147"/>
      <c r="L8" s="204"/>
    </row>
    <row r="9" spans="1:13" x14ac:dyDescent="0.25">
      <c r="A9" s="925">
        <v>43980</v>
      </c>
      <c r="B9" s="529" t="s">
        <v>18</v>
      </c>
      <c r="C9" s="179">
        <v>200</v>
      </c>
      <c r="D9" s="179">
        <v>192</v>
      </c>
      <c r="E9" s="179">
        <v>4</v>
      </c>
      <c r="F9" s="179" t="s">
        <v>95</v>
      </c>
      <c r="G9" s="179">
        <v>150</v>
      </c>
      <c r="H9" s="926"/>
      <c r="I9" s="926"/>
      <c r="J9" s="926"/>
      <c r="K9" s="1147"/>
      <c r="L9" s="204" t="s">
        <v>132</v>
      </c>
    </row>
    <row r="10" spans="1:13" s="729" customFormat="1" ht="18" customHeight="1" x14ac:dyDescent="0.25">
      <c r="A10" s="1338">
        <v>43981</v>
      </c>
      <c r="B10" s="932" t="s">
        <v>1034</v>
      </c>
      <c r="C10" s="933"/>
      <c r="D10" s="934"/>
      <c r="E10" s="933">
        <v>4</v>
      </c>
      <c r="F10" s="933"/>
      <c r="G10" s="933"/>
      <c r="H10" s="933"/>
      <c r="I10" s="933"/>
      <c r="J10" s="933"/>
      <c r="K10" s="1331"/>
      <c r="L10" s="935"/>
    </row>
    <row r="11" spans="1:13" s="729" customFormat="1" ht="18" customHeight="1" x14ac:dyDescent="0.25">
      <c r="A11" s="1338">
        <v>44012</v>
      </c>
      <c r="B11" s="932" t="s">
        <v>1034</v>
      </c>
      <c r="C11" s="933"/>
      <c r="D11" s="934"/>
      <c r="E11" s="933">
        <v>5</v>
      </c>
      <c r="F11" s="933"/>
      <c r="G11" s="933"/>
      <c r="H11" s="933"/>
      <c r="I11" s="933"/>
      <c r="J11" s="933"/>
      <c r="K11" s="1331"/>
      <c r="L11" s="935"/>
    </row>
    <row r="12" spans="1:13" x14ac:dyDescent="0.25">
      <c r="A12" s="925">
        <v>44024</v>
      </c>
      <c r="B12" s="529" t="s">
        <v>1360</v>
      </c>
      <c r="C12" s="926"/>
      <c r="D12" s="179">
        <f>+C12*(100-E12)/100</f>
        <v>0</v>
      </c>
      <c r="E12" s="926"/>
      <c r="F12" s="926"/>
      <c r="G12" s="926"/>
      <c r="H12" s="926">
        <v>3240</v>
      </c>
      <c r="I12" s="926">
        <v>100</v>
      </c>
      <c r="J12" s="926"/>
      <c r="K12" s="1147"/>
      <c r="L12" s="204"/>
    </row>
    <row r="13" spans="1:13" x14ac:dyDescent="0.25">
      <c r="A13" s="19">
        <v>44035</v>
      </c>
      <c r="B13" s="297" t="s">
        <v>18</v>
      </c>
      <c r="C13" s="237">
        <v>115</v>
      </c>
      <c r="D13" s="237">
        <v>110.4</v>
      </c>
      <c r="E13" s="237">
        <v>5</v>
      </c>
      <c r="F13" s="237" t="s">
        <v>95</v>
      </c>
      <c r="G13" s="237">
        <v>185</v>
      </c>
      <c r="H13" s="236"/>
      <c r="I13" s="236"/>
      <c r="J13" s="236"/>
      <c r="K13" s="1173"/>
      <c r="L13" s="303" t="s">
        <v>3011</v>
      </c>
    </row>
    <row r="14" spans="1:13" s="729" customFormat="1" ht="18" customHeight="1" x14ac:dyDescent="0.25">
      <c r="A14" s="1338">
        <v>44042</v>
      </c>
      <c r="B14" s="932" t="s">
        <v>1034</v>
      </c>
      <c r="C14" s="933"/>
      <c r="D14" s="934"/>
      <c r="E14" s="933">
        <v>5</v>
      </c>
      <c r="F14" s="933"/>
      <c r="G14" s="933"/>
      <c r="H14" s="933"/>
      <c r="I14" s="933"/>
      <c r="J14" s="933"/>
      <c r="K14" s="1331"/>
      <c r="L14" s="935"/>
    </row>
    <row r="15" spans="1:13" x14ac:dyDescent="0.25">
      <c r="A15" s="925">
        <v>44045</v>
      </c>
      <c r="B15" s="529" t="s">
        <v>18</v>
      </c>
      <c r="C15" s="926">
        <v>125</v>
      </c>
      <c r="D15" s="179">
        <f>+C15*(100-E15)/100</f>
        <v>118.75</v>
      </c>
      <c r="E15" s="926">
        <v>5</v>
      </c>
      <c r="F15" s="926" t="s">
        <v>95</v>
      </c>
      <c r="G15" s="926">
        <v>160</v>
      </c>
      <c r="H15" s="926"/>
      <c r="I15" s="926"/>
      <c r="J15" s="926"/>
      <c r="K15" s="1147"/>
      <c r="L15" s="204" t="s">
        <v>2682</v>
      </c>
    </row>
    <row r="16" spans="1:13" x14ac:dyDescent="0.25">
      <c r="A16" s="925">
        <v>44063</v>
      </c>
      <c r="B16" s="529" t="s">
        <v>1360</v>
      </c>
      <c r="C16" s="926"/>
      <c r="D16" s="179">
        <f>+C16*(100-E16)/100</f>
        <v>0</v>
      </c>
      <c r="E16" s="926"/>
      <c r="F16" s="926"/>
      <c r="G16" s="926"/>
      <c r="H16" s="926">
        <v>3520</v>
      </c>
      <c r="I16" s="926">
        <v>100</v>
      </c>
      <c r="J16" s="926"/>
      <c r="K16" s="1147"/>
      <c r="L16" s="204" t="s">
        <v>108</v>
      </c>
    </row>
    <row r="17" spans="1:12" x14ac:dyDescent="0.25">
      <c r="A17" s="925">
        <v>44066</v>
      </c>
      <c r="B17" s="529" t="s">
        <v>26</v>
      </c>
      <c r="C17" s="1589" t="s">
        <v>110</v>
      </c>
      <c r="D17" s="1590"/>
      <c r="E17" s="1590"/>
      <c r="F17" s="1590"/>
      <c r="G17" s="1590"/>
      <c r="H17" s="1590"/>
      <c r="I17" s="1590"/>
      <c r="J17" s="1590"/>
      <c r="K17" s="1360"/>
      <c r="L17" s="204"/>
    </row>
    <row r="18" spans="1:12" s="729" customFormat="1" ht="18" customHeight="1" x14ac:dyDescent="0.25">
      <c r="A18" s="1338">
        <v>44073</v>
      </c>
      <c r="B18" s="932" t="s">
        <v>1034</v>
      </c>
      <c r="C18" s="933"/>
      <c r="D18" s="934"/>
      <c r="E18" s="933">
        <v>6</v>
      </c>
      <c r="F18" s="933"/>
      <c r="G18" s="933"/>
      <c r="H18" s="933"/>
      <c r="I18" s="933"/>
      <c r="J18" s="933"/>
      <c r="K18" s="1331"/>
      <c r="L18" s="935"/>
    </row>
    <row r="19" spans="1:12" x14ac:dyDescent="0.25">
      <c r="A19" s="925">
        <v>44086</v>
      </c>
      <c r="B19" s="529" t="s">
        <v>13</v>
      </c>
      <c r="C19" s="1589" t="s">
        <v>1109</v>
      </c>
      <c r="D19" s="1590"/>
      <c r="E19" s="1590"/>
      <c r="F19" s="1590"/>
      <c r="G19" s="1590"/>
      <c r="H19" s="1590"/>
      <c r="I19" s="1590"/>
      <c r="J19" s="1591"/>
      <c r="K19" s="1147"/>
      <c r="L19" s="204"/>
    </row>
    <row r="20" spans="1:12" s="729" customFormat="1" ht="18" customHeight="1" x14ac:dyDescent="0.25">
      <c r="A20" s="1338">
        <v>44104</v>
      </c>
      <c r="B20" s="932" t="s">
        <v>1034</v>
      </c>
      <c r="C20" s="933"/>
      <c r="D20" s="934"/>
      <c r="E20" s="933">
        <v>20</v>
      </c>
      <c r="F20" s="933"/>
      <c r="G20" s="933"/>
      <c r="H20" s="933"/>
      <c r="I20" s="933"/>
      <c r="J20" s="933"/>
      <c r="K20" s="1331"/>
      <c r="L20" s="935"/>
    </row>
    <row r="21" spans="1:12" x14ac:dyDescent="0.25">
      <c r="A21" s="925">
        <v>44107</v>
      </c>
      <c r="B21" s="529" t="s">
        <v>18</v>
      </c>
      <c r="C21" s="926">
        <v>165</v>
      </c>
      <c r="D21" s="179">
        <f>+C21*(100-E21)/100</f>
        <v>123.75</v>
      </c>
      <c r="E21" s="926">
        <v>25</v>
      </c>
      <c r="F21" s="926" t="s">
        <v>95</v>
      </c>
      <c r="G21" s="926">
        <v>150</v>
      </c>
      <c r="H21" s="926"/>
      <c r="I21" s="926"/>
      <c r="J21" s="926"/>
      <c r="K21" s="1147"/>
      <c r="L21" s="204" t="s">
        <v>36</v>
      </c>
    </row>
    <row r="22" spans="1:12" x14ac:dyDescent="0.25">
      <c r="A22" s="925">
        <v>44108</v>
      </c>
      <c r="B22" s="529" t="s">
        <v>1360</v>
      </c>
      <c r="C22" s="926"/>
      <c r="D22" s="179" t="s">
        <v>1941</v>
      </c>
      <c r="E22" s="926"/>
      <c r="F22" s="926"/>
      <c r="G22" s="926"/>
      <c r="H22" s="926">
        <v>4365</v>
      </c>
      <c r="I22" s="926">
        <v>100</v>
      </c>
      <c r="J22" s="926"/>
      <c r="K22" s="1147"/>
      <c r="L22" s="204" t="s">
        <v>3166</v>
      </c>
    </row>
    <row r="23" spans="1:12" s="729" customFormat="1" ht="18" customHeight="1" x14ac:dyDescent="0.25">
      <c r="A23" s="1338">
        <v>44134</v>
      </c>
      <c r="B23" s="932" t="s">
        <v>1034</v>
      </c>
      <c r="C23" s="933"/>
      <c r="D23" s="934"/>
      <c r="E23" s="933">
        <v>40</v>
      </c>
      <c r="F23" s="933"/>
      <c r="G23" s="933"/>
      <c r="H23" s="933"/>
      <c r="I23" s="933"/>
      <c r="J23" s="933"/>
      <c r="K23" s="1331"/>
      <c r="L23" s="935"/>
    </row>
    <row r="24" spans="1:12" s="729" customFormat="1" ht="18" customHeight="1" x14ac:dyDescent="0.25">
      <c r="A24" s="1338">
        <v>44165</v>
      </c>
      <c r="B24" s="932" t="s">
        <v>1034</v>
      </c>
      <c r="C24" s="933"/>
      <c r="D24" s="934"/>
      <c r="E24" s="933">
        <v>40</v>
      </c>
      <c r="F24" s="933"/>
      <c r="G24" s="933"/>
      <c r="H24" s="933"/>
      <c r="I24" s="933"/>
      <c r="J24" s="933"/>
      <c r="K24" s="1331"/>
      <c r="L24" s="935"/>
    </row>
    <row r="25" spans="1:12" x14ac:dyDescent="0.25">
      <c r="A25" s="925">
        <v>44171</v>
      </c>
      <c r="B25" s="529" t="s">
        <v>13</v>
      </c>
      <c r="C25" s="1589" t="s">
        <v>3263</v>
      </c>
      <c r="D25" s="1590"/>
      <c r="E25" s="1590"/>
      <c r="F25" s="1590"/>
      <c r="G25" s="1590"/>
      <c r="H25" s="1590"/>
      <c r="I25" s="1590"/>
      <c r="J25" s="1591"/>
      <c r="K25" s="1147"/>
      <c r="L25" s="204"/>
    </row>
    <row r="26" spans="1:12" x14ac:dyDescent="0.25">
      <c r="A26" s="925">
        <v>44177</v>
      </c>
      <c r="B26" s="529" t="s">
        <v>18</v>
      </c>
      <c r="C26" s="926">
        <v>250</v>
      </c>
      <c r="D26" s="179">
        <f>+C26-(E26/100*C26)</f>
        <v>150</v>
      </c>
      <c r="E26" s="926">
        <v>40</v>
      </c>
      <c r="F26" s="926" t="s">
        <v>95</v>
      </c>
      <c r="G26" s="926">
        <v>145</v>
      </c>
      <c r="H26" s="926"/>
      <c r="I26" s="926"/>
      <c r="J26" s="926"/>
      <c r="K26" s="1147"/>
      <c r="L26" s="204" t="s">
        <v>3265</v>
      </c>
    </row>
    <row r="27" spans="1:12" x14ac:dyDescent="0.25">
      <c r="A27" s="925">
        <v>44185</v>
      </c>
      <c r="B27" s="529" t="s">
        <v>127</v>
      </c>
      <c r="C27" s="926"/>
      <c r="D27" s="179" t="s">
        <v>1941</v>
      </c>
      <c r="E27" s="926"/>
      <c r="F27" s="926"/>
      <c r="G27" s="926"/>
      <c r="H27" s="926">
        <v>5550</v>
      </c>
      <c r="I27" s="926">
        <v>100</v>
      </c>
      <c r="J27" s="926"/>
      <c r="K27" s="1147"/>
      <c r="L27" s="204"/>
    </row>
    <row r="28" spans="1:12" s="729" customFormat="1" ht="18" customHeight="1" x14ac:dyDescent="0.25">
      <c r="A28" s="1338">
        <v>44195</v>
      </c>
      <c r="B28" s="932" t="s">
        <v>1034</v>
      </c>
      <c r="C28" s="933"/>
      <c r="D28" s="934"/>
      <c r="E28" s="933">
        <v>50</v>
      </c>
      <c r="F28" s="933"/>
      <c r="G28" s="933"/>
      <c r="H28" s="933"/>
      <c r="I28" s="933"/>
      <c r="J28" s="933"/>
      <c r="K28" s="1331"/>
      <c r="L28" s="935"/>
    </row>
    <row r="29" spans="1:12" x14ac:dyDescent="0.25">
      <c r="A29" s="925">
        <v>44204</v>
      </c>
      <c r="B29" s="529" t="s">
        <v>127</v>
      </c>
      <c r="C29" s="926"/>
      <c r="D29" s="179">
        <f>+C29*(100-E29)/100</f>
        <v>0</v>
      </c>
      <c r="E29" s="926"/>
      <c r="F29" s="926"/>
      <c r="G29" s="926"/>
      <c r="H29" s="1431">
        <v>5255</v>
      </c>
      <c r="I29" s="1431">
        <v>100</v>
      </c>
      <c r="J29" s="926"/>
      <c r="K29" s="1147"/>
      <c r="L29" s="204" t="s">
        <v>3295</v>
      </c>
    </row>
    <row r="30" spans="1:12" x14ac:dyDescent="0.25">
      <c r="A30" s="925">
        <v>44206</v>
      </c>
      <c r="B30" s="529" t="s">
        <v>18</v>
      </c>
      <c r="C30" s="179">
        <v>237</v>
      </c>
      <c r="D30" s="179">
        <f>+C30-(E30/100*C30)</f>
        <v>118.5</v>
      </c>
      <c r="E30" s="179">
        <v>50</v>
      </c>
      <c r="F30" s="179" t="s">
        <v>95</v>
      </c>
      <c r="G30" s="179">
        <v>140</v>
      </c>
      <c r="H30" s="926"/>
      <c r="I30" s="926"/>
      <c r="J30" s="926"/>
      <c r="K30" s="1147"/>
      <c r="L30" s="204" t="s">
        <v>2420</v>
      </c>
    </row>
    <row r="31" spans="1:12" s="729" customFormat="1" ht="18" customHeight="1" x14ac:dyDescent="0.25">
      <c r="A31" s="1338">
        <v>44226</v>
      </c>
      <c r="B31" s="932" t="s">
        <v>1034</v>
      </c>
      <c r="C31" s="933"/>
      <c r="D31" s="934"/>
      <c r="E31" s="933">
        <v>52</v>
      </c>
      <c r="F31" s="933"/>
      <c r="G31" s="933"/>
      <c r="H31" s="933"/>
      <c r="I31" s="933"/>
      <c r="J31" s="933"/>
      <c r="K31" s="1331"/>
      <c r="L31" s="935"/>
    </row>
    <row r="32" spans="1:12" s="729" customFormat="1" ht="18" customHeight="1" x14ac:dyDescent="0.25">
      <c r="A32" s="1338">
        <v>44255</v>
      </c>
      <c r="B32" s="932" t="s">
        <v>1034</v>
      </c>
      <c r="C32" s="933"/>
      <c r="D32" s="934"/>
      <c r="E32" s="933">
        <v>52</v>
      </c>
      <c r="F32" s="933"/>
      <c r="G32" s="933"/>
      <c r="H32" s="933"/>
      <c r="I32" s="933"/>
      <c r="J32" s="933"/>
      <c r="K32" s="1331"/>
      <c r="L32" s="935"/>
    </row>
    <row r="33" spans="1:21" ht="24" customHeight="1" x14ac:dyDescent="0.25">
      <c r="A33" s="925">
        <v>44264</v>
      </c>
      <c r="B33" s="529" t="s">
        <v>11</v>
      </c>
      <c r="C33" s="1589" t="s">
        <v>3350</v>
      </c>
      <c r="D33" s="1590"/>
      <c r="E33" s="1590"/>
      <c r="F33" s="1590"/>
      <c r="G33" s="1590"/>
      <c r="H33" s="1590"/>
      <c r="I33" s="1590"/>
      <c r="J33" s="1591"/>
      <c r="K33" s="1147"/>
      <c r="L33" s="204"/>
    </row>
    <row r="34" spans="1:21" ht="26.25" customHeight="1" x14ac:dyDescent="0.25">
      <c r="A34" s="925">
        <v>44307</v>
      </c>
      <c r="B34" s="529" t="s">
        <v>11</v>
      </c>
      <c r="C34" s="1658" t="s">
        <v>3379</v>
      </c>
      <c r="D34" s="1659"/>
      <c r="E34" s="1659"/>
      <c r="F34" s="1659"/>
      <c r="G34" s="1659"/>
      <c r="H34" s="1659"/>
      <c r="I34" s="1659"/>
      <c r="J34" s="1660"/>
      <c r="K34" s="1147"/>
      <c r="L34" s="204"/>
    </row>
    <row r="35" spans="1:21" ht="24" customHeight="1" x14ac:dyDescent="0.25">
      <c r="A35" s="925">
        <v>44315</v>
      </c>
      <c r="B35" s="529" t="s">
        <v>18</v>
      </c>
      <c r="C35" s="926">
        <v>170</v>
      </c>
      <c r="D35" s="179">
        <f>+C35*(100-E35)/100</f>
        <v>81.599999999999994</v>
      </c>
      <c r="E35" s="926">
        <v>52</v>
      </c>
      <c r="F35" s="926"/>
      <c r="G35" s="926">
        <v>140</v>
      </c>
      <c r="H35" s="926"/>
      <c r="I35" s="926"/>
      <c r="J35" s="926"/>
      <c r="K35" s="1147"/>
      <c r="L35" s="204" t="s">
        <v>2772</v>
      </c>
    </row>
    <row r="36" spans="1:21" x14ac:dyDescent="0.25">
      <c r="A36" s="925">
        <v>44318</v>
      </c>
      <c r="B36" s="529" t="s">
        <v>127</v>
      </c>
      <c r="D36" s="179" t="s">
        <v>1941</v>
      </c>
      <c r="H36" s="924">
        <v>5875</v>
      </c>
      <c r="I36" s="924">
        <v>100</v>
      </c>
      <c r="L36" s="84"/>
    </row>
    <row r="37" spans="1:21" s="924" customFormat="1" x14ac:dyDescent="0.25">
      <c r="A37" s="925">
        <v>44319</v>
      </c>
      <c r="B37" s="529" t="s">
        <v>26</v>
      </c>
      <c r="C37" s="1658" t="s">
        <v>3394</v>
      </c>
      <c r="D37" s="1659"/>
      <c r="E37" s="1659"/>
      <c r="F37" s="1659"/>
      <c r="G37" s="1659"/>
      <c r="H37" s="1659"/>
      <c r="I37" s="1659"/>
      <c r="J37" s="1660"/>
      <c r="K37" s="1150"/>
      <c r="L37" s="7"/>
      <c r="M37" s="89"/>
      <c r="N37" s="89"/>
      <c r="O37" s="89"/>
      <c r="P37" s="89"/>
      <c r="Q37" s="89"/>
      <c r="R37" s="89"/>
      <c r="S37" s="89"/>
      <c r="T37" s="89"/>
      <c r="U37" s="89"/>
    </row>
    <row r="38" spans="1:21" x14ac:dyDescent="0.25">
      <c r="A38" s="1482">
        <v>44349</v>
      </c>
      <c r="B38" s="529" t="s">
        <v>127</v>
      </c>
      <c r="C38" s="1481"/>
      <c r="D38" s="179">
        <f>+C38*(100-E38)/100</f>
        <v>0</v>
      </c>
      <c r="E38" s="1481"/>
      <c r="F38" s="1481"/>
      <c r="G38" s="1481"/>
      <c r="H38" s="1481">
        <v>4795</v>
      </c>
      <c r="I38" s="1481">
        <v>100</v>
      </c>
      <c r="J38" s="1481"/>
      <c r="K38" s="1480"/>
      <c r="L38" s="204" t="s">
        <v>231</v>
      </c>
    </row>
    <row r="39" spans="1:21" ht="24" customHeight="1" x14ac:dyDescent="0.25">
      <c r="A39" s="1498">
        <v>44352</v>
      </c>
      <c r="B39" s="529" t="s">
        <v>18</v>
      </c>
      <c r="C39" s="1497">
        <v>135</v>
      </c>
      <c r="D39" s="179">
        <f>+C39*(100-E39)/100</f>
        <v>67.5</v>
      </c>
      <c r="E39" s="1497">
        <v>50</v>
      </c>
      <c r="F39" s="1497"/>
      <c r="G39" s="1497">
        <v>135</v>
      </c>
      <c r="H39" s="1497"/>
      <c r="I39" s="1497"/>
      <c r="J39" s="1497"/>
      <c r="K39" s="1496"/>
      <c r="L39" s="204" t="s">
        <v>1634</v>
      </c>
    </row>
    <row r="40" spans="1:21" ht="24" customHeight="1" x14ac:dyDescent="0.25">
      <c r="A40" s="1498">
        <v>44372</v>
      </c>
      <c r="B40" s="529" t="s">
        <v>127</v>
      </c>
      <c r="C40" s="1497"/>
      <c r="D40" s="179"/>
      <c r="E40" s="1497"/>
      <c r="F40" s="1497"/>
      <c r="G40" s="1497"/>
      <c r="H40" s="1497">
        <v>4770</v>
      </c>
      <c r="I40" s="1497">
        <v>100</v>
      </c>
      <c r="J40" s="1497"/>
      <c r="K40" s="1496"/>
      <c r="L40" s="204"/>
    </row>
    <row r="41" spans="1:21" ht="24" customHeight="1" x14ac:dyDescent="0.25">
      <c r="A41" s="1498">
        <v>44393</v>
      </c>
      <c r="B41" s="529" t="s">
        <v>18</v>
      </c>
      <c r="C41" s="1497">
        <v>130</v>
      </c>
      <c r="D41" s="179">
        <v>65</v>
      </c>
      <c r="E41" s="1497">
        <v>50</v>
      </c>
      <c r="F41" s="1497" t="s">
        <v>95</v>
      </c>
      <c r="G41" s="1497">
        <v>120</v>
      </c>
      <c r="H41" s="1497"/>
      <c r="I41" s="1497"/>
      <c r="J41" s="1497"/>
      <c r="K41" s="1496"/>
      <c r="L41" s="204" t="s">
        <v>3463</v>
      </c>
    </row>
    <row r="42" spans="1:21" ht="24" customHeight="1" x14ac:dyDescent="0.25">
      <c r="A42" s="1498">
        <v>44454</v>
      </c>
      <c r="B42" s="529" t="s">
        <v>127</v>
      </c>
      <c r="C42" s="1497"/>
      <c r="D42" s="179"/>
      <c r="E42" s="1497"/>
      <c r="F42" s="1497"/>
      <c r="G42" s="1497"/>
      <c r="H42" s="1497">
        <v>4930</v>
      </c>
      <c r="I42" s="1497">
        <v>100</v>
      </c>
      <c r="J42" s="1497"/>
      <c r="K42" s="1496"/>
      <c r="L42" s="204"/>
    </row>
    <row r="43" spans="1:21" ht="36.75" customHeight="1" x14ac:dyDescent="0.25">
      <c r="A43" s="1498">
        <v>44477</v>
      </c>
      <c r="B43" s="529" t="s">
        <v>13</v>
      </c>
      <c r="C43" s="1734" t="s">
        <v>3499</v>
      </c>
      <c r="D43" s="1735"/>
      <c r="E43" s="1735"/>
      <c r="F43" s="1735"/>
      <c r="G43" s="1735"/>
      <c r="H43" s="1735"/>
      <c r="I43" s="1735"/>
      <c r="J43" s="1736"/>
      <c r="K43" s="1496"/>
      <c r="L43" s="288" t="s">
        <v>2018</v>
      </c>
    </row>
    <row r="44" spans="1:21" ht="33" customHeight="1" x14ac:dyDescent="0.25">
      <c r="A44" s="1498">
        <v>44480</v>
      </c>
      <c r="B44" s="529" t="s">
        <v>13</v>
      </c>
      <c r="C44" s="1734" t="s">
        <v>3500</v>
      </c>
      <c r="D44" s="1735"/>
      <c r="E44" s="1735"/>
      <c r="F44" s="1735"/>
      <c r="G44" s="1735"/>
      <c r="H44" s="1735"/>
      <c r="I44" s="1735"/>
      <c r="J44" s="1736"/>
      <c r="K44" s="1496"/>
      <c r="L44" s="204"/>
    </row>
    <row r="45" spans="1:21" ht="24" customHeight="1" x14ac:dyDescent="0.25">
      <c r="A45" s="1498"/>
      <c r="B45" s="529"/>
      <c r="C45" s="1497"/>
      <c r="D45" s="179"/>
      <c r="E45" s="1497"/>
      <c r="F45" s="1497"/>
      <c r="G45" s="1497"/>
      <c r="H45" s="1497"/>
      <c r="I45" s="1497"/>
      <c r="J45" s="1497"/>
      <c r="K45" s="1496"/>
      <c r="L45" s="204"/>
    </row>
    <row r="46" spans="1:21" ht="24" customHeight="1" x14ac:dyDescent="0.25">
      <c r="A46" s="1498"/>
      <c r="B46" s="529"/>
      <c r="C46" s="1497"/>
      <c r="D46" s="179"/>
      <c r="E46" s="1497"/>
      <c r="F46" s="1497"/>
      <c r="G46" s="1497"/>
      <c r="H46" s="1497"/>
      <c r="I46" s="1497"/>
      <c r="J46" s="1497"/>
      <c r="K46" s="1496"/>
      <c r="L46" s="204"/>
    </row>
    <row r="47" spans="1:21" ht="24" customHeight="1" x14ac:dyDescent="0.25">
      <c r="A47" s="1498"/>
      <c r="B47" s="529"/>
      <c r="C47" s="1497"/>
      <c r="D47" s="179"/>
      <c r="E47" s="1497"/>
      <c r="F47" s="1497"/>
      <c r="G47" s="1497"/>
      <c r="H47" s="1497"/>
      <c r="I47" s="1497"/>
      <c r="J47" s="1497"/>
      <c r="K47" s="1496"/>
      <c r="L47" s="204"/>
    </row>
    <row r="48" spans="1:21" ht="24" customHeight="1" x14ac:dyDescent="0.25">
      <c r="A48" s="1498"/>
      <c r="B48" s="529"/>
      <c r="C48" s="1497"/>
      <c r="D48" s="179"/>
      <c r="E48" s="1497"/>
      <c r="F48" s="1497"/>
      <c r="G48" s="1497"/>
      <c r="H48" s="1497"/>
      <c r="I48" s="1497"/>
      <c r="J48" s="1497"/>
      <c r="K48" s="1496"/>
      <c r="L48" s="204"/>
    </row>
    <row r="49" spans="1:12" ht="24" customHeight="1" x14ac:dyDescent="0.25">
      <c r="A49" s="1498"/>
      <c r="B49" s="529"/>
      <c r="C49" s="1497"/>
      <c r="D49" s="179"/>
      <c r="E49" s="1497"/>
      <c r="F49" s="1497"/>
      <c r="G49" s="1497"/>
      <c r="H49" s="1497"/>
      <c r="I49" s="1497"/>
      <c r="J49" s="1497"/>
      <c r="K49" s="1496"/>
      <c r="L49" s="204"/>
    </row>
    <row r="50" spans="1:12" ht="24" customHeight="1" x14ac:dyDescent="0.25">
      <c r="A50" s="1498"/>
      <c r="B50" s="529"/>
      <c r="C50" s="1497"/>
      <c r="D50" s="179"/>
      <c r="E50" s="1497"/>
      <c r="F50" s="1497"/>
      <c r="G50" s="1497"/>
      <c r="H50" s="1497"/>
      <c r="I50" s="1497"/>
      <c r="J50" s="1497"/>
      <c r="K50" s="1496"/>
      <c r="L50" s="204"/>
    </row>
    <row r="51" spans="1:12" ht="24" customHeight="1" x14ac:dyDescent="0.25">
      <c r="A51" s="1498"/>
      <c r="B51" s="529"/>
      <c r="C51" s="1497"/>
      <c r="D51" s="179"/>
      <c r="E51" s="1497"/>
      <c r="F51" s="1497"/>
      <c r="G51" s="1497"/>
      <c r="H51" s="1497"/>
      <c r="I51" s="1497"/>
      <c r="J51" s="1497"/>
      <c r="K51" s="1496"/>
      <c r="L51" s="204"/>
    </row>
    <row r="52" spans="1:12" ht="24" customHeight="1" x14ac:dyDescent="0.25">
      <c r="A52" s="1498"/>
      <c r="B52" s="529"/>
      <c r="C52" s="1497"/>
      <c r="D52" s="179"/>
      <c r="E52" s="1497"/>
      <c r="F52" s="1497"/>
      <c r="G52" s="1497"/>
      <c r="H52" s="1497"/>
      <c r="I52" s="1497"/>
      <c r="J52" s="1497"/>
      <c r="K52" s="1496"/>
      <c r="L52" s="204"/>
    </row>
    <row r="53" spans="1:12" ht="24" customHeight="1" x14ac:dyDescent="0.25">
      <c r="A53" s="1498"/>
      <c r="B53" s="529"/>
      <c r="C53" s="1497"/>
      <c r="D53" s="179"/>
      <c r="E53" s="1497"/>
      <c r="F53" s="1497"/>
      <c r="G53" s="1497"/>
      <c r="H53" s="1497"/>
      <c r="I53" s="1497"/>
      <c r="J53" s="1497"/>
      <c r="K53" s="1496"/>
      <c r="L53" s="204"/>
    </row>
    <row r="54" spans="1:12" ht="24" customHeight="1" x14ac:dyDescent="0.25">
      <c r="A54" s="1498"/>
      <c r="B54" s="529"/>
      <c r="C54" s="1497"/>
      <c r="D54" s="179"/>
      <c r="E54" s="1497"/>
      <c r="F54" s="1497"/>
      <c r="G54" s="1497"/>
      <c r="H54" s="1497"/>
      <c r="I54" s="1497"/>
      <c r="J54" s="1497"/>
      <c r="K54" s="1496"/>
      <c r="L54" s="204"/>
    </row>
    <row r="55" spans="1:12" ht="24" customHeight="1" x14ac:dyDescent="0.25">
      <c r="A55" s="1498"/>
      <c r="B55" s="529"/>
      <c r="C55" s="1497"/>
      <c r="D55" s="179"/>
      <c r="E55" s="1497"/>
      <c r="F55" s="1497"/>
      <c r="G55" s="1497"/>
      <c r="H55" s="1497"/>
      <c r="I55" s="1497"/>
      <c r="J55" s="1497"/>
      <c r="K55" s="1496"/>
      <c r="L55" s="204"/>
    </row>
    <row r="56" spans="1:12" ht="24" customHeight="1" x14ac:dyDescent="0.25">
      <c r="A56" s="1498"/>
      <c r="B56" s="529"/>
      <c r="C56" s="1497"/>
      <c r="D56" s="179"/>
      <c r="E56" s="1497"/>
      <c r="F56" s="1497"/>
      <c r="G56" s="1497"/>
      <c r="H56" s="1497"/>
      <c r="I56" s="1497"/>
      <c r="J56" s="1497"/>
      <c r="K56" s="1496"/>
      <c r="L56" s="204"/>
    </row>
    <row r="57" spans="1:12" ht="24" customHeight="1" x14ac:dyDescent="0.25">
      <c r="A57" s="1498"/>
      <c r="B57" s="529"/>
      <c r="C57" s="1497"/>
      <c r="D57" s="179"/>
      <c r="E57" s="1497"/>
      <c r="F57" s="1497"/>
      <c r="G57" s="1497"/>
      <c r="H57" s="1497"/>
      <c r="I57" s="1497"/>
      <c r="J57" s="1497"/>
      <c r="K57" s="1496"/>
      <c r="L57" s="204"/>
    </row>
    <row r="58" spans="1:12" ht="24" customHeight="1" x14ac:dyDescent="0.25">
      <c r="A58" s="1498"/>
      <c r="B58" s="529"/>
      <c r="C58" s="1497"/>
      <c r="D58" s="179"/>
      <c r="E58" s="1497"/>
      <c r="F58" s="1497"/>
      <c r="G58" s="1497"/>
      <c r="H58" s="1497"/>
      <c r="I58" s="1497"/>
      <c r="J58" s="1497"/>
      <c r="K58" s="1496"/>
      <c r="L58" s="204"/>
    </row>
    <row r="59" spans="1:12" ht="24" customHeight="1" x14ac:dyDescent="0.25">
      <c r="A59" s="1498"/>
      <c r="B59" s="529"/>
      <c r="C59" s="1497"/>
      <c r="D59" s="179"/>
      <c r="E59" s="1497"/>
      <c r="F59" s="1497"/>
      <c r="G59" s="1497"/>
      <c r="H59" s="1497"/>
      <c r="I59" s="1497"/>
      <c r="J59" s="1497"/>
      <c r="K59" s="1496"/>
      <c r="L59" s="204"/>
    </row>
    <row r="60" spans="1:12" ht="24" customHeight="1" x14ac:dyDescent="0.25">
      <c r="A60" s="1498"/>
      <c r="B60" s="529"/>
      <c r="C60" s="1497"/>
      <c r="D60" s="179"/>
      <c r="E60" s="1497"/>
      <c r="F60" s="1497"/>
      <c r="G60" s="1497"/>
      <c r="H60" s="1497"/>
      <c r="I60" s="1497"/>
      <c r="J60" s="1497"/>
      <c r="K60" s="1496"/>
      <c r="L60" s="204"/>
    </row>
    <row r="61" spans="1:12" ht="24" customHeight="1" x14ac:dyDescent="0.25">
      <c r="A61" s="1498"/>
      <c r="B61" s="529"/>
      <c r="C61" s="1497"/>
      <c r="D61" s="179"/>
      <c r="E61" s="1497"/>
      <c r="F61" s="1497"/>
      <c r="G61" s="1497"/>
      <c r="H61" s="1497"/>
      <c r="I61" s="1497"/>
      <c r="J61" s="1497"/>
      <c r="K61" s="1496"/>
      <c r="L61" s="204"/>
    </row>
    <row r="62" spans="1:12" ht="24" customHeight="1" x14ac:dyDescent="0.25">
      <c r="A62" s="1498"/>
      <c r="B62" s="529"/>
      <c r="C62" s="1497"/>
      <c r="D62" s="179"/>
      <c r="E62" s="1497"/>
      <c r="F62" s="1497"/>
      <c r="G62" s="1497"/>
      <c r="H62" s="1497"/>
      <c r="I62" s="1497"/>
      <c r="J62" s="1497"/>
      <c r="K62" s="1496"/>
      <c r="L62" s="204"/>
    </row>
    <row r="63" spans="1:12" ht="24" customHeight="1" x14ac:dyDescent="0.25">
      <c r="A63" s="1498"/>
      <c r="B63" s="529"/>
      <c r="C63" s="1497"/>
      <c r="D63" s="179"/>
      <c r="E63" s="1497"/>
      <c r="F63" s="1497"/>
      <c r="G63" s="1497"/>
      <c r="H63" s="1497"/>
      <c r="I63" s="1497"/>
      <c r="J63" s="1497"/>
      <c r="K63" s="1496"/>
      <c r="L63" s="204"/>
    </row>
    <row r="64" spans="1:12" ht="24" customHeight="1" x14ac:dyDescent="0.25">
      <c r="A64" s="1498"/>
      <c r="B64" s="529"/>
      <c r="C64" s="1497"/>
      <c r="D64" s="179"/>
      <c r="E64" s="1497"/>
      <c r="F64" s="1497"/>
      <c r="G64" s="1497"/>
      <c r="H64" s="1497"/>
      <c r="I64" s="1497"/>
      <c r="J64" s="1497"/>
      <c r="K64" s="1496"/>
      <c r="L64" s="204"/>
    </row>
    <row r="65" spans="1:12" ht="24" customHeight="1" x14ac:dyDescent="0.25">
      <c r="A65" s="1498"/>
      <c r="B65" s="529"/>
      <c r="C65" s="1497"/>
      <c r="D65" s="179"/>
      <c r="E65" s="1497"/>
      <c r="F65" s="1497"/>
      <c r="G65" s="1497"/>
      <c r="H65" s="1497"/>
      <c r="I65" s="1497"/>
      <c r="J65" s="1497"/>
      <c r="K65" s="1496"/>
      <c r="L65" s="204"/>
    </row>
    <row r="66" spans="1:12" ht="24" customHeight="1" x14ac:dyDescent="0.25">
      <c r="A66" s="1498"/>
      <c r="B66" s="529"/>
      <c r="C66" s="1497"/>
      <c r="D66" s="179"/>
      <c r="E66" s="1497"/>
      <c r="F66" s="1497"/>
      <c r="G66" s="1497"/>
      <c r="H66" s="1497"/>
      <c r="I66" s="1497"/>
      <c r="J66" s="1497"/>
      <c r="K66" s="1496"/>
      <c r="L66" s="204"/>
    </row>
    <row r="67" spans="1:12" ht="24" customHeight="1" x14ac:dyDescent="0.25">
      <c r="A67" s="1498"/>
      <c r="B67" s="529"/>
      <c r="C67" s="1497"/>
      <c r="D67" s="179"/>
      <c r="E67" s="1497"/>
      <c r="F67" s="1497"/>
      <c r="G67" s="1497"/>
      <c r="H67" s="1497"/>
      <c r="I67" s="1497"/>
      <c r="J67" s="1497"/>
      <c r="K67" s="1496"/>
      <c r="L67" s="204"/>
    </row>
    <row r="68" spans="1:12" ht="24" customHeight="1" x14ac:dyDescent="0.25">
      <c r="A68" s="1498"/>
      <c r="B68" s="529"/>
      <c r="C68" s="1497"/>
      <c r="D68" s="179"/>
      <c r="E68" s="1497"/>
      <c r="F68" s="1497"/>
      <c r="G68" s="1497"/>
      <c r="H68" s="1497"/>
      <c r="I68" s="1497"/>
      <c r="J68" s="1497"/>
      <c r="K68" s="1496"/>
      <c r="L68" s="204"/>
    </row>
    <row r="69" spans="1:12" ht="24" customHeight="1" x14ac:dyDescent="0.25">
      <c r="A69" s="1498"/>
      <c r="B69" s="529"/>
      <c r="C69" s="1497"/>
      <c r="D69" s="179"/>
      <c r="E69" s="1497"/>
      <c r="F69" s="1497"/>
      <c r="G69" s="1497"/>
      <c r="H69" s="1497"/>
      <c r="I69" s="1497"/>
      <c r="J69" s="1497"/>
      <c r="K69" s="1496"/>
      <c r="L69" s="204"/>
    </row>
    <row r="70" spans="1:12" ht="24" customHeight="1" x14ac:dyDescent="0.25">
      <c r="A70" s="1498"/>
      <c r="B70" s="529"/>
      <c r="C70" s="1497"/>
      <c r="D70" s="179"/>
      <c r="E70" s="1497"/>
      <c r="F70" s="1497"/>
      <c r="G70" s="1497"/>
      <c r="H70" s="1497"/>
      <c r="I70" s="1497"/>
      <c r="J70" s="1497"/>
      <c r="K70" s="1496"/>
      <c r="L70" s="204"/>
    </row>
    <row r="71" spans="1:12" ht="24" customHeight="1" x14ac:dyDescent="0.25">
      <c r="A71" s="1498"/>
      <c r="B71" s="529"/>
      <c r="C71" s="1497"/>
      <c r="D71" s="179"/>
      <c r="E71" s="1497"/>
      <c r="F71" s="1497"/>
      <c r="G71" s="1497"/>
      <c r="H71" s="1497"/>
      <c r="I71" s="1497"/>
      <c r="J71" s="1497"/>
      <c r="K71" s="1496"/>
      <c r="L71" s="204"/>
    </row>
    <row r="72" spans="1:12" ht="24" customHeight="1" x14ac:dyDescent="0.25">
      <c r="A72" s="1498"/>
      <c r="B72" s="529"/>
      <c r="C72" s="1497"/>
      <c r="D72" s="179"/>
      <c r="E72" s="1497"/>
      <c r="F72" s="1497"/>
      <c r="G72" s="1497"/>
      <c r="H72" s="1497"/>
      <c r="I72" s="1497"/>
      <c r="J72" s="1497"/>
      <c r="K72" s="1496"/>
      <c r="L72" s="204"/>
    </row>
    <row r="73" spans="1:12" ht="24" customHeight="1" x14ac:dyDescent="0.25">
      <c r="A73" s="1498"/>
      <c r="B73" s="529"/>
      <c r="C73" s="1497"/>
      <c r="D73" s="179"/>
      <c r="E73" s="1497"/>
      <c r="F73" s="1497"/>
      <c r="G73" s="1497"/>
      <c r="H73" s="1497"/>
      <c r="I73" s="1497"/>
      <c r="J73" s="1497"/>
      <c r="K73" s="1496"/>
      <c r="L73" s="204"/>
    </row>
    <row r="74" spans="1:12" ht="24" customHeight="1" x14ac:dyDescent="0.25">
      <c r="A74" s="1498"/>
      <c r="B74" s="529"/>
      <c r="C74" s="1497"/>
      <c r="D74" s="179"/>
      <c r="E74" s="1497"/>
      <c r="F74" s="1497"/>
      <c r="G74" s="1497"/>
      <c r="H74" s="1497"/>
      <c r="I74" s="1497"/>
      <c r="J74" s="1497"/>
      <c r="K74" s="1496"/>
      <c r="L74" s="204"/>
    </row>
    <row r="75" spans="1:12" ht="24" customHeight="1" x14ac:dyDescent="0.25">
      <c r="A75" s="1498"/>
      <c r="B75" s="529"/>
      <c r="C75" s="1497"/>
      <c r="D75" s="179"/>
      <c r="E75" s="1497"/>
      <c r="F75" s="1497"/>
      <c r="G75" s="1497"/>
      <c r="H75" s="1497"/>
      <c r="I75" s="1497"/>
      <c r="J75" s="1497"/>
      <c r="K75" s="1496"/>
      <c r="L75" s="204"/>
    </row>
    <row r="76" spans="1:12" ht="24" customHeight="1" x14ac:dyDescent="0.25">
      <c r="A76" s="1498"/>
      <c r="B76" s="529"/>
      <c r="C76" s="1497"/>
      <c r="D76" s="179"/>
      <c r="E76" s="1497"/>
      <c r="F76" s="1497"/>
      <c r="G76" s="1497"/>
      <c r="H76" s="1497"/>
      <c r="I76" s="1497"/>
      <c r="J76" s="1497"/>
      <c r="K76" s="1496"/>
      <c r="L76" s="204"/>
    </row>
    <row r="77" spans="1:12" ht="24" customHeight="1" x14ac:dyDescent="0.25">
      <c r="A77" s="1498"/>
      <c r="B77" s="529"/>
      <c r="C77" s="1497"/>
      <c r="D77" s="179"/>
      <c r="E77" s="1497"/>
      <c r="F77" s="1497"/>
      <c r="G77" s="1497"/>
      <c r="H77" s="1497"/>
      <c r="I77" s="1497"/>
      <c r="J77" s="1497"/>
      <c r="K77" s="1496"/>
      <c r="L77" s="204"/>
    </row>
    <row r="78" spans="1:12" ht="24" customHeight="1" x14ac:dyDescent="0.25">
      <c r="A78" s="1498"/>
      <c r="B78" s="529"/>
      <c r="C78" s="1497"/>
      <c r="D78" s="179"/>
      <c r="E78" s="1497"/>
      <c r="F78" s="1497"/>
      <c r="G78" s="1497"/>
      <c r="H78" s="1497"/>
      <c r="I78" s="1497"/>
      <c r="J78" s="1497"/>
      <c r="K78" s="1496"/>
      <c r="L78" s="204"/>
    </row>
    <row r="79" spans="1:12" ht="24" customHeight="1" x14ac:dyDescent="0.25">
      <c r="A79" s="1498"/>
      <c r="B79" s="529"/>
      <c r="C79" s="1497"/>
      <c r="D79" s="179"/>
      <c r="E79" s="1497"/>
      <c r="F79" s="1497"/>
      <c r="G79" s="1497"/>
      <c r="H79" s="1497"/>
      <c r="I79" s="1497"/>
      <c r="J79" s="1497"/>
      <c r="K79" s="1496"/>
      <c r="L79" s="204"/>
    </row>
    <row r="80" spans="1:12" ht="24" customHeight="1" x14ac:dyDescent="0.25">
      <c r="A80" s="1498"/>
      <c r="B80" s="529"/>
      <c r="C80" s="1497"/>
      <c r="D80" s="179"/>
      <c r="E80" s="1497"/>
      <c r="F80" s="1497"/>
      <c r="G80" s="1497"/>
      <c r="H80" s="1497"/>
      <c r="I80" s="1497"/>
      <c r="J80" s="1497"/>
      <c r="K80" s="1496"/>
      <c r="L80" s="204"/>
    </row>
    <row r="81" spans="1:12" ht="24" customHeight="1" x14ac:dyDescent="0.25">
      <c r="A81" s="1498"/>
      <c r="B81" s="529"/>
      <c r="C81" s="1497"/>
      <c r="D81" s="179"/>
      <c r="E81" s="1497"/>
      <c r="F81" s="1497"/>
      <c r="G81" s="1497"/>
      <c r="H81" s="1497"/>
      <c r="I81" s="1497"/>
      <c r="J81" s="1497"/>
      <c r="K81" s="1496"/>
      <c r="L81" s="204"/>
    </row>
    <row r="82" spans="1:12" ht="24" customHeight="1" x14ac:dyDescent="0.25">
      <c r="A82" s="1498"/>
      <c r="B82" s="529"/>
      <c r="C82" s="1497"/>
      <c r="D82" s="179"/>
      <c r="E82" s="1497"/>
      <c r="F82" s="1497"/>
      <c r="G82" s="1497"/>
      <c r="H82" s="1497"/>
      <c r="I82" s="1497"/>
      <c r="J82" s="1497"/>
      <c r="K82" s="1496"/>
      <c r="L82" s="204"/>
    </row>
    <row r="83" spans="1:12" ht="24" customHeight="1" x14ac:dyDescent="0.25">
      <c r="A83" s="1498"/>
      <c r="B83" s="529"/>
      <c r="C83" s="1497"/>
      <c r="D83" s="179"/>
      <c r="E83" s="1497"/>
      <c r="F83" s="1497"/>
      <c r="G83" s="1497"/>
      <c r="H83" s="1497"/>
      <c r="I83" s="1497"/>
      <c r="J83" s="1497"/>
      <c r="K83" s="1496"/>
      <c r="L83" s="204"/>
    </row>
    <row r="84" spans="1:12" ht="24" customHeight="1" x14ac:dyDescent="0.25">
      <c r="A84" s="1498"/>
      <c r="B84" s="529"/>
      <c r="C84" s="1497"/>
      <c r="D84" s="179"/>
      <c r="E84" s="1497"/>
      <c r="F84" s="1497"/>
      <c r="G84" s="1497"/>
      <c r="H84" s="1497"/>
      <c r="I84" s="1497"/>
      <c r="J84" s="1497"/>
      <c r="K84" s="1496"/>
      <c r="L84" s="204"/>
    </row>
    <row r="85" spans="1:12" ht="24" customHeight="1" x14ac:dyDescent="0.25">
      <c r="A85" s="1498"/>
      <c r="B85" s="529"/>
      <c r="C85" s="1497"/>
      <c r="D85" s="179"/>
      <c r="E85" s="1497"/>
      <c r="F85" s="1497"/>
      <c r="G85" s="1497"/>
      <c r="H85" s="1497"/>
      <c r="I85" s="1497"/>
      <c r="J85" s="1497"/>
      <c r="K85" s="1496"/>
      <c r="L85" s="204"/>
    </row>
    <row r="86" spans="1:12" ht="24" customHeight="1" x14ac:dyDescent="0.25">
      <c r="A86" s="1498"/>
      <c r="B86" s="529"/>
      <c r="C86" s="1497"/>
      <c r="D86" s="179"/>
      <c r="E86" s="1497"/>
      <c r="F86" s="1497"/>
      <c r="G86" s="1497"/>
      <c r="H86" s="1497"/>
      <c r="I86" s="1497"/>
      <c r="J86" s="1497"/>
      <c r="K86" s="1496"/>
      <c r="L86" s="204"/>
    </row>
    <row r="87" spans="1:12" ht="24" customHeight="1" x14ac:dyDescent="0.25">
      <c r="A87" s="1498"/>
      <c r="B87" s="529"/>
      <c r="C87" s="1497"/>
      <c r="D87" s="179"/>
      <c r="E87" s="1497"/>
      <c r="F87" s="1497"/>
      <c r="G87" s="1497"/>
      <c r="H87" s="1497"/>
      <c r="I87" s="1497"/>
      <c r="J87" s="1497"/>
      <c r="K87" s="1496"/>
      <c r="L87" s="204"/>
    </row>
    <row r="88" spans="1:12" ht="24" customHeight="1" x14ac:dyDescent="0.25">
      <c r="A88" s="1498"/>
      <c r="B88" s="529"/>
      <c r="C88" s="1497"/>
      <c r="D88" s="179"/>
      <c r="E88" s="1497"/>
      <c r="F88" s="1497"/>
      <c r="G88" s="1497"/>
      <c r="H88" s="1497"/>
      <c r="I88" s="1497"/>
      <c r="J88" s="1497"/>
      <c r="K88" s="1496"/>
      <c r="L88" s="204"/>
    </row>
    <row r="89" spans="1:12" ht="24" customHeight="1" x14ac:dyDescent="0.25">
      <c r="A89" s="1498"/>
      <c r="B89" s="529"/>
      <c r="C89" s="1497"/>
      <c r="D89" s="179"/>
      <c r="E89" s="1497"/>
      <c r="F89" s="1497"/>
      <c r="G89" s="1497"/>
      <c r="H89" s="1497"/>
      <c r="I89" s="1497"/>
      <c r="J89" s="1497"/>
      <c r="K89" s="1496"/>
      <c r="L89" s="204"/>
    </row>
    <row r="90" spans="1:12" ht="24" customHeight="1" x14ac:dyDescent="0.25">
      <c r="A90" s="1498"/>
      <c r="B90" s="529"/>
      <c r="C90" s="1497"/>
      <c r="D90" s="179"/>
      <c r="E90" s="1497"/>
      <c r="F90" s="1497"/>
      <c r="G90" s="1497"/>
      <c r="H90" s="1497"/>
      <c r="I90" s="1497"/>
      <c r="J90" s="1497"/>
      <c r="K90" s="1496"/>
      <c r="L90" s="204"/>
    </row>
    <row r="91" spans="1:12" ht="24" customHeight="1" x14ac:dyDescent="0.25">
      <c r="A91" s="1498"/>
      <c r="B91" s="529"/>
      <c r="C91" s="1497"/>
      <c r="D91" s="179"/>
      <c r="E91" s="1497"/>
      <c r="F91" s="1497"/>
      <c r="G91" s="1497"/>
      <c r="H91" s="1497"/>
      <c r="I91" s="1497"/>
      <c r="J91" s="1497"/>
      <c r="K91" s="1496"/>
      <c r="L91" s="204"/>
    </row>
    <row r="92" spans="1:12" ht="24" customHeight="1" x14ac:dyDescent="0.25">
      <c r="A92" s="1498"/>
      <c r="B92" s="529"/>
      <c r="C92" s="1497"/>
      <c r="D92" s="179"/>
      <c r="E92" s="1497"/>
      <c r="F92" s="1497"/>
      <c r="G92" s="1497"/>
      <c r="H92" s="1497"/>
      <c r="I92" s="1497"/>
      <c r="J92" s="1497"/>
      <c r="K92" s="1496"/>
      <c r="L92" s="204"/>
    </row>
    <row r="93" spans="1:12" ht="24" customHeight="1" x14ac:dyDescent="0.25">
      <c r="A93" s="1498"/>
      <c r="B93" s="529"/>
      <c r="C93" s="1497"/>
      <c r="D93" s="179"/>
      <c r="E93" s="1497"/>
      <c r="F93" s="1497"/>
      <c r="G93" s="1497"/>
      <c r="H93" s="1497"/>
      <c r="I93" s="1497"/>
      <c r="J93" s="1497"/>
      <c r="K93" s="1496"/>
      <c r="L93" s="204"/>
    </row>
    <row r="94" spans="1:12" ht="24" customHeight="1" x14ac:dyDescent="0.25">
      <c r="A94" s="1498"/>
      <c r="B94" s="529"/>
      <c r="C94" s="1497"/>
      <c r="D94" s="179"/>
      <c r="E94" s="1497"/>
      <c r="F94" s="1497"/>
      <c r="G94" s="1497"/>
      <c r="H94" s="1497"/>
      <c r="I94" s="1497"/>
      <c r="J94" s="1497"/>
      <c r="K94" s="1496"/>
      <c r="L94" s="204"/>
    </row>
    <row r="95" spans="1:12" ht="24" customHeight="1" x14ac:dyDescent="0.25">
      <c r="A95" s="1498"/>
      <c r="B95" s="529"/>
      <c r="C95" s="1497"/>
      <c r="D95" s="179"/>
      <c r="E95" s="1497"/>
      <c r="F95" s="1497"/>
      <c r="G95" s="1497"/>
      <c r="H95" s="1497"/>
      <c r="I95" s="1497"/>
      <c r="J95" s="1497"/>
      <c r="K95" s="1496"/>
      <c r="L95" s="204"/>
    </row>
    <row r="96" spans="1:12" ht="24" customHeight="1" x14ac:dyDescent="0.25">
      <c r="A96" s="1498"/>
      <c r="B96" s="529"/>
      <c r="C96" s="1497"/>
      <c r="D96" s="179"/>
      <c r="E96" s="1497"/>
      <c r="F96" s="1497"/>
      <c r="G96" s="1497"/>
      <c r="H96" s="1497"/>
      <c r="I96" s="1497"/>
      <c r="J96" s="1497"/>
      <c r="K96" s="1496"/>
      <c r="L96" s="204"/>
    </row>
    <row r="97" spans="1:12" ht="24" customHeight="1" x14ac:dyDescent="0.25">
      <c r="A97" s="1498"/>
      <c r="B97" s="529"/>
      <c r="C97" s="1497"/>
      <c r="D97" s="179"/>
      <c r="E97" s="1497"/>
      <c r="F97" s="1497"/>
      <c r="G97" s="1497"/>
      <c r="H97" s="1497"/>
      <c r="I97" s="1497"/>
      <c r="J97" s="1497"/>
      <c r="K97" s="1496"/>
      <c r="L97" s="204"/>
    </row>
    <row r="98" spans="1:12" ht="24" customHeight="1" x14ac:dyDescent="0.25">
      <c r="A98" s="1498"/>
      <c r="B98" s="529"/>
      <c r="C98" s="1497"/>
      <c r="D98" s="179"/>
      <c r="E98" s="1497"/>
      <c r="F98" s="1497"/>
      <c r="G98" s="1497"/>
      <c r="H98" s="1497"/>
      <c r="I98" s="1497"/>
      <c r="J98" s="1497"/>
      <c r="K98" s="1496"/>
      <c r="L98" s="204"/>
    </row>
    <row r="99" spans="1:12" ht="24" customHeight="1" x14ac:dyDescent="0.25">
      <c r="A99" s="1498"/>
      <c r="B99" s="529"/>
      <c r="C99" s="1497"/>
      <c r="D99" s="179"/>
      <c r="E99" s="1497"/>
      <c r="F99" s="1497"/>
      <c r="G99" s="1497"/>
      <c r="H99" s="1497"/>
      <c r="I99" s="1497"/>
      <c r="J99" s="1497"/>
      <c r="K99" s="1496"/>
      <c r="L99" s="204"/>
    </row>
    <row r="100" spans="1:12" ht="24" customHeight="1" x14ac:dyDescent="0.25">
      <c r="A100" s="1498"/>
      <c r="B100" s="529"/>
      <c r="C100" s="1497"/>
      <c r="D100" s="179"/>
      <c r="E100" s="1497"/>
      <c r="F100" s="1497"/>
      <c r="G100" s="1497"/>
      <c r="H100" s="1497"/>
      <c r="I100" s="1497"/>
      <c r="J100" s="1497"/>
      <c r="K100" s="1496"/>
      <c r="L100" s="204"/>
    </row>
    <row r="101" spans="1:12" ht="24" customHeight="1" x14ac:dyDescent="0.25">
      <c r="A101" s="1498"/>
      <c r="B101" s="529"/>
      <c r="C101" s="1497"/>
      <c r="D101" s="179"/>
      <c r="E101" s="1497"/>
      <c r="F101" s="1497"/>
      <c r="G101" s="1497"/>
      <c r="H101" s="1497"/>
      <c r="I101" s="1497"/>
      <c r="J101" s="1497"/>
      <c r="K101" s="1496"/>
      <c r="L101" s="204"/>
    </row>
    <row r="102" spans="1:12" ht="24" customHeight="1" x14ac:dyDescent="0.25">
      <c r="A102" s="1498"/>
      <c r="B102" s="529"/>
      <c r="C102" s="1497"/>
      <c r="D102" s="179"/>
      <c r="E102" s="1497"/>
      <c r="F102" s="1497"/>
      <c r="G102" s="1497"/>
      <c r="H102" s="1497"/>
      <c r="I102" s="1497"/>
      <c r="J102" s="1497"/>
      <c r="K102" s="1496"/>
      <c r="L102" s="204"/>
    </row>
    <row r="103" spans="1:12" ht="24" customHeight="1" x14ac:dyDescent="0.25">
      <c r="A103" s="1498"/>
      <c r="B103" s="529"/>
      <c r="C103" s="1497"/>
      <c r="D103" s="179"/>
      <c r="E103" s="1497"/>
      <c r="F103" s="1497"/>
      <c r="G103" s="1497"/>
      <c r="H103" s="1497"/>
      <c r="I103" s="1497"/>
      <c r="J103" s="1497"/>
      <c r="K103" s="1496"/>
      <c r="L103" s="204"/>
    </row>
    <row r="104" spans="1:12" ht="24" customHeight="1" x14ac:dyDescent="0.25">
      <c r="A104" s="1498"/>
      <c r="B104" s="529"/>
      <c r="C104" s="1497"/>
      <c r="D104" s="179"/>
      <c r="E104" s="1497"/>
      <c r="F104" s="1497"/>
      <c r="G104" s="1497"/>
      <c r="H104" s="1497"/>
      <c r="I104" s="1497"/>
      <c r="J104" s="1497"/>
      <c r="K104" s="1496"/>
      <c r="L104" s="204"/>
    </row>
    <row r="105" spans="1:12" ht="24" customHeight="1" x14ac:dyDescent="0.25">
      <c r="A105" s="1498"/>
      <c r="B105" s="529"/>
      <c r="C105" s="1497"/>
      <c r="D105" s="179"/>
      <c r="E105" s="1497"/>
      <c r="F105" s="1497"/>
      <c r="G105" s="1497"/>
      <c r="H105" s="1497"/>
      <c r="I105" s="1497"/>
      <c r="J105" s="1497"/>
      <c r="K105" s="1496"/>
      <c r="L105" s="204"/>
    </row>
    <row r="106" spans="1:12" ht="24" customHeight="1" x14ac:dyDescent="0.25">
      <c r="A106" s="1498"/>
      <c r="B106" s="529"/>
      <c r="C106" s="1497"/>
      <c r="D106" s="179"/>
      <c r="E106" s="1497"/>
      <c r="F106" s="1497"/>
      <c r="G106" s="1497"/>
      <c r="H106" s="1497"/>
      <c r="I106" s="1497"/>
      <c r="J106" s="1497"/>
      <c r="K106" s="1496"/>
      <c r="L106" s="204"/>
    </row>
    <row r="107" spans="1:12" ht="24" customHeight="1" x14ac:dyDescent="0.25">
      <c r="A107" s="1498"/>
      <c r="B107" s="529"/>
      <c r="C107" s="1497"/>
      <c r="D107" s="179"/>
      <c r="E107" s="1497"/>
      <c r="F107" s="1497"/>
      <c r="G107" s="1497"/>
      <c r="H107" s="1497"/>
      <c r="I107" s="1497"/>
      <c r="J107" s="1497"/>
      <c r="K107" s="1496"/>
      <c r="L107" s="204"/>
    </row>
    <row r="108" spans="1:12" ht="24" customHeight="1" x14ac:dyDescent="0.25">
      <c r="A108" s="1498"/>
      <c r="B108" s="529"/>
      <c r="C108" s="1497"/>
      <c r="D108" s="179"/>
      <c r="E108" s="1497"/>
      <c r="F108" s="1497"/>
      <c r="G108" s="1497"/>
      <c r="H108" s="1497"/>
      <c r="I108" s="1497"/>
      <c r="J108" s="1497"/>
      <c r="K108" s="1496"/>
      <c r="L108" s="204"/>
    </row>
    <row r="109" spans="1:12" ht="24" customHeight="1" x14ac:dyDescent="0.25">
      <c r="A109" s="1498"/>
      <c r="B109" s="529"/>
      <c r="C109" s="1497"/>
      <c r="D109" s="179"/>
      <c r="E109" s="1497"/>
      <c r="F109" s="1497"/>
      <c r="G109" s="1497"/>
      <c r="H109" s="1497"/>
      <c r="I109" s="1497"/>
      <c r="J109" s="1497"/>
      <c r="K109" s="1496"/>
      <c r="L109" s="204"/>
    </row>
    <row r="110" spans="1:12" ht="24" customHeight="1" x14ac:dyDescent="0.25">
      <c r="A110" s="1498"/>
      <c r="B110" s="529"/>
      <c r="C110" s="1497"/>
      <c r="D110" s="179"/>
      <c r="E110" s="1497"/>
      <c r="F110" s="1497"/>
      <c r="G110" s="1497"/>
      <c r="H110" s="1497"/>
      <c r="I110" s="1497"/>
      <c r="J110" s="1497"/>
      <c r="K110" s="1496"/>
      <c r="L110" s="204"/>
    </row>
    <row r="111" spans="1:12" ht="24" customHeight="1" x14ac:dyDescent="0.25">
      <c r="A111" s="1498"/>
      <c r="B111" s="529"/>
      <c r="C111" s="1497"/>
      <c r="D111" s="179"/>
      <c r="E111" s="1497"/>
      <c r="F111" s="1497"/>
      <c r="G111" s="1497"/>
      <c r="H111" s="1497"/>
      <c r="I111" s="1497"/>
      <c r="J111" s="1497"/>
      <c r="K111" s="1496"/>
      <c r="L111" s="204"/>
    </row>
    <row r="112" spans="1:12" ht="24" customHeight="1" x14ac:dyDescent="0.25">
      <c r="A112" s="1498"/>
      <c r="B112" s="529"/>
      <c r="C112" s="1497"/>
      <c r="D112" s="179"/>
      <c r="E112" s="1497"/>
      <c r="F112" s="1497"/>
      <c r="G112" s="1497"/>
      <c r="H112" s="1497"/>
      <c r="I112" s="1497"/>
      <c r="J112" s="1497"/>
      <c r="K112" s="1496"/>
      <c r="L112" s="204"/>
    </row>
    <row r="113" spans="1:12" ht="24" customHeight="1" x14ac:dyDescent="0.25">
      <c r="A113" s="1498"/>
      <c r="B113" s="529"/>
      <c r="C113" s="1497"/>
      <c r="D113" s="179"/>
      <c r="E113" s="1497"/>
      <c r="F113" s="1497"/>
      <c r="G113" s="1497"/>
      <c r="H113" s="1497"/>
      <c r="I113" s="1497"/>
      <c r="J113" s="1497"/>
      <c r="K113" s="1496"/>
      <c r="L113" s="204"/>
    </row>
    <row r="114" spans="1:12" ht="24" customHeight="1" x14ac:dyDescent="0.25">
      <c r="A114" s="1498"/>
      <c r="B114" s="529"/>
      <c r="C114" s="1497"/>
      <c r="D114" s="179"/>
      <c r="E114" s="1497"/>
      <c r="F114" s="1497"/>
      <c r="G114" s="1497"/>
      <c r="H114" s="1497"/>
      <c r="I114" s="1497"/>
      <c r="J114" s="1497"/>
      <c r="K114" s="1496"/>
      <c r="L114" s="204"/>
    </row>
    <row r="115" spans="1:12" ht="24" customHeight="1" x14ac:dyDescent="0.25">
      <c r="A115" s="1498"/>
      <c r="B115" s="529"/>
      <c r="C115" s="1497"/>
      <c r="D115" s="179"/>
      <c r="E115" s="1497"/>
      <c r="F115" s="1497"/>
      <c r="G115" s="1497"/>
      <c r="H115" s="1497"/>
      <c r="I115" s="1497"/>
      <c r="J115" s="1497"/>
      <c r="K115" s="1496"/>
      <c r="L115" s="204"/>
    </row>
    <row r="116" spans="1:12" ht="24" customHeight="1" x14ac:dyDescent="0.25">
      <c r="A116" s="1498"/>
      <c r="B116" s="529"/>
      <c r="C116" s="1497"/>
      <c r="D116" s="179"/>
      <c r="E116" s="1497"/>
      <c r="F116" s="1497"/>
      <c r="G116" s="1497"/>
      <c r="H116" s="1497"/>
      <c r="I116" s="1497"/>
      <c r="J116" s="1497"/>
      <c r="K116" s="1496"/>
      <c r="L116" s="204"/>
    </row>
    <row r="117" spans="1:12" ht="24" customHeight="1" x14ac:dyDescent="0.25">
      <c r="A117" s="1498"/>
      <c r="B117" s="529"/>
      <c r="C117" s="1497"/>
      <c r="D117" s="179"/>
      <c r="E117" s="1497"/>
      <c r="F117" s="1497"/>
      <c r="G117" s="1497"/>
      <c r="H117" s="1497"/>
      <c r="I117" s="1497"/>
      <c r="J117" s="1497"/>
      <c r="K117" s="1496"/>
      <c r="L117" s="204"/>
    </row>
    <row r="118" spans="1:12" ht="24" customHeight="1" x14ac:dyDescent="0.25">
      <c r="A118" s="1498"/>
      <c r="B118" s="529"/>
      <c r="C118" s="1497"/>
      <c r="D118" s="179"/>
      <c r="E118" s="1497"/>
      <c r="F118" s="1497"/>
      <c r="G118" s="1497"/>
      <c r="H118" s="1497"/>
      <c r="I118" s="1497"/>
      <c r="J118" s="1497"/>
      <c r="K118" s="1496"/>
      <c r="L118" s="204"/>
    </row>
    <row r="119" spans="1:12" ht="24" customHeight="1" x14ac:dyDescent="0.25">
      <c r="A119" s="1498"/>
      <c r="B119" s="529"/>
      <c r="C119" s="1497"/>
      <c r="D119" s="179"/>
      <c r="E119" s="1497"/>
      <c r="F119" s="1497"/>
      <c r="G119" s="1497"/>
      <c r="H119" s="1497"/>
      <c r="I119" s="1497"/>
      <c r="J119" s="1497"/>
      <c r="K119" s="1496"/>
      <c r="L119" s="204"/>
    </row>
    <row r="120" spans="1:12" ht="24" customHeight="1" x14ac:dyDescent="0.25">
      <c r="A120" s="1498"/>
      <c r="B120" s="529"/>
      <c r="C120" s="1497"/>
      <c r="D120" s="179"/>
      <c r="E120" s="1497"/>
      <c r="F120" s="1497"/>
      <c r="G120" s="1497"/>
      <c r="H120" s="1497"/>
      <c r="I120" s="1497"/>
      <c r="J120" s="1497"/>
      <c r="K120" s="1496"/>
      <c r="L120" s="204"/>
    </row>
    <row r="121" spans="1:12" ht="24" customHeight="1" x14ac:dyDescent="0.25">
      <c r="A121" s="1498"/>
      <c r="B121" s="529"/>
      <c r="C121" s="1497"/>
      <c r="D121" s="179"/>
      <c r="E121" s="1497"/>
      <c r="F121" s="1497"/>
      <c r="G121" s="1497"/>
      <c r="H121" s="1497"/>
      <c r="I121" s="1497"/>
      <c r="J121" s="1497"/>
      <c r="K121" s="1496"/>
      <c r="L121" s="204"/>
    </row>
    <row r="122" spans="1:12" ht="24" customHeight="1" x14ac:dyDescent="0.25">
      <c r="A122" s="1498"/>
      <c r="B122" s="529"/>
      <c r="C122" s="1497"/>
      <c r="D122" s="179"/>
      <c r="E122" s="1497"/>
      <c r="F122" s="1497"/>
      <c r="G122" s="1497"/>
      <c r="H122" s="1497"/>
      <c r="I122" s="1497"/>
      <c r="J122" s="1497"/>
      <c r="K122" s="1496"/>
      <c r="L122" s="204"/>
    </row>
    <row r="123" spans="1:12" ht="24" customHeight="1" x14ac:dyDescent="0.25">
      <c r="A123" s="1498"/>
      <c r="B123" s="529"/>
      <c r="C123" s="1497"/>
      <c r="D123" s="179"/>
      <c r="E123" s="1497"/>
      <c r="F123" s="1497"/>
      <c r="G123" s="1497"/>
      <c r="H123" s="1497"/>
      <c r="I123" s="1497"/>
      <c r="J123" s="1497"/>
      <c r="K123" s="1496"/>
      <c r="L123" s="204"/>
    </row>
    <row r="124" spans="1:12" ht="24" customHeight="1" x14ac:dyDescent="0.25">
      <c r="A124" s="1498"/>
      <c r="B124" s="529"/>
      <c r="C124" s="1497"/>
      <c r="D124" s="179"/>
      <c r="E124" s="1497"/>
      <c r="F124" s="1497"/>
      <c r="G124" s="1497"/>
      <c r="H124" s="1497"/>
      <c r="I124" s="1497"/>
      <c r="J124" s="1497"/>
      <c r="K124" s="1496"/>
      <c r="L124" s="204"/>
    </row>
    <row r="125" spans="1:12" ht="24" customHeight="1" x14ac:dyDescent="0.25">
      <c r="A125" s="1498"/>
      <c r="B125" s="529"/>
      <c r="C125" s="1497"/>
      <c r="D125" s="179"/>
      <c r="E125" s="1497"/>
      <c r="F125" s="1497"/>
      <c r="G125" s="1497"/>
      <c r="H125" s="1497"/>
      <c r="I125" s="1497"/>
      <c r="J125" s="1497"/>
      <c r="K125" s="1496"/>
      <c r="L125" s="204"/>
    </row>
    <row r="126" spans="1:12" ht="24" customHeight="1" x14ac:dyDescent="0.25">
      <c r="A126" s="1498"/>
      <c r="B126" s="529"/>
      <c r="C126" s="1497"/>
      <c r="D126" s="179"/>
      <c r="E126" s="1497"/>
      <c r="F126" s="1497"/>
      <c r="G126" s="1497"/>
      <c r="H126" s="1497"/>
      <c r="I126" s="1497"/>
      <c r="J126" s="1497"/>
      <c r="K126" s="1496"/>
      <c r="L126" s="204"/>
    </row>
    <row r="127" spans="1:12" ht="24" customHeight="1" x14ac:dyDescent="0.25">
      <c r="A127" s="1498"/>
      <c r="B127" s="529"/>
      <c r="C127" s="1497"/>
      <c r="D127" s="179"/>
      <c r="E127" s="1497"/>
      <c r="F127" s="1497"/>
      <c r="G127" s="1497"/>
      <c r="H127" s="1497"/>
      <c r="I127" s="1497"/>
      <c r="J127" s="1497"/>
      <c r="K127" s="1496"/>
      <c r="L127" s="204"/>
    </row>
    <row r="128" spans="1:12" ht="24" customHeight="1" x14ac:dyDescent="0.25">
      <c r="A128" s="1498"/>
      <c r="B128" s="529"/>
      <c r="C128" s="1497"/>
      <c r="D128" s="179"/>
      <c r="E128" s="1497"/>
      <c r="F128" s="1497"/>
      <c r="G128" s="1497"/>
      <c r="H128" s="1497"/>
      <c r="I128" s="1497"/>
      <c r="J128" s="1497"/>
      <c r="K128" s="1496"/>
      <c r="L128" s="204"/>
    </row>
    <row r="129" spans="1:12" ht="24" customHeight="1" x14ac:dyDescent="0.25">
      <c r="A129" s="1498"/>
      <c r="B129" s="529"/>
      <c r="C129" s="1497"/>
      <c r="D129" s="179"/>
      <c r="E129" s="1497"/>
      <c r="F129" s="1497"/>
      <c r="G129" s="1497"/>
      <c r="H129" s="1497"/>
      <c r="I129" s="1497"/>
      <c r="J129" s="1497"/>
      <c r="K129" s="1496"/>
      <c r="L129" s="204"/>
    </row>
    <row r="130" spans="1:12" ht="24" customHeight="1" x14ac:dyDescent="0.25">
      <c r="A130" s="1498"/>
      <c r="B130" s="529"/>
      <c r="C130" s="1497"/>
      <c r="D130" s="179"/>
      <c r="E130" s="1497"/>
      <c r="F130" s="1497"/>
      <c r="G130" s="1497"/>
      <c r="H130" s="1497"/>
      <c r="I130" s="1497"/>
      <c r="J130" s="1497"/>
      <c r="K130" s="1496"/>
      <c r="L130" s="204"/>
    </row>
    <row r="131" spans="1:12" ht="24" customHeight="1" x14ac:dyDescent="0.25">
      <c r="A131" s="1498"/>
      <c r="B131" s="529"/>
      <c r="C131" s="1497"/>
      <c r="D131" s="179"/>
      <c r="E131" s="1497"/>
      <c r="F131" s="1497"/>
      <c r="G131" s="1497"/>
      <c r="H131" s="1497"/>
      <c r="I131" s="1497"/>
      <c r="J131" s="1497"/>
      <c r="K131" s="1496"/>
      <c r="L131" s="204"/>
    </row>
    <row r="132" spans="1:12" ht="24" customHeight="1" x14ac:dyDescent="0.25">
      <c r="A132" s="1498"/>
      <c r="B132" s="529"/>
      <c r="C132" s="1497"/>
      <c r="D132" s="179"/>
      <c r="E132" s="1497"/>
      <c r="F132" s="1497"/>
      <c r="G132" s="1497"/>
      <c r="H132" s="1497"/>
      <c r="I132" s="1497"/>
      <c r="J132" s="1497"/>
      <c r="K132" s="1496"/>
      <c r="L132" s="204"/>
    </row>
    <row r="133" spans="1:12" ht="24" customHeight="1" x14ac:dyDescent="0.25">
      <c r="A133" s="1498"/>
      <c r="B133" s="529"/>
      <c r="C133" s="1497"/>
      <c r="D133" s="179"/>
      <c r="E133" s="1497"/>
      <c r="F133" s="1497"/>
      <c r="G133" s="1497"/>
      <c r="H133" s="1497"/>
      <c r="I133" s="1497"/>
      <c r="J133" s="1497"/>
      <c r="K133" s="1496"/>
      <c r="L133" s="204"/>
    </row>
    <row r="134" spans="1:12" ht="24" customHeight="1" x14ac:dyDescent="0.25">
      <c r="A134" s="1498"/>
      <c r="B134" s="529"/>
      <c r="C134" s="1497"/>
      <c r="D134" s="179"/>
      <c r="E134" s="1497"/>
      <c r="F134" s="1497"/>
      <c r="G134" s="1497"/>
      <c r="H134" s="1497"/>
      <c r="I134" s="1497"/>
      <c r="J134" s="1497"/>
      <c r="K134" s="1496"/>
      <c r="L134" s="204"/>
    </row>
    <row r="135" spans="1:12" ht="24" customHeight="1" x14ac:dyDescent="0.25">
      <c r="A135" s="1498"/>
      <c r="B135" s="529"/>
      <c r="C135" s="1497"/>
      <c r="D135" s="179"/>
      <c r="E135" s="1497"/>
      <c r="F135" s="1497"/>
      <c r="G135" s="1497"/>
      <c r="H135" s="1497"/>
      <c r="I135" s="1497"/>
      <c r="J135" s="1497"/>
      <c r="K135" s="1496"/>
      <c r="L135" s="204"/>
    </row>
    <row r="136" spans="1:12" ht="24" customHeight="1" x14ac:dyDescent="0.25">
      <c r="A136" s="1498"/>
      <c r="B136" s="529"/>
      <c r="C136" s="1497"/>
      <c r="D136" s="179"/>
      <c r="E136" s="1497"/>
      <c r="F136" s="1497"/>
      <c r="G136" s="1497"/>
      <c r="H136" s="1497"/>
      <c r="I136" s="1497"/>
      <c r="J136" s="1497"/>
      <c r="K136" s="1496"/>
      <c r="L136" s="204"/>
    </row>
    <row r="137" spans="1:12" ht="24" customHeight="1" x14ac:dyDescent="0.25">
      <c r="A137" s="1498"/>
      <c r="B137" s="529"/>
      <c r="C137" s="1497"/>
      <c r="D137" s="179"/>
      <c r="E137" s="1497"/>
      <c r="F137" s="1497"/>
      <c r="G137" s="1497"/>
      <c r="H137" s="1497"/>
      <c r="I137" s="1497"/>
      <c r="J137" s="1497"/>
      <c r="K137" s="1496"/>
      <c r="L137" s="204"/>
    </row>
    <row r="138" spans="1:12" ht="24" customHeight="1" x14ac:dyDescent="0.25">
      <c r="A138" s="1498"/>
      <c r="B138" s="529"/>
      <c r="C138" s="1497"/>
      <c r="D138" s="179"/>
      <c r="E138" s="1497"/>
      <c r="F138" s="1497"/>
      <c r="G138" s="1497"/>
      <c r="H138" s="1497"/>
      <c r="I138" s="1497"/>
      <c r="J138" s="1497"/>
      <c r="K138" s="1496"/>
      <c r="L138" s="204"/>
    </row>
    <row r="139" spans="1:12" ht="24" customHeight="1" x14ac:dyDescent="0.25">
      <c r="A139" s="1498"/>
      <c r="B139" s="529"/>
      <c r="C139" s="1497"/>
      <c r="D139" s="179"/>
      <c r="E139" s="1497"/>
      <c r="F139" s="1497"/>
      <c r="G139" s="1497"/>
      <c r="H139" s="1497"/>
      <c r="I139" s="1497"/>
      <c r="J139" s="1497"/>
      <c r="K139" s="1496"/>
      <c r="L139" s="204"/>
    </row>
    <row r="140" spans="1:12" ht="24" customHeight="1" x14ac:dyDescent="0.25">
      <c r="A140" s="1498"/>
      <c r="B140" s="529"/>
      <c r="C140" s="1497"/>
      <c r="D140" s="179"/>
      <c r="E140" s="1497"/>
      <c r="F140" s="1497"/>
      <c r="G140" s="1497"/>
      <c r="H140" s="1497"/>
      <c r="I140" s="1497"/>
      <c r="J140" s="1497"/>
      <c r="K140" s="1496"/>
      <c r="L140" s="204"/>
    </row>
    <row r="141" spans="1:12" ht="24" customHeight="1" x14ac:dyDescent="0.25">
      <c r="A141" s="1498"/>
      <c r="B141" s="529"/>
      <c r="C141" s="1497"/>
      <c r="D141" s="179"/>
      <c r="E141" s="1497"/>
      <c r="F141" s="1497"/>
      <c r="G141" s="1497"/>
      <c r="H141" s="1497"/>
      <c r="I141" s="1497"/>
      <c r="J141" s="1497"/>
      <c r="K141" s="1496"/>
      <c r="L141" s="204"/>
    </row>
    <row r="142" spans="1:12" ht="24" customHeight="1" x14ac:dyDescent="0.25">
      <c r="A142" s="1498"/>
      <c r="B142" s="529"/>
      <c r="C142" s="1497"/>
      <c r="D142" s="179"/>
      <c r="E142" s="1497"/>
      <c r="F142" s="1497"/>
      <c r="G142" s="1497"/>
      <c r="H142" s="1497"/>
      <c r="I142" s="1497"/>
      <c r="J142" s="1497"/>
      <c r="K142" s="1496"/>
      <c r="L142" s="204"/>
    </row>
    <row r="143" spans="1:12" ht="24" customHeight="1" x14ac:dyDescent="0.25">
      <c r="A143" s="1498"/>
      <c r="B143" s="529"/>
      <c r="C143" s="1497"/>
      <c r="D143" s="179"/>
      <c r="E143" s="1497"/>
      <c r="F143" s="1497"/>
      <c r="G143" s="1497"/>
      <c r="H143" s="1497"/>
      <c r="I143" s="1497"/>
      <c r="J143" s="1497"/>
      <c r="K143" s="1496"/>
      <c r="L143" s="204"/>
    </row>
    <row r="144" spans="1:12" ht="24" customHeight="1" x14ac:dyDescent="0.25">
      <c r="A144" s="1498"/>
      <c r="B144" s="529"/>
      <c r="C144" s="1497"/>
      <c r="D144" s="179"/>
      <c r="E144" s="1497"/>
      <c r="F144" s="1497"/>
      <c r="G144" s="1497"/>
      <c r="H144" s="1497"/>
      <c r="I144" s="1497"/>
      <c r="J144" s="1497"/>
      <c r="K144" s="1496"/>
      <c r="L144" s="204"/>
    </row>
    <row r="145" spans="1:12" ht="24" customHeight="1" x14ac:dyDescent="0.25">
      <c r="A145" s="1498"/>
      <c r="B145" s="529"/>
      <c r="C145" s="1497"/>
      <c r="D145" s="179"/>
      <c r="E145" s="1497"/>
      <c r="F145" s="1497"/>
      <c r="G145" s="1497"/>
      <c r="H145" s="1497"/>
      <c r="I145" s="1497"/>
      <c r="J145" s="1497"/>
      <c r="K145" s="1496"/>
      <c r="L145" s="204"/>
    </row>
    <row r="146" spans="1:12" ht="24" customHeight="1" x14ac:dyDescent="0.25">
      <c r="A146" s="1498"/>
      <c r="B146" s="529"/>
      <c r="C146" s="1497"/>
      <c r="D146" s="179"/>
      <c r="E146" s="1497"/>
      <c r="F146" s="1497"/>
      <c r="G146" s="1497"/>
      <c r="H146" s="1497"/>
      <c r="I146" s="1497"/>
      <c r="J146" s="1497"/>
      <c r="K146" s="1496"/>
      <c r="L146" s="204"/>
    </row>
    <row r="147" spans="1:12" ht="24" customHeight="1" x14ac:dyDescent="0.25">
      <c r="A147" s="1498"/>
      <c r="B147" s="529"/>
      <c r="C147" s="1497"/>
      <c r="D147" s="179"/>
      <c r="E147" s="1497"/>
      <c r="F147" s="1497"/>
      <c r="G147" s="1497"/>
      <c r="H147" s="1497"/>
      <c r="I147" s="1497"/>
      <c r="J147" s="1497"/>
      <c r="K147" s="1496"/>
      <c r="L147" s="204"/>
    </row>
    <row r="148" spans="1:12" ht="24" customHeight="1" x14ac:dyDescent="0.25">
      <c r="A148" s="1498"/>
      <c r="B148" s="529"/>
      <c r="C148" s="1497"/>
      <c r="D148" s="179"/>
      <c r="E148" s="1497"/>
      <c r="F148" s="1497"/>
      <c r="G148" s="1497"/>
      <c r="H148" s="1497"/>
      <c r="I148" s="1497"/>
      <c r="J148" s="1497"/>
      <c r="K148" s="1496"/>
      <c r="L148" s="204"/>
    </row>
    <row r="149" spans="1:12" ht="24" customHeight="1" x14ac:dyDescent="0.25">
      <c r="A149" s="1498"/>
      <c r="B149" s="529"/>
      <c r="C149" s="1497"/>
      <c r="D149" s="179"/>
      <c r="E149" s="1497"/>
      <c r="F149" s="1497"/>
      <c r="G149" s="1497"/>
      <c r="H149" s="1497"/>
      <c r="I149" s="1497"/>
      <c r="J149" s="1497"/>
      <c r="K149" s="1496"/>
      <c r="L149" s="204"/>
    </row>
    <row r="150" spans="1:12" ht="24" customHeight="1" x14ac:dyDescent="0.25">
      <c r="A150" s="1498"/>
      <c r="B150" s="529"/>
      <c r="C150" s="1497"/>
      <c r="D150" s="179"/>
      <c r="E150" s="1497"/>
      <c r="F150" s="1497"/>
      <c r="G150" s="1497"/>
      <c r="H150" s="1497"/>
      <c r="I150" s="1497"/>
      <c r="J150" s="1497"/>
      <c r="K150" s="1496"/>
      <c r="L150" s="204"/>
    </row>
    <row r="151" spans="1:12" ht="24" customHeight="1" x14ac:dyDescent="0.25">
      <c r="A151" s="1498"/>
      <c r="B151" s="529"/>
      <c r="C151" s="1497"/>
      <c r="D151" s="179"/>
      <c r="E151" s="1497"/>
      <c r="F151" s="1497"/>
      <c r="G151" s="1497"/>
      <c r="H151" s="1497"/>
      <c r="I151" s="1497"/>
      <c r="J151" s="1497"/>
      <c r="K151" s="1496"/>
      <c r="L151" s="204"/>
    </row>
    <row r="152" spans="1:12" ht="24" customHeight="1" x14ac:dyDescent="0.25">
      <c r="A152" s="1498"/>
      <c r="B152" s="529"/>
      <c r="C152" s="1497"/>
      <c r="D152" s="179"/>
      <c r="E152" s="1497"/>
      <c r="F152" s="1497"/>
      <c r="G152" s="1497"/>
      <c r="H152" s="1497"/>
      <c r="I152" s="1497"/>
      <c r="J152" s="1497"/>
      <c r="K152" s="1496"/>
      <c r="L152" s="204"/>
    </row>
    <row r="153" spans="1:12" ht="24" customHeight="1" x14ac:dyDescent="0.25">
      <c r="A153" s="1498"/>
      <c r="B153" s="529"/>
      <c r="C153" s="1497"/>
      <c r="D153" s="179"/>
      <c r="E153" s="1497"/>
      <c r="F153" s="1497"/>
      <c r="G153" s="1497"/>
      <c r="H153" s="1497"/>
      <c r="I153" s="1497"/>
      <c r="J153" s="1497"/>
      <c r="K153" s="1496"/>
      <c r="L153" s="204"/>
    </row>
    <row r="154" spans="1:12" ht="24" customHeight="1" x14ac:dyDescent="0.25">
      <c r="A154" s="1498"/>
      <c r="B154" s="529"/>
      <c r="C154" s="1497"/>
      <c r="D154" s="179"/>
      <c r="E154" s="1497"/>
      <c r="F154" s="1497"/>
      <c r="G154" s="1497"/>
      <c r="H154" s="1497"/>
      <c r="I154" s="1497"/>
      <c r="J154" s="1497"/>
      <c r="K154" s="1496"/>
      <c r="L154" s="204"/>
    </row>
  </sheetData>
  <autoFilter ref="A6:L39"/>
  <mergeCells count="30">
    <mergeCell ref="C43:J43"/>
    <mergeCell ref="C44:J44"/>
    <mergeCell ref="K3:L3"/>
    <mergeCell ref="C17:J17"/>
    <mergeCell ref="C4:F4"/>
    <mergeCell ref="G4:H4"/>
    <mergeCell ref="I4:J4"/>
    <mergeCell ref="K4:L4"/>
    <mergeCell ref="K5:L5"/>
    <mergeCell ref="C37:J37"/>
    <mergeCell ref="C34:J34"/>
    <mergeCell ref="C33:J33"/>
    <mergeCell ref="C25:J25"/>
    <mergeCell ref="C19:J19"/>
    <mergeCell ref="A1:L1"/>
    <mergeCell ref="A2:B2"/>
    <mergeCell ref="C2:F2"/>
    <mergeCell ref="G2:H2"/>
    <mergeCell ref="I2:J2"/>
    <mergeCell ref="K2:L2"/>
    <mergeCell ref="A3:B3"/>
    <mergeCell ref="C3:F3"/>
    <mergeCell ref="G3:H3"/>
    <mergeCell ref="I3:J3"/>
    <mergeCell ref="C7:J7"/>
    <mergeCell ref="A4:B4"/>
    <mergeCell ref="A5:B5"/>
    <mergeCell ref="C5:F5"/>
    <mergeCell ref="G5:H5"/>
    <mergeCell ref="I5:J5"/>
  </mergeCells>
  <hyperlinks>
    <hyperlink ref="B7" r:id="rId1"/>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5"/>
  <sheetViews>
    <sheetView workbookViewId="0">
      <pane ySplit="6" topLeftCell="A25" activePane="bottomLeft" state="frozen"/>
      <selection pane="bottomLeft" activeCell="C30" sqref="C30:J30"/>
    </sheetView>
  </sheetViews>
  <sheetFormatPr defaultColWidth="8.88671875" defaultRowHeight="15.75" x14ac:dyDescent="0.25"/>
  <cols>
    <col min="1" max="1" width="8.5546875" style="48" customWidth="1"/>
    <col min="2" max="2" width="7.88671875" style="960" customWidth="1"/>
    <col min="3" max="9" width="8.88671875" style="960" customWidth="1"/>
    <col min="10" max="10" width="14" style="960" customWidth="1"/>
    <col min="11" max="11" width="18.21875" style="1150" customWidth="1"/>
    <col min="12" max="12" width="43.6640625" style="7" customWidth="1"/>
    <col min="13" max="16384" width="8.88671875" style="89"/>
  </cols>
  <sheetData>
    <row r="1" spans="1:13" s="6" customFormat="1" ht="30.75" customHeight="1" thickTop="1" x14ac:dyDescent="0.25">
      <c r="A1" s="2006" t="s">
        <v>3000</v>
      </c>
      <c r="B1" s="2007"/>
      <c r="C1" s="2007"/>
      <c r="D1" s="2007"/>
      <c r="E1" s="2007"/>
      <c r="F1" s="2007"/>
      <c r="G1" s="2007"/>
      <c r="H1" s="2007"/>
      <c r="I1" s="2007"/>
      <c r="J1" s="2007"/>
      <c r="K1" s="2007"/>
      <c r="L1" s="2008"/>
      <c r="M1" s="5"/>
    </row>
    <row r="2" spans="1:13" s="9" customFormat="1" ht="20.25" customHeight="1" x14ac:dyDescent="0.25">
      <c r="A2" s="1624" t="s">
        <v>177</v>
      </c>
      <c r="B2" s="1625"/>
      <c r="C2" s="1600">
        <f>(25+130+82)*25</f>
        <v>5925</v>
      </c>
      <c r="D2" s="1601"/>
      <c r="E2" s="1601"/>
      <c r="F2" s="1602"/>
      <c r="G2" s="1626"/>
      <c r="H2" s="1627"/>
      <c r="I2" s="1628" t="s">
        <v>178</v>
      </c>
      <c r="J2" s="1629"/>
      <c r="K2" s="1756" t="s">
        <v>185</v>
      </c>
      <c r="L2" s="1757"/>
      <c r="M2" s="8"/>
    </row>
    <row r="3" spans="1:13" s="9" customFormat="1" ht="53.25" customHeight="1" x14ac:dyDescent="0.25">
      <c r="A3" s="1624" t="s">
        <v>179</v>
      </c>
      <c r="B3" s="1625"/>
      <c r="C3" s="1600" t="s">
        <v>3409</v>
      </c>
      <c r="D3" s="1601"/>
      <c r="E3" s="1601"/>
      <c r="F3" s="1602"/>
      <c r="G3" s="1673"/>
      <c r="H3" s="1674"/>
      <c r="I3" s="1628" t="s">
        <v>180</v>
      </c>
      <c r="J3" s="1629"/>
      <c r="K3" s="1756" t="s">
        <v>2721</v>
      </c>
      <c r="L3" s="1757"/>
      <c r="M3" s="1486" t="s">
        <v>3426</v>
      </c>
    </row>
    <row r="4" spans="1:13" s="9" customFormat="1" ht="20.25" customHeight="1" x14ac:dyDescent="0.25">
      <c r="A4" s="1624" t="s">
        <v>181</v>
      </c>
      <c r="B4" s="1625"/>
      <c r="C4" s="1600" t="s">
        <v>2513</v>
      </c>
      <c r="D4" s="1601"/>
      <c r="E4" s="1601"/>
      <c r="F4" s="1602"/>
      <c r="G4" s="1626"/>
      <c r="H4" s="1627"/>
      <c r="I4" s="1628" t="s">
        <v>182</v>
      </c>
      <c r="J4" s="1629"/>
      <c r="K4" s="1756" t="s">
        <v>2442</v>
      </c>
      <c r="L4" s="1757"/>
      <c r="M4" s="8"/>
    </row>
    <row r="5" spans="1:13" s="9" customFormat="1" ht="84" customHeight="1" thickBot="1" x14ac:dyDescent="0.3">
      <c r="A5" s="1641" t="s">
        <v>183</v>
      </c>
      <c r="B5" s="1642"/>
      <c r="C5" s="1636" t="s">
        <v>3007</v>
      </c>
      <c r="D5" s="1637"/>
      <c r="E5" s="1637"/>
      <c r="F5" s="1638"/>
      <c r="G5" s="1626"/>
      <c r="H5" s="1627"/>
      <c r="I5" s="1973" t="s">
        <v>297</v>
      </c>
      <c r="J5" s="1974"/>
      <c r="K5" s="1913" t="s">
        <v>3006</v>
      </c>
      <c r="L5" s="1914"/>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312" t="s">
        <v>3050</v>
      </c>
      <c r="L6" s="88" t="s">
        <v>10</v>
      </c>
    </row>
    <row r="7" spans="1:13" ht="111" customHeight="1" thickTop="1" x14ac:dyDescent="0.25">
      <c r="A7" s="487">
        <v>44029</v>
      </c>
      <c r="B7" s="488" t="s">
        <v>78</v>
      </c>
      <c r="C7" s="2159" t="s">
        <v>3425</v>
      </c>
      <c r="D7" s="2160"/>
      <c r="E7" s="2160"/>
      <c r="F7" s="2160"/>
      <c r="G7" s="2160"/>
      <c r="H7" s="2160"/>
      <c r="I7" s="2160"/>
      <c r="J7" s="2160"/>
      <c r="K7" s="1334" t="s">
        <v>1538</v>
      </c>
      <c r="L7" s="1333" t="s">
        <v>1538</v>
      </c>
    </row>
    <row r="8" spans="1:13" x14ac:dyDescent="0.25">
      <c r="A8" s="961">
        <v>44036</v>
      </c>
      <c r="B8" s="529" t="s">
        <v>18</v>
      </c>
      <c r="C8" s="179">
        <v>200</v>
      </c>
      <c r="D8" s="179">
        <v>60</v>
      </c>
      <c r="E8" s="179">
        <v>70</v>
      </c>
      <c r="F8" s="179" t="s">
        <v>95</v>
      </c>
      <c r="G8" s="179">
        <v>185</v>
      </c>
      <c r="H8" s="962"/>
      <c r="I8" s="962"/>
      <c r="J8" s="962"/>
      <c r="K8" s="1147"/>
      <c r="L8" s="204" t="s">
        <v>36</v>
      </c>
    </row>
    <row r="9" spans="1:13" s="729" customFormat="1" ht="18" customHeight="1" x14ac:dyDescent="0.25">
      <c r="A9" s="1338">
        <v>44042</v>
      </c>
      <c r="B9" s="932" t="s">
        <v>1034</v>
      </c>
      <c r="C9" s="933"/>
      <c r="D9" s="934"/>
      <c r="E9" s="933">
        <v>70</v>
      </c>
      <c r="F9" s="933"/>
      <c r="G9" s="933"/>
      <c r="H9" s="933"/>
      <c r="I9" s="933"/>
      <c r="J9" s="933"/>
      <c r="K9" s="1331"/>
      <c r="L9" s="935"/>
    </row>
    <row r="10" spans="1:13" x14ac:dyDescent="0.25">
      <c r="A10" s="961">
        <v>44049</v>
      </c>
      <c r="B10" s="529" t="s">
        <v>127</v>
      </c>
      <c r="C10" s="962"/>
      <c r="D10" s="179" t="s">
        <v>1941</v>
      </c>
      <c r="E10" s="962"/>
      <c r="F10" s="962"/>
      <c r="G10" s="962"/>
      <c r="H10" s="962">
        <v>4630</v>
      </c>
      <c r="I10" s="962">
        <v>100</v>
      </c>
      <c r="J10" s="962"/>
      <c r="K10" s="1147"/>
      <c r="L10" s="204" t="s">
        <v>3042</v>
      </c>
    </row>
    <row r="11" spans="1:13" x14ac:dyDescent="0.25">
      <c r="A11" s="961">
        <v>44055</v>
      </c>
      <c r="B11" s="529" t="s">
        <v>13</v>
      </c>
      <c r="C11" s="1589" t="s">
        <v>3087</v>
      </c>
      <c r="D11" s="1590"/>
      <c r="E11" s="1590"/>
      <c r="F11" s="1590"/>
      <c r="G11" s="1590"/>
      <c r="H11" s="1590"/>
      <c r="I11" s="1590"/>
      <c r="J11" s="1590"/>
      <c r="K11" s="1591"/>
      <c r="L11" s="204"/>
    </row>
    <row r="12" spans="1:13" s="729" customFormat="1" ht="18" customHeight="1" x14ac:dyDescent="0.25">
      <c r="A12" s="1338">
        <v>44073</v>
      </c>
      <c r="B12" s="932" t="s">
        <v>1034</v>
      </c>
      <c r="C12" s="933"/>
      <c r="D12" s="934"/>
      <c r="E12" s="933">
        <v>45</v>
      </c>
      <c r="F12" s="933"/>
      <c r="G12" s="933"/>
      <c r="H12" s="933"/>
      <c r="I12" s="933"/>
      <c r="J12" s="933"/>
      <c r="K12" s="1331"/>
      <c r="L12" s="935"/>
    </row>
    <row r="13" spans="1:13" x14ac:dyDescent="0.25">
      <c r="A13" s="961">
        <v>44092</v>
      </c>
      <c r="B13" s="529" t="s">
        <v>127</v>
      </c>
      <c r="C13" s="962"/>
      <c r="D13" s="179"/>
      <c r="E13" s="962"/>
      <c r="F13" s="962"/>
      <c r="G13" s="962"/>
      <c r="H13" s="962">
        <v>5585</v>
      </c>
      <c r="I13" s="962">
        <v>100</v>
      </c>
      <c r="J13" s="962"/>
      <c r="K13" s="1147"/>
      <c r="L13" s="204"/>
    </row>
    <row r="14" spans="1:13" s="729" customFormat="1" ht="18" customHeight="1" x14ac:dyDescent="0.25">
      <c r="A14" s="1338">
        <v>44104</v>
      </c>
      <c r="B14" s="932" t="s">
        <v>1034</v>
      </c>
      <c r="C14" s="933"/>
      <c r="D14" s="934"/>
      <c r="E14" s="933">
        <v>45</v>
      </c>
      <c r="F14" s="933"/>
      <c r="G14" s="933"/>
      <c r="H14" s="933"/>
      <c r="I14" s="933"/>
      <c r="J14" s="933"/>
      <c r="K14" s="1331"/>
      <c r="L14" s="935"/>
    </row>
    <row r="15" spans="1:13" x14ac:dyDescent="0.25">
      <c r="A15" s="29">
        <v>44109</v>
      </c>
      <c r="B15" s="683" t="s">
        <v>18</v>
      </c>
      <c r="C15" s="199">
        <v>156</v>
      </c>
      <c r="D15" s="200">
        <f>+C15-(E15/100*C15)</f>
        <v>85.8</v>
      </c>
      <c r="E15" s="199">
        <v>45</v>
      </c>
      <c r="F15" s="199" t="s">
        <v>95</v>
      </c>
      <c r="G15" s="199">
        <v>150</v>
      </c>
      <c r="H15" s="199"/>
      <c r="I15" s="199"/>
      <c r="J15" s="199"/>
      <c r="K15" s="1460"/>
      <c r="L15" s="304" t="s">
        <v>132</v>
      </c>
    </row>
    <row r="16" spans="1:13" x14ac:dyDescent="0.25">
      <c r="A16" s="961">
        <v>44112</v>
      </c>
      <c r="B16" s="529" t="s">
        <v>127</v>
      </c>
      <c r="C16" s="962"/>
      <c r="D16" s="179"/>
      <c r="E16" s="962"/>
      <c r="F16" s="962"/>
      <c r="G16" s="962"/>
      <c r="H16" s="962"/>
      <c r="I16" s="962"/>
      <c r="J16" s="962">
        <v>4435</v>
      </c>
      <c r="K16" s="1147"/>
      <c r="L16" s="204" t="s">
        <v>3170</v>
      </c>
    </row>
    <row r="17" spans="1:12" x14ac:dyDescent="0.25">
      <c r="A17" s="961">
        <v>44135</v>
      </c>
      <c r="B17" s="529" t="s">
        <v>127</v>
      </c>
      <c r="C17" s="962"/>
      <c r="D17" s="179" t="s">
        <v>1941</v>
      </c>
      <c r="E17" s="962"/>
      <c r="F17" s="962"/>
      <c r="G17" s="962"/>
      <c r="H17" s="962">
        <v>5730</v>
      </c>
      <c r="I17" s="962">
        <v>100</v>
      </c>
      <c r="J17" s="962"/>
      <c r="K17" s="1147"/>
      <c r="L17" s="204"/>
    </row>
    <row r="18" spans="1:12" s="729" customFormat="1" ht="18" customHeight="1" x14ac:dyDescent="0.25">
      <c r="A18" s="1338">
        <v>44134</v>
      </c>
      <c r="B18" s="932" t="s">
        <v>1034</v>
      </c>
      <c r="C18" s="933"/>
      <c r="D18" s="934"/>
      <c r="E18" s="933">
        <v>45</v>
      </c>
      <c r="F18" s="933"/>
      <c r="G18" s="933"/>
      <c r="H18" s="933"/>
      <c r="I18" s="933"/>
      <c r="J18" s="933"/>
      <c r="K18" s="1331"/>
      <c r="L18" s="935"/>
    </row>
    <row r="19" spans="1:12" s="729" customFormat="1" ht="18" customHeight="1" x14ac:dyDescent="0.25">
      <c r="A19" s="1338">
        <v>44165</v>
      </c>
      <c r="B19" s="932" t="s">
        <v>1034</v>
      </c>
      <c r="C19" s="933"/>
      <c r="D19" s="934"/>
      <c r="E19" s="933">
        <v>45</v>
      </c>
      <c r="F19" s="933"/>
      <c r="G19" s="933"/>
      <c r="H19" s="933"/>
      <c r="I19" s="933"/>
      <c r="J19" s="933"/>
      <c r="K19" s="1331"/>
      <c r="L19" s="935"/>
    </row>
    <row r="20" spans="1:12" x14ac:dyDescent="0.25">
      <c r="A20" s="19">
        <v>44190</v>
      </c>
      <c r="B20" s="297" t="s">
        <v>18</v>
      </c>
      <c r="C20" s="236">
        <v>130</v>
      </c>
      <c r="D20" s="237">
        <f>+C20*(100-E20)/100</f>
        <v>65</v>
      </c>
      <c r="E20" s="236">
        <v>50</v>
      </c>
      <c r="F20" s="236" t="s">
        <v>95</v>
      </c>
      <c r="G20" s="236">
        <v>135</v>
      </c>
      <c r="H20" s="236"/>
      <c r="I20" s="236"/>
      <c r="J20" s="236"/>
      <c r="K20" s="1459"/>
      <c r="L20" s="303" t="s">
        <v>2405</v>
      </c>
    </row>
    <row r="21" spans="1:12" s="729" customFormat="1" ht="18" customHeight="1" x14ac:dyDescent="0.25">
      <c r="A21" s="1338">
        <v>44195</v>
      </c>
      <c r="B21" s="932" t="s">
        <v>1034</v>
      </c>
      <c r="C21" s="933"/>
      <c r="D21" s="934"/>
      <c r="E21" s="933">
        <v>50</v>
      </c>
      <c r="F21" s="933"/>
      <c r="G21" s="933"/>
      <c r="H21" s="933"/>
      <c r="I21" s="933"/>
      <c r="J21" s="933"/>
      <c r="K21" s="1331"/>
      <c r="L21" s="935"/>
    </row>
    <row r="22" spans="1:12" x14ac:dyDescent="0.25">
      <c r="A22" s="961">
        <v>44204</v>
      </c>
      <c r="B22" s="529" t="s">
        <v>127</v>
      </c>
      <c r="C22" s="962"/>
      <c r="D22" s="179"/>
      <c r="E22" s="962"/>
      <c r="F22" s="962"/>
      <c r="G22" s="962"/>
      <c r="H22" s="1431">
        <v>5925</v>
      </c>
      <c r="I22" s="1431">
        <v>97</v>
      </c>
      <c r="J22" s="962"/>
      <c r="K22" s="1147"/>
      <c r="L22" s="204" t="s">
        <v>3293</v>
      </c>
    </row>
    <row r="23" spans="1:12" s="729" customFormat="1" ht="18" customHeight="1" x14ac:dyDescent="0.25">
      <c r="A23" s="1338">
        <v>44226</v>
      </c>
      <c r="B23" s="932" t="s">
        <v>1034</v>
      </c>
      <c r="C23" s="933"/>
      <c r="D23" s="934"/>
      <c r="E23" s="933">
        <v>52</v>
      </c>
      <c r="F23" s="933"/>
      <c r="G23" s="933"/>
      <c r="H23" s="933"/>
      <c r="I23" s="933"/>
      <c r="J23" s="933"/>
      <c r="K23" s="1331"/>
      <c r="L23" s="935"/>
    </row>
    <row r="24" spans="1:12" s="729" customFormat="1" ht="18" customHeight="1" x14ac:dyDescent="0.25">
      <c r="A24" s="1338">
        <v>44255</v>
      </c>
      <c r="B24" s="932" t="s">
        <v>1034</v>
      </c>
      <c r="C24" s="933"/>
      <c r="D24" s="934"/>
      <c r="E24" s="933">
        <v>52</v>
      </c>
      <c r="F24" s="933"/>
      <c r="G24" s="933"/>
      <c r="H24" s="933"/>
      <c r="I24" s="933"/>
      <c r="J24" s="933"/>
      <c r="K24" s="1331"/>
      <c r="L24" s="935"/>
    </row>
    <row r="25" spans="1:12" s="1470" customFormat="1" ht="18" customHeight="1" x14ac:dyDescent="0.25">
      <c r="A25" s="1466">
        <v>44296</v>
      </c>
      <c r="B25" s="1467" t="s">
        <v>13</v>
      </c>
      <c r="C25" s="2322" t="s">
        <v>3087</v>
      </c>
      <c r="D25" s="2323"/>
      <c r="E25" s="2323"/>
      <c r="F25" s="2323"/>
      <c r="G25" s="2323"/>
      <c r="H25" s="2323"/>
      <c r="I25" s="2323"/>
      <c r="J25" s="2324"/>
      <c r="K25" s="1468"/>
      <c r="L25" s="1469"/>
    </row>
    <row r="26" spans="1:12" x14ac:dyDescent="0.25">
      <c r="A26" s="961">
        <v>44300</v>
      </c>
      <c r="B26" s="529" t="s">
        <v>18</v>
      </c>
      <c r="C26" s="179">
        <v>173</v>
      </c>
      <c r="D26" s="179">
        <f t="shared" ref="D26:D35" si="0">+C26-(E26*C26/100)</f>
        <v>83.04</v>
      </c>
      <c r="E26" s="179">
        <v>52</v>
      </c>
      <c r="F26" s="179" t="s">
        <v>95</v>
      </c>
      <c r="G26" s="179">
        <v>140</v>
      </c>
      <c r="H26" s="962"/>
      <c r="I26" s="962"/>
      <c r="J26" s="962"/>
      <c r="K26" s="1147"/>
      <c r="L26" s="204" t="s">
        <v>132</v>
      </c>
    </row>
    <row r="27" spans="1:12" x14ac:dyDescent="0.25">
      <c r="A27" s="961">
        <v>44317</v>
      </c>
      <c r="B27" s="529" t="s">
        <v>18</v>
      </c>
      <c r="C27" s="962">
        <v>105</v>
      </c>
      <c r="D27" s="179">
        <f t="shared" si="0"/>
        <v>50.4</v>
      </c>
      <c r="E27" s="962">
        <v>52</v>
      </c>
      <c r="F27" s="962" t="s">
        <v>95</v>
      </c>
      <c r="G27" s="962">
        <v>180</v>
      </c>
      <c r="H27" s="962"/>
      <c r="I27" s="962"/>
      <c r="J27" s="962"/>
      <c r="K27" s="1147"/>
      <c r="L27" s="204" t="s">
        <v>3274</v>
      </c>
    </row>
    <row r="28" spans="1:12" x14ac:dyDescent="0.25">
      <c r="A28" s="1482">
        <v>44349</v>
      </c>
      <c r="B28" s="529" t="s">
        <v>127</v>
      </c>
      <c r="C28" s="1481"/>
      <c r="D28" s="179">
        <f>+C28*(100-E28)/100</f>
        <v>0</v>
      </c>
      <c r="E28" s="1481"/>
      <c r="F28" s="1481"/>
      <c r="G28" s="1481"/>
      <c r="H28" s="1481">
        <v>5755</v>
      </c>
      <c r="I28" s="1481">
        <v>100</v>
      </c>
      <c r="J28" s="1481"/>
      <c r="K28" s="1480"/>
      <c r="L28" s="204" t="s">
        <v>3412</v>
      </c>
    </row>
    <row r="29" spans="1:12" x14ac:dyDescent="0.25">
      <c r="A29" s="961">
        <v>44372</v>
      </c>
      <c r="B29" s="529" t="s">
        <v>127</v>
      </c>
      <c r="C29" s="962"/>
      <c r="D29" s="179" t="s">
        <v>1941</v>
      </c>
      <c r="E29" s="962"/>
      <c r="F29" s="962"/>
      <c r="G29" s="962"/>
      <c r="H29" s="962">
        <v>5805</v>
      </c>
      <c r="I29" s="962">
        <v>100</v>
      </c>
      <c r="J29" s="962"/>
      <c r="K29" s="1147"/>
      <c r="L29" s="204"/>
    </row>
    <row r="30" spans="1:12" ht="137.25" customHeight="1" x14ac:dyDescent="0.25">
      <c r="A30" s="961">
        <v>44404</v>
      </c>
      <c r="B30" s="529" t="s">
        <v>13</v>
      </c>
      <c r="C30" s="1655" t="s">
        <v>3469</v>
      </c>
      <c r="D30" s="1659"/>
      <c r="E30" s="1659"/>
      <c r="F30" s="1659"/>
      <c r="G30" s="1659"/>
      <c r="H30" s="1659"/>
      <c r="I30" s="1659"/>
      <c r="J30" s="1660"/>
      <c r="K30" s="1147"/>
      <c r="L30" s="204"/>
    </row>
    <row r="31" spans="1:12" x14ac:dyDescent="0.25">
      <c r="A31" s="961">
        <v>44406</v>
      </c>
      <c r="B31" s="529" t="s">
        <v>66</v>
      </c>
      <c r="C31" s="1589" t="s">
        <v>3466</v>
      </c>
      <c r="D31" s="1590"/>
      <c r="E31" s="1590"/>
      <c r="F31" s="1590"/>
      <c r="G31" s="1590"/>
      <c r="H31" s="1590"/>
      <c r="I31" s="1590"/>
      <c r="J31" s="1591"/>
      <c r="K31" s="1147"/>
      <c r="L31" s="204"/>
    </row>
    <row r="32" spans="1:12" x14ac:dyDescent="0.25">
      <c r="A32" s="961"/>
      <c r="D32" s="179">
        <f t="shared" si="0"/>
        <v>0</v>
      </c>
    </row>
    <row r="33" spans="1:13" s="960" customFormat="1" x14ac:dyDescent="0.25">
      <c r="A33" s="961"/>
      <c r="D33" s="179">
        <f t="shared" si="0"/>
        <v>0</v>
      </c>
      <c r="K33" s="1150"/>
      <c r="L33" s="7"/>
      <c r="M33" s="89"/>
    </row>
    <row r="34" spans="1:13" s="960" customFormat="1" x14ac:dyDescent="0.25">
      <c r="A34" s="961"/>
      <c r="D34" s="179">
        <f t="shared" si="0"/>
        <v>0</v>
      </c>
      <c r="K34" s="1150"/>
      <c r="L34" s="7"/>
      <c r="M34" s="89"/>
    </row>
    <row r="35" spans="1:13" s="960" customFormat="1" x14ac:dyDescent="0.25">
      <c r="A35" s="961"/>
      <c r="D35" s="179">
        <f t="shared" si="0"/>
        <v>0</v>
      </c>
      <c r="K35" s="1150"/>
      <c r="L35" s="7"/>
      <c r="M35" s="89"/>
    </row>
  </sheetData>
  <mergeCells count="26">
    <mergeCell ref="C30:J30"/>
    <mergeCell ref="C31:J31"/>
    <mergeCell ref="A3:B3"/>
    <mergeCell ref="C3:F3"/>
    <mergeCell ref="G3:H3"/>
    <mergeCell ref="I3:J3"/>
    <mergeCell ref="A1:L1"/>
    <mergeCell ref="A2:B2"/>
    <mergeCell ref="C2:F2"/>
    <mergeCell ref="G2:H2"/>
    <mergeCell ref="I2:J2"/>
    <mergeCell ref="K2:L2"/>
    <mergeCell ref="K3:L3"/>
    <mergeCell ref="C25:J25"/>
    <mergeCell ref="C11:K11"/>
    <mergeCell ref="C7:J7"/>
    <mergeCell ref="A4:B4"/>
    <mergeCell ref="C4:F4"/>
    <mergeCell ref="G4:H4"/>
    <mergeCell ref="I4:J4"/>
    <mergeCell ref="A5:B5"/>
    <mergeCell ref="C5:F5"/>
    <mergeCell ref="G5:H5"/>
    <mergeCell ref="I5:J5"/>
    <mergeCell ref="K4:L4"/>
    <mergeCell ref="K5:L5"/>
  </mergeCells>
  <hyperlinks>
    <hyperlink ref="B7" r:id="rId1"/>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workbookViewId="0">
      <pane ySplit="6" topLeftCell="A29" activePane="bottomLeft" state="frozen"/>
      <selection pane="bottomLeft" activeCell="E39" sqref="E39"/>
    </sheetView>
  </sheetViews>
  <sheetFormatPr defaultColWidth="8.88671875" defaultRowHeight="15.75" x14ac:dyDescent="0.25"/>
  <cols>
    <col min="1" max="1" width="8.5546875" style="48" customWidth="1"/>
    <col min="2" max="2" width="7.88671875" style="1371" customWidth="1"/>
    <col min="3" max="10" width="8.88671875" style="1371" customWidth="1"/>
    <col min="11" max="11" width="16.44140625" style="1370" customWidth="1"/>
    <col min="12" max="12" width="43.6640625" style="12" customWidth="1"/>
    <col min="13" max="16384" width="8.88671875" style="89"/>
  </cols>
  <sheetData>
    <row r="1" spans="1:13" s="6" customFormat="1" ht="30.75" customHeight="1" thickTop="1" x14ac:dyDescent="0.25">
      <c r="A1" s="2006" t="s">
        <v>3152</v>
      </c>
      <c r="B1" s="2007"/>
      <c r="C1" s="2007"/>
      <c r="D1" s="2007"/>
      <c r="E1" s="2007"/>
      <c r="F1" s="2007"/>
      <c r="G1" s="2007"/>
      <c r="H1" s="2007"/>
      <c r="I1" s="2007"/>
      <c r="J1" s="2007"/>
      <c r="K1" s="2007"/>
      <c r="L1" s="2008"/>
      <c r="M1" s="5"/>
    </row>
    <row r="2" spans="1:13" s="9" customFormat="1" ht="20.25" customHeight="1" x14ac:dyDescent="0.25">
      <c r="A2" s="1624" t="s">
        <v>177</v>
      </c>
      <c r="B2" s="1625"/>
      <c r="C2" s="1600">
        <f>(25+125+80)*25</f>
        <v>5750</v>
      </c>
      <c r="D2" s="1601"/>
      <c r="E2" s="1601"/>
      <c r="F2" s="1602"/>
      <c r="G2" s="1832" t="s">
        <v>3240</v>
      </c>
      <c r="H2" s="1833"/>
      <c r="I2" s="1628" t="s">
        <v>178</v>
      </c>
      <c r="J2" s="1629"/>
      <c r="K2" s="1632" t="s">
        <v>185</v>
      </c>
      <c r="L2" s="1633"/>
      <c r="M2" s="8"/>
    </row>
    <row r="3" spans="1:13" s="9" customFormat="1" ht="20.25" customHeight="1" x14ac:dyDescent="0.25">
      <c r="A3" s="1624" t="s">
        <v>179</v>
      </c>
      <c r="B3" s="1625"/>
      <c r="C3" s="1600" t="s">
        <v>1720</v>
      </c>
      <c r="D3" s="1601"/>
      <c r="E3" s="1601"/>
      <c r="F3" s="1602"/>
      <c r="G3" s="2325" t="s">
        <v>3434</v>
      </c>
      <c r="H3" s="2326"/>
      <c r="I3" s="1628" t="s">
        <v>180</v>
      </c>
      <c r="J3" s="1629"/>
      <c r="K3" s="1632">
        <v>112</v>
      </c>
      <c r="L3" s="1633"/>
      <c r="M3" s="8"/>
    </row>
    <row r="4" spans="1:13" s="9" customFormat="1" ht="20.25" customHeight="1" x14ac:dyDescent="0.25">
      <c r="A4" s="1624" t="s">
        <v>181</v>
      </c>
      <c r="B4" s="1625"/>
      <c r="C4" s="1600" t="s">
        <v>3154</v>
      </c>
      <c r="D4" s="1601"/>
      <c r="E4" s="1601"/>
      <c r="F4" s="1602"/>
      <c r="G4" s="1626"/>
      <c r="H4" s="1627"/>
      <c r="I4" s="1628" t="s">
        <v>182</v>
      </c>
      <c r="J4" s="1629"/>
      <c r="K4" s="1632" t="s">
        <v>2809</v>
      </c>
      <c r="L4" s="1633"/>
      <c r="M4" s="8"/>
    </row>
    <row r="5" spans="1:13" s="9" customFormat="1" ht="84" customHeight="1" thickBot="1" x14ac:dyDescent="0.3">
      <c r="A5" s="1641" t="s">
        <v>183</v>
      </c>
      <c r="B5" s="1642"/>
      <c r="C5" s="1636" t="s">
        <v>3153</v>
      </c>
      <c r="D5" s="1637"/>
      <c r="E5" s="1637"/>
      <c r="F5" s="1638"/>
      <c r="G5" s="1626"/>
      <c r="H5" s="1627"/>
      <c r="I5" s="1973" t="s">
        <v>297</v>
      </c>
      <c r="J5" s="1974"/>
      <c r="K5" s="2129" t="s">
        <v>3212</v>
      </c>
      <c r="L5" s="1914"/>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312" t="s">
        <v>3050</v>
      </c>
      <c r="L6" s="88" t="s">
        <v>10</v>
      </c>
    </row>
    <row r="7" spans="1:13" ht="111" customHeight="1" thickTop="1" x14ac:dyDescent="0.25">
      <c r="A7" s="487">
        <v>44096</v>
      </c>
      <c r="B7" s="488" t="s">
        <v>78</v>
      </c>
      <c r="C7" s="2159" t="s">
        <v>3175</v>
      </c>
      <c r="D7" s="2160"/>
      <c r="E7" s="2160"/>
      <c r="F7" s="2160"/>
      <c r="G7" s="2160"/>
      <c r="H7" s="2160"/>
      <c r="I7" s="2160"/>
      <c r="J7" s="2160"/>
      <c r="K7" s="1334" t="s">
        <v>3161</v>
      </c>
      <c r="L7" s="1333" t="s">
        <v>3161</v>
      </c>
    </row>
    <row r="8" spans="1:13" ht="63" customHeight="1" x14ac:dyDescent="0.25">
      <c r="A8" s="1372">
        <v>44114</v>
      </c>
      <c r="B8" s="529" t="s">
        <v>66</v>
      </c>
      <c r="C8" s="1655" t="s">
        <v>3181</v>
      </c>
      <c r="D8" s="1659"/>
      <c r="E8" s="1659"/>
      <c r="F8" s="1659"/>
      <c r="G8" s="1659"/>
      <c r="H8" s="1659"/>
      <c r="I8" s="1659"/>
      <c r="J8" s="1660"/>
      <c r="K8" s="1369"/>
      <c r="L8" s="288"/>
    </row>
    <row r="9" spans="1:13" x14ac:dyDescent="0.25">
      <c r="A9" s="1372">
        <v>44116</v>
      </c>
      <c r="B9" s="529" t="s">
        <v>13</v>
      </c>
      <c r="C9" s="1658" t="s">
        <v>3182</v>
      </c>
      <c r="D9" s="1659"/>
      <c r="E9" s="1659"/>
      <c r="F9" s="1659"/>
      <c r="G9" s="1659"/>
      <c r="H9" s="1659"/>
      <c r="I9" s="1659"/>
      <c r="J9" s="1660"/>
      <c r="K9" s="1369"/>
      <c r="L9" s="288"/>
    </row>
    <row r="10" spans="1:13" x14ac:dyDescent="0.25">
      <c r="A10" s="1582">
        <v>44122</v>
      </c>
      <c r="B10" s="529" t="s">
        <v>18</v>
      </c>
      <c r="C10" s="1373">
        <v>125</v>
      </c>
      <c r="D10" s="179">
        <f>+C10-(E10/100*C10)</f>
        <v>0</v>
      </c>
      <c r="E10" s="1373">
        <v>100</v>
      </c>
      <c r="F10" s="1373" t="s">
        <v>95</v>
      </c>
      <c r="G10" s="1373">
        <v>150</v>
      </c>
      <c r="H10" s="1373"/>
      <c r="I10" s="1373"/>
      <c r="J10" s="1373"/>
      <c r="K10" s="1369"/>
      <c r="L10" s="288" t="s">
        <v>3191</v>
      </c>
    </row>
    <row r="11" spans="1:13" ht="48.75" customHeight="1" x14ac:dyDescent="0.25">
      <c r="A11" s="1682"/>
      <c r="B11" s="529" t="s">
        <v>66</v>
      </c>
      <c r="C11" s="1986" t="s">
        <v>3192</v>
      </c>
      <c r="D11" s="1987"/>
      <c r="E11" s="1987"/>
      <c r="F11" s="1987"/>
      <c r="G11" s="1987"/>
      <c r="H11" s="1987"/>
      <c r="I11" s="1987"/>
      <c r="J11" s="1988"/>
      <c r="K11" s="1369"/>
      <c r="L11" s="288"/>
    </row>
    <row r="12" spans="1:13" s="729" customFormat="1" ht="18" customHeight="1" x14ac:dyDescent="0.25">
      <c r="A12" s="1456">
        <v>44122</v>
      </c>
      <c r="B12" s="932" t="s">
        <v>1034</v>
      </c>
      <c r="C12" s="933"/>
      <c r="D12" s="934"/>
      <c r="E12" s="933">
        <v>100</v>
      </c>
      <c r="F12" s="933"/>
      <c r="G12" s="933"/>
      <c r="H12" s="933"/>
      <c r="I12" s="933"/>
      <c r="J12" s="933"/>
      <c r="K12" s="1331"/>
      <c r="L12" s="935"/>
    </row>
    <row r="13" spans="1:13" ht="65.25" customHeight="1" x14ac:dyDescent="0.25">
      <c r="A13" s="485">
        <v>44123</v>
      </c>
      <c r="B13" s="937" t="s">
        <v>19</v>
      </c>
      <c r="C13" s="1652" t="s">
        <v>3211</v>
      </c>
      <c r="D13" s="1653"/>
      <c r="E13" s="1653"/>
      <c r="F13" s="1653"/>
      <c r="G13" s="1653"/>
      <c r="H13" s="1653"/>
      <c r="I13" s="1653"/>
      <c r="J13" s="1654"/>
      <c r="K13" s="1397" t="s">
        <v>1540</v>
      </c>
      <c r="L13" s="1396" t="s">
        <v>1540</v>
      </c>
    </row>
    <row r="14" spans="1:13" x14ac:dyDescent="0.25">
      <c r="A14" s="1582">
        <v>44128</v>
      </c>
      <c r="B14" s="529" t="s">
        <v>18</v>
      </c>
      <c r="C14" s="1373">
        <v>86</v>
      </c>
      <c r="D14" s="179">
        <f>+C14*(100-E14)/100</f>
        <v>67.08</v>
      </c>
      <c r="E14" s="1373">
        <v>22</v>
      </c>
      <c r="F14" s="1373"/>
      <c r="G14" s="1373">
        <v>143</v>
      </c>
      <c r="H14" s="1373"/>
      <c r="I14" s="1373"/>
      <c r="J14" s="1373"/>
      <c r="K14" s="1369"/>
      <c r="L14" s="288" t="s">
        <v>36</v>
      </c>
    </row>
    <row r="15" spans="1:13" x14ac:dyDescent="0.25">
      <c r="A15" s="1682"/>
      <c r="B15" s="683" t="s">
        <v>127</v>
      </c>
      <c r="C15" s="199"/>
      <c r="D15" s="200" t="s">
        <v>1941</v>
      </c>
      <c r="E15" s="199"/>
      <c r="F15" s="199"/>
      <c r="G15" s="199"/>
      <c r="H15" s="236">
        <v>1290</v>
      </c>
      <c r="I15" s="236">
        <v>100</v>
      </c>
      <c r="J15" s="199"/>
      <c r="K15" s="1402"/>
      <c r="L15" s="436" t="s">
        <v>3221</v>
      </c>
    </row>
    <row r="16" spans="1:13" x14ac:dyDescent="0.25">
      <c r="A16" s="1582">
        <v>44132</v>
      </c>
      <c r="B16" s="529"/>
      <c r="C16" s="1589" t="s">
        <v>3215</v>
      </c>
      <c r="D16" s="1590"/>
      <c r="E16" s="1590"/>
      <c r="F16" s="1590"/>
      <c r="G16" s="1590"/>
      <c r="H16" s="1590"/>
      <c r="I16" s="1590"/>
      <c r="J16" s="1591"/>
      <c r="K16" s="1369"/>
      <c r="L16" s="288"/>
    </row>
    <row r="17" spans="1:18" x14ac:dyDescent="0.25">
      <c r="A17" s="1682"/>
      <c r="B17" s="529"/>
      <c r="C17" s="1658" t="s">
        <v>3216</v>
      </c>
      <c r="D17" s="1659"/>
      <c r="E17" s="1659"/>
      <c r="F17" s="1659"/>
      <c r="G17" s="1659"/>
      <c r="H17" s="1659"/>
      <c r="I17" s="1659"/>
      <c r="J17" s="1660"/>
      <c r="K17" s="1369"/>
      <c r="L17" s="288"/>
    </row>
    <row r="18" spans="1:18" x14ac:dyDescent="0.25">
      <c r="A18" s="1401">
        <v>44133</v>
      </c>
      <c r="B18" s="529" t="s">
        <v>18</v>
      </c>
      <c r="C18" s="1400">
        <v>85</v>
      </c>
      <c r="D18" s="179">
        <f>+C18*(100-E18)/100</f>
        <v>84.15</v>
      </c>
      <c r="E18" s="1400">
        <v>1</v>
      </c>
      <c r="F18" s="1400" t="s">
        <v>95</v>
      </c>
      <c r="G18" s="1400">
        <v>135</v>
      </c>
      <c r="H18" s="1400"/>
      <c r="I18" s="1400"/>
      <c r="J18" s="1400"/>
      <c r="K18" s="1399"/>
      <c r="L18" s="288" t="s">
        <v>3224</v>
      </c>
    </row>
    <row r="19" spans="1:18" x14ac:dyDescent="0.25">
      <c r="A19" s="1372">
        <v>44135</v>
      </c>
      <c r="B19" s="529" t="s">
        <v>127</v>
      </c>
      <c r="C19" s="1373"/>
      <c r="D19" s="179" t="s">
        <v>1941</v>
      </c>
      <c r="E19" s="1373"/>
      <c r="F19" s="1373"/>
      <c r="G19" s="1373"/>
      <c r="H19" s="1373">
        <v>5750</v>
      </c>
      <c r="I19" s="1373">
        <v>100</v>
      </c>
      <c r="J19" s="1373"/>
      <c r="K19" s="1369"/>
      <c r="L19" s="288"/>
    </row>
    <row r="20" spans="1:18" s="729" customFormat="1" ht="18" customHeight="1" x14ac:dyDescent="0.25">
      <c r="A20" s="1338">
        <v>44134</v>
      </c>
      <c r="B20" s="932" t="s">
        <v>1034</v>
      </c>
      <c r="C20" s="933"/>
      <c r="D20" s="934"/>
      <c r="E20" s="933">
        <v>1</v>
      </c>
      <c r="F20" s="933"/>
      <c r="G20" s="933"/>
      <c r="H20" s="933"/>
      <c r="I20" s="933"/>
      <c r="J20" s="933"/>
      <c r="K20" s="1331"/>
      <c r="L20" s="935"/>
    </row>
    <row r="21" spans="1:18" s="729" customFormat="1" ht="18" customHeight="1" x14ac:dyDescent="0.25">
      <c r="A21" s="1338">
        <v>44165</v>
      </c>
      <c r="B21" s="932" t="s">
        <v>1034</v>
      </c>
      <c r="C21" s="933"/>
      <c r="D21" s="934"/>
      <c r="E21" s="933">
        <v>1</v>
      </c>
      <c r="F21" s="933"/>
      <c r="G21" s="933"/>
      <c r="H21" s="933"/>
      <c r="I21" s="933"/>
      <c r="J21" s="933"/>
      <c r="K21" s="1331"/>
      <c r="L21" s="935"/>
    </row>
    <row r="22" spans="1:18" x14ac:dyDescent="0.25">
      <c r="A22" s="1372">
        <v>44178</v>
      </c>
      <c r="B22" s="529" t="s">
        <v>18</v>
      </c>
      <c r="C22" s="1373">
        <v>40</v>
      </c>
      <c r="D22" s="179">
        <f>+C22-(E22/100*C22)</f>
        <v>38.4</v>
      </c>
      <c r="E22" s="1373">
        <v>4</v>
      </c>
      <c r="F22" s="1373" t="s">
        <v>95</v>
      </c>
      <c r="G22" s="1373">
        <v>130</v>
      </c>
      <c r="H22" s="1373"/>
      <c r="I22" s="1373"/>
      <c r="J22" s="1373"/>
      <c r="K22" s="1369"/>
      <c r="L22" s="288" t="s">
        <v>3284</v>
      </c>
    </row>
    <row r="23" spans="1:18" s="729" customFormat="1" ht="18" customHeight="1" x14ac:dyDescent="0.25">
      <c r="A23" s="1338">
        <v>44195</v>
      </c>
      <c r="B23" s="932" t="s">
        <v>1034</v>
      </c>
      <c r="C23" s="933"/>
      <c r="D23" s="934"/>
      <c r="E23" s="933">
        <v>4</v>
      </c>
      <c r="F23" s="933"/>
      <c r="G23" s="933"/>
      <c r="H23" s="933"/>
      <c r="I23" s="933"/>
      <c r="J23" s="933"/>
      <c r="K23" s="1331"/>
      <c r="L23" s="935"/>
    </row>
    <row r="24" spans="1:18" x14ac:dyDescent="0.25">
      <c r="A24" s="1372">
        <v>44197</v>
      </c>
      <c r="B24" s="529" t="s">
        <v>26</v>
      </c>
      <c r="C24" s="1658" t="s">
        <v>3277</v>
      </c>
      <c r="D24" s="1659"/>
      <c r="E24" s="1659"/>
      <c r="F24" s="1659"/>
      <c r="G24" s="1659"/>
      <c r="H24" s="1659"/>
      <c r="I24" s="1659"/>
      <c r="J24" s="1660"/>
    </row>
    <row r="25" spans="1:18" s="1371" customFormat="1" ht="31.5" x14ac:dyDescent="0.25">
      <c r="A25" s="1372">
        <v>44198</v>
      </c>
      <c r="B25" s="529" t="s">
        <v>127</v>
      </c>
      <c r="D25" s="179">
        <f>+C25*(100-E25)/100</f>
        <v>0</v>
      </c>
      <c r="H25" s="1425">
        <v>5750</v>
      </c>
      <c r="I25" s="1425">
        <v>100</v>
      </c>
      <c r="K25" s="1370"/>
      <c r="L25" s="128" t="s">
        <v>3279</v>
      </c>
      <c r="M25" s="89"/>
      <c r="N25" s="89"/>
      <c r="O25" s="89"/>
      <c r="P25" s="89"/>
      <c r="Q25" s="89"/>
      <c r="R25" s="89"/>
    </row>
    <row r="26" spans="1:18" s="1371" customFormat="1" x14ac:dyDescent="0.25">
      <c r="A26" s="1372">
        <v>44211</v>
      </c>
      <c r="B26" s="529" t="s">
        <v>18</v>
      </c>
      <c r="C26" s="1371">
        <v>81</v>
      </c>
      <c r="D26" s="179">
        <f>+C26*(100-E26)/100</f>
        <v>76.14</v>
      </c>
      <c r="E26" s="1371">
        <v>6</v>
      </c>
      <c r="K26" s="1370"/>
      <c r="L26" s="12" t="s">
        <v>36</v>
      </c>
      <c r="M26" s="89"/>
      <c r="N26" s="89"/>
      <c r="O26" s="89"/>
      <c r="P26" s="89"/>
      <c r="Q26" s="89"/>
      <c r="R26" s="89"/>
    </row>
    <row r="27" spans="1:18" s="729" customFormat="1" ht="18" customHeight="1" x14ac:dyDescent="0.25">
      <c r="A27" s="1338">
        <v>44226</v>
      </c>
      <c r="B27" s="932" t="s">
        <v>1034</v>
      </c>
      <c r="C27" s="933"/>
      <c r="D27" s="934"/>
      <c r="E27" s="933">
        <v>6</v>
      </c>
      <c r="F27" s="933"/>
      <c r="G27" s="933"/>
      <c r="H27" s="933"/>
      <c r="I27" s="933"/>
      <c r="J27" s="933"/>
      <c r="K27" s="1331"/>
      <c r="L27" s="935"/>
    </row>
    <row r="28" spans="1:18" s="729" customFormat="1" ht="18" customHeight="1" x14ac:dyDescent="0.25">
      <c r="A28" s="1338">
        <v>44255</v>
      </c>
      <c r="B28" s="932" t="s">
        <v>1034</v>
      </c>
      <c r="C28" s="933"/>
      <c r="D28" s="934"/>
      <c r="E28" s="933">
        <v>6</v>
      </c>
      <c r="F28" s="933"/>
      <c r="G28" s="933"/>
      <c r="H28" s="933"/>
      <c r="I28" s="933"/>
      <c r="J28" s="933"/>
      <c r="K28" s="1331"/>
      <c r="L28" s="935"/>
    </row>
    <row r="29" spans="1:18" s="1371" customFormat="1" x14ac:dyDescent="0.25">
      <c r="A29" s="1372">
        <v>44309</v>
      </c>
      <c r="B29" s="529" t="s">
        <v>13</v>
      </c>
      <c r="C29" s="1658" t="s">
        <v>2312</v>
      </c>
      <c r="D29" s="1659"/>
      <c r="E29" s="1659"/>
      <c r="F29" s="1659"/>
      <c r="G29" s="1659"/>
      <c r="H29" s="1659"/>
      <c r="I29" s="1659"/>
      <c r="J29" s="1660"/>
      <c r="K29" s="1370"/>
      <c r="L29" s="12"/>
      <c r="M29" s="89"/>
      <c r="N29" s="89"/>
      <c r="O29" s="89"/>
      <c r="P29" s="89"/>
      <c r="Q29" s="89"/>
      <c r="R29" s="89"/>
    </row>
    <row r="30" spans="1:18" x14ac:dyDescent="0.25">
      <c r="A30" s="1476">
        <v>44317</v>
      </c>
      <c r="B30" s="529" t="s">
        <v>18</v>
      </c>
      <c r="C30" s="1475">
        <v>65</v>
      </c>
      <c r="D30" s="179">
        <v>61</v>
      </c>
      <c r="E30" s="1475">
        <v>6</v>
      </c>
      <c r="F30" s="1475" t="s">
        <v>95</v>
      </c>
      <c r="G30" s="1475">
        <v>140</v>
      </c>
      <c r="H30" s="1475"/>
      <c r="I30" s="1475"/>
      <c r="J30" s="1475"/>
      <c r="K30" s="1474"/>
      <c r="L30" s="288" t="s">
        <v>36</v>
      </c>
    </row>
    <row r="31" spans="1:18" x14ac:dyDescent="0.25">
      <c r="A31" s="1483">
        <v>44319</v>
      </c>
      <c r="B31" s="529" t="s">
        <v>127</v>
      </c>
      <c r="D31" s="179" t="s">
        <v>1941</v>
      </c>
      <c r="H31" s="1600" t="s">
        <v>3391</v>
      </c>
      <c r="I31" s="1602"/>
    </row>
    <row r="32" spans="1:18" x14ac:dyDescent="0.25">
      <c r="A32" s="1528">
        <v>44354</v>
      </c>
      <c r="B32" s="529" t="s">
        <v>127</v>
      </c>
      <c r="D32" s="179">
        <f>+C32*(100-E32)/100</f>
        <v>0</v>
      </c>
      <c r="H32" s="1484">
        <v>5655</v>
      </c>
      <c r="I32" s="1484">
        <v>100</v>
      </c>
      <c r="L32" s="12" t="s">
        <v>3419</v>
      </c>
    </row>
    <row r="33" spans="1:12" x14ac:dyDescent="0.25">
      <c r="A33" s="1529">
        <v>44367</v>
      </c>
      <c r="B33" s="1503" t="s">
        <v>66</v>
      </c>
      <c r="C33" s="2327" t="s">
        <v>3433</v>
      </c>
      <c r="D33" s="2328"/>
      <c r="E33" s="2328"/>
      <c r="F33" s="2328"/>
      <c r="G33" s="2328"/>
      <c r="H33" s="2328"/>
      <c r="I33" s="2328"/>
      <c r="J33" s="2329"/>
      <c r="K33" s="1504"/>
      <c r="L33" s="1505"/>
    </row>
    <row r="34" spans="1:12" x14ac:dyDescent="0.25">
      <c r="A34" s="1530">
        <v>44372</v>
      </c>
      <c r="B34" s="529" t="s">
        <v>127</v>
      </c>
      <c r="D34" s="179" t="s">
        <v>1941</v>
      </c>
      <c r="H34" s="1371">
        <v>5680</v>
      </c>
      <c r="I34" s="1371">
        <v>100</v>
      </c>
    </row>
    <row r="35" spans="1:12" ht="51.75" customHeight="1" x14ac:dyDescent="0.25">
      <c r="A35" s="1530">
        <v>44377</v>
      </c>
      <c r="B35" s="529" t="s">
        <v>13</v>
      </c>
      <c r="C35" s="1734" t="s">
        <v>3450</v>
      </c>
      <c r="D35" s="1735"/>
      <c r="E35" s="1735"/>
      <c r="F35" s="1735"/>
      <c r="G35" s="1735"/>
      <c r="H35" s="1735"/>
      <c r="I35" s="1735"/>
      <c r="J35" s="1736"/>
    </row>
    <row r="36" spans="1:12" x14ac:dyDescent="0.25">
      <c r="A36" s="1528">
        <v>44436</v>
      </c>
      <c r="B36" s="529" t="s">
        <v>127</v>
      </c>
      <c r="C36" s="1557"/>
      <c r="D36" s="179">
        <f>+C36*(100-E36)/100</f>
        <v>0</v>
      </c>
      <c r="E36" s="1557"/>
      <c r="F36" s="1557"/>
      <c r="G36" s="1557"/>
      <c r="H36" s="1559">
        <v>5655</v>
      </c>
      <c r="I36" s="1559">
        <v>100</v>
      </c>
      <c r="J36" s="1557"/>
      <c r="K36" s="1556"/>
      <c r="L36" s="12" t="s">
        <v>3417</v>
      </c>
    </row>
    <row r="37" spans="1:12" x14ac:dyDescent="0.25">
      <c r="A37" s="1528">
        <v>44451</v>
      </c>
      <c r="B37" s="529" t="s">
        <v>127</v>
      </c>
      <c r="C37" s="1557"/>
      <c r="D37" s="179" t="s">
        <v>1941</v>
      </c>
      <c r="E37" s="1557" t="s">
        <v>1941</v>
      </c>
      <c r="F37" s="1557"/>
      <c r="G37" s="1557"/>
      <c r="H37" s="1559">
        <v>5660</v>
      </c>
      <c r="I37" s="1559">
        <v>100</v>
      </c>
      <c r="J37" s="1557"/>
      <c r="K37" s="1556"/>
      <c r="L37" s="12" t="s">
        <v>3489</v>
      </c>
    </row>
    <row r="38" spans="1:12" x14ac:dyDescent="0.25">
      <c r="A38" s="1566">
        <v>44502</v>
      </c>
      <c r="B38" s="297" t="s">
        <v>18</v>
      </c>
      <c r="C38" s="236">
        <v>35</v>
      </c>
      <c r="D38" s="237">
        <f>+C38*(100-E38)/100</f>
        <v>32.9</v>
      </c>
      <c r="E38" s="236">
        <v>6</v>
      </c>
      <c r="F38" s="236" t="s">
        <v>95</v>
      </c>
      <c r="G38" s="236">
        <v>130</v>
      </c>
      <c r="H38" s="236"/>
      <c r="I38" s="236"/>
      <c r="J38" s="236"/>
      <c r="K38" s="1560"/>
      <c r="L38" s="128" t="s">
        <v>2074</v>
      </c>
    </row>
    <row r="39" spans="1:12" x14ac:dyDescent="0.25">
      <c r="A39" s="1528"/>
      <c r="B39" s="529"/>
      <c r="C39" s="1559"/>
      <c r="D39" s="179">
        <f>+C39*(100-E39)/100</f>
        <v>0</v>
      </c>
      <c r="E39" s="1559"/>
      <c r="F39" s="1559"/>
      <c r="G39" s="1559"/>
      <c r="H39" s="1559"/>
      <c r="I39" s="1559"/>
      <c r="J39" s="1559"/>
      <c r="K39" s="1558"/>
    </row>
    <row r="40" spans="1:12" x14ac:dyDescent="0.25">
      <c r="A40" s="1528"/>
      <c r="B40" s="529"/>
      <c r="C40" s="1559"/>
      <c r="D40" s="179">
        <f>+C40*(100-E40)/100</f>
        <v>0</v>
      </c>
      <c r="E40" s="1559"/>
      <c r="F40" s="1559"/>
      <c r="G40" s="1559"/>
      <c r="H40" s="1559"/>
      <c r="I40" s="1559"/>
      <c r="J40" s="1559"/>
      <c r="K40" s="1558"/>
    </row>
    <row r="41" spans="1:12" x14ac:dyDescent="0.25">
      <c r="A41" s="1528"/>
      <c r="B41" s="529"/>
      <c r="C41" s="1559"/>
      <c r="D41" s="179">
        <f>+C41*(100-E41)/100</f>
        <v>0</v>
      </c>
      <c r="E41" s="1559"/>
      <c r="F41" s="1559"/>
      <c r="G41" s="1559"/>
      <c r="H41" s="1559"/>
      <c r="I41" s="1559"/>
      <c r="J41" s="1559"/>
      <c r="K41" s="1558"/>
    </row>
    <row r="42" spans="1:12" x14ac:dyDescent="0.25">
      <c r="A42" s="1528"/>
      <c r="B42" s="529"/>
      <c r="C42" s="1559"/>
      <c r="D42" s="179">
        <f>+C42*(100-E42)/100</f>
        <v>0</v>
      </c>
      <c r="E42" s="1559"/>
      <c r="F42" s="1559"/>
      <c r="G42" s="1559"/>
      <c r="H42" s="1559"/>
      <c r="I42" s="1559"/>
      <c r="J42" s="1559"/>
      <c r="K42" s="1558"/>
    </row>
    <row r="43" spans="1:12" x14ac:dyDescent="0.25">
      <c r="A43" s="1528"/>
      <c r="B43" s="529"/>
      <c r="C43" s="1559"/>
      <c r="D43" s="179"/>
      <c r="E43" s="1559"/>
      <c r="F43" s="1559"/>
      <c r="G43" s="1559"/>
      <c r="H43" s="1559"/>
      <c r="I43" s="1559"/>
      <c r="J43" s="1559"/>
      <c r="K43" s="1558"/>
    </row>
    <row r="44" spans="1:12" x14ac:dyDescent="0.25">
      <c r="A44" s="1528"/>
      <c r="B44" s="529"/>
      <c r="C44" s="1559"/>
      <c r="D44" s="179"/>
      <c r="E44" s="1559"/>
      <c r="F44" s="1559"/>
      <c r="G44" s="1559"/>
      <c r="H44" s="1559"/>
      <c r="I44" s="1559"/>
      <c r="J44" s="1559"/>
      <c r="K44" s="1558"/>
    </row>
    <row r="45" spans="1:12" x14ac:dyDescent="0.25">
      <c r="A45" s="1528"/>
      <c r="B45" s="529"/>
      <c r="C45" s="1559"/>
      <c r="D45" s="179"/>
      <c r="E45" s="1559"/>
      <c r="F45" s="1559"/>
      <c r="G45" s="1559"/>
      <c r="H45" s="1559"/>
      <c r="I45" s="1559"/>
      <c r="J45" s="1559"/>
      <c r="K45" s="1558"/>
    </row>
    <row r="46" spans="1:12" x14ac:dyDescent="0.25">
      <c r="A46" s="1528"/>
      <c r="B46" s="529"/>
      <c r="C46" s="1559"/>
      <c r="D46" s="179"/>
      <c r="E46" s="1559"/>
      <c r="F46" s="1559"/>
      <c r="G46" s="1559"/>
      <c r="H46" s="1559"/>
      <c r="I46" s="1559"/>
      <c r="J46" s="1559"/>
      <c r="K46" s="1558"/>
    </row>
    <row r="47" spans="1:12" x14ac:dyDescent="0.25">
      <c r="A47" s="1528"/>
      <c r="B47" s="529"/>
      <c r="C47" s="1559"/>
      <c r="D47" s="179"/>
      <c r="E47" s="1559"/>
      <c r="F47" s="1559"/>
      <c r="G47" s="1559"/>
      <c r="H47" s="1559"/>
      <c r="I47" s="1559"/>
      <c r="J47" s="1559"/>
      <c r="K47" s="1558"/>
    </row>
    <row r="48" spans="1:12" x14ac:dyDescent="0.25">
      <c r="A48" s="1528"/>
      <c r="B48" s="529"/>
      <c r="C48" s="1559"/>
      <c r="D48" s="179"/>
      <c r="E48" s="1559"/>
      <c r="F48" s="1559"/>
      <c r="G48" s="1559"/>
      <c r="H48" s="1559"/>
      <c r="I48" s="1559"/>
      <c r="J48" s="1559"/>
      <c r="K48" s="1558"/>
    </row>
    <row r="49" spans="1:11" x14ac:dyDescent="0.25">
      <c r="A49" s="1528"/>
      <c r="B49" s="529"/>
      <c r="C49" s="1559"/>
      <c r="D49" s="179"/>
      <c r="E49" s="1559"/>
      <c r="F49" s="1559"/>
      <c r="G49" s="1559"/>
      <c r="H49" s="1559"/>
      <c r="I49" s="1559"/>
      <c r="J49" s="1559"/>
      <c r="K49" s="1558"/>
    </row>
    <row r="50" spans="1:11" x14ac:dyDescent="0.25">
      <c r="A50" s="1528"/>
      <c r="B50" s="529"/>
      <c r="C50" s="1559"/>
      <c r="D50" s="179"/>
      <c r="E50" s="1559"/>
      <c r="F50" s="1559"/>
      <c r="G50" s="1559"/>
      <c r="H50" s="1559"/>
      <c r="I50" s="1559"/>
      <c r="J50" s="1559"/>
      <c r="K50" s="1558"/>
    </row>
    <row r="51" spans="1:11" x14ac:dyDescent="0.25">
      <c r="A51" s="1528"/>
      <c r="B51" s="529"/>
      <c r="C51" s="1559"/>
      <c r="D51" s="179"/>
      <c r="E51" s="1559"/>
      <c r="F51" s="1559"/>
      <c r="G51" s="1559"/>
      <c r="H51" s="1559"/>
      <c r="I51" s="1559"/>
      <c r="J51" s="1559"/>
      <c r="K51" s="1558"/>
    </row>
    <row r="52" spans="1:11" x14ac:dyDescent="0.25">
      <c r="A52" s="1528"/>
      <c r="B52" s="529"/>
      <c r="C52" s="1559"/>
      <c r="D52" s="179"/>
      <c r="E52" s="1559"/>
      <c r="F52" s="1559"/>
      <c r="G52" s="1559"/>
      <c r="H52" s="1559"/>
      <c r="I52" s="1559"/>
      <c r="J52" s="1559"/>
      <c r="K52" s="1558"/>
    </row>
    <row r="53" spans="1:11" x14ac:dyDescent="0.25">
      <c r="A53" s="1528"/>
      <c r="B53" s="529"/>
      <c r="C53" s="1559"/>
      <c r="D53" s="179"/>
      <c r="E53" s="1559"/>
      <c r="F53" s="1559"/>
      <c r="G53" s="1559"/>
      <c r="H53" s="1559"/>
      <c r="I53" s="1559"/>
      <c r="J53" s="1559"/>
      <c r="K53" s="1558"/>
    </row>
    <row r="54" spans="1:11" x14ac:dyDescent="0.25">
      <c r="A54" s="1528"/>
      <c r="B54" s="529"/>
      <c r="C54" s="1559"/>
      <c r="D54" s="179"/>
      <c r="E54" s="1559"/>
      <c r="F54" s="1559"/>
      <c r="G54" s="1559"/>
      <c r="H54" s="1559"/>
      <c r="I54" s="1559"/>
      <c r="J54" s="1559"/>
      <c r="K54" s="1558"/>
    </row>
    <row r="55" spans="1:11" x14ac:dyDescent="0.25">
      <c r="A55" s="1528"/>
      <c r="B55" s="529"/>
      <c r="C55" s="1559"/>
      <c r="D55" s="179"/>
      <c r="E55" s="1559"/>
      <c r="F55" s="1559"/>
      <c r="G55" s="1559"/>
      <c r="H55" s="1559"/>
      <c r="I55" s="1559"/>
      <c r="J55" s="1559"/>
      <c r="K55" s="1558"/>
    </row>
    <row r="56" spans="1:11" x14ac:dyDescent="0.25">
      <c r="A56" s="1528"/>
      <c r="B56" s="529"/>
      <c r="C56" s="1559"/>
      <c r="D56" s="179"/>
      <c r="E56" s="1559"/>
      <c r="F56" s="1559"/>
      <c r="G56" s="1559"/>
      <c r="H56" s="1559"/>
      <c r="I56" s="1559"/>
      <c r="J56" s="1559"/>
      <c r="K56" s="1558"/>
    </row>
    <row r="57" spans="1:11" x14ac:dyDescent="0.25">
      <c r="A57" s="1528"/>
      <c r="B57" s="529"/>
      <c r="C57" s="1559"/>
      <c r="D57" s="179"/>
      <c r="E57" s="1559"/>
      <c r="F57" s="1559"/>
      <c r="G57" s="1559"/>
      <c r="H57" s="1559"/>
      <c r="I57" s="1559"/>
      <c r="J57" s="1559"/>
      <c r="K57" s="1558"/>
    </row>
    <row r="58" spans="1:11" x14ac:dyDescent="0.25">
      <c r="A58" s="1528"/>
      <c r="B58" s="529"/>
      <c r="C58" s="1559"/>
      <c r="D58" s="179"/>
      <c r="E58" s="1559"/>
      <c r="F58" s="1559"/>
      <c r="G58" s="1559"/>
      <c r="H58" s="1559"/>
      <c r="I58" s="1559"/>
      <c r="J58" s="1559"/>
      <c r="K58" s="1558"/>
    </row>
    <row r="59" spans="1:11" x14ac:dyDescent="0.25">
      <c r="A59" s="1528"/>
      <c r="B59" s="529"/>
      <c r="C59" s="1559"/>
      <c r="D59" s="179"/>
      <c r="E59" s="1559"/>
      <c r="F59" s="1559"/>
      <c r="G59" s="1559"/>
      <c r="H59" s="1559"/>
      <c r="I59" s="1559"/>
      <c r="J59" s="1559"/>
      <c r="K59" s="1558"/>
    </row>
    <row r="60" spans="1:11" x14ac:dyDescent="0.25">
      <c r="A60" s="1528"/>
      <c r="B60" s="529"/>
      <c r="C60" s="1559"/>
      <c r="D60" s="179"/>
      <c r="E60" s="1559"/>
      <c r="F60" s="1559"/>
      <c r="G60" s="1559"/>
      <c r="H60" s="1559"/>
      <c r="I60" s="1559"/>
      <c r="J60" s="1559"/>
      <c r="K60" s="1558"/>
    </row>
    <row r="61" spans="1:11" x14ac:dyDescent="0.25">
      <c r="A61" s="1528"/>
      <c r="B61" s="529"/>
      <c r="C61" s="1559"/>
      <c r="D61" s="179"/>
      <c r="E61" s="1559"/>
      <c r="F61" s="1559"/>
      <c r="G61" s="1559"/>
      <c r="H61" s="1559"/>
      <c r="I61" s="1559"/>
      <c r="J61" s="1559"/>
      <c r="K61" s="1558"/>
    </row>
    <row r="62" spans="1:11" x14ac:dyDescent="0.25">
      <c r="A62" s="1528"/>
      <c r="B62" s="529"/>
      <c r="C62" s="1559"/>
      <c r="D62" s="179"/>
      <c r="E62" s="1559"/>
      <c r="F62" s="1559"/>
      <c r="G62" s="1559"/>
      <c r="H62" s="1559"/>
      <c r="I62" s="1559"/>
      <c r="J62" s="1559"/>
      <c r="K62" s="1558"/>
    </row>
    <row r="63" spans="1:11" x14ac:dyDescent="0.25">
      <c r="A63" s="1528"/>
      <c r="B63" s="529"/>
      <c r="C63" s="1559"/>
      <c r="D63" s="179"/>
      <c r="E63" s="1559"/>
      <c r="F63" s="1559"/>
      <c r="G63" s="1559"/>
      <c r="H63" s="1559"/>
      <c r="I63" s="1559"/>
      <c r="J63" s="1559"/>
      <c r="K63" s="1558"/>
    </row>
    <row r="64" spans="1:11" x14ac:dyDescent="0.25">
      <c r="A64" s="1528"/>
      <c r="B64" s="529"/>
      <c r="C64" s="1559"/>
      <c r="D64" s="179"/>
      <c r="E64" s="1559"/>
      <c r="F64" s="1559"/>
      <c r="G64" s="1559"/>
      <c r="H64" s="1559"/>
      <c r="I64" s="1559"/>
      <c r="J64" s="1559"/>
      <c r="K64" s="1558"/>
    </row>
    <row r="65" spans="1:11" x14ac:dyDescent="0.25">
      <c r="A65" s="1528"/>
      <c r="B65" s="529"/>
      <c r="C65" s="1559"/>
      <c r="D65" s="179"/>
      <c r="E65" s="1559"/>
      <c r="F65" s="1559"/>
      <c r="G65" s="1559"/>
      <c r="H65" s="1559"/>
      <c r="I65" s="1559"/>
      <c r="J65" s="1559"/>
      <c r="K65" s="1558"/>
    </row>
    <row r="66" spans="1:11" x14ac:dyDescent="0.25">
      <c r="A66" s="1528"/>
      <c r="B66" s="529"/>
      <c r="C66" s="1559"/>
      <c r="D66" s="179"/>
      <c r="E66" s="1559"/>
      <c r="F66" s="1559"/>
      <c r="G66" s="1559"/>
      <c r="H66" s="1559"/>
      <c r="I66" s="1559"/>
      <c r="J66" s="1559"/>
      <c r="K66" s="1558"/>
    </row>
    <row r="67" spans="1:11" x14ac:dyDescent="0.25">
      <c r="A67" s="1528"/>
      <c r="B67" s="529"/>
      <c r="C67" s="1559"/>
      <c r="D67" s="179"/>
      <c r="E67" s="1559"/>
      <c r="F67" s="1559"/>
      <c r="G67" s="1559"/>
      <c r="H67" s="1559"/>
      <c r="I67" s="1559"/>
      <c r="J67" s="1559"/>
      <c r="K67" s="1558"/>
    </row>
    <row r="68" spans="1:11" x14ac:dyDescent="0.25">
      <c r="A68" s="1528"/>
      <c r="B68" s="529"/>
      <c r="C68" s="1559"/>
      <c r="D68" s="179"/>
      <c r="E68" s="1559"/>
      <c r="F68" s="1559"/>
      <c r="G68" s="1559"/>
      <c r="H68" s="1559"/>
      <c r="I68" s="1559"/>
      <c r="J68" s="1559"/>
      <c r="K68" s="1558"/>
    </row>
    <row r="69" spans="1:11" x14ac:dyDescent="0.25">
      <c r="A69" s="1528"/>
      <c r="B69" s="529"/>
      <c r="C69" s="1559"/>
      <c r="D69" s="179"/>
      <c r="E69" s="1559"/>
      <c r="F69" s="1559"/>
      <c r="G69" s="1559"/>
      <c r="H69" s="1559"/>
      <c r="I69" s="1559"/>
      <c r="J69" s="1559"/>
      <c r="K69" s="1558"/>
    </row>
    <row r="70" spans="1:11" x14ac:dyDescent="0.25">
      <c r="A70" s="1528"/>
      <c r="B70" s="529"/>
      <c r="C70" s="1559"/>
      <c r="D70" s="179"/>
      <c r="E70" s="1559"/>
      <c r="F70" s="1559"/>
      <c r="G70" s="1559"/>
      <c r="H70" s="1559"/>
      <c r="I70" s="1559"/>
      <c r="J70" s="1559"/>
      <c r="K70" s="1558"/>
    </row>
    <row r="71" spans="1:11" x14ac:dyDescent="0.25">
      <c r="A71" s="1528"/>
      <c r="B71" s="529"/>
      <c r="C71" s="1559"/>
      <c r="D71" s="179"/>
      <c r="E71" s="1559"/>
      <c r="F71" s="1559"/>
      <c r="G71" s="1559"/>
      <c r="H71" s="1559"/>
      <c r="I71" s="1559"/>
      <c r="J71" s="1559"/>
      <c r="K71" s="1558"/>
    </row>
    <row r="72" spans="1:11" x14ac:dyDescent="0.25">
      <c r="A72" s="1528"/>
      <c r="B72" s="529"/>
      <c r="C72" s="1557"/>
      <c r="D72" s="179"/>
      <c r="E72" s="1557"/>
      <c r="F72" s="1557"/>
      <c r="G72" s="1557"/>
      <c r="H72" s="1559"/>
      <c r="I72" s="1559"/>
      <c r="J72" s="1557"/>
      <c r="K72" s="1556"/>
    </row>
  </sheetData>
  <mergeCells count="36">
    <mergeCell ref="C35:J35"/>
    <mergeCell ref="C29:J29"/>
    <mergeCell ref="C24:J24"/>
    <mergeCell ref="C16:J16"/>
    <mergeCell ref="C17:J17"/>
    <mergeCell ref="C33:J33"/>
    <mergeCell ref="H31:I31"/>
    <mergeCell ref="A16:A17"/>
    <mergeCell ref="A5:B5"/>
    <mergeCell ref="C5:F5"/>
    <mergeCell ref="G5:H5"/>
    <mergeCell ref="I5:J5"/>
    <mergeCell ref="C11:J11"/>
    <mergeCell ref="A10:A11"/>
    <mergeCell ref="C9:J9"/>
    <mergeCell ref="C8:J8"/>
    <mergeCell ref="A14:A15"/>
    <mergeCell ref="A1:L1"/>
    <mergeCell ref="A2:B2"/>
    <mergeCell ref="C2:F2"/>
    <mergeCell ref="G2:H2"/>
    <mergeCell ref="I2:J2"/>
    <mergeCell ref="K2:L2"/>
    <mergeCell ref="K5:L5"/>
    <mergeCell ref="C7:J7"/>
    <mergeCell ref="C13:J13"/>
    <mergeCell ref="K3:L3"/>
    <mergeCell ref="A4:B4"/>
    <mergeCell ref="C4:F4"/>
    <mergeCell ref="G4:H4"/>
    <mergeCell ref="G3:H3"/>
    <mergeCell ref="I3:J3"/>
    <mergeCell ref="I4:J4"/>
    <mergeCell ref="K4:L4"/>
    <mergeCell ref="A3:B3"/>
    <mergeCell ref="C3:F3"/>
  </mergeCells>
  <hyperlinks>
    <hyperlink ref="B7" r:id="rId1"/>
  </hyperlinks>
  <pageMargins left="0.7" right="0.7" top="0.75" bottom="0.75" header="0.3" footer="0.3"/>
  <pageSetup orientation="portrait"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M28"/>
  <sheetViews>
    <sheetView workbookViewId="0">
      <pane ySplit="6" topLeftCell="A16" activePane="bottomLeft" state="frozen"/>
      <selection pane="bottomLeft" activeCell="L22" sqref="L22"/>
    </sheetView>
  </sheetViews>
  <sheetFormatPr defaultColWidth="8.88671875" defaultRowHeight="15.75" x14ac:dyDescent="0.25"/>
  <cols>
    <col min="1" max="1" width="8.5546875" style="48" customWidth="1"/>
    <col min="2" max="2" width="7.88671875" style="1349" customWidth="1"/>
    <col min="3" max="10" width="8.88671875" style="1349" customWidth="1"/>
    <col min="11" max="11" width="18.21875" style="1348" customWidth="1"/>
    <col min="12" max="12" width="43.6640625" style="7" customWidth="1"/>
    <col min="13" max="16384" width="8.88671875" style="89"/>
  </cols>
  <sheetData>
    <row r="1" spans="1:13" s="6" customFormat="1" ht="30.75" customHeight="1" thickTop="1" x14ac:dyDescent="0.25">
      <c r="A1" s="2330" t="s">
        <v>3120</v>
      </c>
      <c r="B1" s="2331"/>
      <c r="C1" s="2331"/>
      <c r="D1" s="2331"/>
      <c r="E1" s="2331"/>
      <c r="F1" s="2331"/>
      <c r="G1" s="2331"/>
      <c r="H1" s="2331"/>
      <c r="I1" s="2331"/>
      <c r="J1" s="2331"/>
      <c r="K1" s="2331"/>
      <c r="L1" s="2332"/>
      <c r="M1" s="5"/>
    </row>
    <row r="2" spans="1:13" s="9" customFormat="1" ht="20.25" customHeight="1" x14ac:dyDescent="0.25">
      <c r="A2" s="2333" t="s">
        <v>177</v>
      </c>
      <c r="B2" s="2334"/>
      <c r="C2" s="1957">
        <f>+(25+130+76)*25</f>
        <v>5775</v>
      </c>
      <c r="D2" s="1958"/>
      <c r="E2" s="1958"/>
      <c r="F2" s="1959"/>
      <c r="G2" s="1639" t="s">
        <v>3137</v>
      </c>
      <c r="H2" s="1640"/>
      <c r="I2" s="2335" t="s">
        <v>178</v>
      </c>
      <c r="J2" s="2336"/>
      <c r="K2" s="2337" t="s">
        <v>185</v>
      </c>
      <c r="L2" s="2338"/>
      <c r="M2" s="8"/>
    </row>
    <row r="3" spans="1:13" s="9" customFormat="1" ht="20.25" customHeight="1" x14ac:dyDescent="0.25">
      <c r="A3" s="1624" t="s">
        <v>179</v>
      </c>
      <c r="B3" s="1625"/>
      <c r="C3" s="1600" t="s">
        <v>189</v>
      </c>
      <c r="D3" s="1601"/>
      <c r="E3" s="1601"/>
      <c r="F3" s="1602"/>
      <c r="G3" s="1639"/>
      <c r="H3" s="1640"/>
      <c r="I3" s="1628" t="s">
        <v>180</v>
      </c>
      <c r="J3" s="1629"/>
      <c r="K3" s="1718" t="s">
        <v>1292</v>
      </c>
      <c r="L3" s="1719"/>
      <c r="M3" s="8"/>
    </row>
    <row r="4" spans="1:13" s="9" customFormat="1" ht="20.25" customHeight="1" x14ac:dyDescent="0.25">
      <c r="A4" s="1624" t="s">
        <v>181</v>
      </c>
      <c r="B4" s="1625"/>
      <c r="C4" s="1600" t="s">
        <v>3132</v>
      </c>
      <c r="D4" s="1601"/>
      <c r="E4" s="1601"/>
      <c r="F4" s="1602"/>
      <c r="G4" s="1904"/>
      <c r="H4" s="1906"/>
      <c r="I4" s="1628" t="s">
        <v>182</v>
      </c>
      <c r="J4" s="1629"/>
      <c r="K4" s="1718" t="s">
        <v>2175</v>
      </c>
      <c r="L4" s="1719"/>
      <c r="M4" s="8"/>
    </row>
    <row r="5" spans="1:13" s="9" customFormat="1" ht="84" customHeight="1" thickBot="1" x14ac:dyDescent="0.3">
      <c r="A5" s="1641" t="s">
        <v>183</v>
      </c>
      <c r="B5" s="1642"/>
      <c r="C5" s="1636" t="s">
        <v>3135</v>
      </c>
      <c r="D5" s="1637"/>
      <c r="E5" s="1637"/>
      <c r="F5" s="1638"/>
      <c r="G5" s="1639" t="s">
        <v>1658</v>
      </c>
      <c r="H5" s="1640"/>
      <c r="I5" s="1973" t="s">
        <v>297</v>
      </c>
      <c r="J5" s="1974"/>
      <c r="K5" s="2339" t="s">
        <v>3134</v>
      </c>
      <c r="L5" s="2340"/>
      <c r="M5" s="8"/>
    </row>
    <row r="6" spans="1:13" ht="43.5" customHeight="1" thickTop="1" thickBot="1" x14ac:dyDescent="0.3">
      <c r="A6" s="86" t="s">
        <v>0</v>
      </c>
      <c r="B6" s="87" t="s">
        <v>1</v>
      </c>
      <c r="C6" s="87" t="s">
        <v>2</v>
      </c>
      <c r="D6" s="87" t="s">
        <v>3</v>
      </c>
      <c r="E6" s="87" t="s">
        <v>4</v>
      </c>
      <c r="F6" s="87" t="s">
        <v>5</v>
      </c>
      <c r="G6" s="87" t="s">
        <v>6</v>
      </c>
      <c r="H6" s="87" t="s">
        <v>7</v>
      </c>
      <c r="I6" s="87" t="s">
        <v>8</v>
      </c>
      <c r="J6" s="87" t="s">
        <v>9</v>
      </c>
      <c r="K6" s="1312" t="s">
        <v>3050</v>
      </c>
      <c r="L6" s="88" t="s">
        <v>10</v>
      </c>
    </row>
    <row r="7" spans="1:13" ht="111" customHeight="1" thickTop="1" x14ac:dyDescent="0.25">
      <c r="A7" s="563">
        <v>44084</v>
      </c>
      <c r="B7" s="1356" t="s">
        <v>78</v>
      </c>
      <c r="C7" s="2159" t="s">
        <v>3148</v>
      </c>
      <c r="D7" s="2160"/>
      <c r="E7" s="2160"/>
      <c r="F7" s="2160"/>
      <c r="G7" s="2160"/>
      <c r="H7" s="2160"/>
      <c r="I7" s="2160"/>
      <c r="J7" s="2160"/>
      <c r="K7" s="1334" t="s">
        <v>1414</v>
      </c>
      <c r="L7" s="1333" t="s">
        <v>3136</v>
      </c>
    </row>
    <row r="8" spans="1:13" ht="33.75" customHeight="1" x14ac:dyDescent="0.25">
      <c r="A8" s="1352">
        <v>44092</v>
      </c>
      <c r="B8" s="529" t="s">
        <v>18</v>
      </c>
      <c r="C8" s="1351">
        <v>165</v>
      </c>
      <c r="D8" s="179">
        <f>+C8-(E8/100*C8)</f>
        <v>132</v>
      </c>
      <c r="E8" s="1351">
        <v>20</v>
      </c>
      <c r="F8" s="1351" t="s">
        <v>95</v>
      </c>
      <c r="G8" s="1351">
        <v>160</v>
      </c>
      <c r="H8" s="1351"/>
      <c r="I8" s="1351"/>
      <c r="J8" s="1351"/>
      <c r="K8" s="1350"/>
      <c r="L8" s="288" t="s">
        <v>3144</v>
      </c>
    </row>
    <row r="9" spans="1:13" x14ac:dyDescent="0.25">
      <c r="A9" s="1352">
        <v>44109</v>
      </c>
      <c r="B9" s="529" t="s">
        <v>127</v>
      </c>
      <c r="C9" s="1351"/>
      <c r="D9" s="179">
        <f t="shared" ref="D9:D28" si="0">+C9*(100-E9)/100</f>
        <v>0</v>
      </c>
      <c r="E9" s="1351"/>
      <c r="F9" s="1351"/>
      <c r="G9" s="1351"/>
      <c r="H9" s="1351">
        <v>5320</v>
      </c>
      <c r="I9" s="1351">
        <v>76</v>
      </c>
      <c r="J9" s="1351"/>
      <c r="K9" s="1350"/>
      <c r="L9" s="204"/>
    </row>
    <row r="10" spans="1:13" s="729" customFormat="1" ht="18" customHeight="1" x14ac:dyDescent="0.25">
      <c r="A10" s="1338">
        <v>44134</v>
      </c>
      <c r="B10" s="932" t="s">
        <v>1034</v>
      </c>
      <c r="C10" s="933"/>
      <c r="D10" s="934"/>
      <c r="E10" s="933">
        <v>20</v>
      </c>
      <c r="F10" s="933"/>
      <c r="G10" s="933"/>
      <c r="H10" s="933"/>
      <c r="I10" s="933"/>
      <c r="J10" s="933"/>
      <c r="K10" s="1331"/>
      <c r="L10" s="935"/>
    </row>
    <row r="11" spans="1:13" s="729" customFormat="1" ht="18" customHeight="1" x14ac:dyDescent="0.25">
      <c r="A11" s="1338">
        <v>44165</v>
      </c>
      <c r="B11" s="932" t="s">
        <v>1034</v>
      </c>
      <c r="C11" s="933"/>
      <c r="D11" s="934"/>
      <c r="E11" s="933">
        <v>20</v>
      </c>
      <c r="F11" s="933"/>
      <c r="G11" s="933"/>
      <c r="H11" s="933"/>
      <c r="I11" s="933"/>
      <c r="J11" s="933"/>
      <c r="K11" s="1331"/>
      <c r="L11" s="935"/>
    </row>
    <row r="12" spans="1:13" x14ac:dyDescent="0.25">
      <c r="A12" s="29">
        <v>44191</v>
      </c>
      <c r="B12" s="683" t="s">
        <v>18</v>
      </c>
      <c r="C12" s="199">
        <v>123</v>
      </c>
      <c r="D12" s="200">
        <f t="shared" si="0"/>
        <v>98.4</v>
      </c>
      <c r="E12" s="199">
        <v>20</v>
      </c>
      <c r="F12" s="199" t="s">
        <v>95</v>
      </c>
      <c r="G12" s="199">
        <v>138</v>
      </c>
      <c r="H12" s="199"/>
      <c r="I12" s="199"/>
      <c r="J12" s="199"/>
      <c r="K12" s="1426"/>
      <c r="L12" s="304" t="s">
        <v>3274</v>
      </c>
    </row>
    <row r="13" spans="1:13" s="729" customFormat="1" ht="18" customHeight="1" x14ac:dyDescent="0.25">
      <c r="A13" s="1338">
        <v>44195</v>
      </c>
      <c r="B13" s="932" t="s">
        <v>1034</v>
      </c>
      <c r="C13" s="933"/>
      <c r="D13" s="934"/>
      <c r="E13" s="933">
        <v>25</v>
      </c>
      <c r="F13" s="933"/>
      <c r="G13" s="933"/>
      <c r="H13" s="933"/>
      <c r="I13" s="933"/>
      <c r="J13" s="933"/>
      <c r="K13" s="1331"/>
      <c r="L13" s="935"/>
    </row>
    <row r="14" spans="1:13" x14ac:dyDescent="0.25">
      <c r="A14" s="1352">
        <v>44198</v>
      </c>
      <c r="B14" s="529" t="s">
        <v>127</v>
      </c>
      <c r="C14" s="1351"/>
      <c r="D14" s="179">
        <f t="shared" si="0"/>
        <v>0</v>
      </c>
      <c r="E14" s="1351"/>
      <c r="F14" s="1351"/>
      <c r="G14" s="1351"/>
      <c r="H14" s="1425">
        <v>5495</v>
      </c>
      <c r="I14" s="1425">
        <v>83</v>
      </c>
      <c r="J14" s="1351"/>
      <c r="K14" s="1350"/>
      <c r="L14" s="204" t="s">
        <v>3280</v>
      </c>
    </row>
    <row r="15" spans="1:13" x14ac:dyDescent="0.25">
      <c r="A15" s="1352">
        <v>44199</v>
      </c>
      <c r="B15" s="529" t="s">
        <v>18</v>
      </c>
      <c r="C15" s="179">
        <v>110</v>
      </c>
      <c r="D15" s="179">
        <f>+C15-(E15/100*C15)</f>
        <v>82.5</v>
      </c>
      <c r="E15" s="179">
        <v>25</v>
      </c>
      <c r="F15" s="179" t="s">
        <v>95</v>
      </c>
      <c r="G15" s="179">
        <v>160</v>
      </c>
      <c r="H15" s="1351"/>
      <c r="I15" s="1351"/>
      <c r="J15" s="1351"/>
      <c r="K15" s="1350"/>
      <c r="L15" s="204" t="s">
        <v>36</v>
      </c>
    </row>
    <row r="16" spans="1:13" s="729" customFormat="1" ht="18" customHeight="1" x14ac:dyDescent="0.25">
      <c r="A16" s="1338">
        <v>44226</v>
      </c>
      <c r="B16" s="932" t="s">
        <v>1034</v>
      </c>
      <c r="C16" s="933"/>
      <c r="D16" s="934"/>
      <c r="E16" s="933">
        <v>28</v>
      </c>
      <c r="F16" s="933"/>
      <c r="G16" s="933"/>
      <c r="H16" s="933"/>
      <c r="I16" s="933"/>
      <c r="J16" s="933"/>
      <c r="K16" s="1331"/>
      <c r="L16" s="935"/>
    </row>
    <row r="17" spans="1:13" s="729" customFormat="1" ht="18" customHeight="1" x14ac:dyDescent="0.25">
      <c r="A17" s="1338">
        <v>44255</v>
      </c>
      <c r="B17" s="932" t="s">
        <v>1034</v>
      </c>
      <c r="C17" s="933"/>
      <c r="D17" s="934"/>
      <c r="E17" s="933">
        <v>28</v>
      </c>
      <c r="F17" s="933"/>
      <c r="G17" s="933"/>
      <c r="H17" s="933"/>
      <c r="I17" s="933"/>
      <c r="J17" s="933"/>
      <c r="K17" s="1331"/>
      <c r="L17" s="935"/>
    </row>
    <row r="18" spans="1:13" ht="73.5" customHeight="1" x14ac:dyDescent="0.25">
      <c r="A18" s="1352">
        <v>44302</v>
      </c>
      <c r="B18" s="529" t="s">
        <v>11</v>
      </c>
      <c r="C18" s="1655" t="s">
        <v>3377</v>
      </c>
      <c r="D18" s="1656"/>
      <c r="E18" s="1656"/>
      <c r="F18" s="1656"/>
      <c r="G18" s="1656"/>
      <c r="H18" s="1656"/>
      <c r="I18" s="1656"/>
      <c r="J18" s="1657"/>
      <c r="K18" s="1350"/>
      <c r="L18" s="288"/>
    </row>
    <row r="19" spans="1:13" x14ac:dyDescent="0.25">
      <c r="A19" s="1352">
        <v>44317</v>
      </c>
      <c r="B19" s="529" t="s">
        <v>18</v>
      </c>
      <c r="C19" s="1351">
        <v>90</v>
      </c>
      <c r="D19" s="179">
        <f t="shared" si="0"/>
        <v>63</v>
      </c>
      <c r="E19" s="1351">
        <v>30</v>
      </c>
      <c r="F19" s="1351" t="s">
        <v>95</v>
      </c>
      <c r="G19" s="1351">
        <v>170</v>
      </c>
      <c r="H19" s="1351"/>
      <c r="I19" s="1351"/>
      <c r="J19" s="1351"/>
      <c r="K19" s="1350"/>
      <c r="L19" s="204" t="s">
        <v>3274</v>
      </c>
    </row>
    <row r="20" spans="1:13" ht="19.5" customHeight="1" x14ac:dyDescent="0.25">
      <c r="A20" s="1352">
        <v>44335</v>
      </c>
      <c r="B20" s="529" t="s">
        <v>13</v>
      </c>
      <c r="C20" s="1658" t="s">
        <v>3404</v>
      </c>
      <c r="D20" s="1659"/>
      <c r="E20" s="1659"/>
      <c r="F20" s="1659"/>
      <c r="G20" s="1659"/>
      <c r="H20" s="1659"/>
      <c r="I20" s="1659"/>
      <c r="J20" s="1660"/>
      <c r="K20" s="1350"/>
      <c r="L20" s="204"/>
    </row>
    <row r="21" spans="1:13" x14ac:dyDescent="0.25">
      <c r="A21" s="1352">
        <v>44354</v>
      </c>
      <c r="B21" s="529" t="s">
        <v>127</v>
      </c>
      <c r="C21" s="1351"/>
      <c r="D21" s="179" t="s">
        <v>1941</v>
      </c>
      <c r="E21" s="1351"/>
      <c r="F21" s="1351"/>
      <c r="G21" s="1351"/>
      <c r="H21" s="1484">
        <v>5530</v>
      </c>
      <c r="I21" s="1484">
        <v>90</v>
      </c>
      <c r="J21" s="1351"/>
      <c r="K21" s="1350"/>
      <c r="L21" s="204" t="s">
        <v>3420</v>
      </c>
    </row>
    <row r="22" spans="1:13" x14ac:dyDescent="0.25">
      <c r="A22" s="1352">
        <v>44455</v>
      </c>
      <c r="B22" s="529" t="s">
        <v>127</v>
      </c>
      <c r="C22" s="1351"/>
      <c r="D22" s="179" t="s">
        <v>1941</v>
      </c>
      <c r="E22" s="1351"/>
      <c r="F22" s="1351"/>
      <c r="G22" s="1351"/>
      <c r="H22" s="1351">
        <v>5650</v>
      </c>
      <c r="I22" s="1351">
        <v>96</v>
      </c>
      <c r="J22" s="1351"/>
      <c r="K22" s="1350"/>
      <c r="L22" s="204"/>
    </row>
    <row r="23" spans="1:13" x14ac:dyDescent="0.25">
      <c r="A23" s="1352"/>
      <c r="B23" s="529"/>
      <c r="C23" s="1351"/>
      <c r="D23" s="179">
        <f t="shared" si="0"/>
        <v>0</v>
      </c>
      <c r="E23" s="1351"/>
      <c r="F23" s="1351"/>
      <c r="G23" s="1351"/>
      <c r="H23" s="1351"/>
      <c r="I23" s="1351"/>
      <c r="J23" s="1351"/>
      <c r="K23" s="1350"/>
      <c r="L23" s="204"/>
    </row>
    <row r="24" spans="1:13" x14ac:dyDescent="0.25">
      <c r="A24" s="1352"/>
      <c r="D24" s="179">
        <f t="shared" si="0"/>
        <v>0</v>
      </c>
    </row>
    <row r="25" spans="1:13" s="1349" customFormat="1" x14ac:dyDescent="0.25">
      <c r="A25" s="1352"/>
      <c r="D25" s="179">
        <f t="shared" si="0"/>
        <v>0</v>
      </c>
      <c r="K25" s="1348"/>
      <c r="L25" s="7"/>
      <c r="M25" s="89"/>
    </row>
    <row r="26" spans="1:13" s="1349" customFormat="1" x14ac:dyDescent="0.25">
      <c r="A26" s="1352"/>
      <c r="D26" s="179">
        <f t="shared" si="0"/>
        <v>0</v>
      </c>
      <c r="K26" s="1348"/>
      <c r="L26" s="7"/>
      <c r="M26" s="89"/>
    </row>
    <row r="27" spans="1:13" s="1349" customFormat="1" x14ac:dyDescent="0.25">
      <c r="A27" s="1352"/>
      <c r="D27" s="179">
        <f t="shared" si="0"/>
        <v>0</v>
      </c>
      <c r="K27" s="1348"/>
      <c r="L27" s="7"/>
      <c r="M27" s="89"/>
    </row>
    <row r="28" spans="1:13" x14ac:dyDescent="0.25">
      <c r="D28" s="179">
        <f t="shared" si="0"/>
        <v>0</v>
      </c>
    </row>
  </sheetData>
  <autoFilter ref="A6:L6"/>
  <mergeCells count="22">
    <mergeCell ref="C20:J20"/>
    <mergeCell ref="K2:L2"/>
    <mergeCell ref="K3:L3"/>
    <mergeCell ref="K4:L4"/>
    <mergeCell ref="K5:L5"/>
    <mergeCell ref="G2:H4"/>
    <mergeCell ref="C18:J18"/>
    <mergeCell ref="C7:J7"/>
    <mergeCell ref="A3:B3"/>
    <mergeCell ref="C3:F3"/>
    <mergeCell ref="I3:J3"/>
    <mergeCell ref="A1:L1"/>
    <mergeCell ref="A2:B2"/>
    <mergeCell ref="C2:F2"/>
    <mergeCell ref="I2:J2"/>
    <mergeCell ref="A4:B4"/>
    <mergeCell ref="C4:F4"/>
    <mergeCell ref="I4:J4"/>
    <mergeCell ref="A5:B5"/>
    <mergeCell ref="C5:F5"/>
    <mergeCell ref="G5:H5"/>
    <mergeCell ref="I5:J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M155"/>
  <sheetViews>
    <sheetView workbookViewId="0">
      <pane ySplit="6" topLeftCell="A7" activePane="bottomLeft" state="frozen"/>
      <selection pane="bottomLeft" activeCell="K2" sqref="K2:L4"/>
    </sheetView>
  </sheetViews>
  <sheetFormatPr defaultColWidth="8.88671875" defaultRowHeight="15.75" x14ac:dyDescent="0.25"/>
  <cols>
    <col min="1" max="1" width="8.5546875" style="48" customWidth="1"/>
    <col min="2" max="10" width="7.88671875" style="47" customWidth="1"/>
    <col min="11" max="11" width="17.5546875" style="977" customWidth="1"/>
    <col min="12" max="12" width="34.109375" style="18" customWidth="1"/>
    <col min="13" max="16384" width="8.88671875" style="9"/>
  </cols>
  <sheetData>
    <row r="1" spans="1:13" s="6" customFormat="1" ht="30.75" customHeight="1" thickTop="1" x14ac:dyDescent="0.25">
      <c r="A1" s="1621" t="s">
        <v>426</v>
      </c>
      <c r="B1" s="1622"/>
      <c r="C1" s="1622"/>
      <c r="D1" s="1622"/>
      <c r="E1" s="1622"/>
      <c r="F1" s="1622"/>
      <c r="G1" s="1622"/>
      <c r="H1" s="1622"/>
      <c r="I1" s="1622"/>
      <c r="J1" s="1622"/>
      <c r="K1" s="1622"/>
      <c r="L1" s="1623"/>
      <c r="M1" s="5"/>
    </row>
    <row r="2" spans="1:13" ht="20.25" customHeight="1" x14ac:dyDescent="0.25">
      <c r="A2" s="1624" t="s">
        <v>177</v>
      </c>
      <c r="B2" s="1625"/>
      <c r="C2" s="1600"/>
      <c r="D2" s="1601"/>
      <c r="E2" s="1601"/>
      <c r="F2" s="1602"/>
      <c r="G2" s="1740" t="s">
        <v>291</v>
      </c>
      <c r="H2" s="1741"/>
      <c r="I2" s="1628" t="s">
        <v>178</v>
      </c>
      <c r="J2" s="1629"/>
      <c r="K2" s="1718"/>
      <c r="L2" s="1719"/>
      <c r="M2" s="8"/>
    </row>
    <row r="3" spans="1:13" ht="20.25" customHeight="1" x14ac:dyDescent="0.25">
      <c r="A3" s="1624" t="s">
        <v>179</v>
      </c>
      <c r="B3" s="1625"/>
      <c r="C3" s="1600"/>
      <c r="D3" s="1601"/>
      <c r="E3" s="1601"/>
      <c r="F3" s="1602"/>
      <c r="G3" s="1740"/>
      <c r="H3" s="1741"/>
      <c r="I3" s="1628" t="s">
        <v>180</v>
      </c>
      <c r="J3" s="1629"/>
      <c r="K3" s="1718"/>
      <c r="L3" s="1719"/>
      <c r="M3" s="8"/>
    </row>
    <row r="4" spans="1:13" ht="20.25" customHeight="1" x14ac:dyDescent="0.25">
      <c r="A4" s="1624" t="s">
        <v>181</v>
      </c>
      <c r="B4" s="1625"/>
      <c r="C4" s="1600"/>
      <c r="D4" s="1601"/>
      <c r="E4" s="1601"/>
      <c r="F4" s="1602"/>
      <c r="G4" s="1740"/>
      <c r="H4" s="1741"/>
      <c r="I4" s="1628" t="s">
        <v>182</v>
      </c>
      <c r="J4" s="1629"/>
      <c r="K4" s="1718"/>
      <c r="L4" s="1719"/>
      <c r="M4" s="8"/>
    </row>
    <row r="5" spans="1:13" ht="20.25" customHeight="1" thickBot="1" x14ac:dyDescent="0.3">
      <c r="A5" s="1641" t="s">
        <v>183</v>
      </c>
      <c r="B5" s="1642"/>
      <c r="C5" s="1636"/>
      <c r="D5" s="1637"/>
      <c r="E5" s="1637"/>
      <c r="F5" s="1638"/>
      <c r="G5" s="1643"/>
      <c r="H5" s="1777"/>
      <c r="I5" s="1778"/>
      <c r="J5" s="1778"/>
      <c r="K5" s="1046"/>
      <c r="L5" s="68"/>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27" customHeight="1" x14ac:dyDescent="0.25">
      <c r="A7" s="16">
        <v>40577</v>
      </c>
      <c r="B7" s="17" t="s">
        <v>18</v>
      </c>
      <c r="C7" s="47">
        <v>30</v>
      </c>
      <c r="D7" s="47">
        <v>15</v>
      </c>
      <c r="E7" s="47">
        <v>50</v>
      </c>
      <c r="G7" s="47">
        <v>165</v>
      </c>
      <c r="H7" s="17"/>
      <c r="I7" s="17"/>
      <c r="J7" s="17"/>
      <c r="K7" s="1248" t="s">
        <v>1540</v>
      </c>
      <c r="L7" s="18" t="s">
        <v>21</v>
      </c>
    </row>
    <row r="8" spans="1:13" ht="20.100000000000001" customHeight="1" x14ac:dyDescent="0.25">
      <c r="A8" s="16">
        <v>40603</v>
      </c>
      <c r="B8" s="17" t="s">
        <v>127</v>
      </c>
      <c r="C8" s="17"/>
      <c r="D8" s="17"/>
      <c r="E8" s="17"/>
      <c r="F8" s="17"/>
      <c r="G8" s="17"/>
      <c r="H8" s="17"/>
      <c r="I8" s="17"/>
      <c r="J8" s="17"/>
      <c r="K8" s="17"/>
      <c r="L8" s="18" t="s">
        <v>40</v>
      </c>
    </row>
    <row r="9" spans="1:13" ht="20.100000000000001" customHeight="1" x14ac:dyDescent="0.25">
      <c r="A9" s="16">
        <v>40614</v>
      </c>
      <c r="B9" s="17" t="s">
        <v>127</v>
      </c>
      <c r="C9" s="17"/>
      <c r="D9" s="17"/>
      <c r="E9" s="17"/>
      <c r="F9" s="17"/>
      <c r="G9" s="17"/>
      <c r="H9" s="17" t="s">
        <v>50</v>
      </c>
      <c r="I9" s="17"/>
      <c r="J9" s="17"/>
      <c r="K9" s="17"/>
      <c r="L9" s="18" t="s">
        <v>44</v>
      </c>
    </row>
    <row r="10" spans="1:13" ht="20.100000000000001" customHeight="1" x14ac:dyDescent="0.25">
      <c r="A10" s="16">
        <v>40652</v>
      </c>
      <c r="B10" s="17" t="s">
        <v>13</v>
      </c>
      <c r="C10" s="1606" t="s">
        <v>37</v>
      </c>
      <c r="D10" s="1606"/>
      <c r="E10" s="1606"/>
      <c r="F10" s="1606"/>
      <c r="G10" s="1606"/>
      <c r="H10" s="1606"/>
      <c r="I10" s="1606"/>
      <c r="J10" s="1606"/>
    </row>
    <row r="11" spans="1:13" ht="37.5" customHeight="1" x14ac:dyDescent="0.25">
      <c r="A11" s="19">
        <v>40663</v>
      </c>
      <c r="B11" s="20" t="s">
        <v>73</v>
      </c>
      <c r="C11" s="1779" t="s">
        <v>2366</v>
      </c>
      <c r="D11" s="1779"/>
      <c r="E11" s="1779"/>
      <c r="F11" s="1779"/>
      <c r="G11" s="1779"/>
      <c r="H11" s="1779"/>
      <c r="I11" s="1779"/>
      <c r="J11" s="1779"/>
      <c r="K11" s="1047"/>
    </row>
    <row r="12" spans="1:13" ht="20.100000000000001" customHeight="1" thickBot="1" x14ac:dyDescent="0.3">
      <c r="A12" s="37">
        <v>40755</v>
      </c>
      <c r="B12" s="38" t="s">
        <v>127</v>
      </c>
      <c r="C12" s="38"/>
      <c r="D12" s="38"/>
      <c r="E12" s="38"/>
      <c r="F12" s="38"/>
      <c r="G12" s="38"/>
      <c r="H12" s="38"/>
      <c r="I12" s="38"/>
      <c r="J12" s="38">
        <v>3400</v>
      </c>
      <c r="K12" s="1099"/>
      <c r="L12" s="39" t="s">
        <v>91</v>
      </c>
    </row>
    <row r="13" spans="1:13" ht="17.25" thickTop="1" thickBot="1" x14ac:dyDescent="0.3">
      <c r="A13" s="394">
        <v>41082</v>
      </c>
      <c r="B13" s="395" t="s">
        <v>148</v>
      </c>
      <c r="C13" s="1780" t="s">
        <v>159</v>
      </c>
      <c r="D13" s="1781"/>
      <c r="E13" s="1781"/>
      <c r="F13" s="1781"/>
      <c r="G13" s="1781"/>
      <c r="H13" s="1781"/>
      <c r="I13" s="1781"/>
      <c r="J13" s="1782"/>
      <c r="K13" s="1048"/>
      <c r="L13" s="396"/>
    </row>
    <row r="14" spans="1:13" ht="20.100000000000001" customHeight="1" thickTop="1" thickBot="1" x14ac:dyDescent="0.3">
      <c r="A14" s="412">
        <v>42825</v>
      </c>
      <c r="B14" s="413" t="s">
        <v>127</v>
      </c>
      <c r="C14" s="413"/>
      <c r="D14" s="413"/>
      <c r="E14" s="413"/>
      <c r="F14" s="413"/>
      <c r="G14" s="413"/>
      <c r="H14" s="413"/>
      <c r="I14" s="413"/>
      <c r="J14" s="413">
        <v>3200</v>
      </c>
      <c r="K14" s="413"/>
      <c r="L14" s="788" t="s">
        <v>91</v>
      </c>
    </row>
    <row r="15" spans="1:13" ht="20.100000000000001" customHeight="1" thickTop="1" x14ac:dyDescent="0.25">
      <c r="A15" s="780"/>
      <c r="B15" s="785"/>
      <c r="C15" s="785"/>
      <c r="D15" s="785"/>
      <c r="E15" s="785"/>
      <c r="F15" s="785"/>
      <c r="G15" s="785"/>
      <c r="H15" s="785"/>
      <c r="I15" s="785"/>
      <c r="J15" s="785"/>
      <c r="K15" s="1100"/>
      <c r="L15" s="46"/>
    </row>
    <row r="16" spans="1:13" ht="20.100000000000001" customHeight="1" x14ac:dyDescent="0.25">
      <c r="A16" s="16"/>
      <c r="B16" s="17"/>
      <c r="C16" s="17"/>
      <c r="D16" s="17"/>
      <c r="E16" s="17"/>
      <c r="F16" s="17"/>
      <c r="G16" s="17"/>
      <c r="H16" s="17"/>
      <c r="I16" s="17"/>
      <c r="J16" s="17"/>
      <c r="K16" s="17"/>
    </row>
    <row r="17" spans="1:11" ht="20.100000000000001" customHeight="1" x14ac:dyDescent="0.25">
      <c r="A17" s="16"/>
      <c r="B17" s="17"/>
      <c r="C17" s="17"/>
      <c r="D17" s="17"/>
      <c r="E17" s="17"/>
      <c r="F17" s="17"/>
      <c r="G17" s="17"/>
      <c r="H17" s="17"/>
      <c r="I17" s="17"/>
      <c r="J17" s="17"/>
      <c r="K17" s="17"/>
    </row>
    <row r="18" spans="1:11" ht="20.100000000000001" customHeight="1" x14ac:dyDescent="0.25">
      <c r="A18" s="16"/>
      <c r="B18" s="17"/>
      <c r="C18" s="17"/>
      <c r="D18" s="17"/>
      <c r="E18" s="17"/>
      <c r="F18" s="17"/>
      <c r="G18" s="17"/>
      <c r="H18" s="17"/>
      <c r="I18" s="17"/>
      <c r="J18" s="17"/>
      <c r="K18" s="17"/>
    </row>
    <row r="19" spans="1:11" ht="20.100000000000001" customHeight="1" x14ac:dyDescent="0.25">
      <c r="A19" s="16"/>
      <c r="B19" s="17"/>
      <c r="C19" s="17"/>
      <c r="D19" s="17"/>
      <c r="E19" s="17"/>
      <c r="F19" s="17"/>
      <c r="G19" s="17"/>
      <c r="H19" s="17"/>
      <c r="I19" s="17"/>
      <c r="J19" s="17"/>
      <c r="K19" s="17"/>
    </row>
    <row r="20" spans="1:11" ht="20.100000000000001" customHeight="1" x14ac:dyDescent="0.25">
      <c r="A20" s="16"/>
      <c r="B20" s="17"/>
      <c r="C20" s="17"/>
      <c r="D20" s="17"/>
      <c r="E20" s="17"/>
      <c r="F20" s="17"/>
      <c r="G20" s="17"/>
      <c r="H20" s="17"/>
      <c r="I20" s="17"/>
      <c r="J20" s="17"/>
      <c r="K20" s="17"/>
    </row>
    <row r="21" spans="1:11" ht="20.100000000000001" customHeight="1" x14ac:dyDescent="0.25">
      <c r="A21" s="16"/>
      <c r="B21" s="17"/>
      <c r="C21" s="17"/>
      <c r="D21" s="17"/>
      <c r="E21" s="17"/>
      <c r="F21" s="17"/>
      <c r="G21" s="17"/>
      <c r="H21" s="17"/>
      <c r="I21" s="17"/>
      <c r="J21" s="17"/>
      <c r="K21" s="17"/>
    </row>
    <row r="22" spans="1:11" ht="20.100000000000001" customHeight="1" x14ac:dyDescent="0.25">
      <c r="A22" s="16"/>
      <c r="B22" s="17"/>
      <c r="C22" s="17"/>
      <c r="D22" s="17"/>
      <c r="E22" s="17"/>
      <c r="F22" s="17"/>
      <c r="G22" s="17"/>
      <c r="H22" s="17"/>
      <c r="I22" s="17"/>
      <c r="J22" s="17"/>
      <c r="K22" s="17"/>
    </row>
    <row r="23" spans="1:11" ht="20.100000000000001" customHeight="1" x14ac:dyDescent="0.25">
      <c r="A23" s="16"/>
      <c r="B23" s="17"/>
      <c r="C23" s="17"/>
      <c r="D23" s="17"/>
      <c r="E23" s="17"/>
      <c r="F23" s="17"/>
      <c r="G23" s="17"/>
      <c r="H23" s="17"/>
      <c r="I23" s="17"/>
      <c r="J23" s="17"/>
      <c r="K23" s="17"/>
    </row>
    <row r="24" spans="1:11" ht="20.100000000000001" customHeight="1" x14ac:dyDescent="0.25">
      <c r="A24" s="16"/>
      <c r="B24" s="17"/>
      <c r="C24" s="17"/>
      <c r="D24" s="17"/>
      <c r="E24" s="17"/>
      <c r="F24" s="17"/>
      <c r="G24" s="17"/>
      <c r="H24" s="17"/>
      <c r="I24" s="17"/>
      <c r="J24" s="17"/>
      <c r="K24" s="17"/>
    </row>
    <row r="25" spans="1:11" ht="20.100000000000001" customHeight="1" x14ac:dyDescent="0.25">
      <c r="A25" s="16"/>
      <c r="B25" s="17"/>
      <c r="C25" s="17"/>
      <c r="D25" s="17"/>
      <c r="E25" s="17"/>
      <c r="F25" s="17"/>
      <c r="G25" s="17"/>
      <c r="H25" s="17"/>
      <c r="I25" s="17"/>
      <c r="J25" s="17"/>
      <c r="K25" s="17"/>
    </row>
    <row r="26" spans="1:11" ht="20.100000000000001" customHeight="1" x14ac:dyDescent="0.25">
      <c r="A26" s="16"/>
      <c r="B26" s="17"/>
      <c r="C26" s="17"/>
      <c r="D26" s="17"/>
      <c r="E26" s="17"/>
      <c r="F26" s="17"/>
      <c r="G26" s="17"/>
      <c r="H26" s="17"/>
      <c r="I26" s="17"/>
      <c r="J26" s="17"/>
      <c r="K26" s="17"/>
    </row>
    <row r="27" spans="1:11" x14ac:dyDescent="0.25">
      <c r="A27" s="16"/>
      <c r="B27" s="17"/>
      <c r="C27" s="17"/>
      <c r="D27" s="17"/>
      <c r="E27" s="17"/>
      <c r="F27" s="17"/>
      <c r="G27" s="17"/>
      <c r="H27" s="17"/>
      <c r="I27" s="17"/>
      <c r="J27" s="17"/>
      <c r="K27" s="17"/>
    </row>
    <row r="28" spans="1:11" ht="20.100000000000001" customHeight="1" x14ac:dyDescent="0.25">
      <c r="A28" s="16"/>
      <c r="B28" s="17"/>
      <c r="C28" s="17"/>
      <c r="D28" s="17"/>
      <c r="E28" s="17"/>
      <c r="F28" s="17"/>
      <c r="G28" s="17"/>
      <c r="H28" s="17"/>
      <c r="I28" s="17"/>
      <c r="J28" s="17"/>
      <c r="K28" s="17"/>
    </row>
    <row r="29" spans="1:11" x14ac:dyDescent="0.25">
      <c r="A29" s="16"/>
      <c r="B29" s="17"/>
      <c r="C29" s="17"/>
      <c r="D29" s="17"/>
      <c r="E29" s="17"/>
      <c r="F29" s="17"/>
      <c r="G29" s="17"/>
      <c r="H29" s="17"/>
      <c r="I29" s="17"/>
      <c r="J29" s="17"/>
      <c r="K29" s="17"/>
    </row>
    <row r="30" spans="1:11" x14ac:dyDescent="0.25">
      <c r="A30" s="16"/>
      <c r="B30" s="17"/>
      <c r="C30" s="17"/>
      <c r="D30" s="17"/>
      <c r="E30" s="17"/>
      <c r="F30" s="17"/>
      <c r="G30" s="17"/>
      <c r="H30" s="17"/>
      <c r="I30" s="17"/>
      <c r="J30" s="17"/>
      <c r="K30" s="17"/>
    </row>
    <row r="31" spans="1:11" ht="20.100000000000001" customHeight="1" x14ac:dyDescent="0.25">
      <c r="A31" s="16"/>
      <c r="B31" s="17"/>
      <c r="C31" s="17"/>
      <c r="D31" s="17"/>
      <c r="E31" s="17"/>
      <c r="F31" s="17"/>
      <c r="G31" s="17"/>
      <c r="H31" s="17"/>
      <c r="I31" s="17"/>
      <c r="J31" s="17"/>
      <c r="K31" s="17"/>
    </row>
    <row r="32" spans="1:11" x14ac:dyDescent="0.25">
      <c r="A32" s="16"/>
      <c r="B32" s="17"/>
      <c r="C32" s="17"/>
      <c r="D32" s="17"/>
      <c r="E32" s="17"/>
      <c r="F32" s="17"/>
      <c r="G32" s="17"/>
      <c r="H32" s="17"/>
      <c r="I32" s="17"/>
      <c r="J32" s="17"/>
      <c r="K32" s="17"/>
    </row>
    <row r="33" spans="1:11" ht="20.100000000000001" customHeight="1" x14ac:dyDescent="0.25">
      <c r="A33" s="16"/>
      <c r="B33" s="17"/>
      <c r="C33" s="17"/>
      <c r="D33" s="17"/>
      <c r="E33" s="17"/>
      <c r="F33" s="17"/>
      <c r="G33" s="17"/>
      <c r="H33" s="17"/>
      <c r="I33" s="17"/>
      <c r="J33" s="17"/>
      <c r="K33" s="17"/>
    </row>
    <row r="34" spans="1:11" ht="20.100000000000001" customHeight="1" x14ac:dyDescent="0.25">
      <c r="A34" s="16"/>
      <c r="B34" s="17"/>
      <c r="C34" s="17"/>
      <c r="D34" s="17"/>
      <c r="E34" s="17"/>
      <c r="F34" s="17"/>
      <c r="G34" s="17"/>
      <c r="H34" s="17"/>
      <c r="I34" s="17"/>
      <c r="J34" s="17"/>
      <c r="K34" s="17"/>
    </row>
    <row r="35" spans="1:11" x14ac:dyDescent="0.25">
      <c r="A35" s="16"/>
      <c r="B35" s="17"/>
      <c r="C35" s="17"/>
      <c r="D35" s="17"/>
      <c r="E35" s="17"/>
      <c r="F35" s="17"/>
      <c r="G35" s="17"/>
      <c r="H35" s="17"/>
      <c r="I35" s="17"/>
      <c r="J35" s="17"/>
      <c r="K35" s="17"/>
    </row>
    <row r="36" spans="1:11" ht="20.100000000000001" customHeight="1" x14ac:dyDescent="0.25">
      <c r="A36" s="16"/>
      <c r="B36" s="17"/>
      <c r="C36" s="17"/>
      <c r="D36" s="17"/>
      <c r="E36" s="17"/>
      <c r="F36" s="17"/>
      <c r="G36" s="17"/>
      <c r="H36" s="17"/>
      <c r="I36" s="17"/>
      <c r="J36" s="17"/>
      <c r="K36" s="17"/>
    </row>
    <row r="37" spans="1:11" ht="20.100000000000001" customHeight="1" x14ac:dyDescent="0.25">
      <c r="A37" s="16"/>
      <c r="B37" s="17"/>
      <c r="C37" s="17"/>
      <c r="D37" s="17"/>
      <c r="E37" s="17"/>
      <c r="F37" s="17"/>
      <c r="G37" s="17"/>
      <c r="H37" s="17"/>
      <c r="I37" s="17"/>
      <c r="J37" s="17"/>
      <c r="K37" s="17"/>
    </row>
    <row r="38" spans="1:11" x14ac:dyDescent="0.25">
      <c r="A38" s="16"/>
      <c r="B38" s="17"/>
      <c r="C38" s="17"/>
      <c r="D38" s="17"/>
      <c r="E38" s="17"/>
      <c r="F38" s="17"/>
      <c r="G38" s="17"/>
      <c r="H38" s="17"/>
      <c r="I38" s="17"/>
      <c r="J38" s="17"/>
      <c r="K38" s="17"/>
    </row>
    <row r="39" spans="1:11" x14ac:dyDescent="0.25">
      <c r="A39" s="16"/>
      <c r="B39" s="17"/>
      <c r="C39" s="17"/>
      <c r="D39" s="17"/>
      <c r="E39" s="17"/>
      <c r="F39" s="17"/>
      <c r="G39" s="17"/>
      <c r="H39" s="17"/>
      <c r="I39" s="17"/>
      <c r="J39" s="17"/>
      <c r="K39" s="17"/>
    </row>
    <row r="40" spans="1:11" ht="20.100000000000001" customHeight="1" x14ac:dyDescent="0.25">
      <c r="A40" s="16"/>
      <c r="B40" s="17"/>
      <c r="C40" s="17"/>
      <c r="D40" s="17"/>
      <c r="E40" s="17"/>
      <c r="F40" s="17"/>
      <c r="G40" s="17"/>
      <c r="H40" s="17"/>
      <c r="I40" s="17"/>
      <c r="J40" s="17"/>
      <c r="K40" s="17"/>
    </row>
    <row r="41" spans="1:11" ht="20.100000000000001" customHeight="1" x14ac:dyDescent="0.25">
      <c r="A41" s="16"/>
      <c r="B41" s="17"/>
      <c r="C41" s="17"/>
      <c r="D41" s="17"/>
      <c r="E41" s="17"/>
      <c r="F41" s="17"/>
      <c r="G41" s="17"/>
      <c r="H41" s="17"/>
      <c r="I41" s="17"/>
      <c r="J41" s="17"/>
      <c r="K41" s="17"/>
    </row>
    <row r="42" spans="1:11" ht="20.100000000000001" customHeight="1" x14ac:dyDescent="0.25">
      <c r="A42" s="16"/>
      <c r="B42" s="17"/>
      <c r="C42" s="17"/>
      <c r="D42" s="17"/>
      <c r="E42" s="17"/>
      <c r="F42" s="17"/>
      <c r="G42" s="17"/>
      <c r="H42" s="17"/>
      <c r="I42" s="17"/>
      <c r="J42" s="17"/>
      <c r="K42" s="17"/>
    </row>
    <row r="43" spans="1:11" ht="20.100000000000001" customHeight="1" x14ac:dyDescent="0.25">
      <c r="A43" s="16"/>
      <c r="B43" s="17"/>
      <c r="C43" s="17"/>
      <c r="D43" s="17"/>
      <c r="E43" s="17"/>
      <c r="F43" s="17"/>
      <c r="G43" s="17"/>
      <c r="H43" s="17"/>
      <c r="I43" s="17"/>
      <c r="J43" s="17"/>
      <c r="K43" s="17"/>
    </row>
    <row r="44" spans="1:11" ht="20.100000000000001" customHeight="1" x14ac:dyDescent="0.25">
      <c r="A44" s="16"/>
      <c r="B44" s="17"/>
      <c r="C44" s="17"/>
      <c r="D44" s="17"/>
      <c r="E44" s="17"/>
      <c r="F44" s="17"/>
      <c r="G44" s="17"/>
      <c r="H44" s="17"/>
      <c r="I44" s="17"/>
      <c r="J44" s="17"/>
      <c r="K44" s="17"/>
    </row>
    <row r="45" spans="1:11" x14ac:dyDescent="0.25">
      <c r="A45" s="16"/>
      <c r="B45" s="17"/>
      <c r="C45" s="17"/>
      <c r="D45" s="17"/>
      <c r="E45" s="17"/>
      <c r="F45" s="17"/>
      <c r="G45" s="17"/>
      <c r="H45" s="17"/>
      <c r="I45" s="17"/>
      <c r="J45" s="17"/>
      <c r="K45" s="17"/>
    </row>
    <row r="46" spans="1:11" ht="20.100000000000001" customHeight="1" x14ac:dyDescent="0.25">
      <c r="A46" s="16"/>
      <c r="B46" s="17"/>
      <c r="C46" s="17"/>
      <c r="D46" s="17"/>
      <c r="E46" s="17"/>
      <c r="F46" s="17"/>
      <c r="G46" s="17"/>
      <c r="H46" s="17"/>
      <c r="I46" s="17"/>
      <c r="J46" s="17"/>
      <c r="K46" s="17"/>
    </row>
    <row r="47" spans="1:11" x14ac:dyDescent="0.25">
      <c r="A47" s="16"/>
      <c r="B47" s="17"/>
      <c r="C47" s="17"/>
      <c r="D47" s="17"/>
      <c r="E47" s="17"/>
      <c r="F47" s="17"/>
      <c r="G47" s="17"/>
      <c r="H47" s="17"/>
      <c r="I47" s="17"/>
      <c r="J47" s="17"/>
      <c r="K47" s="17"/>
    </row>
    <row r="48" spans="1:11" x14ac:dyDescent="0.25">
      <c r="A48" s="16"/>
      <c r="B48" s="17"/>
      <c r="C48" s="17"/>
      <c r="D48" s="17"/>
      <c r="E48" s="17"/>
      <c r="F48" s="17"/>
      <c r="G48" s="17"/>
      <c r="H48" s="17"/>
      <c r="I48" s="17"/>
      <c r="J48" s="17"/>
      <c r="K48" s="17"/>
    </row>
    <row r="49" spans="1:11" x14ac:dyDescent="0.25">
      <c r="A49" s="16"/>
      <c r="B49" s="17"/>
      <c r="C49" s="17"/>
      <c r="D49" s="17"/>
      <c r="E49" s="17"/>
      <c r="F49" s="17"/>
      <c r="G49" s="17"/>
      <c r="H49" s="17"/>
      <c r="I49" s="17"/>
      <c r="J49" s="17"/>
      <c r="K49" s="17"/>
    </row>
    <row r="50" spans="1:11" x14ac:dyDescent="0.25">
      <c r="A50" s="16"/>
      <c r="B50" s="17"/>
      <c r="C50" s="17"/>
      <c r="D50" s="17"/>
      <c r="E50" s="17"/>
      <c r="F50" s="17"/>
      <c r="G50" s="17"/>
      <c r="H50" s="17"/>
      <c r="I50" s="17"/>
      <c r="J50" s="17"/>
      <c r="K50" s="17"/>
    </row>
    <row r="51" spans="1:11" x14ac:dyDescent="0.25">
      <c r="A51" s="16"/>
      <c r="B51" s="17"/>
      <c r="C51" s="17"/>
      <c r="D51" s="17"/>
      <c r="E51" s="17"/>
      <c r="F51" s="17"/>
      <c r="G51" s="17"/>
      <c r="H51" s="17"/>
      <c r="I51" s="17"/>
      <c r="J51" s="17"/>
      <c r="K51" s="17"/>
    </row>
    <row r="52" spans="1:11" ht="20.100000000000001" customHeight="1" x14ac:dyDescent="0.25">
      <c r="A52" s="16"/>
      <c r="B52" s="17"/>
      <c r="C52" s="17"/>
      <c r="D52" s="17"/>
      <c r="E52" s="17"/>
      <c r="F52" s="17"/>
      <c r="G52" s="17"/>
      <c r="H52" s="17"/>
      <c r="I52" s="17"/>
      <c r="J52" s="17"/>
      <c r="K52" s="17"/>
    </row>
    <row r="53" spans="1:11" ht="20.100000000000001" customHeight="1" x14ac:dyDescent="0.25">
      <c r="A53" s="16"/>
      <c r="B53" s="17"/>
      <c r="C53" s="17"/>
      <c r="D53" s="17"/>
      <c r="E53" s="17"/>
      <c r="F53" s="17"/>
      <c r="G53" s="17"/>
      <c r="H53" s="17"/>
      <c r="I53" s="17"/>
      <c r="J53" s="17"/>
      <c r="K53" s="17"/>
    </row>
    <row r="54" spans="1:11" x14ac:dyDescent="0.25">
      <c r="A54" s="16"/>
      <c r="B54" s="17"/>
      <c r="C54" s="17"/>
      <c r="D54" s="17"/>
      <c r="E54" s="17"/>
      <c r="F54" s="17"/>
      <c r="G54" s="17"/>
      <c r="H54" s="17"/>
      <c r="I54" s="17"/>
      <c r="J54" s="17"/>
      <c r="K54" s="17"/>
    </row>
    <row r="55" spans="1:11" ht="20.100000000000001" customHeight="1" x14ac:dyDescent="0.25">
      <c r="A55" s="16"/>
      <c r="B55" s="17"/>
      <c r="C55" s="17"/>
      <c r="D55" s="17"/>
      <c r="E55" s="17"/>
      <c r="F55" s="17"/>
      <c r="G55" s="17"/>
      <c r="H55" s="17"/>
      <c r="I55" s="17"/>
      <c r="J55" s="17"/>
      <c r="K55" s="17"/>
    </row>
    <row r="56" spans="1:11" ht="20.100000000000001" customHeight="1" x14ac:dyDescent="0.25">
      <c r="A56" s="16"/>
      <c r="B56" s="17"/>
      <c r="C56" s="17"/>
      <c r="D56" s="17"/>
      <c r="E56" s="17"/>
      <c r="F56" s="17"/>
      <c r="G56" s="17"/>
      <c r="H56" s="17"/>
      <c r="I56" s="17"/>
      <c r="J56" s="17"/>
      <c r="K56" s="17"/>
    </row>
    <row r="57" spans="1:11" ht="20.100000000000001" customHeight="1" x14ac:dyDescent="0.25">
      <c r="A57" s="16"/>
      <c r="B57" s="17"/>
      <c r="C57" s="17"/>
      <c r="D57" s="17"/>
      <c r="E57" s="17"/>
      <c r="F57" s="17"/>
      <c r="G57" s="17"/>
      <c r="H57" s="17"/>
      <c r="I57" s="17"/>
      <c r="J57" s="17"/>
      <c r="K57" s="17"/>
    </row>
    <row r="58" spans="1:11" ht="20.100000000000001" customHeight="1" x14ac:dyDescent="0.25">
      <c r="A58" s="16"/>
      <c r="B58" s="17"/>
      <c r="C58" s="17"/>
      <c r="D58" s="17"/>
      <c r="E58" s="17"/>
      <c r="F58" s="17"/>
      <c r="G58" s="17"/>
      <c r="H58" s="17"/>
      <c r="I58" s="17"/>
      <c r="J58" s="17"/>
      <c r="K58" s="17"/>
    </row>
    <row r="59" spans="1:11" ht="20.100000000000001" customHeight="1" x14ac:dyDescent="0.25">
      <c r="A59" s="16"/>
      <c r="B59" s="17"/>
      <c r="C59" s="17"/>
      <c r="D59" s="17"/>
      <c r="E59" s="17"/>
      <c r="F59" s="17"/>
      <c r="G59" s="17"/>
      <c r="H59" s="17"/>
      <c r="I59" s="17"/>
      <c r="J59" s="17"/>
      <c r="K59" s="17"/>
    </row>
    <row r="60" spans="1:11" ht="20.100000000000001" customHeight="1" x14ac:dyDescent="0.25">
      <c r="A60" s="16"/>
      <c r="B60" s="17"/>
      <c r="C60" s="17"/>
      <c r="D60" s="17"/>
      <c r="E60" s="17"/>
      <c r="F60" s="17"/>
      <c r="G60" s="17"/>
      <c r="H60" s="17"/>
      <c r="I60" s="17"/>
      <c r="J60" s="17"/>
      <c r="K60" s="17"/>
    </row>
    <row r="61" spans="1:11" x14ac:dyDescent="0.25">
      <c r="A61" s="16"/>
      <c r="B61" s="17"/>
      <c r="C61" s="17"/>
      <c r="D61" s="17"/>
      <c r="E61" s="17"/>
      <c r="F61" s="17"/>
      <c r="G61" s="17"/>
      <c r="H61" s="17"/>
      <c r="I61" s="17"/>
      <c r="J61" s="17"/>
      <c r="K61" s="17"/>
    </row>
    <row r="62" spans="1:11" ht="20.100000000000001" customHeight="1" x14ac:dyDescent="0.25">
      <c r="A62" s="16"/>
      <c r="B62" s="17"/>
      <c r="C62" s="17"/>
      <c r="D62" s="17"/>
      <c r="E62" s="17"/>
      <c r="F62" s="17"/>
      <c r="G62" s="17"/>
      <c r="H62" s="17"/>
      <c r="I62" s="17"/>
      <c r="J62" s="17"/>
      <c r="K62" s="17"/>
    </row>
    <row r="63" spans="1:11" ht="20.100000000000001" customHeight="1" x14ac:dyDescent="0.25">
      <c r="A63" s="16"/>
      <c r="B63" s="17"/>
      <c r="C63" s="17"/>
      <c r="D63" s="17"/>
      <c r="E63" s="17"/>
      <c r="F63" s="17"/>
      <c r="G63" s="17"/>
      <c r="H63" s="17"/>
      <c r="I63" s="17"/>
      <c r="J63" s="17"/>
      <c r="K63" s="17"/>
    </row>
    <row r="64" spans="1:11" x14ac:dyDescent="0.25">
      <c r="A64" s="16"/>
      <c r="B64" s="17"/>
      <c r="C64" s="17"/>
      <c r="D64" s="17"/>
      <c r="E64" s="17"/>
      <c r="F64" s="17"/>
      <c r="G64" s="17"/>
      <c r="H64" s="17"/>
      <c r="I64" s="17"/>
      <c r="J64" s="17"/>
      <c r="K64" s="17"/>
    </row>
    <row r="65" spans="1:11" x14ac:dyDescent="0.25">
      <c r="A65" s="16"/>
      <c r="B65" s="17"/>
      <c r="C65" s="17"/>
      <c r="D65" s="17"/>
      <c r="E65" s="17"/>
      <c r="F65" s="17"/>
      <c r="G65" s="17"/>
      <c r="H65" s="17"/>
      <c r="I65" s="17"/>
      <c r="J65" s="17"/>
      <c r="K65" s="17"/>
    </row>
    <row r="66" spans="1:11" x14ac:dyDescent="0.25">
      <c r="A66" s="16"/>
      <c r="B66" s="17"/>
      <c r="C66" s="17"/>
      <c r="D66" s="17"/>
      <c r="E66" s="17"/>
      <c r="F66" s="17"/>
      <c r="G66" s="17"/>
      <c r="H66" s="17"/>
      <c r="I66" s="17"/>
      <c r="J66" s="17"/>
      <c r="K66" s="17"/>
    </row>
    <row r="67" spans="1:11" x14ac:dyDescent="0.25">
      <c r="A67" s="16"/>
      <c r="B67" s="17"/>
      <c r="C67" s="17"/>
      <c r="D67" s="17"/>
      <c r="E67" s="17"/>
      <c r="F67" s="17"/>
      <c r="G67" s="17"/>
      <c r="H67" s="17"/>
      <c r="I67" s="17"/>
      <c r="J67" s="17"/>
      <c r="K67" s="17"/>
    </row>
    <row r="68" spans="1:11" x14ac:dyDescent="0.25">
      <c r="A68" s="16"/>
      <c r="B68" s="17"/>
      <c r="C68" s="17"/>
      <c r="D68" s="17"/>
      <c r="E68" s="17"/>
      <c r="F68" s="17"/>
      <c r="G68" s="17"/>
      <c r="H68" s="17"/>
      <c r="I68" s="17"/>
      <c r="J68" s="17"/>
      <c r="K68" s="17"/>
    </row>
    <row r="69" spans="1:11" x14ac:dyDescent="0.25">
      <c r="A69" s="16"/>
      <c r="B69" s="17"/>
      <c r="C69" s="17"/>
      <c r="D69" s="17"/>
      <c r="E69" s="17"/>
      <c r="F69" s="17"/>
      <c r="G69" s="17"/>
      <c r="H69" s="17"/>
      <c r="I69" s="17"/>
      <c r="J69" s="17"/>
      <c r="K69" s="17"/>
    </row>
    <row r="70" spans="1:11" ht="20.100000000000001" customHeight="1" x14ac:dyDescent="0.25">
      <c r="A70" s="16"/>
      <c r="B70" s="17"/>
      <c r="C70" s="17"/>
      <c r="D70" s="17"/>
      <c r="E70" s="17"/>
      <c r="F70" s="17"/>
      <c r="G70" s="17"/>
      <c r="H70" s="17"/>
      <c r="I70" s="17"/>
      <c r="J70" s="17"/>
      <c r="K70" s="17"/>
    </row>
    <row r="71" spans="1:11" x14ac:dyDescent="0.25">
      <c r="A71" s="16"/>
      <c r="B71" s="17"/>
      <c r="C71" s="17"/>
      <c r="D71" s="17"/>
      <c r="E71" s="17"/>
      <c r="F71" s="17"/>
      <c r="G71" s="17"/>
      <c r="H71" s="17"/>
      <c r="I71" s="17"/>
      <c r="J71" s="17"/>
      <c r="K71" s="17"/>
    </row>
    <row r="72" spans="1:11" ht="20.100000000000001" customHeight="1" x14ac:dyDescent="0.25">
      <c r="A72" s="16"/>
      <c r="B72" s="17"/>
      <c r="C72" s="17"/>
      <c r="D72" s="17"/>
      <c r="E72" s="17"/>
      <c r="F72" s="17"/>
      <c r="G72" s="17"/>
      <c r="H72" s="17"/>
      <c r="I72" s="17"/>
      <c r="J72" s="17"/>
      <c r="K72" s="17"/>
    </row>
    <row r="73" spans="1:11" x14ac:dyDescent="0.25">
      <c r="A73" s="16"/>
      <c r="B73" s="17"/>
      <c r="C73" s="17"/>
      <c r="D73" s="17"/>
      <c r="E73" s="17"/>
      <c r="F73" s="17"/>
      <c r="G73" s="17"/>
      <c r="H73" s="17"/>
      <c r="I73" s="17"/>
      <c r="J73" s="17"/>
      <c r="K73" s="17"/>
    </row>
    <row r="74" spans="1:11" x14ac:dyDescent="0.25">
      <c r="A74" s="16"/>
      <c r="B74" s="17"/>
      <c r="C74" s="17"/>
      <c r="D74" s="17"/>
      <c r="E74" s="17"/>
      <c r="F74" s="17"/>
      <c r="G74" s="17"/>
      <c r="H74" s="17"/>
      <c r="I74" s="17"/>
      <c r="J74" s="17"/>
      <c r="K74" s="17"/>
    </row>
    <row r="75" spans="1:11" x14ac:dyDescent="0.25">
      <c r="A75" s="16"/>
      <c r="B75" s="17"/>
      <c r="C75" s="17"/>
      <c r="D75" s="17"/>
      <c r="E75" s="17"/>
      <c r="F75" s="17"/>
      <c r="G75" s="17"/>
      <c r="H75" s="17"/>
      <c r="I75" s="17"/>
      <c r="J75" s="17"/>
      <c r="K75" s="17"/>
    </row>
    <row r="76" spans="1:11" x14ac:dyDescent="0.25">
      <c r="A76" s="16"/>
      <c r="B76" s="17"/>
      <c r="C76" s="17"/>
      <c r="D76" s="17"/>
      <c r="E76" s="17"/>
      <c r="F76" s="17"/>
      <c r="G76" s="17"/>
      <c r="H76" s="17"/>
      <c r="I76" s="17"/>
      <c r="J76" s="17"/>
      <c r="K76" s="17"/>
    </row>
    <row r="77" spans="1:11" x14ac:dyDescent="0.25">
      <c r="A77" s="16"/>
      <c r="B77" s="17"/>
      <c r="C77" s="17"/>
      <c r="D77" s="17"/>
      <c r="E77" s="17"/>
      <c r="F77" s="17"/>
      <c r="G77" s="17"/>
      <c r="H77" s="17"/>
      <c r="I77" s="17"/>
      <c r="J77" s="17"/>
      <c r="K77" s="17"/>
    </row>
    <row r="78" spans="1:11" ht="20.100000000000001" customHeight="1" x14ac:dyDescent="0.25">
      <c r="A78" s="16"/>
      <c r="B78" s="17"/>
      <c r="C78" s="17"/>
      <c r="D78" s="17"/>
      <c r="E78" s="17"/>
      <c r="F78" s="17"/>
      <c r="G78" s="17"/>
      <c r="H78" s="17"/>
      <c r="I78" s="17"/>
      <c r="J78" s="17"/>
      <c r="K78" s="17"/>
    </row>
    <row r="79" spans="1:11" ht="20.100000000000001" customHeight="1" x14ac:dyDescent="0.25">
      <c r="A79" s="16"/>
      <c r="B79" s="17"/>
      <c r="C79" s="17"/>
      <c r="D79" s="17"/>
      <c r="E79" s="17"/>
      <c r="F79" s="17"/>
      <c r="G79" s="17"/>
      <c r="H79" s="17"/>
      <c r="I79" s="17"/>
      <c r="J79" s="17"/>
      <c r="K79" s="17"/>
    </row>
    <row r="80" spans="1:11" ht="20.100000000000001" customHeight="1" x14ac:dyDescent="0.25">
      <c r="A80" s="16"/>
      <c r="B80" s="17"/>
      <c r="C80" s="17"/>
      <c r="D80" s="17"/>
      <c r="E80" s="17"/>
      <c r="F80" s="17"/>
      <c r="G80" s="17"/>
      <c r="H80" s="17"/>
      <c r="I80" s="17"/>
      <c r="J80" s="17"/>
      <c r="K80" s="17"/>
    </row>
    <row r="81" spans="1:11" ht="20.100000000000001" customHeight="1" x14ac:dyDescent="0.25">
      <c r="A81" s="16"/>
      <c r="B81" s="17"/>
      <c r="C81" s="17"/>
      <c r="D81" s="17"/>
      <c r="E81" s="17"/>
      <c r="F81" s="17"/>
      <c r="G81" s="17"/>
      <c r="H81" s="17"/>
      <c r="I81" s="17"/>
      <c r="J81" s="17"/>
      <c r="K81" s="17"/>
    </row>
    <row r="82" spans="1:11" ht="20.100000000000001" customHeight="1" x14ac:dyDescent="0.25">
      <c r="A82" s="16"/>
      <c r="B82" s="17"/>
      <c r="C82" s="17"/>
      <c r="D82" s="17"/>
      <c r="E82" s="17"/>
      <c r="F82" s="17"/>
      <c r="G82" s="17"/>
      <c r="H82" s="17"/>
      <c r="I82" s="17"/>
      <c r="J82" s="17"/>
      <c r="K82" s="17"/>
    </row>
    <row r="83" spans="1:11" ht="20.100000000000001" customHeight="1" x14ac:dyDescent="0.25">
      <c r="A83" s="16"/>
      <c r="B83" s="17"/>
      <c r="C83" s="17"/>
      <c r="D83" s="17"/>
      <c r="E83" s="17"/>
      <c r="F83" s="17"/>
      <c r="G83" s="17"/>
      <c r="H83" s="17"/>
      <c r="I83" s="17"/>
      <c r="J83" s="17"/>
      <c r="K83" s="17"/>
    </row>
    <row r="84" spans="1:11" ht="20.100000000000001" customHeight="1" x14ac:dyDescent="0.25">
      <c r="A84" s="16"/>
      <c r="B84" s="17"/>
      <c r="C84" s="17"/>
      <c r="D84" s="17"/>
      <c r="E84" s="17"/>
      <c r="F84" s="17"/>
      <c r="G84" s="17"/>
      <c r="H84" s="17"/>
      <c r="I84" s="17"/>
      <c r="J84" s="17"/>
      <c r="K84" s="17"/>
    </row>
    <row r="85" spans="1:11" ht="20.100000000000001" customHeight="1" x14ac:dyDescent="0.25">
      <c r="A85" s="16"/>
      <c r="B85" s="17"/>
      <c r="C85" s="17"/>
      <c r="D85" s="17"/>
      <c r="E85" s="17"/>
      <c r="F85" s="17"/>
      <c r="G85" s="17"/>
      <c r="H85" s="17"/>
      <c r="I85" s="17"/>
      <c r="J85" s="17"/>
      <c r="K85" s="17"/>
    </row>
    <row r="86" spans="1:11" x14ac:dyDescent="0.25">
      <c r="A86" s="16"/>
      <c r="B86" s="17"/>
      <c r="C86" s="17"/>
      <c r="D86" s="17"/>
      <c r="E86" s="17"/>
      <c r="F86" s="17"/>
      <c r="G86" s="17"/>
      <c r="H86" s="17"/>
      <c r="I86" s="17"/>
      <c r="J86" s="17"/>
      <c r="K86" s="17"/>
    </row>
    <row r="87" spans="1:11" ht="20.100000000000001" customHeight="1" x14ac:dyDescent="0.25">
      <c r="A87" s="16"/>
      <c r="B87" s="17"/>
      <c r="C87" s="17"/>
      <c r="D87" s="17"/>
      <c r="E87" s="17"/>
      <c r="F87" s="17"/>
      <c r="G87" s="17"/>
      <c r="H87" s="17"/>
      <c r="I87" s="17"/>
      <c r="J87" s="17"/>
      <c r="K87" s="17"/>
    </row>
    <row r="88" spans="1:11" x14ac:dyDescent="0.25">
      <c r="A88" s="16"/>
      <c r="B88" s="17"/>
      <c r="C88" s="17"/>
      <c r="D88" s="17"/>
      <c r="E88" s="17"/>
      <c r="F88" s="17"/>
      <c r="G88" s="17"/>
      <c r="H88" s="17"/>
      <c r="I88" s="17"/>
      <c r="J88" s="17"/>
      <c r="K88" s="17"/>
    </row>
    <row r="89" spans="1:11" ht="20.100000000000001" customHeight="1" x14ac:dyDescent="0.25">
      <c r="A89" s="16"/>
      <c r="B89" s="17"/>
      <c r="C89" s="17"/>
      <c r="D89" s="17"/>
      <c r="E89" s="17"/>
      <c r="F89" s="17"/>
      <c r="G89" s="17"/>
      <c r="H89" s="17"/>
      <c r="I89" s="17"/>
      <c r="J89" s="17"/>
      <c r="K89" s="17"/>
    </row>
    <row r="90" spans="1:11" x14ac:dyDescent="0.25">
      <c r="A90" s="16"/>
      <c r="B90" s="17"/>
      <c r="C90" s="17"/>
      <c r="D90" s="17"/>
      <c r="E90" s="17"/>
      <c r="F90" s="17"/>
      <c r="G90" s="17"/>
      <c r="H90" s="17"/>
      <c r="I90" s="17"/>
      <c r="J90" s="17"/>
      <c r="K90" s="17"/>
    </row>
    <row r="91" spans="1:11" x14ac:dyDescent="0.25">
      <c r="A91" s="16"/>
      <c r="B91" s="17"/>
      <c r="C91" s="17"/>
      <c r="D91" s="17"/>
      <c r="E91" s="17"/>
      <c r="F91" s="17"/>
      <c r="G91" s="17"/>
      <c r="H91" s="17"/>
      <c r="I91" s="17"/>
      <c r="J91" s="17"/>
      <c r="K91" s="17"/>
    </row>
    <row r="92" spans="1:11" x14ac:dyDescent="0.25">
      <c r="A92" s="16"/>
      <c r="B92" s="17"/>
      <c r="C92" s="17"/>
      <c r="D92" s="17"/>
      <c r="E92" s="17"/>
      <c r="F92" s="17"/>
      <c r="G92" s="17"/>
      <c r="H92" s="17"/>
      <c r="I92" s="17"/>
      <c r="J92" s="17"/>
      <c r="K92" s="17"/>
    </row>
    <row r="93" spans="1:11" ht="20.100000000000001" customHeight="1" x14ac:dyDescent="0.25">
      <c r="A93" s="16"/>
      <c r="B93" s="17"/>
      <c r="C93" s="17"/>
      <c r="D93" s="17"/>
      <c r="E93" s="17"/>
      <c r="F93" s="17"/>
      <c r="G93" s="17"/>
      <c r="H93" s="17"/>
      <c r="I93" s="17"/>
      <c r="J93" s="17"/>
      <c r="K93" s="17"/>
    </row>
    <row r="94" spans="1:11" ht="20.100000000000001" customHeight="1" x14ac:dyDescent="0.25">
      <c r="A94" s="16"/>
      <c r="B94" s="17"/>
      <c r="C94" s="17"/>
      <c r="D94" s="17"/>
      <c r="E94" s="17"/>
      <c r="F94" s="17"/>
      <c r="G94" s="17"/>
      <c r="H94" s="17"/>
      <c r="I94" s="17"/>
      <c r="J94" s="17"/>
      <c r="K94" s="17"/>
    </row>
    <row r="95" spans="1:11" ht="20.100000000000001" customHeight="1" x14ac:dyDescent="0.25">
      <c r="A95" s="16"/>
      <c r="B95" s="17"/>
      <c r="C95" s="17"/>
      <c r="D95" s="17"/>
      <c r="E95" s="17"/>
      <c r="F95" s="17"/>
      <c r="G95" s="17"/>
      <c r="H95" s="17"/>
      <c r="I95" s="17"/>
      <c r="J95" s="17"/>
      <c r="K95" s="17"/>
    </row>
    <row r="96" spans="1:11" ht="20.100000000000001" customHeight="1" x14ac:dyDescent="0.25">
      <c r="A96" s="16"/>
      <c r="B96" s="17"/>
      <c r="C96" s="17"/>
      <c r="D96" s="17"/>
      <c r="E96" s="17"/>
      <c r="F96" s="17"/>
      <c r="G96" s="17"/>
      <c r="H96" s="17"/>
      <c r="I96" s="17"/>
      <c r="J96" s="17"/>
      <c r="K96" s="17"/>
    </row>
    <row r="97" spans="1:11" x14ac:dyDescent="0.25">
      <c r="A97" s="16"/>
      <c r="B97" s="17"/>
      <c r="C97" s="17"/>
      <c r="D97" s="17"/>
      <c r="E97" s="17"/>
      <c r="F97" s="17"/>
      <c r="G97" s="17"/>
      <c r="H97" s="17"/>
      <c r="I97" s="17"/>
      <c r="J97" s="17"/>
      <c r="K97" s="17"/>
    </row>
    <row r="98" spans="1:11" x14ac:dyDescent="0.25">
      <c r="A98" s="16"/>
      <c r="B98" s="17"/>
      <c r="C98" s="17"/>
      <c r="D98" s="17"/>
      <c r="E98" s="17"/>
      <c r="F98" s="17"/>
      <c r="G98" s="17"/>
      <c r="H98" s="17"/>
      <c r="I98" s="17"/>
      <c r="J98" s="17"/>
      <c r="K98" s="17"/>
    </row>
    <row r="99" spans="1:11" x14ac:dyDescent="0.25">
      <c r="A99" s="16"/>
      <c r="B99" s="17"/>
      <c r="C99" s="17"/>
      <c r="D99" s="17"/>
      <c r="E99" s="17"/>
      <c r="F99" s="17"/>
      <c r="G99" s="17"/>
      <c r="H99" s="17"/>
      <c r="I99" s="17"/>
      <c r="J99" s="17"/>
      <c r="K99" s="17"/>
    </row>
    <row r="100" spans="1:11" ht="20.100000000000001" customHeight="1" x14ac:dyDescent="0.25">
      <c r="A100" s="16"/>
      <c r="B100" s="17"/>
      <c r="C100" s="17"/>
      <c r="D100" s="17"/>
      <c r="E100" s="17"/>
      <c r="F100" s="17"/>
      <c r="G100" s="17"/>
      <c r="H100" s="17"/>
      <c r="I100" s="17"/>
      <c r="J100" s="17"/>
      <c r="K100" s="17"/>
    </row>
    <row r="101" spans="1:11" x14ac:dyDescent="0.25">
      <c r="A101" s="16"/>
      <c r="B101" s="17"/>
      <c r="C101" s="17"/>
      <c r="D101" s="17"/>
      <c r="E101" s="17"/>
      <c r="F101" s="17"/>
      <c r="G101" s="17"/>
      <c r="H101" s="17"/>
      <c r="I101" s="17"/>
      <c r="J101" s="17"/>
      <c r="K101" s="17"/>
    </row>
    <row r="102" spans="1:11" x14ac:dyDescent="0.25">
      <c r="A102" s="16"/>
      <c r="B102" s="17"/>
      <c r="C102" s="17"/>
      <c r="D102" s="17"/>
      <c r="E102" s="17"/>
      <c r="F102" s="17"/>
      <c r="G102" s="17"/>
      <c r="H102" s="17"/>
      <c r="I102" s="17"/>
      <c r="J102" s="17"/>
      <c r="K102" s="17"/>
    </row>
    <row r="103" spans="1:11" x14ac:dyDescent="0.25">
      <c r="A103" s="16"/>
      <c r="B103" s="17"/>
      <c r="C103" s="17"/>
      <c r="D103" s="17"/>
      <c r="E103" s="17"/>
      <c r="F103" s="17"/>
      <c r="G103" s="17"/>
      <c r="H103" s="17"/>
      <c r="I103" s="17"/>
      <c r="J103" s="17"/>
      <c r="K103" s="17"/>
    </row>
    <row r="104" spans="1:11" ht="20.100000000000001" customHeight="1" x14ac:dyDescent="0.25">
      <c r="A104" s="16"/>
      <c r="B104" s="17"/>
      <c r="C104" s="17"/>
      <c r="D104" s="17"/>
      <c r="E104" s="17"/>
      <c r="F104" s="17"/>
      <c r="G104" s="17"/>
      <c r="H104" s="17"/>
      <c r="I104" s="17"/>
      <c r="J104" s="17"/>
      <c r="K104" s="17"/>
    </row>
    <row r="105" spans="1:11" ht="20.100000000000001" customHeight="1" x14ac:dyDescent="0.25">
      <c r="A105" s="16"/>
      <c r="B105" s="17"/>
      <c r="C105" s="17"/>
      <c r="D105" s="17"/>
      <c r="E105" s="17"/>
      <c r="F105" s="17"/>
      <c r="G105" s="17"/>
      <c r="H105" s="17"/>
      <c r="I105" s="17"/>
      <c r="J105" s="17"/>
      <c r="K105" s="17"/>
    </row>
    <row r="106" spans="1:11" x14ac:dyDescent="0.25">
      <c r="A106" s="16"/>
      <c r="B106" s="17"/>
      <c r="C106" s="17"/>
      <c r="D106" s="17"/>
      <c r="E106" s="17"/>
      <c r="F106" s="17"/>
      <c r="G106" s="17"/>
      <c r="H106" s="17"/>
      <c r="I106" s="17"/>
      <c r="J106" s="17"/>
      <c r="K106" s="17"/>
    </row>
    <row r="107" spans="1:11" x14ac:dyDescent="0.25">
      <c r="A107" s="16"/>
      <c r="B107" s="17"/>
      <c r="C107" s="17"/>
      <c r="D107" s="17"/>
      <c r="E107" s="17"/>
      <c r="F107" s="17"/>
      <c r="G107" s="17"/>
      <c r="H107" s="17"/>
      <c r="I107" s="17"/>
      <c r="J107" s="17"/>
      <c r="K107" s="17"/>
    </row>
    <row r="108" spans="1:11" x14ac:dyDescent="0.25">
      <c r="A108" s="16"/>
      <c r="B108" s="17"/>
      <c r="C108" s="17"/>
      <c r="D108" s="17"/>
      <c r="E108" s="17"/>
      <c r="F108" s="17"/>
      <c r="G108" s="17"/>
      <c r="H108" s="17"/>
      <c r="I108" s="17"/>
      <c r="J108" s="17"/>
      <c r="K108" s="17"/>
    </row>
    <row r="109" spans="1:11" x14ac:dyDescent="0.25">
      <c r="A109" s="16"/>
      <c r="B109" s="17"/>
      <c r="C109" s="17"/>
      <c r="D109" s="17"/>
      <c r="E109" s="17"/>
      <c r="F109" s="17"/>
      <c r="G109" s="17"/>
      <c r="H109" s="17"/>
      <c r="I109" s="17"/>
      <c r="J109" s="17"/>
      <c r="K109" s="17"/>
    </row>
    <row r="110" spans="1:11" x14ac:dyDescent="0.25">
      <c r="A110" s="16"/>
      <c r="B110" s="17"/>
      <c r="C110" s="17"/>
      <c r="D110" s="17"/>
      <c r="E110" s="17"/>
      <c r="F110" s="17"/>
      <c r="G110" s="17"/>
      <c r="H110" s="17"/>
      <c r="I110" s="17"/>
      <c r="J110" s="17"/>
      <c r="K110" s="17"/>
    </row>
    <row r="111" spans="1:11" x14ac:dyDescent="0.25">
      <c r="A111" s="16"/>
      <c r="B111" s="17"/>
      <c r="C111" s="17"/>
      <c r="D111" s="17"/>
      <c r="E111" s="17"/>
      <c r="F111" s="17"/>
      <c r="G111" s="17"/>
      <c r="H111" s="17"/>
      <c r="I111" s="17"/>
      <c r="J111" s="17"/>
      <c r="K111" s="17"/>
    </row>
    <row r="112" spans="1:11" ht="20.100000000000001" customHeight="1" x14ac:dyDescent="0.25">
      <c r="A112" s="16"/>
      <c r="B112" s="17"/>
      <c r="C112" s="17"/>
      <c r="D112" s="17"/>
      <c r="E112" s="17"/>
      <c r="F112" s="17"/>
      <c r="G112" s="17"/>
      <c r="H112" s="17"/>
      <c r="I112" s="17"/>
      <c r="J112" s="17"/>
      <c r="K112" s="17"/>
    </row>
    <row r="113" spans="1:11" ht="20.100000000000001" customHeight="1" x14ac:dyDescent="0.25">
      <c r="A113" s="16"/>
      <c r="B113" s="17"/>
      <c r="C113" s="17"/>
      <c r="D113" s="17"/>
      <c r="E113" s="17"/>
      <c r="F113" s="17"/>
      <c r="G113" s="17"/>
      <c r="H113" s="17"/>
      <c r="I113" s="17"/>
      <c r="J113" s="17"/>
      <c r="K113" s="17"/>
    </row>
    <row r="114" spans="1:11" ht="20.100000000000001" customHeight="1" x14ac:dyDescent="0.25">
      <c r="A114" s="16"/>
      <c r="B114" s="17"/>
      <c r="C114" s="17"/>
      <c r="D114" s="17"/>
      <c r="E114" s="17"/>
      <c r="F114" s="17"/>
      <c r="G114" s="17"/>
      <c r="H114" s="17"/>
      <c r="I114" s="17"/>
      <c r="J114" s="17"/>
      <c r="K114" s="17"/>
    </row>
    <row r="115" spans="1:11" ht="20.100000000000001" customHeight="1" x14ac:dyDescent="0.25">
      <c r="A115" s="16"/>
      <c r="B115" s="17"/>
      <c r="C115" s="17"/>
      <c r="D115" s="17"/>
      <c r="E115" s="17"/>
      <c r="F115" s="17"/>
      <c r="G115" s="17"/>
      <c r="H115" s="17"/>
      <c r="I115" s="17"/>
      <c r="J115" s="17"/>
      <c r="K115" s="17"/>
    </row>
    <row r="116" spans="1:11" x14ac:dyDescent="0.25">
      <c r="A116" s="16"/>
      <c r="B116" s="17"/>
      <c r="C116" s="17"/>
      <c r="D116" s="17"/>
      <c r="E116" s="17"/>
      <c r="F116" s="17"/>
      <c r="G116" s="17"/>
      <c r="H116" s="17"/>
      <c r="I116" s="17"/>
      <c r="J116" s="17"/>
      <c r="K116" s="17"/>
    </row>
    <row r="117" spans="1:11" ht="20.100000000000001" customHeight="1" x14ac:dyDescent="0.25">
      <c r="A117" s="16"/>
      <c r="B117" s="17"/>
      <c r="C117" s="17"/>
      <c r="D117" s="17"/>
      <c r="E117" s="17"/>
      <c r="F117" s="17"/>
      <c r="G117" s="17"/>
      <c r="H117" s="17"/>
      <c r="I117" s="17"/>
      <c r="J117" s="17"/>
      <c r="K117" s="17"/>
    </row>
    <row r="118" spans="1:11" ht="20.100000000000001" customHeight="1" x14ac:dyDescent="0.25">
      <c r="A118" s="16"/>
      <c r="B118" s="17"/>
      <c r="C118" s="17"/>
      <c r="D118" s="17"/>
      <c r="E118" s="17"/>
      <c r="F118" s="17"/>
      <c r="G118" s="17"/>
      <c r="H118" s="17"/>
      <c r="I118" s="17"/>
      <c r="J118" s="17"/>
      <c r="K118" s="17"/>
    </row>
    <row r="119" spans="1:11" ht="20.100000000000001" customHeight="1" x14ac:dyDescent="0.25">
      <c r="A119" s="16"/>
      <c r="B119" s="17"/>
      <c r="C119" s="17"/>
      <c r="D119" s="17"/>
      <c r="E119" s="17"/>
      <c r="F119" s="17"/>
      <c r="G119" s="17"/>
      <c r="H119" s="17"/>
      <c r="I119" s="17"/>
      <c r="J119" s="17"/>
      <c r="K119" s="17"/>
    </row>
    <row r="120" spans="1:11" ht="20.100000000000001" customHeight="1" x14ac:dyDescent="0.25">
      <c r="A120" s="16"/>
      <c r="B120" s="17"/>
      <c r="C120" s="17"/>
      <c r="D120" s="17"/>
      <c r="E120" s="17"/>
      <c r="F120" s="17"/>
      <c r="G120" s="17"/>
      <c r="H120" s="17"/>
      <c r="I120" s="17"/>
      <c r="J120" s="17"/>
      <c r="K120" s="17"/>
    </row>
    <row r="121" spans="1:11" ht="20.100000000000001" customHeight="1" x14ac:dyDescent="0.25">
      <c r="A121" s="16"/>
      <c r="B121" s="17"/>
      <c r="C121" s="17"/>
      <c r="D121" s="17"/>
      <c r="E121" s="17"/>
      <c r="F121" s="17"/>
      <c r="G121" s="17"/>
      <c r="H121" s="17"/>
      <c r="I121" s="17"/>
      <c r="J121" s="17"/>
      <c r="K121" s="17"/>
    </row>
    <row r="122" spans="1:11" ht="20.100000000000001" customHeight="1" x14ac:dyDescent="0.25">
      <c r="A122" s="16"/>
      <c r="B122" s="17"/>
      <c r="C122" s="17"/>
      <c r="D122" s="17"/>
      <c r="E122" s="17"/>
      <c r="F122" s="17"/>
      <c r="G122" s="17"/>
      <c r="H122" s="17"/>
      <c r="I122" s="17"/>
      <c r="J122" s="17"/>
      <c r="K122" s="17"/>
    </row>
    <row r="123" spans="1:11" ht="20.100000000000001" customHeight="1" x14ac:dyDescent="0.25">
      <c r="A123" s="16"/>
      <c r="B123" s="17"/>
      <c r="C123" s="17"/>
      <c r="D123" s="17"/>
      <c r="E123" s="17"/>
      <c r="F123" s="17"/>
      <c r="G123" s="17"/>
      <c r="H123" s="17"/>
      <c r="I123" s="17"/>
      <c r="J123" s="17"/>
      <c r="K123" s="17"/>
    </row>
    <row r="124" spans="1:11" ht="20.100000000000001" customHeight="1" x14ac:dyDescent="0.25">
      <c r="A124" s="16"/>
      <c r="B124" s="17"/>
      <c r="C124" s="17"/>
      <c r="D124" s="17"/>
      <c r="E124" s="17"/>
      <c r="F124" s="17"/>
      <c r="G124" s="17"/>
      <c r="H124" s="17"/>
      <c r="I124" s="17"/>
      <c r="J124" s="17"/>
      <c r="K124" s="17"/>
    </row>
    <row r="125" spans="1:11" x14ac:dyDescent="0.25">
      <c r="A125" s="16"/>
      <c r="B125" s="17"/>
      <c r="C125" s="17"/>
      <c r="D125" s="17"/>
      <c r="E125" s="17"/>
      <c r="F125" s="17"/>
      <c r="G125" s="17"/>
      <c r="H125" s="17"/>
      <c r="I125" s="17"/>
      <c r="J125" s="17"/>
      <c r="K125" s="17"/>
    </row>
    <row r="126" spans="1:11" ht="20.100000000000001" customHeight="1" x14ac:dyDescent="0.25">
      <c r="A126" s="16"/>
      <c r="B126" s="17"/>
      <c r="C126" s="17"/>
      <c r="D126" s="17"/>
      <c r="E126" s="17"/>
      <c r="F126" s="17"/>
      <c r="G126" s="17"/>
      <c r="H126" s="17"/>
      <c r="I126" s="17"/>
      <c r="J126" s="17"/>
      <c r="K126" s="17"/>
    </row>
    <row r="127" spans="1:11" x14ac:dyDescent="0.25">
      <c r="A127" s="16"/>
      <c r="B127" s="17"/>
      <c r="C127" s="17"/>
      <c r="D127" s="17"/>
      <c r="E127" s="17"/>
      <c r="F127" s="17"/>
      <c r="G127" s="17"/>
      <c r="H127" s="17"/>
      <c r="I127" s="17"/>
      <c r="J127" s="17"/>
      <c r="K127" s="17"/>
    </row>
    <row r="128" spans="1:11" x14ac:dyDescent="0.25">
      <c r="A128" s="16"/>
      <c r="B128" s="17"/>
      <c r="C128" s="17"/>
      <c r="D128" s="17"/>
      <c r="E128" s="17"/>
      <c r="F128" s="17"/>
      <c r="G128" s="17"/>
      <c r="H128" s="17"/>
      <c r="I128" s="17"/>
      <c r="J128" s="17"/>
      <c r="K128" s="17"/>
    </row>
    <row r="129" spans="1:1" x14ac:dyDescent="0.25">
      <c r="A129" s="16"/>
    </row>
    <row r="130" spans="1:1" x14ac:dyDescent="0.25">
      <c r="A130" s="16"/>
    </row>
    <row r="131" spans="1:1" x14ac:dyDescent="0.25">
      <c r="A131" s="16"/>
    </row>
    <row r="132" spans="1:1" x14ac:dyDescent="0.25">
      <c r="A132" s="16"/>
    </row>
    <row r="133" spans="1:1" x14ac:dyDescent="0.25">
      <c r="A133" s="16"/>
    </row>
    <row r="134" spans="1:1" x14ac:dyDescent="0.25">
      <c r="A134" s="16"/>
    </row>
    <row r="135" spans="1:1" x14ac:dyDescent="0.25">
      <c r="A135" s="16"/>
    </row>
    <row r="136" spans="1:1" x14ac:dyDescent="0.25">
      <c r="A136" s="16"/>
    </row>
    <row r="137" spans="1:1" x14ac:dyDescent="0.25">
      <c r="A137" s="16"/>
    </row>
    <row r="138" spans="1:1" x14ac:dyDescent="0.25">
      <c r="A138" s="16"/>
    </row>
    <row r="139" spans="1:1" x14ac:dyDescent="0.25">
      <c r="A139" s="16"/>
    </row>
    <row r="140" spans="1:1" x14ac:dyDescent="0.25">
      <c r="A140" s="16"/>
    </row>
    <row r="141" spans="1:1" x14ac:dyDescent="0.25">
      <c r="A141" s="16"/>
    </row>
    <row r="142" spans="1:1" x14ac:dyDescent="0.25">
      <c r="A142" s="16"/>
    </row>
    <row r="143" spans="1:1" x14ac:dyDescent="0.25">
      <c r="A143" s="16"/>
    </row>
    <row r="144" spans="1:1" x14ac:dyDescent="0.25">
      <c r="A144" s="16"/>
    </row>
    <row r="145" spans="1:1" x14ac:dyDescent="0.25">
      <c r="A145" s="16"/>
    </row>
    <row r="146" spans="1:1" x14ac:dyDescent="0.25">
      <c r="A146" s="16"/>
    </row>
    <row r="147" spans="1:1" x14ac:dyDescent="0.25">
      <c r="A147" s="16"/>
    </row>
    <row r="148" spans="1:1" x14ac:dyDescent="0.25">
      <c r="A148" s="16"/>
    </row>
    <row r="149" spans="1:1" x14ac:dyDescent="0.25">
      <c r="A149" s="16"/>
    </row>
    <row r="150" spans="1:1" x14ac:dyDescent="0.25">
      <c r="A150" s="16"/>
    </row>
    <row r="151" spans="1:1" x14ac:dyDescent="0.25">
      <c r="A151" s="16"/>
    </row>
    <row r="152" spans="1:1" x14ac:dyDescent="0.25">
      <c r="A152" s="16"/>
    </row>
    <row r="153" spans="1:1" x14ac:dyDescent="0.25">
      <c r="A153" s="16"/>
    </row>
    <row r="154" spans="1:1" x14ac:dyDescent="0.25">
      <c r="A154" s="16"/>
    </row>
    <row r="155" spans="1:1" x14ac:dyDescent="0.25">
      <c r="A155" s="16"/>
    </row>
  </sheetData>
  <autoFilter ref="B6:B170"/>
  <customSheetViews>
    <customSheetView guid="{4721BBB5-12E6-4B99-8BF2-C39038CD9F6A}" showAutoFilter="1">
      <pane ySplit="6" topLeftCell="A7" activePane="bottomLeft" state="frozen"/>
      <selection pane="bottomLeft" activeCell="G21" sqref="G21"/>
      <pageMargins left="0.7" right="0.7" top="0.75" bottom="0.75" header="0.3" footer="0.3"/>
      <autoFilter ref="B6:B170"/>
    </customSheetView>
    <customSheetView guid="{FA9FAA88-D028-49CA-97F0-6F4B4A8F7473}" showAutoFilter="1">
      <pane ySplit="6" topLeftCell="A7" activePane="bottomLeft" state="frozen"/>
      <selection pane="bottomLeft" activeCell="I23" sqref="I23"/>
      <pageMargins left="0.7" right="0.7" top="0.75" bottom="0.75" header="0.3" footer="0.3"/>
      <autoFilter ref="B6:B170"/>
    </customSheetView>
  </customSheetViews>
  <mergeCells count="20">
    <mergeCell ref="C10:J10"/>
    <mergeCell ref="C11:J11"/>
    <mergeCell ref="C13:J13"/>
    <mergeCell ref="A5:B5"/>
    <mergeCell ref="C5:F5"/>
    <mergeCell ref="G5:J5"/>
    <mergeCell ref="A1:L1"/>
    <mergeCell ref="A2:B2"/>
    <mergeCell ref="C2:F2"/>
    <mergeCell ref="I2:J2"/>
    <mergeCell ref="A3:B3"/>
    <mergeCell ref="C3:F3"/>
    <mergeCell ref="G2:H4"/>
    <mergeCell ref="C4:F4"/>
    <mergeCell ref="I4:J4"/>
    <mergeCell ref="I3:J3"/>
    <mergeCell ref="A4:B4"/>
    <mergeCell ref="K2:L2"/>
    <mergeCell ref="K3:L3"/>
    <mergeCell ref="K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R158"/>
  <sheetViews>
    <sheetView workbookViewId="0">
      <pane ySplit="6" topLeftCell="A127" activePane="bottomLeft" state="frozen"/>
      <selection pane="bottomLeft" activeCell="C137" sqref="C137:J137"/>
    </sheetView>
  </sheetViews>
  <sheetFormatPr defaultColWidth="8.88671875" defaultRowHeight="15.75" x14ac:dyDescent="0.25"/>
  <cols>
    <col min="1" max="1" width="8.5546875" style="48" customWidth="1"/>
    <col min="2" max="8" width="7.88671875" style="47" customWidth="1"/>
    <col min="9" max="9" width="9.33203125" style="47" customWidth="1"/>
    <col min="10" max="10" width="13.109375" style="47" customWidth="1"/>
    <col min="11" max="11" width="16.5546875" style="977" customWidth="1"/>
    <col min="12" max="12" width="33.33203125" style="18" customWidth="1"/>
    <col min="13" max="16384" width="8.88671875" style="9"/>
  </cols>
  <sheetData>
    <row r="1" spans="1:18" s="6" customFormat="1" ht="30.75" customHeight="1" thickTop="1" x14ac:dyDescent="0.25">
      <c r="A1" s="1751" t="s">
        <v>425</v>
      </c>
      <c r="B1" s="1752"/>
      <c r="C1" s="1752"/>
      <c r="D1" s="1752"/>
      <c r="E1" s="1752"/>
      <c r="F1" s="1752"/>
      <c r="G1" s="1752"/>
      <c r="H1" s="1752"/>
      <c r="I1" s="1752"/>
      <c r="J1" s="1752"/>
      <c r="K1" s="1752"/>
      <c r="L1" s="1753"/>
      <c r="M1" s="5"/>
    </row>
    <row r="2" spans="1:18" ht="20.25" customHeight="1" x14ac:dyDescent="0.25">
      <c r="A2" s="1624" t="s">
        <v>177</v>
      </c>
      <c r="B2" s="1625"/>
      <c r="C2" s="1630">
        <f>+( 25+110+55)*25</f>
        <v>4750</v>
      </c>
      <c r="D2" s="1804"/>
      <c r="E2" s="1804"/>
      <c r="F2" s="1803"/>
      <c r="G2" s="1740" t="s">
        <v>291</v>
      </c>
      <c r="H2" s="1741"/>
      <c r="I2" s="1628" t="s">
        <v>178</v>
      </c>
      <c r="J2" s="1629"/>
      <c r="K2" s="1632" t="s">
        <v>185</v>
      </c>
      <c r="L2" s="1633"/>
      <c r="M2" s="8"/>
    </row>
    <row r="3" spans="1:18" ht="20.25" customHeight="1" x14ac:dyDescent="0.25">
      <c r="A3" s="1624" t="s">
        <v>179</v>
      </c>
      <c r="B3" s="1625"/>
      <c r="C3" s="1600" t="s">
        <v>186</v>
      </c>
      <c r="D3" s="1601"/>
      <c r="E3" s="1601"/>
      <c r="F3" s="1602"/>
      <c r="G3" s="1740"/>
      <c r="H3" s="1741"/>
      <c r="I3" s="1628" t="s">
        <v>180</v>
      </c>
      <c r="J3" s="1629"/>
      <c r="K3" s="1632" t="s">
        <v>194</v>
      </c>
      <c r="L3" s="1633"/>
      <c r="M3" s="8"/>
    </row>
    <row r="4" spans="1:18" ht="20.25" customHeight="1" x14ac:dyDescent="0.25">
      <c r="A4" s="1624" t="s">
        <v>181</v>
      </c>
      <c r="B4" s="1625"/>
      <c r="C4" s="1800" t="s">
        <v>197</v>
      </c>
      <c r="D4" s="1801"/>
      <c r="E4" s="1801"/>
      <c r="F4" s="1802"/>
      <c r="G4" s="1740"/>
      <c r="H4" s="1741"/>
      <c r="I4" s="1628" t="s">
        <v>182</v>
      </c>
      <c r="J4" s="1629"/>
      <c r="K4" s="1632" t="s">
        <v>1282</v>
      </c>
      <c r="L4" s="1633"/>
      <c r="M4" s="8"/>
    </row>
    <row r="5" spans="1:18" ht="34.5" customHeight="1" thickBot="1" x14ac:dyDescent="0.3">
      <c r="A5" s="1641" t="s">
        <v>183</v>
      </c>
      <c r="B5" s="1642"/>
      <c r="C5" s="1636" t="s">
        <v>3004</v>
      </c>
      <c r="D5" s="1637"/>
      <c r="E5" s="1637"/>
      <c r="F5" s="1638"/>
      <c r="G5" s="1754" t="s">
        <v>3240</v>
      </c>
      <c r="H5" s="1755"/>
      <c r="I5" s="1628" t="s">
        <v>297</v>
      </c>
      <c r="J5" s="1629"/>
      <c r="K5" s="1811" t="s">
        <v>3128</v>
      </c>
      <c r="L5" s="1812"/>
      <c r="M5" s="1805" t="s">
        <v>1696</v>
      </c>
      <c r="N5" s="1806"/>
      <c r="O5" s="1806"/>
      <c r="P5" s="1806"/>
      <c r="Q5" s="1806"/>
      <c r="R5" s="1807"/>
    </row>
    <row r="6" spans="1:18"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8" ht="33.75" customHeight="1" x14ac:dyDescent="0.25">
      <c r="A7" s="16">
        <v>40553</v>
      </c>
      <c r="B7" s="17" t="s">
        <v>13</v>
      </c>
      <c r="C7" s="1617" t="s">
        <v>17</v>
      </c>
      <c r="D7" s="1617"/>
      <c r="E7" s="1617"/>
      <c r="F7" s="1617"/>
      <c r="G7" s="1617"/>
      <c r="H7" s="1617"/>
      <c r="I7" s="1617"/>
      <c r="J7" s="1617"/>
      <c r="K7" s="1248" t="s">
        <v>1540</v>
      </c>
    </row>
    <row r="8" spans="1:18" ht="27.75" customHeight="1" x14ac:dyDescent="0.45">
      <c r="A8" s="16">
        <v>40557</v>
      </c>
      <c r="B8" s="17" t="s">
        <v>18</v>
      </c>
      <c r="C8" s="47">
        <v>265</v>
      </c>
      <c r="D8" s="47">
        <v>119</v>
      </c>
      <c r="E8" s="47">
        <v>55</v>
      </c>
      <c r="G8" s="47">
        <v>150</v>
      </c>
      <c r="L8" s="18" t="s">
        <v>1539</v>
      </c>
    </row>
    <row r="9" spans="1:18" ht="36.75" customHeight="1" x14ac:dyDescent="0.25">
      <c r="A9" s="16">
        <v>40574</v>
      </c>
      <c r="B9" s="17" t="s">
        <v>18</v>
      </c>
      <c r="C9" s="47">
        <v>270</v>
      </c>
      <c r="D9" s="47">
        <v>108</v>
      </c>
      <c r="E9" s="47">
        <v>60</v>
      </c>
      <c r="F9" s="47">
        <v>5</v>
      </c>
      <c r="G9" s="47">
        <v>169</v>
      </c>
      <c r="L9" s="18" t="s">
        <v>103</v>
      </c>
    </row>
    <row r="10" spans="1:18" ht="28.5" customHeight="1" x14ac:dyDescent="0.25">
      <c r="A10" s="16">
        <v>40612</v>
      </c>
      <c r="B10" s="17" t="s">
        <v>13</v>
      </c>
      <c r="C10" s="1617" t="s">
        <v>47</v>
      </c>
      <c r="D10" s="1617"/>
      <c r="E10" s="1617"/>
      <c r="F10" s="1617"/>
      <c r="G10" s="1617"/>
      <c r="H10" s="1617"/>
      <c r="I10" s="1617"/>
      <c r="J10" s="1617"/>
      <c r="K10" s="976"/>
    </row>
    <row r="11" spans="1:18" ht="56.25" customHeight="1" x14ac:dyDescent="0.25">
      <c r="A11" s="462">
        <v>40623</v>
      </c>
      <c r="B11" s="463" t="s">
        <v>24</v>
      </c>
      <c r="C11" s="1595" t="s">
        <v>839</v>
      </c>
      <c r="D11" s="1595"/>
      <c r="E11" s="1595"/>
      <c r="F11" s="1595"/>
      <c r="G11" s="1595"/>
      <c r="H11" s="1595"/>
      <c r="I11" s="1595"/>
      <c r="J11" s="1595"/>
      <c r="K11" s="978"/>
      <c r="L11" s="625" t="s">
        <v>1540</v>
      </c>
    </row>
    <row r="12" spans="1:18" ht="20.100000000000001" customHeight="1" x14ac:dyDescent="0.25">
      <c r="A12" s="16">
        <v>40628</v>
      </c>
      <c r="B12" s="17" t="s">
        <v>127</v>
      </c>
      <c r="H12" s="47">
        <v>4975</v>
      </c>
      <c r="I12" s="47">
        <v>95</v>
      </c>
      <c r="L12" s="18" t="s">
        <v>42</v>
      </c>
    </row>
    <row r="13" spans="1:18" ht="20.25" customHeight="1" x14ac:dyDescent="0.25">
      <c r="A13" s="16">
        <v>40656</v>
      </c>
      <c r="B13" s="17" t="s">
        <v>18</v>
      </c>
      <c r="C13" s="47">
        <v>390</v>
      </c>
      <c r="D13" s="47">
        <v>176</v>
      </c>
      <c r="E13" s="47">
        <v>55</v>
      </c>
      <c r="F13" s="47">
        <v>2.2000000000000002</v>
      </c>
      <c r="G13" s="47">
        <v>165</v>
      </c>
      <c r="L13" s="18" t="s">
        <v>70</v>
      </c>
    </row>
    <row r="14" spans="1:18" ht="20.100000000000001" customHeight="1" x14ac:dyDescent="0.25">
      <c r="A14" s="16">
        <v>40718</v>
      </c>
      <c r="B14" s="17" t="s">
        <v>13</v>
      </c>
      <c r="C14" s="1606" t="s">
        <v>14</v>
      </c>
      <c r="D14" s="1606"/>
      <c r="E14" s="1606"/>
      <c r="F14" s="1606"/>
      <c r="G14" s="1606"/>
      <c r="H14" s="1606"/>
      <c r="I14" s="1606"/>
      <c r="J14" s="1606"/>
    </row>
    <row r="15" spans="1:18" ht="20.100000000000001" customHeight="1" x14ac:dyDescent="0.25">
      <c r="A15" s="16">
        <v>40730</v>
      </c>
      <c r="B15" s="17" t="s">
        <v>13</v>
      </c>
      <c r="C15" s="1617" t="s">
        <v>86</v>
      </c>
      <c r="D15" s="1617"/>
      <c r="E15" s="1617"/>
      <c r="F15" s="1617"/>
      <c r="G15" s="1617"/>
      <c r="H15" s="1617"/>
      <c r="I15" s="1617"/>
      <c r="J15" s="1617"/>
      <c r="K15" s="976"/>
    </row>
    <row r="16" spans="1:18" ht="20.100000000000001" customHeight="1" x14ac:dyDescent="0.25">
      <c r="A16" s="16">
        <v>40743</v>
      </c>
      <c r="B16" s="17" t="s">
        <v>127</v>
      </c>
      <c r="H16" s="47">
        <v>4745</v>
      </c>
      <c r="I16" s="47">
        <v>91</v>
      </c>
      <c r="L16" s="18" t="s">
        <v>840</v>
      </c>
    </row>
    <row r="17" spans="1:12" ht="20.100000000000001" customHeight="1" x14ac:dyDescent="0.25">
      <c r="A17" s="16">
        <v>40838</v>
      </c>
      <c r="B17" s="17" t="s">
        <v>13</v>
      </c>
      <c r="C17" s="1606" t="s">
        <v>14</v>
      </c>
      <c r="D17" s="1606"/>
      <c r="E17" s="1606"/>
      <c r="F17" s="1606"/>
      <c r="G17" s="1606"/>
      <c r="H17" s="1606"/>
      <c r="I17" s="1606"/>
      <c r="J17" s="1606"/>
      <c r="L17" s="51"/>
    </row>
    <row r="18" spans="1:12" ht="20.100000000000001" customHeight="1" x14ac:dyDescent="0.25">
      <c r="A18" s="16">
        <v>40866</v>
      </c>
      <c r="B18" s="17" t="s">
        <v>11</v>
      </c>
      <c r="C18" s="1606" t="s">
        <v>841</v>
      </c>
      <c r="D18" s="1606"/>
      <c r="E18" s="1606"/>
      <c r="F18" s="1606"/>
      <c r="G18" s="1606"/>
      <c r="H18" s="1606"/>
      <c r="I18" s="1606"/>
      <c r="J18" s="1606"/>
    </row>
    <row r="19" spans="1:12" ht="20.100000000000001" customHeight="1" x14ac:dyDescent="0.25">
      <c r="A19" s="16">
        <v>40871</v>
      </c>
      <c r="B19" s="17" t="s">
        <v>11</v>
      </c>
      <c r="C19" s="1606" t="s">
        <v>842</v>
      </c>
      <c r="D19" s="1606"/>
      <c r="E19" s="1606"/>
      <c r="F19" s="1606"/>
      <c r="G19" s="1606"/>
      <c r="H19" s="1606"/>
      <c r="I19" s="1606"/>
      <c r="J19" s="1606"/>
    </row>
    <row r="20" spans="1:12" ht="20.100000000000001" customHeight="1" x14ac:dyDescent="0.25">
      <c r="A20" s="16">
        <v>40874</v>
      </c>
      <c r="B20" s="17" t="s">
        <v>4</v>
      </c>
      <c r="C20" s="1600" t="s">
        <v>843</v>
      </c>
      <c r="D20" s="1601"/>
      <c r="E20" s="1601"/>
      <c r="F20" s="1601"/>
      <c r="G20" s="1601"/>
      <c r="H20" s="1601"/>
      <c r="I20" s="1601"/>
      <c r="J20" s="1602"/>
      <c r="K20" s="972"/>
    </row>
    <row r="21" spans="1:12" ht="51" customHeight="1" x14ac:dyDescent="0.25">
      <c r="A21" s="462">
        <v>40875</v>
      </c>
      <c r="B21" s="699" t="s">
        <v>24</v>
      </c>
      <c r="C21" s="1729" t="s">
        <v>844</v>
      </c>
      <c r="D21" s="1730"/>
      <c r="E21" s="1730"/>
      <c r="F21" s="1730"/>
      <c r="G21" s="1730"/>
      <c r="H21" s="1730"/>
      <c r="I21" s="1730"/>
      <c r="J21" s="1731"/>
      <c r="K21" s="1017"/>
      <c r="L21" s="625" t="s">
        <v>1540</v>
      </c>
    </row>
    <row r="22" spans="1:12" ht="20.100000000000001" customHeight="1" x14ac:dyDescent="0.25">
      <c r="A22" s="16">
        <v>40888</v>
      </c>
      <c r="B22" s="17" t="s">
        <v>4</v>
      </c>
      <c r="C22" s="1600" t="s">
        <v>126</v>
      </c>
      <c r="D22" s="1601"/>
      <c r="E22" s="1601"/>
      <c r="F22" s="1601"/>
      <c r="G22" s="1601"/>
      <c r="H22" s="1601"/>
      <c r="I22" s="1601"/>
      <c r="J22" s="1602"/>
      <c r="K22" s="972"/>
    </row>
    <row r="23" spans="1:12" ht="20.100000000000001" customHeight="1" thickBot="1" x14ac:dyDescent="0.3">
      <c r="A23" s="22">
        <v>40890</v>
      </c>
      <c r="B23" s="23" t="s">
        <v>18</v>
      </c>
      <c r="C23" s="64">
        <v>375</v>
      </c>
      <c r="D23" s="58">
        <f>+C23*(100-E23)/100</f>
        <v>150</v>
      </c>
      <c r="E23" s="64">
        <v>60</v>
      </c>
      <c r="F23" s="64" t="s">
        <v>95</v>
      </c>
      <c r="G23" s="64">
        <v>140</v>
      </c>
      <c r="H23" s="64"/>
      <c r="I23" s="64"/>
      <c r="J23" s="64"/>
      <c r="K23" s="64"/>
      <c r="L23" s="32" t="s">
        <v>775</v>
      </c>
    </row>
    <row r="24" spans="1:12" ht="20.100000000000001" customHeight="1" thickTop="1" x14ac:dyDescent="0.25">
      <c r="A24" s="25">
        <v>41005</v>
      </c>
      <c r="B24" s="26" t="s">
        <v>18</v>
      </c>
      <c r="C24" s="140">
        <v>90</v>
      </c>
      <c r="D24" s="108">
        <f>+C24*(100-E24)/100</f>
        <v>36</v>
      </c>
      <c r="E24" s="140">
        <v>60</v>
      </c>
      <c r="F24" s="140" t="s">
        <v>95</v>
      </c>
      <c r="G24" s="140">
        <v>163</v>
      </c>
      <c r="H24" s="140"/>
      <c r="I24" s="140"/>
      <c r="J24" s="140"/>
      <c r="K24" s="979"/>
      <c r="L24" s="27" t="s">
        <v>845</v>
      </c>
    </row>
    <row r="25" spans="1:12" ht="21.75" customHeight="1" x14ac:dyDescent="0.25">
      <c r="A25" s="16">
        <v>41007</v>
      </c>
      <c r="B25" s="38" t="s">
        <v>13</v>
      </c>
      <c r="C25" s="1813" t="s">
        <v>151</v>
      </c>
      <c r="D25" s="1814" t="e">
        <f>+C25*(100-E25)/100</f>
        <v>#VALUE!</v>
      </c>
      <c r="E25" s="1814"/>
      <c r="F25" s="1814"/>
      <c r="G25" s="1814"/>
      <c r="H25" s="1814"/>
      <c r="I25" s="1814"/>
      <c r="J25" s="1815"/>
      <c r="K25" s="1053"/>
    </row>
    <row r="26" spans="1:12" x14ac:dyDescent="0.25">
      <c r="A26" s="29">
        <v>41012</v>
      </c>
      <c r="B26" s="30" t="s">
        <v>127</v>
      </c>
      <c r="C26" s="63"/>
      <c r="D26" s="56"/>
      <c r="E26" s="63"/>
      <c r="F26" s="63"/>
      <c r="G26" s="63"/>
      <c r="H26" s="1630" t="s">
        <v>50</v>
      </c>
      <c r="I26" s="1803"/>
      <c r="J26" s="63"/>
      <c r="K26" s="1041"/>
      <c r="L26" s="31" t="s">
        <v>42</v>
      </c>
    </row>
    <row r="27" spans="1:12" ht="20.100000000000001" customHeight="1" x14ac:dyDescent="0.25">
      <c r="A27" s="1582">
        <v>41015</v>
      </c>
      <c r="B27" s="17" t="s">
        <v>18</v>
      </c>
      <c r="C27" s="47">
        <v>410</v>
      </c>
      <c r="D27" s="57">
        <f>+C27*(100-E27)/100</f>
        <v>164</v>
      </c>
      <c r="E27" s="47">
        <v>60</v>
      </c>
      <c r="G27" s="47">
        <v>170</v>
      </c>
      <c r="L27" s="18" t="s">
        <v>846</v>
      </c>
    </row>
    <row r="28" spans="1:12" x14ac:dyDescent="0.25">
      <c r="A28" s="1682"/>
      <c r="B28" s="17" t="s">
        <v>127</v>
      </c>
      <c r="D28" s="57"/>
      <c r="H28" s="1600" t="s">
        <v>50</v>
      </c>
      <c r="I28" s="1602"/>
      <c r="L28" s="31" t="s">
        <v>42</v>
      </c>
    </row>
    <row r="29" spans="1:12" x14ac:dyDescent="0.25">
      <c r="A29" s="25">
        <v>41032</v>
      </c>
      <c r="B29" s="26" t="s">
        <v>130</v>
      </c>
      <c r="C29" s="1607" t="s">
        <v>149</v>
      </c>
      <c r="D29" s="1607" t="e">
        <f>+C29*(100-E29)/100</f>
        <v>#VALUE!</v>
      </c>
      <c r="E29" s="1607"/>
      <c r="F29" s="1607"/>
      <c r="G29" s="1607"/>
      <c r="H29" s="1607"/>
      <c r="I29" s="1607"/>
      <c r="J29" s="1607"/>
      <c r="K29" s="979"/>
      <c r="L29" s="27"/>
    </row>
    <row r="30" spans="1:12" ht="20.100000000000001" customHeight="1" x14ac:dyDescent="0.25">
      <c r="A30" s="16">
        <v>41116</v>
      </c>
      <c r="B30" s="17" t="s">
        <v>13</v>
      </c>
      <c r="C30" s="1661" t="s">
        <v>165</v>
      </c>
      <c r="D30" s="1662"/>
      <c r="E30" s="1662"/>
      <c r="F30" s="1662"/>
      <c r="G30" s="1662"/>
      <c r="H30" s="1662"/>
      <c r="I30" s="1662"/>
      <c r="J30" s="1663"/>
      <c r="K30" s="1002"/>
    </row>
    <row r="31" spans="1:12" ht="37.5" customHeight="1" x14ac:dyDescent="0.25">
      <c r="A31" s="16">
        <v>41177</v>
      </c>
      <c r="B31" s="17" t="s">
        <v>13</v>
      </c>
      <c r="C31" s="1664" t="s">
        <v>847</v>
      </c>
      <c r="D31" s="1665"/>
      <c r="E31" s="1665"/>
      <c r="F31" s="1665"/>
      <c r="G31" s="1665"/>
      <c r="H31" s="1665"/>
      <c r="I31" s="1665"/>
      <c r="J31" s="1666"/>
      <c r="K31" s="999"/>
    </row>
    <row r="32" spans="1:12" ht="48.75" customHeight="1" x14ac:dyDescent="0.25">
      <c r="A32" s="462">
        <v>41185</v>
      </c>
      <c r="B32" s="463" t="s">
        <v>24</v>
      </c>
      <c r="C32" s="1714" t="s">
        <v>848</v>
      </c>
      <c r="D32" s="1706"/>
      <c r="E32" s="1706"/>
      <c r="F32" s="1706"/>
      <c r="G32" s="1706"/>
      <c r="H32" s="1706"/>
      <c r="I32" s="1706"/>
      <c r="J32" s="1707"/>
      <c r="K32" s="1027"/>
      <c r="L32" s="626"/>
    </row>
    <row r="33" spans="1:12" x14ac:dyDescent="0.25">
      <c r="A33" s="16">
        <v>41200</v>
      </c>
      <c r="B33" s="17" t="s">
        <v>18</v>
      </c>
      <c r="C33" s="47">
        <v>385</v>
      </c>
      <c r="D33" s="57">
        <f>+C33*(100-E33)/100</f>
        <v>154</v>
      </c>
      <c r="E33" s="47">
        <v>60</v>
      </c>
      <c r="G33" s="47">
        <v>140</v>
      </c>
      <c r="L33" s="18" t="s">
        <v>775</v>
      </c>
    </row>
    <row r="34" spans="1:12" ht="20.100000000000001" customHeight="1" x14ac:dyDescent="0.25">
      <c r="A34" s="16">
        <v>41202</v>
      </c>
      <c r="B34" s="17" t="s">
        <v>127</v>
      </c>
      <c r="D34" s="57"/>
      <c r="H34" s="1600" t="s">
        <v>50</v>
      </c>
      <c r="I34" s="1602"/>
      <c r="L34" s="18" t="s">
        <v>42</v>
      </c>
    </row>
    <row r="35" spans="1:12" ht="20.100000000000001" customHeight="1" thickBot="1" x14ac:dyDescent="0.3">
      <c r="A35" s="22">
        <v>41201</v>
      </c>
      <c r="B35" s="23" t="s">
        <v>26</v>
      </c>
      <c r="C35" s="1764" t="s">
        <v>204</v>
      </c>
      <c r="D35" s="1720"/>
      <c r="E35" s="1720"/>
      <c r="F35" s="1720"/>
      <c r="G35" s="1720"/>
      <c r="H35" s="1720"/>
      <c r="I35" s="1720"/>
      <c r="J35" s="1721"/>
      <c r="K35" s="1020"/>
      <c r="L35" s="32"/>
    </row>
    <row r="36" spans="1:12" ht="16.5" thickTop="1" x14ac:dyDescent="0.25">
      <c r="A36" s="44">
        <v>41282</v>
      </c>
      <c r="B36" s="45" t="s">
        <v>11</v>
      </c>
      <c r="C36" s="1808" t="s">
        <v>208</v>
      </c>
      <c r="D36" s="1809"/>
      <c r="E36" s="1809"/>
      <c r="F36" s="1809"/>
      <c r="G36" s="1809"/>
      <c r="H36" s="1809"/>
      <c r="I36" s="1809"/>
      <c r="J36" s="1810"/>
      <c r="K36" s="1249"/>
      <c r="L36" s="46"/>
    </row>
    <row r="37" spans="1:12" ht="123" customHeight="1" x14ac:dyDescent="0.25">
      <c r="A37" s="16">
        <v>41284</v>
      </c>
      <c r="B37" s="17" t="s">
        <v>13</v>
      </c>
      <c r="C37" s="1664" t="s">
        <v>849</v>
      </c>
      <c r="D37" s="1665"/>
      <c r="E37" s="1665"/>
      <c r="F37" s="1665"/>
      <c r="G37" s="1665"/>
      <c r="H37" s="1665"/>
      <c r="I37" s="1665"/>
      <c r="J37" s="1666"/>
      <c r="K37" s="999"/>
    </row>
    <row r="38" spans="1:12" ht="38.25" customHeight="1" x14ac:dyDescent="0.25">
      <c r="A38" s="16">
        <v>41314</v>
      </c>
      <c r="B38" s="17" t="s">
        <v>19</v>
      </c>
      <c r="C38" s="1664" t="s">
        <v>850</v>
      </c>
      <c r="D38" s="1665"/>
      <c r="E38" s="1665"/>
      <c r="F38" s="1665"/>
      <c r="G38" s="1665"/>
      <c r="H38" s="1665"/>
      <c r="I38" s="1665"/>
      <c r="J38" s="1666"/>
      <c r="K38" s="999"/>
    </row>
    <row r="39" spans="1:12" ht="85.5" customHeight="1" x14ac:dyDescent="0.25">
      <c r="A39" s="462">
        <v>41330</v>
      </c>
      <c r="B39" s="689" t="s">
        <v>24</v>
      </c>
      <c r="C39" s="1714" t="s">
        <v>851</v>
      </c>
      <c r="D39" s="1706"/>
      <c r="E39" s="1706"/>
      <c r="F39" s="1706"/>
      <c r="G39" s="1706"/>
      <c r="H39" s="1706"/>
      <c r="I39" s="1706"/>
      <c r="J39" s="1707"/>
      <c r="K39" s="1027"/>
      <c r="L39" s="626"/>
    </row>
    <row r="40" spans="1:12" ht="20.100000000000001" customHeight="1" x14ac:dyDescent="0.25">
      <c r="A40" s="16">
        <v>41343</v>
      </c>
      <c r="B40" s="17" t="s">
        <v>13</v>
      </c>
      <c r="C40" s="1661" t="s">
        <v>227</v>
      </c>
      <c r="D40" s="1662"/>
      <c r="E40" s="1662"/>
      <c r="F40" s="1662"/>
      <c r="G40" s="1662"/>
      <c r="H40" s="1662"/>
      <c r="I40" s="1662"/>
      <c r="J40" s="1663"/>
      <c r="K40" s="1002"/>
    </row>
    <row r="41" spans="1:12" ht="20.100000000000001" customHeight="1" x14ac:dyDescent="0.25">
      <c r="A41" s="16">
        <v>41350</v>
      </c>
      <c r="B41" s="17" t="s">
        <v>18</v>
      </c>
      <c r="C41" s="47">
        <v>395</v>
      </c>
      <c r="D41" s="57">
        <f>+C41*(100-E41)/100</f>
        <v>79</v>
      </c>
      <c r="E41" s="47">
        <v>80</v>
      </c>
      <c r="G41" s="47">
        <v>120</v>
      </c>
      <c r="L41" s="18" t="s">
        <v>852</v>
      </c>
    </row>
    <row r="42" spans="1:12" ht="20.100000000000001" customHeight="1" x14ac:dyDescent="0.25">
      <c r="A42" s="16">
        <v>41422</v>
      </c>
      <c r="B42" s="17" t="s">
        <v>66</v>
      </c>
      <c r="C42" s="1600" t="s">
        <v>256</v>
      </c>
      <c r="D42" s="1601"/>
      <c r="E42" s="1601"/>
      <c r="F42" s="1601"/>
      <c r="G42" s="1601"/>
      <c r="H42" s="1601"/>
      <c r="I42" s="1601"/>
      <c r="J42" s="1602"/>
      <c r="K42" s="972"/>
    </row>
    <row r="43" spans="1:12" x14ac:dyDescent="0.25">
      <c r="A43" s="16">
        <v>41575</v>
      </c>
      <c r="B43" s="17" t="s">
        <v>268</v>
      </c>
      <c r="C43" s="1600" t="s">
        <v>257</v>
      </c>
      <c r="D43" s="1601"/>
      <c r="E43" s="1601"/>
      <c r="F43" s="1601"/>
      <c r="G43" s="1601"/>
      <c r="H43" s="1601"/>
      <c r="I43" s="1601"/>
      <c r="J43" s="1602"/>
      <c r="K43" s="972"/>
    </row>
    <row r="44" spans="1:12" ht="20.100000000000001" customHeight="1" x14ac:dyDescent="0.25">
      <c r="A44" s="19">
        <v>41576</v>
      </c>
      <c r="B44" s="20" t="s">
        <v>18</v>
      </c>
      <c r="C44" s="62">
        <v>175</v>
      </c>
      <c r="D44" s="60">
        <f>+C44*(100-E44)/100</f>
        <v>35</v>
      </c>
      <c r="E44" s="62">
        <v>80</v>
      </c>
      <c r="F44" s="62"/>
      <c r="G44" s="62">
        <v>120</v>
      </c>
      <c r="H44" s="62"/>
      <c r="I44" s="62"/>
      <c r="J44" s="62"/>
      <c r="K44" s="1098"/>
      <c r="L44" s="28" t="s">
        <v>853</v>
      </c>
    </row>
    <row r="45" spans="1:12" ht="37.5" customHeight="1" x14ac:dyDescent="0.25">
      <c r="A45" s="16">
        <v>41610</v>
      </c>
      <c r="B45" s="17" t="s">
        <v>11</v>
      </c>
      <c r="C45" s="1664" t="s">
        <v>854</v>
      </c>
      <c r="D45" s="1665"/>
      <c r="E45" s="1665"/>
      <c r="F45" s="1665"/>
      <c r="G45" s="1665"/>
      <c r="H45" s="1665"/>
      <c r="I45" s="1665"/>
      <c r="J45" s="1666"/>
      <c r="K45" s="999"/>
    </row>
    <row r="46" spans="1:12" ht="33.75" customHeight="1" x14ac:dyDescent="0.25">
      <c r="A46" s="16">
        <v>41613</v>
      </c>
      <c r="B46" s="17" t="s">
        <v>13</v>
      </c>
      <c r="C46" s="1664" t="s">
        <v>855</v>
      </c>
      <c r="D46" s="1665"/>
      <c r="E46" s="1665"/>
      <c r="F46" s="1665"/>
      <c r="G46" s="1665"/>
      <c r="H46" s="1665"/>
      <c r="I46" s="1665"/>
      <c r="J46" s="1666"/>
      <c r="K46" s="999"/>
    </row>
    <row r="47" spans="1:12" x14ac:dyDescent="0.25">
      <c r="A47" s="16">
        <v>41617</v>
      </c>
      <c r="B47" s="17" t="s">
        <v>268</v>
      </c>
      <c r="C47" s="1600" t="s">
        <v>285</v>
      </c>
      <c r="D47" s="1601"/>
      <c r="E47" s="1601"/>
      <c r="F47" s="1601"/>
      <c r="G47" s="1601"/>
      <c r="H47" s="1601"/>
      <c r="I47" s="1601"/>
      <c r="J47" s="1602"/>
      <c r="K47" s="972"/>
    </row>
    <row r="48" spans="1:12" ht="16.5" thickBot="1" x14ac:dyDescent="0.3">
      <c r="A48" s="37">
        <v>41627</v>
      </c>
      <c r="B48" s="38" t="s">
        <v>66</v>
      </c>
      <c r="C48" s="1667" t="s">
        <v>2890</v>
      </c>
      <c r="D48" s="1668"/>
      <c r="E48" s="1668"/>
      <c r="F48" s="1668"/>
      <c r="G48" s="1668"/>
      <c r="H48" s="1668"/>
      <c r="I48" s="1668"/>
      <c r="J48" s="1669"/>
      <c r="K48" s="1014"/>
      <c r="L48" s="39"/>
    </row>
    <row r="49" spans="1:12" ht="16.5" thickTop="1" x14ac:dyDescent="0.25">
      <c r="A49" s="40">
        <v>41646</v>
      </c>
      <c r="B49" s="41" t="s">
        <v>66</v>
      </c>
      <c r="C49" s="1808" t="s">
        <v>289</v>
      </c>
      <c r="D49" s="1809"/>
      <c r="E49" s="1809"/>
      <c r="F49" s="1809"/>
      <c r="G49" s="1809"/>
      <c r="H49" s="1809"/>
      <c r="I49" s="1809"/>
      <c r="J49" s="1810"/>
      <c r="K49" s="1050"/>
      <c r="L49" s="42"/>
    </row>
    <row r="50" spans="1:12" ht="24.75" customHeight="1" x14ac:dyDescent="0.25">
      <c r="A50" s="16">
        <v>41653</v>
      </c>
      <c r="B50" s="17" t="s">
        <v>11</v>
      </c>
      <c r="C50" s="1664" t="s">
        <v>856</v>
      </c>
      <c r="D50" s="1665"/>
      <c r="E50" s="1665"/>
      <c r="F50" s="1665"/>
      <c r="G50" s="1665"/>
      <c r="H50" s="1665"/>
      <c r="I50" s="1665"/>
      <c r="J50" s="1666"/>
      <c r="K50" s="999"/>
    </row>
    <row r="51" spans="1:12" ht="20.100000000000001" customHeight="1" x14ac:dyDescent="0.25">
      <c r="A51" s="16">
        <v>41719</v>
      </c>
      <c r="B51" s="17" t="s">
        <v>127</v>
      </c>
      <c r="D51" s="57"/>
      <c r="H51" s="1651" t="s">
        <v>50</v>
      </c>
      <c r="I51" s="1687"/>
      <c r="L51" s="18" t="s">
        <v>42</v>
      </c>
    </row>
    <row r="52" spans="1:12" x14ac:dyDescent="0.25">
      <c r="A52" s="16">
        <v>41742</v>
      </c>
      <c r="B52" s="17" t="s">
        <v>18</v>
      </c>
      <c r="C52" s="47">
        <v>340</v>
      </c>
      <c r="D52" s="57">
        <f>+C52*(100-E52)/100</f>
        <v>68</v>
      </c>
      <c r="E52" s="47">
        <v>80</v>
      </c>
      <c r="G52" s="47">
        <v>160</v>
      </c>
      <c r="L52" s="18" t="s">
        <v>857</v>
      </c>
    </row>
    <row r="53" spans="1:12" ht="48.75" customHeight="1" x14ac:dyDescent="0.25">
      <c r="A53" s="16">
        <v>41752</v>
      </c>
      <c r="B53" s="17" t="s">
        <v>13</v>
      </c>
      <c r="C53" s="1664" t="s">
        <v>858</v>
      </c>
      <c r="D53" s="1665"/>
      <c r="E53" s="1665"/>
      <c r="F53" s="1665"/>
      <c r="G53" s="1665"/>
      <c r="H53" s="1665"/>
      <c r="I53" s="1665"/>
      <c r="J53" s="1666"/>
      <c r="K53" s="999"/>
    </row>
    <row r="54" spans="1:12" ht="20.100000000000001" customHeight="1" x14ac:dyDescent="0.25">
      <c r="A54" s="19">
        <v>41766</v>
      </c>
      <c r="B54" s="20" t="s">
        <v>18</v>
      </c>
      <c r="C54" s="62">
        <v>305</v>
      </c>
      <c r="D54" s="60">
        <f>+C54*(100-E54)/100</f>
        <v>61</v>
      </c>
      <c r="E54" s="62">
        <v>80</v>
      </c>
      <c r="F54" s="62"/>
      <c r="G54" s="62">
        <v>135</v>
      </c>
      <c r="H54" s="62"/>
      <c r="I54" s="62"/>
      <c r="J54" s="62"/>
      <c r="K54" s="1098"/>
      <c r="L54" s="28" t="s">
        <v>777</v>
      </c>
    </row>
    <row r="55" spans="1:12" ht="20.100000000000001" customHeight="1" x14ac:dyDescent="0.25">
      <c r="A55" s="19">
        <v>41778</v>
      </c>
      <c r="B55" s="20" t="s">
        <v>18</v>
      </c>
      <c r="C55" s="62">
        <v>315</v>
      </c>
      <c r="D55" s="60">
        <f>+C55*(100-E55)/100</f>
        <v>63</v>
      </c>
      <c r="E55" s="62">
        <v>80</v>
      </c>
      <c r="F55" s="62"/>
      <c r="G55" s="62">
        <v>140</v>
      </c>
      <c r="H55" s="62"/>
      <c r="I55" s="62"/>
      <c r="J55" s="62"/>
      <c r="K55" s="1098"/>
      <c r="L55" s="28" t="s">
        <v>236</v>
      </c>
    </row>
    <row r="56" spans="1:12" ht="36" customHeight="1" x14ac:dyDescent="0.25">
      <c r="A56" s="16">
        <v>41779</v>
      </c>
      <c r="B56" s="17" t="s">
        <v>13</v>
      </c>
      <c r="C56" s="1664" t="s">
        <v>859</v>
      </c>
      <c r="D56" s="1665"/>
      <c r="E56" s="1665"/>
      <c r="F56" s="1665"/>
      <c r="G56" s="1665"/>
      <c r="H56" s="1665"/>
      <c r="I56" s="1665"/>
      <c r="J56" s="1666"/>
      <c r="K56" s="999"/>
    </row>
    <row r="57" spans="1:12" ht="37.5" customHeight="1" x14ac:dyDescent="0.25">
      <c r="A57" s="16">
        <v>41784</v>
      </c>
      <c r="B57" s="17" t="s">
        <v>13</v>
      </c>
      <c r="C57" s="1664" t="s">
        <v>860</v>
      </c>
      <c r="D57" s="1665"/>
      <c r="E57" s="1665"/>
      <c r="F57" s="1665"/>
      <c r="G57" s="1665"/>
      <c r="H57" s="1665"/>
      <c r="I57" s="1665"/>
      <c r="J57" s="1666"/>
      <c r="K57" s="999"/>
      <c r="L57" s="9"/>
    </row>
    <row r="58" spans="1:12" ht="20.100000000000001" customHeight="1" x14ac:dyDescent="0.25">
      <c r="A58" s="16">
        <v>41807</v>
      </c>
      <c r="B58" s="17" t="s">
        <v>127</v>
      </c>
      <c r="D58" s="57"/>
      <c r="H58" s="1600" t="s">
        <v>50</v>
      </c>
      <c r="I58" s="1602"/>
      <c r="L58" s="18" t="s">
        <v>42</v>
      </c>
    </row>
    <row r="59" spans="1:12" ht="23.25" customHeight="1" x14ac:dyDescent="0.25">
      <c r="A59" s="19">
        <v>41821</v>
      </c>
      <c r="B59" s="20" t="s">
        <v>18</v>
      </c>
      <c r="C59" s="62">
        <v>210</v>
      </c>
      <c r="D59" s="60">
        <f>+C59*(100-E59)/100</f>
        <v>42</v>
      </c>
      <c r="E59" s="62">
        <v>80</v>
      </c>
      <c r="F59" s="62"/>
      <c r="G59" s="62">
        <v>150</v>
      </c>
      <c r="H59" s="62"/>
      <c r="I59" s="62"/>
      <c r="J59" s="62"/>
      <c r="K59" s="1098"/>
      <c r="L59" s="107" t="s">
        <v>236</v>
      </c>
    </row>
    <row r="60" spans="1:12" ht="56.25" customHeight="1" x14ac:dyDescent="0.25">
      <c r="A60" s="485">
        <v>41861</v>
      </c>
      <c r="B60" s="514" t="s">
        <v>24</v>
      </c>
      <c r="C60" s="1747" t="s">
        <v>861</v>
      </c>
      <c r="D60" s="1762"/>
      <c r="E60" s="1762"/>
      <c r="F60" s="1762"/>
      <c r="G60" s="1762"/>
      <c r="H60" s="1762"/>
      <c r="I60" s="1762"/>
      <c r="J60" s="1763"/>
      <c r="K60" s="1029"/>
      <c r="L60" s="525" t="s">
        <v>1540</v>
      </c>
    </row>
    <row r="61" spans="1:12" ht="27" customHeight="1" x14ac:dyDescent="0.25">
      <c r="A61" s="16">
        <v>41872</v>
      </c>
      <c r="B61" s="17" t="s">
        <v>13</v>
      </c>
      <c r="C61" s="1661" t="s">
        <v>165</v>
      </c>
      <c r="D61" s="1662"/>
      <c r="E61" s="1662"/>
      <c r="F61" s="1662"/>
      <c r="G61" s="1662"/>
      <c r="H61" s="1662"/>
      <c r="I61" s="1662"/>
      <c r="J61" s="1663"/>
      <c r="K61" s="1002"/>
    </row>
    <row r="62" spans="1:12" ht="27" customHeight="1" x14ac:dyDescent="0.25">
      <c r="A62" s="16">
        <v>41938</v>
      </c>
      <c r="B62" s="17" t="s">
        <v>18</v>
      </c>
      <c r="C62" s="47">
        <v>330</v>
      </c>
      <c r="D62" s="57">
        <f>+C62*(100-E62)/100</f>
        <v>132</v>
      </c>
      <c r="E62" s="47">
        <v>60</v>
      </c>
      <c r="G62" s="47">
        <v>153</v>
      </c>
      <c r="L62" s="18" t="s">
        <v>353</v>
      </c>
    </row>
    <row r="63" spans="1:12" ht="27" customHeight="1" x14ac:dyDescent="0.25">
      <c r="A63" s="16">
        <v>41956</v>
      </c>
      <c r="B63" s="17" t="s">
        <v>127</v>
      </c>
      <c r="D63" s="57"/>
      <c r="H63" s="47" t="s">
        <v>50</v>
      </c>
      <c r="L63" s="18" t="s">
        <v>42</v>
      </c>
    </row>
    <row r="64" spans="1:12" ht="27" customHeight="1" thickBot="1" x14ac:dyDescent="0.3">
      <c r="A64" s="22">
        <v>42003</v>
      </c>
      <c r="B64" s="23" t="s">
        <v>18</v>
      </c>
      <c r="C64" s="64">
        <v>350</v>
      </c>
      <c r="D64" s="58">
        <f>+C64*(100-E64)/100</f>
        <v>122.5</v>
      </c>
      <c r="E64" s="64">
        <v>65</v>
      </c>
      <c r="F64" s="64"/>
      <c r="G64" s="64">
        <v>155</v>
      </c>
      <c r="H64" s="64"/>
      <c r="I64" s="64"/>
      <c r="J64" s="64"/>
      <c r="K64" s="64"/>
      <c r="L64" s="32" t="s">
        <v>36</v>
      </c>
    </row>
    <row r="65" spans="1:12" ht="28.5" customHeight="1" thickTop="1" x14ac:dyDescent="0.25">
      <c r="A65" s="44">
        <v>42044</v>
      </c>
      <c r="B65" s="45" t="s">
        <v>127</v>
      </c>
      <c r="C65" s="81"/>
      <c r="D65" s="67"/>
      <c r="E65" s="81"/>
      <c r="F65" s="81"/>
      <c r="G65" s="81"/>
      <c r="H65" s="81" t="s">
        <v>50</v>
      </c>
      <c r="I65" s="81"/>
      <c r="J65" s="81"/>
      <c r="K65" s="985"/>
      <c r="L65" s="46" t="s">
        <v>42</v>
      </c>
    </row>
    <row r="66" spans="1:12" ht="28.5" customHeight="1" x14ac:dyDescent="0.25">
      <c r="A66" s="188">
        <v>42121</v>
      </c>
      <c r="B66" s="17" t="s">
        <v>13</v>
      </c>
      <c r="C66" s="1661" t="s">
        <v>979</v>
      </c>
      <c r="D66" s="1662"/>
      <c r="E66" s="1662"/>
      <c r="F66" s="1662"/>
      <c r="G66" s="1662"/>
      <c r="H66" s="1662"/>
      <c r="I66" s="1662"/>
      <c r="J66" s="1663"/>
      <c r="K66" s="1002"/>
    </row>
    <row r="67" spans="1:12" ht="69" customHeight="1" x14ac:dyDescent="0.25">
      <c r="A67" s="16">
        <v>42129</v>
      </c>
      <c r="B67" s="17" t="s">
        <v>13</v>
      </c>
      <c r="C67" s="1670" t="s">
        <v>998</v>
      </c>
      <c r="D67" s="1671"/>
      <c r="E67" s="1671"/>
      <c r="F67" s="1671"/>
      <c r="G67" s="1671"/>
      <c r="H67" s="1671"/>
      <c r="I67" s="1671"/>
      <c r="J67" s="1672"/>
      <c r="K67" s="1015"/>
    </row>
    <row r="68" spans="1:12" x14ac:dyDescent="0.25">
      <c r="A68" s="16">
        <v>42140</v>
      </c>
      <c r="B68" s="17" t="s">
        <v>13</v>
      </c>
      <c r="C68" s="1661" t="s">
        <v>1015</v>
      </c>
      <c r="D68" s="1662"/>
      <c r="E68" s="1662"/>
      <c r="F68" s="1662"/>
      <c r="G68" s="1662"/>
      <c r="H68" s="1662"/>
      <c r="I68" s="1662"/>
      <c r="J68" s="1663"/>
      <c r="K68" s="1002"/>
    </row>
    <row r="69" spans="1:12" x14ac:dyDescent="0.25">
      <c r="A69" s="1582">
        <v>42150</v>
      </c>
      <c r="B69" s="17" t="s">
        <v>13</v>
      </c>
      <c r="C69" s="1661" t="s">
        <v>1029</v>
      </c>
      <c r="D69" s="1662"/>
      <c r="E69" s="1662"/>
      <c r="F69" s="1662"/>
      <c r="G69" s="1662"/>
      <c r="H69" s="1662"/>
      <c r="I69" s="1662"/>
      <c r="J69" s="1663"/>
      <c r="K69" s="1002"/>
    </row>
    <row r="70" spans="1:12" ht="20.100000000000001" customHeight="1" x14ac:dyDescent="0.25">
      <c r="A70" s="1682"/>
      <c r="B70" s="17" t="s">
        <v>19</v>
      </c>
      <c r="C70" s="1664" t="s">
        <v>1022</v>
      </c>
      <c r="D70" s="1665"/>
      <c r="E70" s="1665"/>
      <c r="F70" s="1665"/>
      <c r="G70" s="1665"/>
      <c r="H70" s="1665"/>
      <c r="I70" s="1665"/>
      <c r="J70" s="1666"/>
      <c r="K70" s="999"/>
    </row>
    <row r="71" spans="1:12" x14ac:dyDescent="0.25">
      <c r="A71" s="19">
        <v>42156</v>
      </c>
      <c r="B71" s="20" t="s">
        <v>18</v>
      </c>
      <c r="C71" s="221">
        <v>240</v>
      </c>
      <c r="D71" s="60">
        <f>+C71*(100-E71)/100</f>
        <v>84</v>
      </c>
      <c r="E71" s="221">
        <v>65</v>
      </c>
      <c r="F71" s="221"/>
      <c r="G71" s="221">
        <v>145</v>
      </c>
      <c r="H71" s="221"/>
      <c r="I71" s="221"/>
      <c r="J71" s="221"/>
      <c r="K71" s="1098"/>
      <c r="L71" s="28" t="s">
        <v>1033</v>
      </c>
    </row>
    <row r="72" spans="1:12" ht="20.100000000000001" customHeight="1" x14ac:dyDescent="0.25">
      <c r="A72" s="16">
        <v>42198</v>
      </c>
      <c r="B72" s="17" t="s">
        <v>127</v>
      </c>
      <c r="D72" s="57"/>
      <c r="H72" s="245" t="s">
        <v>50</v>
      </c>
      <c r="L72" s="18" t="s">
        <v>1060</v>
      </c>
    </row>
    <row r="73" spans="1:12" ht="30.75" customHeight="1" x14ac:dyDescent="0.25">
      <c r="A73" s="16">
        <v>42247</v>
      </c>
      <c r="B73" s="17" t="s">
        <v>13</v>
      </c>
      <c r="C73" s="1664" t="s">
        <v>1083</v>
      </c>
      <c r="D73" s="1665"/>
      <c r="E73" s="1665"/>
      <c r="F73" s="1665"/>
      <c r="G73" s="1665"/>
      <c r="H73" s="1665"/>
      <c r="I73" s="1665"/>
      <c r="J73" s="1666"/>
      <c r="K73" s="999"/>
    </row>
    <row r="74" spans="1:12" ht="31.5" customHeight="1" x14ac:dyDescent="0.25">
      <c r="A74" s="16">
        <v>42265</v>
      </c>
      <c r="B74" s="17" t="s">
        <v>13</v>
      </c>
      <c r="C74" s="1664" t="s">
        <v>1085</v>
      </c>
      <c r="D74" s="1665"/>
      <c r="E74" s="1665"/>
      <c r="F74" s="1665"/>
      <c r="G74" s="1665"/>
      <c r="H74" s="1665"/>
      <c r="I74" s="1665"/>
      <c r="J74" s="1666"/>
      <c r="K74" s="999"/>
    </row>
    <row r="75" spans="1:12" ht="83.25" customHeight="1" x14ac:dyDescent="0.25">
      <c r="A75" s="485">
        <v>42284</v>
      </c>
      <c r="B75" s="514" t="s">
        <v>24</v>
      </c>
      <c r="C75" s="1747" t="s">
        <v>1102</v>
      </c>
      <c r="D75" s="1762"/>
      <c r="E75" s="1762"/>
      <c r="F75" s="1762"/>
      <c r="G75" s="1762"/>
      <c r="H75" s="1762"/>
      <c r="I75" s="1762"/>
      <c r="J75" s="1763"/>
      <c r="K75" s="525" t="s">
        <v>1541</v>
      </c>
      <c r="L75" s="525" t="s">
        <v>1541</v>
      </c>
    </row>
    <row r="76" spans="1:12" ht="31.5" x14ac:dyDescent="0.25">
      <c r="A76" s="16">
        <v>42304</v>
      </c>
      <c r="B76" s="17" t="s">
        <v>127</v>
      </c>
      <c r="D76" s="57"/>
      <c r="H76" s="1600" t="s">
        <v>50</v>
      </c>
      <c r="I76" s="1602"/>
      <c r="L76" s="18" t="s">
        <v>1097</v>
      </c>
    </row>
    <row r="77" spans="1:12" x14ac:dyDescent="0.25">
      <c r="A77" s="262">
        <v>42305</v>
      </c>
      <c r="B77" s="17" t="s">
        <v>1034</v>
      </c>
      <c r="C77" s="1661" t="s">
        <v>1106</v>
      </c>
      <c r="D77" s="1662"/>
      <c r="E77" s="1662"/>
      <c r="F77" s="1662"/>
      <c r="G77" s="1662"/>
      <c r="H77" s="1662"/>
      <c r="I77" s="1662"/>
      <c r="J77" s="1663"/>
      <c r="K77" s="1002"/>
    </row>
    <row r="78" spans="1:12" x14ac:dyDescent="0.25">
      <c r="A78" s="1789">
        <v>42306</v>
      </c>
      <c r="B78" s="486" t="s">
        <v>127</v>
      </c>
      <c r="C78" s="668"/>
      <c r="D78" s="666"/>
      <c r="E78" s="666"/>
      <c r="F78" s="666"/>
      <c r="G78" s="666"/>
      <c r="H78" s="666"/>
      <c r="I78" s="666"/>
      <c r="J78" s="667">
        <v>2800</v>
      </c>
      <c r="K78" s="1037"/>
      <c r="L78" s="524" t="s">
        <v>1107</v>
      </c>
    </row>
    <row r="79" spans="1:12" ht="47.25" customHeight="1" x14ac:dyDescent="0.25">
      <c r="A79" s="1790"/>
      <c r="B79" s="486" t="s">
        <v>19</v>
      </c>
      <c r="C79" s="1747" t="s">
        <v>1136</v>
      </c>
      <c r="D79" s="1762"/>
      <c r="E79" s="1762"/>
      <c r="F79" s="1762"/>
      <c r="G79" s="1762"/>
      <c r="H79" s="1762"/>
      <c r="I79" s="1762"/>
      <c r="J79" s="1763"/>
      <c r="K79" s="525" t="s">
        <v>1540</v>
      </c>
      <c r="L79" s="525" t="s">
        <v>1540</v>
      </c>
    </row>
    <row r="80" spans="1:12" ht="20.100000000000001" customHeight="1" x14ac:dyDescent="0.25">
      <c r="A80" s="16">
        <v>42308</v>
      </c>
      <c r="B80" s="17" t="s">
        <v>13</v>
      </c>
      <c r="C80" s="1661" t="s">
        <v>1109</v>
      </c>
      <c r="D80" s="1662"/>
      <c r="E80" s="1662"/>
      <c r="F80" s="1662"/>
      <c r="G80" s="1662"/>
      <c r="H80" s="1662"/>
      <c r="I80" s="1662"/>
      <c r="J80" s="1663"/>
      <c r="K80" s="1002"/>
      <c r="L80" s="18">
        <f>(25+115+90)*25</f>
        <v>5750</v>
      </c>
    </row>
    <row r="81" spans="1:12" ht="20.100000000000001" customHeight="1" x14ac:dyDescent="0.25">
      <c r="A81" s="16">
        <v>42328</v>
      </c>
      <c r="B81" s="17" t="s">
        <v>66</v>
      </c>
      <c r="C81" s="1661" t="s">
        <v>1125</v>
      </c>
      <c r="D81" s="1662"/>
      <c r="E81" s="1662"/>
      <c r="F81" s="1662"/>
      <c r="G81" s="1662"/>
      <c r="H81" s="1662"/>
      <c r="I81" s="1662"/>
      <c r="J81" s="1663"/>
      <c r="K81" s="1002"/>
    </row>
    <row r="82" spans="1:12" ht="20.100000000000001" customHeight="1" x14ac:dyDescent="0.25">
      <c r="A82" s="16">
        <v>42328</v>
      </c>
      <c r="B82" s="17" t="s">
        <v>127</v>
      </c>
      <c r="D82" s="57"/>
      <c r="H82" s="266" t="s">
        <v>50</v>
      </c>
      <c r="L82" s="18" t="s">
        <v>1130</v>
      </c>
    </row>
    <row r="83" spans="1:12" ht="20.100000000000001" customHeight="1" x14ac:dyDescent="0.25">
      <c r="A83" s="16">
        <v>42335</v>
      </c>
      <c r="B83" s="17" t="s">
        <v>18</v>
      </c>
      <c r="C83" s="178">
        <v>380</v>
      </c>
      <c r="D83" s="179">
        <f>+C83*(100-E83)/100</f>
        <v>114</v>
      </c>
      <c r="E83" s="178">
        <v>70</v>
      </c>
      <c r="F83" s="178"/>
      <c r="G83" s="178">
        <v>180</v>
      </c>
      <c r="H83" s="178"/>
      <c r="I83" s="178"/>
      <c r="J83" s="178"/>
      <c r="K83" s="1003"/>
      <c r="L83" s="18" t="s">
        <v>1148</v>
      </c>
    </row>
    <row r="84" spans="1:12" ht="20.100000000000001" customHeight="1" x14ac:dyDescent="0.25">
      <c r="A84" s="19">
        <v>42340</v>
      </c>
      <c r="B84" s="20" t="s">
        <v>18</v>
      </c>
      <c r="C84" s="236">
        <v>485</v>
      </c>
      <c r="D84" s="237" t="e">
        <f>+C84*(100-E84)/100</f>
        <v>#VALUE!</v>
      </c>
      <c r="E84" s="236" t="s">
        <v>95</v>
      </c>
      <c r="F84" s="236"/>
      <c r="G84" s="236">
        <v>230</v>
      </c>
      <c r="H84" s="236"/>
      <c r="I84" s="236"/>
      <c r="J84" s="236"/>
      <c r="K84" s="236"/>
      <c r="L84" s="28" t="s">
        <v>1145</v>
      </c>
    </row>
    <row r="85" spans="1:12" ht="87" customHeight="1" x14ac:dyDescent="0.25">
      <c r="A85" s="16">
        <v>42353</v>
      </c>
      <c r="B85" s="17" t="s">
        <v>13</v>
      </c>
      <c r="C85" s="1655" t="s">
        <v>1153</v>
      </c>
      <c r="D85" s="1656"/>
      <c r="E85" s="1656"/>
      <c r="F85" s="1656"/>
      <c r="G85" s="1656"/>
      <c r="H85" s="1656"/>
      <c r="I85" s="1656"/>
      <c r="J85" s="1657"/>
      <c r="K85" s="991"/>
    </row>
    <row r="86" spans="1:12" ht="20.100000000000001" customHeight="1" x14ac:dyDescent="0.25">
      <c r="A86" s="16">
        <v>42359</v>
      </c>
      <c r="B86" s="17" t="s">
        <v>13</v>
      </c>
      <c r="C86" s="1658" t="s">
        <v>1152</v>
      </c>
      <c r="D86" s="1659"/>
      <c r="E86" s="1659"/>
      <c r="F86" s="1659"/>
      <c r="G86" s="1659"/>
      <c r="H86" s="1659"/>
      <c r="I86" s="1659"/>
      <c r="J86" s="1660"/>
      <c r="K86" s="997"/>
    </row>
    <row r="87" spans="1:12" x14ac:dyDescent="0.25">
      <c r="A87" s="16">
        <v>42366</v>
      </c>
      <c r="B87" s="17" t="s">
        <v>13</v>
      </c>
      <c r="C87" s="1658" t="s">
        <v>1155</v>
      </c>
      <c r="D87" s="1659"/>
      <c r="E87" s="1659"/>
      <c r="F87" s="1659"/>
      <c r="G87" s="1659"/>
      <c r="H87" s="1659"/>
      <c r="I87" s="1659"/>
      <c r="J87" s="1660"/>
      <c r="K87" s="997"/>
    </row>
    <row r="88" spans="1:12" ht="20.100000000000001" customHeight="1" x14ac:dyDescent="0.25">
      <c r="A88" s="19">
        <v>42366</v>
      </c>
      <c r="B88" s="20" t="s">
        <v>18</v>
      </c>
      <c r="C88" s="236">
        <v>305</v>
      </c>
      <c r="D88" s="237" t="e">
        <f>+C88*(100-E88)/100</f>
        <v>#VALUE!</v>
      </c>
      <c r="E88" s="236" t="s">
        <v>95</v>
      </c>
      <c r="F88" s="236"/>
      <c r="G88" s="236">
        <v>230</v>
      </c>
      <c r="H88" s="236"/>
      <c r="I88" s="236"/>
      <c r="J88" s="236"/>
      <c r="K88" s="236"/>
      <c r="L88" s="28" t="s">
        <v>1145</v>
      </c>
    </row>
    <row r="89" spans="1:12" s="277" customFormat="1" ht="20.100000000000001" customHeight="1" thickBot="1" x14ac:dyDescent="0.3">
      <c r="A89" s="110">
        <v>42366</v>
      </c>
      <c r="B89" s="111" t="s">
        <v>13</v>
      </c>
      <c r="C89" s="1794" t="s">
        <v>1109</v>
      </c>
      <c r="D89" s="1795"/>
      <c r="E89" s="1795"/>
      <c r="F89" s="1795"/>
      <c r="G89" s="1795"/>
      <c r="H89" s="1795"/>
      <c r="I89" s="1795"/>
      <c r="J89" s="1796"/>
      <c r="K89" s="1060"/>
      <c r="L89" s="114"/>
    </row>
    <row r="90" spans="1:12" ht="16.5" thickTop="1" x14ac:dyDescent="0.25">
      <c r="A90" s="40">
        <v>42374</v>
      </c>
      <c r="B90" s="41" t="s">
        <v>127</v>
      </c>
      <c r="C90" s="181"/>
      <c r="D90" s="182"/>
      <c r="E90" s="181"/>
      <c r="F90" s="181"/>
      <c r="G90" s="181"/>
      <c r="H90" s="181" t="s">
        <v>50</v>
      </c>
      <c r="I90" s="181"/>
      <c r="J90" s="181"/>
      <c r="K90" s="1144"/>
      <c r="L90" s="42" t="s">
        <v>42</v>
      </c>
    </row>
    <row r="91" spans="1:12" x14ac:dyDescent="0.25">
      <c r="A91" s="29">
        <v>42427</v>
      </c>
      <c r="B91" s="30" t="s">
        <v>18</v>
      </c>
      <c r="C91" s="199">
        <v>200</v>
      </c>
      <c r="D91" s="200">
        <f>+C91*(100-E91)/100</f>
        <v>60</v>
      </c>
      <c r="E91" s="199">
        <v>70</v>
      </c>
      <c r="F91" s="199"/>
      <c r="G91" s="199">
        <v>200</v>
      </c>
      <c r="H91" s="199"/>
      <c r="I91" s="199"/>
      <c r="J91" s="199"/>
      <c r="K91" s="199"/>
      <c r="L91" s="31" t="s">
        <v>1135</v>
      </c>
    </row>
    <row r="92" spans="1:12" x14ac:dyDescent="0.25">
      <c r="A92" s="380">
        <v>42433</v>
      </c>
      <c r="B92" s="17" t="s">
        <v>13</v>
      </c>
      <c r="C92" s="1658" t="s">
        <v>365</v>
      </c>
      <c r="D92" s="1659"/>
      <c r="E92" s="1659"/>
      <c r="F92" s="1659"/>
      <c r="G92" s="1659"/>
      <c r="H92" s="1659"/>
      <c r="I92" s="1659"/>
      <c r="J92" s="1660"/>
      <c r="K92" s="997"/>
    </row>
    <row r="93" spans="1:12" ht="20.100000000000001" customHeight="1" x14ac:dyDescent="0.25">
      <c r="A93" s="29">
        <v>42436</v>
      </c>
      <c r="B93" s="30" t="s">
        <v>18</v>
      </c>
      <c r="C93" s="199">
        <v>200</v>
      </c>
      <c r="D93" s="200">
        <f>+C93*(100-E93)/100</f>
        <v>60</v>
      </c>
      <c r="E93" s="199">
        <v>70</v>
      </c>
      <c r="F93" s="199"/>
      <c r="G93" s="199">
        <v>190</v>
      </c>
      <c r="H93" s="199"/>
      <c r="I93" s="199"/>
      <c r="J93" s="199"/>
      <c r="K93" s="199"/>
      <c r="L93" s="31" t="s">
        <v>30</v>
      </c>
    </row>
    <row r="94" spans="1:12" ht="20.100000000000001" customHeight="1" x14ac:dyDescent="0.25">
      <c r="A94" s="29">
        <v>42437</v>
      </c>
      <c r="B94" s="30" t="s">
        <v>18</v>
      </c>
      <c r="C94" s="199">
        <v>195</v>
      </c>
      <c r="D94" s="200">
        <f>+C94*(100-E94)/100</f>
        <v>58.5</v>
      </c>
      <c r="E94" s="199">
        <v>70</v>
      </c>
      <c r="F94" s="199"/>
      <c r="G94" s="199">
        <v>180</v>
      </c>
      <c r="H94" s="199"/>
      <c r="I94" s="199"/>
      <c r="J94" s="199"/>
      <c r="K94" s="199"/>
      <c r="L94" s="31" t="s">
        <v>30</v>
      </c>
    </row>
    <row r="95" spans="1:12" ht="20.100000000000001" customHeight="1" x14ac:dyDescent="0.25">
      <c r="A95" s="380">
        <v>42464</v>
      </c>
      <c r="B95" s="17" t="s">
        <v>13</v>
      </c>
      <c r="C95" s="1658" t="s">
        <v>365</v>
      </c>
      <c r="D95" s="1659"/>
      <c r="E95" s="1659"/>
      <c r="F95" s="1659"/>
      <c r="G95" s="1659"/>
      <c r="H95" s="1659"/>
      <c r="I95" s="1659"/>
      <c r="J95" s="1660"/>
      <c r="K95" s="997"/>
    </row>
    <row r="96" spans="1:12" ht="20.100000000000001" customHeight="1" x14ac:dyDescent="0.25">
      <c r="A96" s="380">
        <v>42466</v>
      </c>
      <c r="B96" s="17" t="s">
        <v>13</v>
      </c>
      <c r="C96" s="1658" t="s">
        <v>1234</v>
      </c>
      <c r="D96" s="1659"/>
      <c r="E96" s="1659"/>
      <c r="F96" s="1659"/>
      <c r="G96" s="1659"/>
      <c r="H96" s="1659"/>
      <c r="I96" s="1659"/>
      <c r="J96" s="1660"/>
      <c r="K96" s="997"/>
    </row>
    <row r="97" spans="1:13" x14ac:dyDescent="0.25">
      <c r="A97" s="380">
        <v>42467</v>
      </c>
      <c r="B97" s="17" t="s">
        <v>13</v>
      </c>
      <c r="C97" s="1658" t="s">
        <v>1231</v>
      </c>
      <c r="D97" s="1659"/>
      <c r="E97" s="1659"/>
      <c r="F97" s="1659"/>
      <c r="G97" s="1659"/>
      <c r="H97" s="1659"/>
      <c r="I97" s="1659"/>
      <c r="J97" s="1660"/>
      <c r="K97" s="997"/>
    </row>
    <row r="98" spans="1:13" x14ac:dyDescent="0.25">
      <c r="A98" s="380">
        <v>42468</v>
      </c>
      <c r="B98" s="17" t="s">
        <v>13</v>
      </c>
      <c r="C98" s="1658" t="s">
        <v>1235</v>
      </c>
      <c r="D98" s="1659"/>
      <c r="E98" s="1659"/>
      <c r="F98" s="1659"/>
      <c r="G98" s="1659"/>
      <c r="H98" s="1659"/>
      <c r="I98" s="1659"/>
      <c r="J98" s="1660"/>
      <c r="K98" s="997"/>
    </row>
    <row r="99" spans="1:13" x14ac:dyDescent="0.25">
      <c r="A99" s="380">
        <v>42470</v>
      </c>
      <c r="B99" s="17" t="s">
        <v>26</v>
      </c>
      <c r="C99" s="1658" t="s">
        <v>1236</v>
      </c>
      <c r="D99" s="1659"/>
      <c r="E99" s="1659"/>
      <c r="F99" s="1659"/>
      <c r="G99" s="1659"/>
      <c r="H99" s="1659"/>
      <c r="I99" s="1659"/>
      <c r="J99" s="1660"/>
      <c r="K99" s="997"/>
    </row>
    <row r="100" spans="1:13" ht="20.100000000000001" customHeight="1" x14ac:dyDescent="0.25">
      <c r="A100" s="380">
        <v>42490</v>
      </c>
      <c r="B100" s="17" t="s">
        <v>18</v>
      </c>
      <c r="C100" s="383">
        <v>170</v>
      </c>
      <c r="D100" s="179">
        <f>+C100*(100-E100)/100</f>
        <v>51</v>
      </c>
      <c r="E100" s="383">
        <v>70</v>
      </c>
      <c r="F100" s="383"/>
      <c r="G100" s="383">
        <v>165</v>
      </c>
      <c r="H100" s="383"/>
      <c r="I100" s="383"/>
      <c r="J100" s="383"/>
      <c r="K100" s="1003"/>
      <c r="L100" s="18" t="s">
        <v>1263</v>
      </c>
    </row>
    <row r="101" spans="1:13" x14ac:dyDescent="0.25">
      <c r="A101" s="380">
        <v>42522</v>
      </c>
      <c r="B101" s="17" t="s">
        <v>127</v>
      </c>
      <c r="C101" s="383"/>
      <c r="D101" s="179"/>
      <c r="E101" s="383"/>
      <c r="F101" s="383"/>
      <c r="G101" s="383"/>
      <c r="H101" s="383" t="s">
        <v>50</v>
      </c>
      <c r="I101" s="383"/>
      <c r="J101" s="383"/>
      <c r="K101" s="1003"/>
      <c r="L101" s="18" t="s">
        <v>42</v>
      </c>
    </row>
    <row r="102" spans="1:13" x14ac:dyDescent="0.25">
      <c r="A102" s="380">
        <v>42565</v>
      </c>
      <c r="B102" s="17" t="s">
        <v>18</v>
      </c>
      <c r="C102" s="383">
        <v>180</v>
      </c>
      <c r="D102" s="179">
        <f>+C102*(100-E102)/100</f>
        <v>36</v>
      </c>
      <c r="E102" s="383">
        <v>80</v>
      </c>
      <c r="F102" s="383"/>
      <c r="G102" s="383">
        <v>155</v>
      </c>
      <c r="H102" s="383"/>
      <c r="I102" s="383"/>
      <c r="J102" s="383"/>
      <c r="K102" s="1003"/>
      <c r="L102" s="18" t="s">
        <v>1257</v>
      </c>
    </row>
    <row r="103" spans="1:13" x14ac:dyDescent="0.25">
      <c r="A103" s="380">
        <v>42578</v>
      </c>
      <c r="B103" s="17" t="s">
        <v>18</v>
      </c>
      <c r="C103" s="383">
        <v>180</v>
      </c>
      <c r="D103" s="179">
        <f>+C103*(100-E103)/100</f>
        <v>36</v>
      </c>
      <c r="E103" s="383">
        <v>80</v>
      </c>
      <c r="F103" s="383"/>
      <c r="G103" s="383">
        <v>195</v>
      </c>
      <c r="H103" s="383"/>
      <c r="I103" s="383"/>
      <c r="J103" s="383"/>
      <c r="K103" s="1003"/>
      <c r="L103" s="18" t="s">
        <v>30</v>
      </c>
    </row>
    <row r="104" spans="1:13" ht="20.100000000000001" customHeight="1" x14ac:dyDescent="0.25">
      <c r="A104" s="380">
        <v>42641</v>
      </c>
      <c r="B104" s="17" t="s">
        <v>18</v>
      </c>
      <c r="C104" s="383">
        <v>175</v>
      </c>
      <c r="D104" s="179">
        <f>+C104*(100-E104)/100</f>
        <v>35</v>
      </c>
      <c r="E104" s="383">
        <v>80</v>
      </c>
      <c r="F104" s="383"/>
      <c r="G104" s="383">
        <v>150</v>
      </c>
      <c r="H104" s="383"/>
      <c r="I104" s="383"/>
      <c r="J104" s="383"/>
      <c r="K104" s="1003"/>
      <c r="L104" s="18" t="s">
        <v>1257</v>
      </c>
    </row>
    <row r="105" spans="1:13" s="225" customFormat="1" ht="57" customHeight="1" thickBot="1" x14ac:dyDescent="0.3">
      <c r="A105" s="397">
        <v>42709</v>
      </c>
      <c r="B105" s="398" t="s">
        <v>13</v>
      </c>
      <c r="C105" s="1797" t="s">
        <v>1480</v>
      </c>
      <c r="D105" s="1798"/>
      <c r="E105" s="1798"/>
      <c r="F105" s="1798"/>
      <c r="G105" s="1798"/>
      <c r="H105" s="1798"/>
      <c r="I105" s="1798"/>
      <c r="J105" s="1799"/>
      <c r="K105" s="1062"/>
      <c r="L105" s="399"/>
    </row>
    <row r="106" spans="1:13" ht="112.5" customHeight="1" thickTop="1" x14ac:dyDescent="0.25">
      <c r="A106" s="659">
        <v>42965</v>
      </c>
      <c r="B106" s="466" t="s">
        <v>97</v>
      </c>
      <c r="C106" s="1791" t="s">
        <v>2150</v>
      </c>
      <c r="D106" s="1792"/>
      <c r="E106" s="1792"/>
      <c r="F106" s="1792"/>
      <c r="G106" s="1792"/>
      <c r="H106" s="1792"/>
      <c r="I106" s="1792"/>
      <c r="J106" s="1793"/>
      <c r="K106" s="1250"/>
      <c r="L106" s="660" t="s">
        <v>1548</v>
      </c>
    </row>
    <row r="107" spans="1:13" s="600" customFormat="1" ht="25.5" customHeight="1" x14ac:dyDescent="0.2">
      <c r="A107" s="1582">
        <v>42984</v>
      </c>
      <c r="B107" s="17" t="s">
        <v>18</v>
      </c>
      <c r="C107" s="601">
        <v>235</v>
      </c>
      <c r="D107" s="179">
        <f>+C107*(100-E107)/100</f>
        <v>47</v>
      </c>
      <c r="E107" s="601">
        <v>80</v>
      </c>
      <c r="F107" s="601"/>
      <c r="G107" s="601">
        <v>220</v>
      </c>
      <c r="H107" s="601"/>
      <c r="I107" s="601"/>
      <c r="J107" s="601"/>
      <c r="K107" s="1003"/>
      <c r="L107" s="21" t="s">
        <v>1705</v>
      </c>
    </row>
    <row r="108" spans="1:13" s="665" customFormat="1" ht="25.5" customHeight="1" x14ac:dyDescent="0.2">
      <c r="A108" s="1682"/>
      <c r="B108" s="17" t="s">
        <v>268</v>
      </c>
      <c r="C108" s="1589" t="s">
        <v>2072</v>
      </c>
      <c r="D108" s="1590"/>
      <c r="E108" s="1590"/>
      <c r="F108" s="1590"/>
      <c r="G108" s="1590"/>
      <c r="H108" s="1590"/>
      <c r="I108" s="1590"/>
      <c r="J108" s="1591"/>
      <c r="K108" s="988"/>
      <c r="L108" s="21"/>
    </row>
    <row r="109" spans="1:13" s="600" customFormat="1" ht="25.5" customHeight="1" x14ac:dyDescent="0.2">
      <c r="A109" s="602">
        <v>43017</v>
      </c>
      <c r="B109" s="17" t="s">
        <v>127</v>
      </c>
      <c r="C109" s="601"/>
      <c r="D109" s="179"/>
      <c r="E109" s="601"/>
      <c r="F109" s="601"/>
      <c r="G109" s="601"/>
      <c r="H109" s="1589" t="s">
        <v>1737</v>
      </c>
      <c r="I109" s="1591"/>
      <c r="J109" s="601"/>
      <c r="K109" s="1003"/>
      <c r="L109" s="21" t="s">
        <v>42</v>
      </c>
    </row>
    <row r="110" spans="1:13" s="600" customFormat="1" ht="25.5" customHeight="1" x14ac:dyDescent="0.2">
      <c r="A110" s="602">
        <v>43155</v>
      </c>
      <c r="B110" s="17" t="s">
        <v>18</v>
      </c>
      <c r="C110" s="601">
        <v>230</v>
      </c>
      <c r="D110" s="179">
        <f>+C110*(100-E110)/100</f>
        <v>46</v>
      </c>
      <c r="E110" s="601">
        <v>80</v>
      </c>
      <c r="F110" s="601"/>
      <c r="G110" s="601">
        <v>140</v>
      </c>
      <c r="H110" s="601"/>
      <c r="I110" s="601"/>
      <c r="J110" s="601"/>
      <c r="K110" s="1003"/>
      <c r="L110" s="21" t="s">
        <v>1588</v>
      </c>
    </row>
    <row r="111" spans="1:13" x14ac:dyDescent="0.25">
      <c r="A111" s="16">
        <v>43231</v>
      </c>
      <c r="B111" s="17" t="s">
        <v>18</v>
      </c>
      <c r="C111" s="178">
        <v>205</v>
      </c>
      <c r="D111" s="179">
        <f>+C111*(100-E111)/100</f>
        <v>82</v>
      </c>
      <c r="E111" s="178">
        <v>60</v>
      </c>
      <c r="F111" s="178"/>
      <c r="G111" s="178">
        <v>170</v>
      </c>
      <c r="H111" s="178"/>
      <c r="I111" s="178"/>
      <c r="J111" s="178"/>
      <c r="K111" s="1003"/>
      <c r="L111" s="18" t="s">
        <v>36</v>
      </c>
    </row>
    <row r="112" spans="1:13" s="89" customFormat="1" ht="77.25" customHeight="1" x14ac:dyDescent="0.25">
      <c r="A112" s="654">
        <v>43262</v>
      </c>
      <c r="B112" s="529" t="s">
        <v>13</v>
      </c>
      <c r="C112" s="1655" t="s">
        <v>2104</v>
      </c>
      <c r="D112" s="1656"/>
      <c r="E112" s="1656"/>
      <c r="F112" s="1656"/>
      <c r="G112" s="1656"/>
      <c r="H112" s="1656"/>
      <c r="I112" s="1656"/>
      <c r="J112" s="1657"/>
      <c r="K112" s="991"/>
      <c r="L112" s="679" t="s">
        <v>2105</v>
      </c>
      <c r="M112" s="9"/>
    </row>
    <row r="113" spans="1:13" ht="42.75" customHeight="1" x14ac:dyDescent="0.25">
      <c r="A113" s="16">
        <v>43268</v>
      </c>
      <c r="B113" s="17" t="s">
        <v>13</v>
      </c>
      <c r="C113" s="1734" t="s">
        <v>2149</v>
      </c>
      <c r="D113" s="1735"/>
      <c r="E113" s="1735"/>
      <c r="F113" s="1735"/>
      <c r="G113" s="1735"/>
      <c r="H113" s="1735"/>
      <c r="I113" s="1735"/>
      <c r="J113" s="1736"/>
      <c r="K113" s="1031"/>
      <c r="L113" s="679" t="s">
        <v>2100</v>
      </c>
    </row>
    <row r="114" spans="1:13" ht="31.5" customHeight="1" x14ac:dyDescent="0.25">
      <c r="A114" s="16">
        <v>43304</v>
      </c>
      <c r="B114" s="17" t="s">
        <v>13</v>
      </c>
      <c r="C114" s="1734" t="s">
        <v>2166</v>
      </c>
      <c r="D114" s="1735"/>
      <c r="E114" s="1735"/>
      <c r="F114" s="1735"/>
      <c r="G114" s="1735"/>
      <c r="H114" s="1735"/>
      <c r="I114" s="1735"/>
      <c r="J114" s="1736"/>
      <c r="K114" s="1031"/>
      <c r="L114" s="679" t="s">
        <v>2151</v>
      </c>
    </row>
    <row r="115" spans="1:13" ht="20.100000000000001" customHeight="1" x14ac:dyDescent="0.25">
      <c r="A115" s="16">
        <v>43317</v>
      </c>
      <c r="B115" s="17" t="s">
        <v>18</v>
      </c>
      <c r="C115" s="178">
        <v>200</v>
      </c>
      <c r="D115" s="179">
        <f>+C115*(100-E115)/100</f>
        <v>70</v>
      </c>
      <c r="E115" s="178">
        <v>65</v>
      </c>
      <c r="F115" s="178"/>
      <c r="G115" s="178">
        <v>160</v>
      </c>
      <c r="H115" s="178"/>
      <c r="I115" s="178"/>
      <c r="J115" s="178"/>
      <c r="K115" s="1003"/>
      <c r="L115" s="18" t="s">
        <v>1504</v>
      </c>
    </row>
    <row r="116" spans="1:13" x14ac:dyDescent="0.25">
      <c r="A116" s="16">
        <v>43379</v>
      </c>
      <c r="B116" s="17" t="s">
        <v>18</v>
      </c>
      <c r="C116" s="178">
        <v>215</v>
      </c>
      <c r="D116" s="179">
        <f>+C116*(100-E116)/100</f>
        <v>75.25</v>
      </c>
      <c r="E116" s="178">
        <v>65</v>
      </c>
      <c r="F116" s="178"/>
      <c r="G116" s="178">
        <v>140</v>
      </c>
      <c r="H116" s="178"/>
      <c r="I116" s="178"/>
      <c r="J116" s="178"/>
      <c r="K116" s="1003"/>
      <c r="L116" s="18" t="s">
        <v>2237</v>
      </c>
    </row>
    <row r="117" spans="1:13" ht="20.100000000000001" customHeight="1" x14ac:dyDescent="0.25">
      <c r="A117" s="760">
        <v>43421</v>
      </c>
      <c r="B117" s="17" t="s">
        <v>127</v>
      </c>
      <c r="C117" s="179"/>
      <c r="D117" s="179"/>
      <c r="E117" s="179"/>
      <c r="F117" s="179"/>
      <c r="G117" s="179"/>
      <c r="H117" s="1658" t="s">
        <v>2293</v>
      </c>
      <c r="I117" s="1660"/>
      <c r="J117" s="178"/>
      <c r="K117" s="1003"/>
      <c r="L117" s="18" t="s">
        <v>42</v>
      </c>
    </row>
    <row r="118" spans="1:13" ht="20.100000000000001" customHeight="1" x14ac:dyDescent="0.25">
      <c r="A118" s="16">
        <v>43443</v>
      </c>
      <c r="B118" s="17" t="s">
        <v>18</v>
      </c>
      <c r="C118" s="178">
        <v>225</v>
      </c>
      <c r="D118" s="179">
        <f>+C118*(100-E118)/100</f>
        <v>67.5</v>
      </c>
      <c r="E118" s="178">
        <v>70</v>
      </c>
      <c r="F118" s="178"/>
      <c r="G118" s="178">
        <v>178</v>
      </c>
      <c r="H118" s="178"/>
      <c r="I118" s="178"/>
      <c r="J118" s="178"/>
      <c r="K118" s="1003"/>
      <c r="L118" s="18" t="s">
        <v>2098</v>
      </c>
    </row>
    <row r="119" spans="1:13" ht="39" customHeight="1" x14ac:dyDescent="0.25">
      <c r="A119" s="16">
        <v>43457</v>
      </c>
      <c r="B119" s="17" t="s">
        <v>13</v>
      </c>
      <c r="C119" s="1734" t="s">
        <v>2344</v>
      </c>
      <c r="D119" s="1735"/>
      <c r="E119" s="1735"/>
      <c r="F119" s="1735"/>
      <c r="G119" s="1735"/>
      <c r="H119" s="1735"/>
      <c r="I119" s="1735"/>
      <c r="J119" s="1736"/>
      <c r="K119" s="1031"/>
      <c r="L119" s="679" t="s">
        <v>2347</v>
      </c>
    </row>
    <row r="120" spans="1:13" s="771" customFormat="1" ht="25.5" customHeight="1" thickBot="1" x14ac:dyDescent="0.3">
      <c r="A120" s="397">
        <v>43458</v>
      </c>
      <c r="B120" s="398" t="s">
        <v>13</v>
      </c>
      <c r="C120" s="1783" t="s">
        <v>2348</v>
      </c>
      <c r="D120" s="1784"/>
      <c r="E120" s="1784"/>
      <c r="F120" s="1784"/>
      <c r="G120" s="1784"/>
      <c r="H120" s="1784"/>
      <c r="I120" s="1784"/>
      <c r="J120" s="1785"/>
      <c r="K120" s="1063"/>
      <c r="L120" s="399"/>
      <c r="M120" s="225"/>
    </row>
    <row r="121" spans="1:13" ht="75.75" customHeight="1" thickTop="1" x14ac:dyDescent="0.25">
      <c r="A121" s="815">
        <v>43516</v>
      </c>
      <c r="B121" s="765" t="s">
        <v>97</v>
      </c>
      <c r="C121" s="1786" t="s">
        <v>2423</v>
      </c>
      <c r="D121" s="1787"/>
      <c r="E121" s="1787"/>
      <c r="F121" s="1787"/>
      <c r="G121" s="1787"/>
      <c r="H121" s="1787"/>
      <c r="I121" s="1787"/>
      <c r="J121" s="1788"/>
      <c r="K121" s="1114"/>
      <c r="L121" s="816" t="s">
        <v>1548</v>
      </c>
    </row>
    <row r="122" spans="1:13" ht="20.100000000000001" customHeight="1" x14ac:dyDescent="0.25">
      <c r="A122" s="16">
        <v>43521</v>
      </c>
      <c r="B122" s="17" t="s">
        <v>13</v>
      </c>
      <c r="C122" s="1658" t="s">
        <v>2413</v>
      </c>
      <c r="D122" s="1659"/>
      <c r="E122" s="1659"/>
      <c r="F122" s="1659"/>
      <c r="G122" s="1659"/>
      <c r="H122" s="1659"/>
      <c r="I122" s="1659"/>
      <c r="J122" s="1660"/>
      <c r="K122" s="997"/>
    </row>
    <row r="123" spans="1:13" ht="20.100000000000001" customHeight="1" x14ac:dyDescent="0.25">
      <c r="A123" s="16">
        <v>43522</v>
      </c>
      <c r="B123" s="17" t="s">
        <v>13</v>
      </c>
      <c r="C123" s="1658" t="s">
        <v>2414</v>
      </c>
      <c r="D123" s="1659"/>
      <c r="E123" s="1659"/>
      <c r="F123" s="1659"/>
      <c r="G123" s="1659"/>
      <c r="H123" s="1659"/>
      <c r="I123" s="1659"/>
      <c r="J123" s="1660"/>
      <c r="K123" s="997"/>
    </row>
    <row r="124" spans="1:13" ht="20.100000000000001" customHeight="1" x14ac:dyDescent="0.25">
      <c r="A124" s="19">
        <v>43528</v>
      </c>
      <c r="B124" s="20" t="s">
        <v>18</v>
      </c>
      <c r="C124" s="236">
        <v>285</v>
      </c>
      <c r="D124" s="237">
        <f>+C124*(100-E124)/100</f>
        <v>85.5</v>
      </c>
      <c r="E124" s="236">
        <v>70</v>
      </c>
      <c r="F124" s="236"/>
      <c r="G124" s="236">
        <v>150</v>
      </c>
      <c r="H124" s="236"/>
      <c r="I124" s="236"/>
      <c r="J124" s="236"/>
      <c r="K124" s="236"/>
      <c r="L124" s="28" t="s">
        <v>2419</v>
      </c>
    </row>
    <row r="125" spans="1:13" x14ac:dyDescent="0.25">
      <c r="A125" s="16">
        <v>43582</v>
      </c>
      <c r="B125" s="17" t="s">
        <v>127</v>
      </c>
      <c r="C125" s="178"/>
      <c r="D125" s="179"/>
      <c r="E125" s="178"/>
      <c r="F125" s="178"/>
      <c r="G125" s="178"/>
      <c r="H125" s="1589" t="s">
        <v>2498</v>
      </c>
      <c r="I125" s="1591"/>
      <c r="J125" s="178"/>
      <c r="K125" s="1003"/>
      <c r="L125" s="18" t="s">
        <v>2499</v>
      </c>
    </row>
    <row r="126" spans="1:13" ht="20.100000000000001" customHeight="1" x14ac:dyDescent="0.25">
      <c r="A126" s="16">
        <v>43710</v>
      </c>
      <c r="B126" s="17" t="s">
        <v>18</v>
      </c>
      <c r="C126" s="178">
        <v>190</v>
      </c>
      <c r="D126" s="179">
        <f>+C126*(100-E126)/100</f>
        <v>57</v>
      </c>
      <c r="E126" s="178">
        <v>70</v>
      </c>
      <c r="F126" s="178"/>
      <c r="G126" s="178">
        <v>150</v>
      </c>
      <c r="H126" s="178"/>
      <c r="I126" s="178"/>
      <c r="J126" s="178"/>
      <c r="K126" s="1003"/>
      <c r="L126" s="18" t="s">
        <v>36</v>
      </c>
    </row>
    <row r="127" spans="1:13" x14ac:dyDescent="0.25">
      <c r="A127" s="16">
        <v>43813</v>
      </c>
      <c r="B127" s="17" t="s">
        <v>18</v>
      </c>
      <c r="C127" s="178">
        <v>190</v>
      </c>
      <c r="D127" s="179">
        <f>+C127*(100-E127)/100</f>
        <v>57</v>
      </c>
      <c r="E127" s="178">
        <v>70</v>
      </c>
      <c r="F127" s="178" t="s">
        <v>95</v>
      </c>
      <c r="G127" s="178">
        <v>155</v>
      </c>
      <c r="H127" s="178"/>
      <c r="I127" s="178"/>
      <c r="J127" s="178"/>
      <c r="K127" s="1003"/>
      <c r="L127" s="18" t="s">
        <v>2098</v>
      </c>
    </row>
    <row r="128" spans="1:13" x14ac:dyDescent="0.25">
      <c r="A128" s="16">
        <v>43821</v>
      </c>
      <c r="B128" s="17" t="s">
        <v>127</v>
      </c>
      <c r="C128" s="178"/>
      <c r="D128" s="179" t="s">
        <v>1941</v>
      </c>
      <c r="E128" s="178"/>
      <c r="F128" s="178"/>
      <c r="G128" s="178"/>
      <c r="H128" s="1589" t="s">
        <v>2498</v>
      </c>
      <c r="I128" s="1591"/>
      <c r="J128" s="178"/>
      <c r="K128" s="1003"/>
      <c r="L128" s="18" t="s">
        <v>42</v>
      </c>
    </row>
    <row r="129" spans="1:12" x14ac:dyDescent="0.25">
      <c r="A129" s="16">
        <v>43893</v>
      </c>
      <c r="B129" s="17" t="s">
        <v>18</v>
      </c>
      <c r="C129" s="178">
        <v>228</v>
      </c>
      <c r="D129" s="179">
        <f>+C129*(100-E129)/100</f>
        <v>22.8</v>
      </c>
      <c r="E129" s="178">
        <v>90</v>
      </c>
      <c r="F129" s="178" t="s">
        <v>95</v>
      </c>
      <c r="G129" s="178">
        <v>140</v>
      </c>
      <c r="H129" s="178"/>
      <c r="I129" s="178"/>
      <c r="J129" s="178"/>
      <c r="K129" s="1003"/>
      <c r="L129" s="18" t="s">
        <v>2242</v>
      </c>
    </row>
    <row r="130" spans="1:12" x14ac:dyDescent="0.25">
      <c r="A130" s="16">
        <v>43914</v>
      </c>
      <c r="B130" s="17" t="s">
        <v>13</v>
      </c>
      <c r="C130" s="1589" t="s">
        <v>2869</v>
      </c>
      <c r="D130" s="1590"/>
      <c r="E130" s="1590"/>
      <c r="F130" s="1590"/>
      <c r="G130" s="1590"/>
      <c r="H130" s="1590"/>
      <c r="I130" s="1590"/>
      <c r="J130" s="1591"/>
      <c r="K130" s="988"/>
    </row>
    <row r="131" spans="1:12" s="89" customFormat="1" ht="18" customHeight="1" x14ac:dyDescent="0.25">
      <c r="A131" s="1337">
        <v>43920</v>
      </c>
      <c r="B131" s="913" t="s">
        <v>4</v>
      </c>
      <c r="C131" s="914"/>
      <c r="D131" s="914"/>
      <c r="E131" s="914">
        <v>90</v>
      </c>
      <c r="F131" s="914"/>
      <c r="G131" s="914"/>
      <c r="H131" s="914"/>
      <c r="I131" s="914"/>
      <c r="J131" s="914"/>
      <c r="K131" s="1199"/>
      <c r="L131" s="915"/>
    </row>
    <row r="132" spans="1:12" ht="39.75" customHeight="1" x14ac:dyDescent="0.25">
      <c r="A132" s="16">
        <v>43930</v>
      </c>
      <c r="B132" s="17" t="s">
        <v>13</v>
      </c>
      <c r="C132" s="1734" t="s">
        <v>2875</v>
      </c>
      <c r="D132" s="1590"/>
      <c r="E132" s="1590"/>
      <c r="F132" s="1590"/>
      <c r="G132" s="1590"/>
      <c r="H132" s="1590"/>
      <c r="I132" s="1590"/>
      <c r="J132" s="1591"/>
      <c r="K132" s="988"/>
    </row>
    <row r="133" spans="1:12" x14ac:dyDescent="0.25">
      <c r="A133" s="1337">
        <v>43951</v>
      </c>
      <c r="B133" s="913" t="s">
        <v>4</v>
      </c>
      <c r="C133" s="914"/>
      <c r="D133" s="914"/>
      <c r="E133" s="914">
        <v>90</v>
      </c>
      <c r="F133" s="914"/>
      <c r="G133" s="914"/>
      <c r="H133" s="914"/>
      <c r="I133" s="914"/>
      <c r="J133" s="914"/>
      <c r="K133" s="1199"/>
      <c r="L133" s="915"/>
    </row>
    <row r="134" spans="1:12" ht="20.25" customHeight="1" x14ac:dyDescent="0.25">
      <c r="A134" s="1337">
        <v>43981</v>
      </c>
      <c r="B134" s="913" t="s">
        <v>4</v>
      </c>
      <c r="C134" s="914"/>
      <c r="D134" s="914"/>
      <c r="E134" s="914">
        <v>90</v>
      </c>
      <c r="F134" s="914"/>
      <c r="G134" s="914"/>
      <c r="H134" s="914"/>
      <c r="I134" s="914"/>
      <c r="J134" s="914"/>
      <c r="K134" s="1199"/>
      <c r="L134" s="915"/>
    </row>
    <row r="135" spans="1:12" ht="31.5" x14ac:dyDescent="0.25">
      <c r="A135" s="19">
        <v>44000</v>
      </c>
      <c r="B135" s="20" t="s">
        <v>18</v>
      </c>
      <c r="C135" s="236">
        <v>130</v>
      </c>
      <c r="D135" s="237">
        <f>+C135*(100-E135)/100</f>
        <v>78</v>
      </c>
      <c r="E135" s="236">
        <v>40</v>
      </c>
      <c r="F135" s="236"/>
      <c r="G135" s="236">
        <v>140</v>
      </c>
      <c r="H135" s="236"/>
      <c r="I135" s="236"/>
      <c r="J135" s="236"/>
      <c r="K135" s="236"/>
      <c r="L135" s="28" t="s">
        <v>2982</v>
      </c>
    </row>
    <row r="136" spans="1:12" ht="20.25" customHeight="1" x14ac:dyDescent="0.25">
      <c r="A136" s="1337">
        <v>44012</v>
      </c>
      <c r="B136" s="913" t="s">
        <v>4</v>
      </c>
      <c r="C136" s="914"/>
      <c r="D136" s="914"/>
      <c r="E136" s="237">
        <v>35</v>
      </c>
      <c r="F136" s="914"/>
      <c r="G136" s="914"/>
      <c r="H136" s="914"/>
      <c r="I136" s="914"/>
      <c r="J136" s="914"/>
      <c r="K136" s="1199"/>
      <c r="L136" s="915"/>
    </row>
    <row r="137" spans="1:12" ht="46.5" customHeight="1" x14ac:dyDescent="0.25">
      <c r="A137" s="16">
        <v>44026</v>
      </c>
      <c r="B137" s="17" t="s">
        <v>13</v>
      </c>
      <c r="C137" s="1655" t="s">
        <v>3005</v>
      </c>
      <c r="D137" s="1656"/>
      <c r="E137" s="1656"/>
      <c r="F137" s="1656"/>
      <c r="G137" s="1656"/>
      <c r="H137" s="1656"/>
      <c r="I137" s="1656"/>
      <c r="J137" s="1657"/>
      <c r="K137" s="991"/>
      <c r="L137" s="964" t="s">
        <v>3001</v>
      </c>
    </row>
    <row r="138" spans="1:12" x14ac:dyDescent="0.25">
      <c r="A138" s="16"/>
      <c r="B138" s="17"/>
      <c r="C138" s="178"/>
      <c r="D138" s="179">
        <f t="shared" ref="D138:D156" si="0">+C138*(100-E138)/100</f>
        <v>0</v>
      </c>
      <c r="E138" s="178"/>
      <c r="F138" s="178"/>
      <c r="G138" s="178"/>
      <c r="H138" s="178"/>
      <c r="I138" s="178"/>
      <c r="J138" s="178"/>
      <c r="K138" s="1003"/>
    </row>
    <row r="139" spans="1:12" x14ac:dyDescent="0.25">
      <c r="A139" s="16"/>
      <c r="B139" s="17"/>
      <c r="C139" s="178"/>
      <c r="D139" s="179">
        <f t="shared" si="0"/>
        <v>0</v>
      </c>
      <c r="E139" s="178"/>
      <c r="F139" s="178"/>
      <c r="G139" s="178"/>
      <c r="H139" s="178"/>
      <c r="I139" s="178"/>
      <c r="J139" s="178"/>
      <c r="K139" s="1003"/>
    </row>
    <row r="140" spans="1:12" x14ac:dyDescent="0.25">
      <c r="A140" s="16"/>
      <c r="B140" s="17"/>
      <c r="C140" s="178"/>
      <c r="D140" s="179">
        <f t="shared" si="0"/>
        <v>0</v>
      </c>
      <c r="E140" s="178"/>
      <c r="F140" s="178"/>
      <c r="G140" s="178"/>
      <c r="H140" s="178"/>
      <c r="I140" s="178"/>
      <c r="J140" s="178"/>
      <c r="K140" s="1003"/>
    </row>
    <row r="141" spans="1:12" x14ac:dyDescent="0.25">
      <c r="A141" s="16"/>
      <c r="C141" s="178"/>
      <c r="D141" s="179">
        <f t="shared" si="0"/>
        <v>0</v>
      </c>
      <c r="E141" s="178"/>
      <c r="F141" s="178"/>
      <c r="G141" s="178"/>
      <c r="H141" s="178"/>
      <c r="I141" s="178"/>
      <c r="J141" s="178"/>
      <c r="K141" s="1003"/>
    </row>
    <row r="142" spans="1:12" x14ac:dyDescent="0.25">
      <c r="A142" s="16"/>
      <c r="C142" s="178"/>
      <c r="D142" s="179">
        <f t="shared" si="0"/>
        <v>0</v>
      </c>
      <c r="E142" s="178"/>
      <c r="F142" s="178"/>
      <c r="G142" s="178"/>
      <c r="H142" s="178"/>
      <c r="I142" s="178"/>
      <c r="J142" s="178"/>
      <c r="K142" s="1003"/>
    </row>
    <row r="143" spans="1:12" x14ac:dyDescent="0.25">
      <c r="A143" s="16"/>
      <c r="C143" s="178"/>
      <c r="D143" s="179">
        <f t="shared" si="0"/>
        <v>0</v>
      </c>
      <c r="E143" s="178"/>
      <c r="F143" s="178"/>
      <c r="G143" s="178"/>
      <c r="H143" s="178"/>
      <c r="I143" s="178"/>
      <c r="J143" s="178"/>
      <c r="K143" s="1003"/>
    </row>
    <row r="144" spans="1:12" x14ac:dyDescent="0.25">
      <c r="A144" s="16"/>
      <c r="C144" s="178"/>
      <c r="D144" s="179">
        <f t="shared" si="0"/>
        <v>0</v>
      </c>
      <c r="E144" s="178"/>
      <c r="F144" s="178"/>
      <c r="G144" s="178"/>
      <c r="H144" s="178"/>
      <c r="I144" s="178"/>
      <c r="J144" s="178"/>
      <c r="K144" s="1003"/>
    </row>
    <row r="145" spans="1:11" x14ac:dyDescent="0.25">
      <c r="A145" s="16"/>
      <c r="C145" s="178"/>
      <c r="D145" s="179">
        <f t="shared" si="0"/>
        <v>0</v>
      </c>
      <c r="E145" s="178"/>
      <c r="F145" s="178"/>
      <c r="G145" s="178"/>
      <c r="H145" s="178"/>
      <c r="I145" s="178"/>
      <c r="J145" s="178"/>
      <c r="K145" s="1003"/>
    </row>
    <row r="146" spans="1:11" x14ac:dyDescent="0.25">
      <c r="A146" s="16"/>
      <c r="C146" s="178"/>
      <c r="D146" s="179">
        <f t="shared" si="0"/>
        <v>0</v>
      </c>
      <c r="E146" s="178"/>
      <c r="F146" s="178"/>
      <c r="G146" s="178"/>
      <c r="H146" s="178"/>
      <c r="I146" s="178"/>
      <c r="J146" s="178"/>
      <c r="K146" s="1003"/>
    </row>
    <row r="147" spans="1:11" x14ac:dyDescent="0.25">
      <c r="A147" s="16"/>
      <c r="C147" s="178"/>
      <c r="D147" s="179">
        <f t="shared" si="0"/>
        <v>0</v>
      </c>
      <c r="E147" s="178"/>
      <c r="F147" s="178"/>
      <c r="G147" s="178"/>
      <c r="H147" s="178"/>
      <c r="I147" s="178"/>
      <c r="J147" s="178"/>
      <c r="K147" s="1003"/>
    </row>
    <row r="148" spans="1:11" x14ac:dyDescent="0.25">
      <c r="A148" s="16"/>
      <c r="C148" s="178"/>
      <c r="D148" s="179">
        <f t="shared" si="0"/>
        <v>0</v>
      </c>
      <c r="E148" s="178"/>
      <c r="F148" s="178"/>
      <c r="G148" s="178"/>
      <c r="H148" s="178"/>
      <c r="I148" s="178"/>
      <c r="J148" s="178"/>
      <c r="K148" s="1003"/>
    </row>
    <row r="149" spans="1:11" x14ac:dyDescent="0.25">
      <c r="A149" s="16"/>
      <c r="C149" s="178"/>
      <c r="D149" s="179">
        <f t="shared" si="0"/>
        <v>0</v>
      </c>
      <c r="E149" s="178"/>
      <c r="F149" s="178"/>
      <c r="G149" s="178"/>
      <c r="H149" s="178"/>
      <c r="I149" s="178"/>
      <c r="J149" s="178"/>
      <c r="K149" s="1003"/>
    </row>
    <row r="150" spans="1:11" x14ac:dyDescent="0.25">
      <c r="A150" s="16"/>
      <c r="C150" s="178"/>
      <c r="D150" s="179">
        <f t="shared" si="0"/>
        <v>0</v>
      </c>
      <c r="E150" s="178"/>
      <c r="F150" s="178"/>
      <c r="G150" s="178"/>
      <c r="H150" s="178"/>
      <c r="I150" s="178"/>
      <c r="J150" s="178"/>
      <c r="K150" s="1003"/>
    </row>
    <row r="151" spans="1:11" x14ac:dyDescent="0.25">
      <c r="A151" s="16"/>
      <c r="C151" s="178"/>
      <c r="D151" s="179">
        <f t="shared" si="0"/>
        <v>0</v>
      </c>
      <c r="E151" s="178"/>
      <c r="F151" s="178"/>
      <c r="G151" s="178"/>
      <c r="H151" s="178"/>
      <c r="I151" s="178"/>
      <c r="J151" s="178"/>
      <c r="K151" s="1003"/>
    </row>
    <row r="152" spans="1:11" x14ac:dyDescent="0.25">
      <c r="A152" s="16"/>
      <c r="C152" s="178"/>
      <c r="D152" s="179">
        <f t="shared" si="0"/>
        <v>0</v>
      </c>
      <c r="E152" s="178"/>
      <c r="F152" s="178"/>
      <c r="G152" s="178"/>
      <c r="H152" s="178"/>
      <c r="I152" s="178"/>
      <c r="J152" s="178"/>
      <c r="K152" s="1003"/>
    </row>
    <row r="153" spans="1:11" x14ac:dyDescent="0.25">
      <c r="A153" s="16"/>
      <c r="C153" s="178"/>
      <c r="D153" s="179">
        <f t="shared" si="0"/>
        <v>0</v>
      </c>
      <c r="E153" s="178"/>
      <c r="F153" s="178"/>
      <c r="G153" s="178"/>
      <c r="H153" s="178"/>
      <c r="I153" s="178"/>
      <c r="J153" s="178"/>
      <c r="K153" s="1003"/>
    </row>
    <row r="154" spans="1:11" x14ac:dyDescent="0.25">
      <c r="A154" s="16"/>
      <c r="C154" s="178"/>
      <c r="D154" s="179">
        <f t="shared" si="0"/>
        <v>0</v>
      </c>
      <c r="E154" s="178"/>
      <c r="F154" s="178"/>
      <c r="G154" s="178"/>
      <c r="H154" s="178"/>
      <c r="I154" s="178"/>
      <c r="J154" s="178"/>
      <c r="K154" s="1003"/>
    </row>
    <row r="155" spans="1:11" x14ac:dyDescent="0.25">
      <c r="A155" s="16"/>
      <c r="C155" s="178"/>
      <c r="D155" s="179">
        <f t="shared" si="0"/>
        <v>0</v>
      </c>
      <c r="E155" s="178"/>
      <c r="F155" s="178"/>
      <c r="G155" s="178"/>
      <c r="H155" s="178"/>
      <c r="I155" s="178"/>
      <c r="J155" s="178"/>
      <c r="K155" s="1003"/>
    </row>
    <row r="156" spans="1:11" x14ac:dyDescent="0.25">
      <c r="A156" s="16"/>
      <c r="C156" s="178"/>
      <c r="D156" s="179">
        <f t="shared" si="0"/>
        <v>0</v>
      </c>
      <c r="E156" s="178"/>
      <c r="F156" s="178"/>
      <c r="G156" s="178"/>
      <c r="H156" s="178"/>
      <c r="I156" s="178"/>
      <c r="J156" s="178"/>
      <c r="K156" s="1003"/>
    </row>
    <row r="157" spans="1:11" x14ac:dyDescent="0.25">
      <c r="A157" s="16"/>
      <c r="C157" s="178"/>
      <c r="D157" s="178"/>
      <c r="E157" s="178"/>
      <c r="F157" s="178"/>
      <c r="G157" s="178"/>
      <c r="H157" s="178"/>
      <c r="I157" s="178"/>
      <c r="J157" s="178"/>
      <c r="K157" s="1003"/>
    </row>
    <row r="158" spans="1:11" x14ac:dyDescent="0.25">
      <c r="A158" s="16"/>
      <c r="C158" s="178"/>
      <c r="D158" s="178"/>
      <c r="E158" s="178"/>
      <c r="F158" s="178"/>
      <c r="G158" s="178"/>
      <c r="H158" s="178"/>
      <c r="I158" s="178"/>
      <c r="J158" s="178"/>
      <c r="K158" s="1003"/>
    </row>
  </sheetData>
  <autoFilter ref="A6:L156"/>
  <customSheetViews>
    <customSheetView guid="{4721BBB5-12E6-4B99-8BF2-C39038CD9F6A}" showAutoFilter="1">
      <pane ySplit="6" topLeftCell="A100" activePane="bottomLeft" state="frozen"/>
      <selection pane="bottomLeft" activeCell="H109" sqref="H109"/>
      <pageMargins left="0.75" right="0.75" top="1" bottom="1" header="0.5" footer="0.5"/>
      <printOptions gridLines="1"/>
      <pageSetup paperSize="9" orientation="portrait" r:id="rId1"/>
      <headerFooter alignWithMargins="0">
        <oddHeader>&amp;A</oddHeader>
        <oddFooter>Page &amp;P</oddFooter>
      </headerFooter>
      <autoFilter ref="B6:B142"/>
    </customSheetView>
    <customSheetView guid="{FA9FAA88-D028-49CA-97F0-6F4B4A8F7473}" showAutoFilter="1">
      <pane ySplit="6" topLeftCell="A91" activePane="bottomLeft" state="frozen"/>
      <selection pane="bottomLeft" activeCell="K79" sqref="K79"/>
      <pageMargins left="0.75" right="0.75" top="1" bottom="1" header="0.5" footer="0.5"/>
      <printOptions gridLines="1"/>
      <pageSetup paperSize="9" orientation="portrait" r:id="rId2"/>
      <headerFooter alignWithMargins="0">
        <oddHeader>&amp;A</oddHeader>
        <oddFooter>Page &amp;P</oddFooter>
      </headerFooter>
      <autoFilter ref="B6:B142"/>
    </customSheetView>
  </customSheetViews>
  <mergeCells count="105">
    <mergeCell ref="H51:I51"/>
    <mergeCell ref="C49:J49"/>
    <mergeCell ref="C10:J10"/>
    <mergeCell ref="C11:J11"/>
    <mergeCell ref="C46:J46"/>
    <mergeCell ref="C42:J42"/>
    <mergeCell ref="C25:J25"/>
    <mergeCell ref="C81:J81"/>
    <mergeCell ref="C61:J61"/>
    <mergeCell ref="C60:J60"/>
    <mergeCell ref="C53:J53"/>
    <mergeCell ref="C57:J57"/>
    <mergeCell ref="C80:J80"/>
    <mergeCell ref="H58:I58"/>
    <mergeCell ref="C56:J56"/>
    <mergeCell ref="C66:J66"/>
    <mergeCell ref="C70:J70"/>
    <mergeCell ref="H76:I76"/>
    <mergeCell ref="C75:J75"/>
    <mergeCell ref="C67:J67"/>
    <mergeCell ref="M5:R5"/>
    <mergeCell ref="G5:H5"/>
    <mergeCell ref="C37:J37"/>
    <mergeCell ref="C40:J40"/>
    <mergeCell ref="C50:J50"/>
    <mergeCell ref="C30:J30"/>
    <mergeCell ref="C45:J45"/>
    <mergeCell ref="C36:J36"/>
    <mergeCell ref="C43:J43"/>
    <mergeCell ref="C48:J48"/>
    <mergeCell ref="H28:I28"/>
    <mergeCell ref="C18:J18"/>
    <mergeCell ref="H34:I34"/>
    <mergeCell ref="C31:J31"/>
    <mergeCell ref="C38:J38"/>
    <mergeCell ref="C29:J29"/>
    <mergeCell ref="K5:L5"/>
    <mergeCell ref="A1:L1"/>
    <mergeCell ref="A2:B2"/>
    <mergeCell ref="C2:F2"/>
    <mergeCell ref="I2:J2"/>
    <mergeCell ref="A5:B5"/>
    <mergeCell ref="C5:F5"/>
    <mergeCell ref="A4:B4"/>
    <mergeCell ref="I5:J5"/>
    <mergeCell ref="I3:J3"/>
    <mergeCell ref="G2:H4"/>
    <mergeCell ref="A3:B3"/>
    <mergeCell ref="C3:F3"/>
    <mergeCell ref="K2:L2"/>
    <mergeCell ref="K3:L3"/>
    <mergeCell ref="K4:L4"/>
    <mergeCell ref="A27:A28"/>
    <mergeCell ref="C32:J32"/>
    <mergeCell ref="I4:J4"/>
    <mergeCell ref="C47:J47"/>
    <mergeCell ref="C22:J22"/>
    <mergeCell ref="C4:F4"/>
    <mergeCell ref="C14:J14"/>
    <mergeCell ref="C39:J39"/>
    <mergeCell ref="C20:J20"/>
    <mergeCell ref="C35:J35"/>
    <mergeCell ref="H26:I26"/>
    <mergeCell ref="C17:J17"/>
    <mergeCell ref="C7:J7"/>
    <mergeCell ref="C19:J19"/>
    <mergeCell ref="C21:J21"/>
    <mergeCell ref="C15:J15"/>
    <mergeCell ref="A69:A70"/>
    <mergeCell ref="C69:J69"/>
    <mergeCell ref="C68:J68"/>
    <mergeCell ref="C77:J77"/>
    <mergeCell ref="C79:J79"/>
    <mergeCell ref="H117:I117"/>
    <mergeCell ref="C121:J121"/>
    <mergeCell ref="C114:J114"/>
    <mergeCell ref="C113:J113"/>
    <mergeCell ref="A107:A108"/>
    <mergeCell ref="C108:J108"/>
    <mergeCell ref="H109:I109"/>
    <mergeCell ref="A78:A79"/>
    <mergeCell ref="C74:J74"/>
    <mergeCell ref="C73:J73"/>
    <mergeCell ref="C106:J106"/>
    <mergeCell ref="C112:J112"/>
    <mergeCell ref="C85:J85"/>
    <mergeCell ref="C92:J92"/>
    <mergeCell ref="C89:J89"/>
    <mergeCell ref="C87:J87"/>
    <mergeCell ref="C86:J86"/>
    <mergeCell ref="C105:J105"/>
    <mergeCell ref="C99:J99"/>
    <mergeCell ref="C95:J95"/>
    <mergeCell ref="C96:J96"/>
    <mergeCell ref="C97:J97"/>
    <mergeCell ref="C98:J98"/>
    <mergeCell ref="C137:J137"/>
    <mergeCell ref="C132:J132"/>
    <mergeCell ref="C130:J130"/>
    <mergeCell ref="H125:I125"/>
    <mergeCell ref="C122:J122"/>
    <mergeCell ref="C123:J123"/>
    <mergeCell ref="C119:J119"/>
    <mergeCell ref="C120:J120"/>
    <mergeCell ref="H128:I128"/>
  </mergeCells>
  <phoneticPr fontId="11" type="noConversion"/>
  <hyperlinks>
    <hyperlink ref="B60" r:id="rId3"/>
    <hyperlink ref="B39" r:id="rId4"/>
    <hyperlink ref="B75" r:id="rId5"/>
    <hyperlink ref="B121" r:id="rId6"/>
  </hyperlinks>
  <printOptions gridLines="1" gridLinesSet="0"/>
  <pageMargins left="0.75" right="0.75" top="1" bottom="1" header="0.5" footer="0.5"/>
  <pageSetup paperSize="9" orientation="portrait" r:id="rId7"/>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M216"/>
  <sheetViews>
    <sheetView workbookViewId="0">
      <pane ySplit="6" topLeftCell="A76" activePane="bottomLeft" state="frozen"/>
      <selection pane="bottomLeft" activeCell="B71" sqref="B71"/>
    </sheetView>
  </sheetViews>
  <sheetFormatPr defaultColWidth="8.88671875" defaultRowHeight="15.75" x14ac:dyDescent="0.25"/>
  <cols>
    <col min="1" max="1" width="8.5546875" style="48" customWidth="1"/>
    <col min="2" max="9" width="7.88671875" style="47" customWidth="1"/>
    <col min="10" max="10" width="9.44140625" style="47" customWidth="1"/>
    <col min="11" max="11" width="14.77734375" style="977" customWidth="1"/>
    <col min="12" max="12" width="34.109375" style="18" customWidth="1"/>
    <col min="13" max="16384" width="8.88671875" style="9"/>
  </cols>
  <sheetData>
    <row r="1" spans="1:13" s="6" customFormat="1" ht="30.75" customHeight="1" thickTop="1" x14ac:dyDescent="0.25">
      <c r="A1" s="1621" t="s">
        <v>424</v>
      </c>
      <c r="B1" s="1622"/>
      <c r="C1" s="1622"/>
      <c r="D1" s="1622"/>
      <c r="E1" s="1622"/>
      <c r="F1" s="1622"/>
      <c r="G1" s="1622"/>
      <c r="H1" s="1622"/>
      <c r="I1" s="1622"/>
      <c r="J1" s="1622"/>
      <c r="K1" s="1622"/>
      <c r="L1" s="1623"/>
      <c r="M1" s="5"/>
    </row>
    <row r="2" spans="1:13" ht="20.25" customHeight="1" x14ac:dyDescent="0.25">
      <c r="A2" s="1624" t="s">
        <v>177</v>
      </c>
      <c r="B2" s="1625"/>
      <c r="C2" s="1600">
        <f>+(57+115+25)*25</f>
        <v>4925</v>
      </c>
      <c r="D2" s="1601"/>
      <c r="E2" s="1601"/>
      <c r="F2" s="1602"/>
      <c r="G2" s="1626"/>
      <c r="H2" s="1627"/>
      <c r="I2" s="1628" t="s">
        <v>178</v>
      </c>
      <c r="J2" s="1629"/>
      <c r="K2" s="1632" t="s">
        <v>196</v>
      </c>
      <c r="L2" s="1633"/>
      <c r="M2" s="8"/>
    </row>
    <row r="3" spans="1:13" ht="20.25" customHeight="1" x14ac:dyDescent="0.25">
      <c r="A3" s="1624" t="s">
        <v>179</v>
      </c>
      <c r="B3" s="1625"/>
      <c r="C3" s="1600" t="s">
        <v>184</v>
      </c>
      <c r="D3" s="1601"/>
      <c r="E3" s="1601"/>
      <c r="F3" s="1602"/>
      <c r="G3" s="1673"/>
      <c r="H3" s="1674"/>
      <c r="I3" s="1628" t="s">
        <v>180</v>
      </c>
      <c r="J3" s="1629"/>
      <c r="K3" s="1632" t="s">
        <v>191</v>
      </c>
      <c r="L3" s="1633"/>
      <c r="M3" s="8"/>
    </row>
    <row r="4" spans="1:13" ht="20.25" customHeight="1" thickBot="1" x14ac:dyDescent="0.3">
      <c r="A4" s="1624" t="s">
        <v>181</v>
      </c>
      <c r="B4" s="1625"/>
      <c r="C4" s="1600" t="s">
        <v>1399</v>
      </c>
      <c r="D4" s="1601"/>
      <c r="E4" s="1601"/>
      <c r="F4" s="1602"/>
      <c r="G4" s="1626"/>
      <c r="H4" s="1627"/>
      <c r="I4" s="1628" t="s">
        <v>182</v>
      </c>
      <c r="J4" s="1629"/>
      <c r="K4" s="1632" t="s">
        <v>2159</v>
      </c>
      <c r="L4" s="1633"/>
      <c r="M4" s="8"/>
    </row>
    <row r="5" spans="1:13" ht="34.5" customHeight="1" thickBot="1" x14ac:dyDescent="0.3">
      <c r="A5" s="1641" t="s">
        <v>183</v>
      </c>
      <c r="B5" s="1642"/>
      <c r="C5" s="1636" t="s">
        <v>2383</v>
      </c>
      <c r="D5" s="1637"/>
      <c r="E5" s="1637"/>
      <c r="F5" s="1638"/>
      <c r="G5" s="1822" t="s">
        <v>1398</v>
      </c>
      <c r="H5" s="1823"/>
      <c r="I5" s="1628" t="s">
        <v>297</v>
      </c>
      <c r="J5" s="1629"/>
      <c r="K5" s="1811" t="s">
        <v>1397</v>
      </c>
      <c r="L5" s="1812"/>
      <c r="M5" s="8"/>
    </row>
    <row r="6" spans="1:13" s="6" customFormat="1" ht="36.75" customHeight="1" thickTop="1" x14ac:dyDescent="0.25">
      <c r="A6" s="13" t="s">
        <v>0</v>
      </c>
      <c r="B6" s="14" t="s">
        <v>1</v>
      </c>
      <c r="C6" s="14" t="s">
        <v>2</v>
      </c>
      <c r="D6" s="14" t="s">
        <v>3</v>
      </c>
      <c r="E6" s="14" t="s">
        <v>4</v>
      </c>
      <c r="F6" s="14" t="s">
        <v>5</v>
      </c>
      <c r="G6" s="14" t="s">
        <v>6</v>
      </c>
      <c r="H6" s="14" t="s">
        <v>7</v>
      </c>
      <c r="I6" s="14" t="s">
        <v>8</v>
      </c>
      <c r="J6" s="14" t="s">
        <v>9</v>
      </c>
      <c r="K6" s="14" t="s">
        <v>3050</v>
      </c>
      <c r="L6" s="15" t="s">
        <v>10</v>
      </c>
    </row>
    <row r="7" spans="1:13" ht="27" customHeight="1" x14ac:dyDescent="0.4">
      <c r="A7" s="16">
        <v>40574</v>
      </c>
      <c r="B7" s="17" t="s">
        <v>18</v>
      </c>
      <c r="C7" s="47">
        <v>95</v>
      </c>
      <c r="D7" s="47">
        <v>94</v>
      </c>
      <c r="E7" s="47">
        <v>1</v>
      </c>
      <c r="G7" s="47">
        <v>170</v>
      </c>
      <c r="H7" s="17"/>
      <c r="I7" s="17"/>
      <c r="J7" s="17"/>
      <c r="K7" s="1248" t="s">
        <v>1540</v>
      </c>
      <c r="L7" s="18" t="s">
        <v>1542</v>
      </c>
    </row>
    <row r="8" spans="1:13" ht="20.100000000000001" customHeight="1" x14ac:dyDescent="0.25">
      <c r="A8" s="16">
        <v>40628</v>
      </c>
      <c r="B8" s="17" t="s">
        <v>127</v>
      </c>
      <c r="C8" s="17"/>
      <c r="D8" s="17"/>
      <c r="E8" s="17"/>
      <c r="F8" s="17"/>
      <c r="G8" s="17"/>
      <c r="H8" s="47">
        <v>5245</v>
      </c>
      <c r="I8" s="47">
        <v>91</v>
      </c>
      <c r="J8" s="17"/>
      <c r="K8" s="17"/>
      <c r="L8" s="52" t="s">
        <v>61</v>
      </c>
    </row>
    <row r="9" spans="1:13" ht="20.100000000000001" customHeight="1" x14ac:dyDescent="0.25">
      <c r="A9" s="16">
        <v>40671</v>
      </c>
      <c r="B9" s="17" t="s">
        <v>13</v>
      </c>
      <c r="C9" s="1606" t="s">
        <v>74</v>
      </c>
      <c r="D9" s="1606"/>
      <c r="E9" s="1606"/>
      <c r="F9" s="1606"/>
      <c r="G9" s="1606"/>
      <c r="H9" s="1606"/>
      <c r="I9" s="1606"/>
      <c r="J9" s="1606"/>
    </row>
    <row r="10" spans="1:13" ht="20.100000000000001" customHeight="1" thickBot="1" x14ac:dyDescent="0.3">
      <c r="A10" s="37">
        <v>40743</v>
      </c>
      <c r="B10" s="38" t="s">
        <v>127</v>
      </c>
      <c r="C10" s="74"/>
      <c r="D10" s="74"/>
      <c r="E10" s="74"/>
      <c r="F10" s="74"/>
      <c r="G10" s="74"/>
      <c r="H10" s="74">
        <v>5712</v>
      </c>
      <c r="I10" s="74">
        <v>74</v>
      </c>
      <c r="J10" s="74"/>
      <c r="K10" s="74"/>
      <c r="L10" s="39" t="s">
        <v>831</v>
      </c>
    </row>
    <row r="11" spans="1:13" ht="20.100000000000001" customHeight="1" thickTop="1" x14ac:dyDescent="0.25">
      <c r="A11" s="40">
        <v>40946</v>
      </c>
      <c r="B11" s="41" t="s">
        <v>18</v>
      </c>
      <c r="C11" s="119">
        <v>75</v>
      </c>
      <c r="D11" s="61">
        <f>+C11*(100-E11)/100</f>
        <v>72.75</v>
      </c>
      <c r="E11" s="119">
        <v>3</v>
      </c>
      <c r="F11" s="119"/>
      <c r="G11" s="119">
        <v>30</v>
      </c>
      <c r="H11" s="119"/>
      <c r="I11" s="119"/>
      <c r="J11" s="119"/>
      <c r="K11" s="984"/>
      <c r="L11" s="42" t="s">
        <v>36</v>
      </c>
    </row>
    <row r="12" spans="1:13" ht="20.100000000000001" customHeight="1" x14ac:dyDescent="0.25">
      <c r="A12" s="16">
        <v>40966</v>
      </c>
      <c r="B12" s="17" t="s">
        <v>11</v>
      </c>
      <c r="C12" s="1661" t="s">
        <v>832</v>
      </c>
      <c r="D12" s="1662"/>
      <c r="E12" s="1662"/>
      <c r="F12" s="1662"/>
      <c r="G12" s="1662"/>
      <c r="H12" s="1662"/>
      <c r="I12" s="1662"/>
      <c r="J12" s="1663"/>
      <c r="K12" s="1002"/>
    </row>
    <row r="13" spans="1:13" ht="21.75" customHeight="1" x14ac:dyDescent="0.25">
      <c r="A13" s="1582">
        <v>41007</v>
      </c>
      <c r="B13" s="17" t="s">
        <v>18</v>
      </c>
      <c r="C13" s="47">
        <v>125</v>
      </c>
      <c r="D13" s="57">
        <f>+C13*(100-E13)/100</f>
        <v>121.25</v>
      </c>
      <c r="E13" s="47">
        <v>3</v>
      </c>
      <c r="G13" s="47">
        <v>160</v>
      </c>
      <c r="L13" s="18" t="s">
        <v>152</v>
      </c>
    </row>
    <row r="14" spans="1:13" ht="21.75" customHeight="1" x14ac:dyDescent="0.25">
      <c r="A14" s="1682"/>
      <c r="B14" s="20" t="s">
        <v>130</v>
      </c>
      <c r="C14" s="1819" t="s">
        <v>150</v>
      </c>
      <c r="D14" s="1820" t="e">
        <f>+C14*(100-E14)/100</f>
        <v>#VALUE!</v>
      </c>
      <c r="E14" s="1820"/>
      <c r="F14" s="1820"/>
      <c r="G14" s="1820"/>
      <c r="H14" s="1820"/>
      <c r="I14" s="1820"/>
      <c r="J14" s="1821"/>
      <c r="K14" s="1067"/>
      <c r="L14" s="28"/>
    </row>
    <row r="15" spans="1:13" ht="20.100000000000001" customHeight="1" x14ac:dyDescent="0.25">
      <c r="A15" s="16">
        <v>41008</v>
      </c>
      <c r="B15" s="17" t="s">
        <v>127</v>
      </c>
      <c r="D15" s="57"/>
      <c r="H15" s="47">
        <v>5690</v>
      </c>
      <c r="I15" s="47">
        <v>64</v>
      </c>
      <c r="L15" s="18" t="s">
        <v>833</v>
      </c>
    </row>
    <row r="16" spans="1:13" ht="20.100000000000001" customHeight="1" x14ac:dyDescent="0.25">
      <c r="A16" s="16">
        <v>41118</v>
      </c>
      <c r="B16" s="9" t="s">
        <v>13</v>
      </c>
      <c r="C16" s="1661" t="s">
        <v>166</v>
      </c>
      <c r="D16" s="1662"/>
      <c r="E16" s="1662"/>
      <c r="F16" s="1662"/>
      <c r="G16" s="1662"/>
      <c r="H16" s="1662"/>
      <c r="I16" s="1662"/>
      <c r="J16" s="1663"/>
      <c r="K16" s="1002"/>
      <c r="L16" s="9"/>
    </row>
    <row r="17" spans="1:12" ht="20.100000000000001" customHeight="1" x14ac:dyDescent="0.25">
      <c r="A17" s="16">
        <v>41164</v>
      </c>
      <c r="B17" s="17" t="s">
        <v>13</v>
      </c>
      <c r="C17" s="1606" t="s">
        <v>14</v>
      </c>
      <c r="D17" s="1606"/>
      <c r="E17" s="1606"/>
      <c r="F17" s="1606"/>
      <c r="G17" s="1606"/>
      <c r="H17" s="1606"/>
      <c r="I17" s="1606"/>
      <c r="J17" s="1606"/>
    </row>
    <row r="18" spans="1:12" ht="20.100000000000001" customHeight="1" x14ac:dyDescent="0.25">
      <c r="A18" s="16">
        <v>41190</v>
      </c>
      <c r="B18" s="17" t="s">
        <v>127</v>
      </c>
      <c r="D18" s="57"/>
      <c r="J18" s="17"/>
      <c r="K18" s="17"/>
      <c r="L18" s="21" t="s">
        <v>834</v>
      </c>
    </row>
    <row r="19" spans="1:12" ht="20.100000000000001" customHeight="1" thickBot="1" x14ac:dyDescent="0.3">
      <c r="A19" s="22">
        <v>41203</v>
      </c>
      <c r="B19" s="23" t="s">
        <v>18</v>
      </c>
      <c r="C19" s="64">
        <v>60</v>
      </c>
      <c r="D19" s="58">
        <f>+C19*(100-E19)/100</f>
        <v>57</v>
      </c>
      <c r="E19" s="64">
        <v>5</v>
      </c>
      <c r="F19" s="64"/>
      <c r="G19" s="64">
        <v>30</v>
      </c>
      <c r="H19" s="64"/>
      <c r="I19" s="64"/>
      <c r="J19" s="64"/>
      <c r="K19" s="64"/>
      <c r="L19" s="32" t="s">
        <v>36</v>
      </c>
    </row>
    <row r="20" spans="1:12" ht="20.100000000000001" customHeight="1" thickTop="1" x14ac:dyDescent="0.25">
      <c r="A20" s="44">
        <v>41289</v>
      </c>
      <c r="B20" s="45" t="s">
        <v>127</v>
      </c>
      <c r="C20" s="81"/>
      <c r="D20" s="67"/>
      <c r="E20" s="81"/>
      <c r="F20" s="81"/>
      <c r="G20" s="81"/>
      <c r="H20" s="1611" t="s">
        <v>211</v>
      </c>
      <c r="I20" s="1612"/>
      <c r="J20" s="1613"/>
      <c r="K20" s="1104"/>
      <c r="L20" s="21" t="s">
        <v>835</v>
      </c>
    </row>
    <row r="21" spans="1:12" ht="20.100000000000001" customHeight="1" x14ac:dyDescent="0.25">
      <c r="A21" s="16">
        <v>41334</v>
      </c>
      <c r="B21" s="17" t="s">
        <v>11</v>
      </c>
      <c r="C21" s="1661" t="s">
        <v>836</v>
      </c>
      <c r="D21" s="1662"/>
      <c r="E21" s="1662"/>
      <c r="F21" s="1662"/>
      <c r="G21" s="1662"/>
      <c r="H21" s="1662"/>
      <c r="I21" s="1662"/>
      <c r="J21" s="1663"/>
      <c r="K21" s="1002"/>
    </row>
    <row r="22" spans="1:12" ht="20.100000000000001" customHeight="1" x14ac:dyDescent="0.25">
      <c r="A22" s="16">
        <v>41352</v>
      </c>
      <c r="B22" s="17" t="s">
        <v>18</v>
      </c>
      <c r="C22" s="47">
        <v>100</v>
      </c>
      <c r="D22" s="57">
        <f>+C22*(100-E22)/100</f>
        <v>95</v>
      </c>
      <c r="E22" s="47">
        <v>5</v>
      </c>
      <c r="G22" s="47">
        <v>130</v>
      </c>
      <c r="L22" s="18" t="s">
        <v>226</v>
      </c>
    </row>
    <row r="23" spans="1:12" ht="20.100000000000001" customHeight="1" x14ac:dyDescent="0.25">
      <c r="A23" s="16">
        <v>41484</v>
      </c>
      <c r="B23" s="17" t="s">
        <v>11</v>
      </c>
      <c r="C23" s="1661" t="s">
        <v>237</v>
      </c>
      <c r="D23" s="1662"/>
      <c r="E23" s="1662"/>
      <c r="F23" s="1662"/>
      <c r="G23" s="1662"/>
      <c r="H23" s="1662"/>
      <c r="I23" s="1662"/>
      <c r="J23" s="1663"/>
      <c r="K23" s="1002"/>
    </row>
    <row r="24" spans="1:12" ht="20.100000000000001" customHeight="1" x14ac:dyDescent="0.25">
      <c r="A24" s="16">
        <v>41490</v>
      </c>
      <c r="B24" s="17" t="s">
        <v>11</v>
      </c>
      <c r="C24" s="1661" t="s">
        <v>238</v>
      </c>
      <c r="D24" s="1662"/>
      <c r="E24" s="1662"/>
      <c r="F24" s="1662"/>
      <c r="G24" s="1662"/>
      <c r="H24" s="1662"/>
      <c r="I24" s="1662"/>
      <c r="J24" s="1663"/>
      <c r="K24" s="1002"/>
    </row>
    <row r="25" spans="1:12" ht="20.100000000000001" customHeight="1" x14ac:dyDescent="0.25">
      <c r="A25" s="16">
        <v>41501</v>
      </c>
      <c r="B25" s="17" t="s">
        <v>268</v>
      </c>
      <c r="C25" s="1661" t="s">
        <v>271</v>
      </c>
      <c r="D25" s="1662"/>
      <c r="E25" s="1662"/>
      <c r="F25" s="1662"/>
      <c r="G25" s="1662"/>
      <c r="H25" s="1662"/>
      <c r="I25" s="1662"/>
      <c r="J25" s="1663"/>
      <c r="K25" s="1002"/>
    </row>
    <row r="26" spans="1:12" ht="20.100000000000001" customHeight="1" x14ac:dyDescent="0.25">
      <c r="A26" s="16">
        <v>41548</v>
      </c>
      <c r="B26" s="17" t="s">
        <v>127</v>
      </c>
      <c r="D26" s="57"/>
      <c r="L26" s="18" t="s">
        <v>837</v>
      </c>
    </row>
    <row r="27" spans="1:12" ht="20.100000000000001" customHeight="1" x14ac:dyDescent="0.25">
      <c r="A27" s="16">
        <v>41551</v>
      </c>
      <c r="B27" s="17" t="s">
        <v>13</v>
      </c>
      <c r="C27" s="1661" t="s">
        <v>250</v>
      </c>
      <c r="D27" s="1662"/>
      <c r="E27" s="1662"/>
      <c r="F27" s="1662"/>
      <c r="G27" s="1662"/>
      <c r="H27" s="1662"/>
      <c r="I27" s="1662"/>
      <c r="J27" s="1663"/>
      <c r="K27" s="1002"/>
    </row>
    <row r="28" spans="1:12" ht="16.5" thickBot="1" x14ac:dyDescent="0.3">
      <c r="A28" s="37">
        <v>41590</v>
      </c>
      <c r="B28" s="38" t="s">
        <v>18</v>
      </c>
      <c r="C28" s="66">
        <v>125</v>
      </c>
      <c r="D28" s="66">
        <f>+C28*(100-E28)/100</f>
        <v>118.75</v>
      </c>
      <c r="E28" s="66">
        <v>5</v>
      </c>
      <c r="F28" s="66"/>
      <c r="G28" s="66">
        <v>150</v>
      </c>
      <c r="H28" s="66"/>
      <c r="I28" s="66"/>
      <c r="J28" s="66"/>
      <c r="K28" s="66"/>
      <c r="L28" s="66" t="s">
        <v>734</v>
      </c>
    </row>
    <row r="29" spans="1:12" ht="16.5" thickTop="1" x14ac:dyDescent="0.25">
      <c r="A29" s="40">
        <v>41642</v>
      </c>
      <c r="B29" s="41" t="s">
        <v>127</v>
      </c>
      <c r="C29" s="61"/>
      <c r="D29" s="61"/>
      <c r="E29" s="61"/>
      <c r="F29" s="61"/>
      <c r="G29" s="61"/>
      <c r="H29" s="61">
        <v>5610</v>
      </c>
      <c r="I29" s="61">
        <v>88</v>
      </c>
      <c r="J29" s="61"/>
      <c r="K29" s="61"/>
      <c r="L29" s="61" t="s">
        <v>42</v>
      </c>
    </row>
    <row r="30" spans="1:12" ht="20.100000000000001" customHeight="1" x14ac:dyDescent="0.25">
      <c r="A30" s="16">
        <v>41695</v>
      </c>
      <c r="B30" s="17" t="s">
        <v>4</v>
      </c>
      <c r="C30" s="1661" t="s">
        <v>2891</v>
      </c>
      <c r="D30" s="1662"/>
      <c r="E30" s="1662"/>
      <c r="F30" s="1662"/>
      <c r="G30" s="1662"/>
      <c r="H30" s="1662"/>
      <c r="I30" s="1662"/>
      <c r="J30" s="1663"/>
      <c r="K30" s="1002"/>
      <c r="L30" s="57"/>
    </row>
    <row r="31" spans="1:12" x14ac:dyDescent="0.25">
      <c r="A31" s="19">
        <v>41734</v>
      </c>
      <c r="B31" s="20" t="s">
        <v>18</v>
      </c>
      <c r="C31" s="60">
        <v>50</v>
      </c>
      <c r="D31" s="60">
        <f>+C31*(100-E31)/100</f>
        <v>20</v>
      </c>
      <c r="E31" s="60">
        <v>60</v>
      </c>
      <c r="F31" s="60"/>
      <c r="G31" s="60">
        <v>152</v>
      </c>
      <c r="H31" s="60"/>
      <c r="I31" s="60"/>
      <c r="J31" s="60"/>
      <c r="K31" s="60"/>
      <c r="L31" s="60" t="s">
        <v>310</v>
      </c>
    </row>
    <row r="32" spans="1:12" x14ac:dyDescent="0.25">
      <c r="A32" s="16">
        <v>41740</v>
      </c>
      <c r="B32" s="17" t="s">
        <v>18</v>
      </c>
      <c r="C32" s="57">
        <v>115</v>
      </c>
      <c r="D32" s="57">
        <f>+C32*(100-E32)/100</f>
        <v>46</v>
      </c>
      <c r="E32" s="57">
        <v>60</v>
      </c>
      <c r="F32" s="57"/>
      <c r="G32" s="57">
        <v>165</v>
      </c>
      <c r="H32" s="57"/>
      <c r="I32" s="57"/>
      <c r="J32" s="57"/>
      <c r="K32" s="57"/>
      <c r="L32" s="57" t="s">
        <v>36</v>
      </c>
    </row>
    <row r="33" spans="1:12" x14ac:dyDescent="0.25">
      <c r="A33" s="19">
        <v>41807</v>
      </c>
      <c r="B33" s="20" t="s">
        <v>127</v>
      </c>
      <c r="C33" s="60"/>
      <c r="D33" s="60"/>
      <c r="E33" s="60"/>
      <c r="F33" s="60"/>
      <c r="G33" s="60"/>
      <c r="H33" s="60">
        <v>4300</v>
      </c>
      <c r="I33" s="60">
        <v>100</v>
      </c>
      <c r="J33" s="60"/>
      <c r="K33" s="60"/>
      <c r="L33" s="60" t="s">
        <v>328</v>
      </c>
    </row>
    <row r="34" spans="1:12" ht="20.100000000000001" customHeight="1" x14ac:dyDescent="0.25">
      <c r="A34" s="16">
        <v>41807</v>
      </c>
      <c r="B34" s="17" t="s">
        <v>13</v>
      </c>
      <c r="C34" s="1661" t="s">
        <v>74</v>
      </c>
      <c r="D34" s="1662"/>
      <c r="E34" s="1662"/>
      <c r="F34" s="1662"/>
      <c r="G34" s="1662"/>
      <c r="H34" s="1662"/>
      <c r="I34" s="1662"/>
      <c r="J34" s="1663"/>
      <c r="K34" s="1002"/>
      <c r="L34" s="57"/>
    </row>
    <row r="35" spans="1:12" ht="20.100000000000001" customHeight="1" x14ac:dyDescent="0.25">
      <c r="A35" s="16">
        <v>41813</v>
      </c>
      <c r="B35" s="17" t="s">
        <v>127</v>
      </c>
      <c r="C35" s="57"/>
      <c r="D35" s="57"/>
      <c r="E35" s="57"/>
      <c r="F35" s="57"/>
      <c r="G35" s="57"/>
      <c r="H35" s="1661" t="s">
        <v>210</v>
      </c>
      <c r="I35" s="1663"/>
      <c r="J35" s="57"/>
      <c r="K35" s="57"/>
      <c r="L35" s="57" t="s">
        <v>42</v>
      </c>
    </row>
    <row r="36" spans="1:12" x14ac:dyDescent="0.25">
      <c r="A36" s="16">
        <v>41824</v>
      </c>
      <c r="B36" s="17" t="s">
        <v>18</v>
      </c>
      <c r="C36" s="57">
        <v>115</v>
      </c>
      <c r="D36" s="57">
        <f>+C36*(100-E36)/100</f>
        <v>40.25</v>
      </c>
      <c r="E36" s="57">
        <v>65</v>
      </c>
      <c r="F36" s="57"/>
      <c r="G36" s="57">
        <v>150</v>
      </c>
      <c r="H36" s="57"/>
      <c r="I36" s="57"/>
      <c r="J36" s="57"/>
      <c r="K36" s="57"/>
      <c r="L36" s="57" t="s">
        <v>36</v>
      </c>
    </row>
    <row r="37" spans="1:12" ht="20.100000000000001" customHeight="1" x14ac:dyDescent="0.25">
      <c r="A37" s="16">
        <v>41863</v>
      </c>
      <c r="B37" s="17" t="s">
        <v>11</v>
      </c>
      <c r="C37" s="1664" t="s">
        <v>338</v>
      </c>
      <c r="D37" s="1665"/>
      <c r="E37" s="1665"/>
      <c r="F37" s="1665"/>
      <c r="G37" s="1665"/>
      <c r="H37" s="1665"/>
      <c r="I37" s="1665"/>
      <c r="J37" s="1666"/>
      <c r="K37" s="999"/>
      <c r="L37" s="57"/>
    </row>
    <row r="38" spans="1:12" s="89" customFormat="1" ht="20.100000000000001" customHeight="1" x14ac:dyDescent="0.25">
      <c r="A38" s="16">
        <v>41876</v>
      </c>
      <c r="B38" s="17" t="s">
        <v>127</v>
      </c>
      <c r="C38" s="57"/>
      <c r="D38" s="57"/>
      <c r="E38" s="57"/>
      <c r="F38" s="57"/>
      <c r="G38" s="57"/>
      <c r="H38" s="57">
        <v>5260</v>
      </c>
      <c r="I38" s="57">
        <v>95</v>
      </c>
      <c r="J38" s="57"/>
      <c r="K38" s="1000"/>
      <c r="L38" s="7" t="s">
        <v>838</v>
      </c>
    </row>
    <row r="39" spans="1:12" x14ac:dyDescent="0.25">
      <c r="A39" s="16">
        <v>41879</v>
      </c>
      <c r="B39" s="17" t="s">
        <v>18</v>
      </c>
      <c r="C39" s="57">
        <v>110</v>
      </c>
      <c r="D39" s="57">
        <f>+C39*(100-E39)/100</f>
        <v>38.5</v>
      </c>
      <c r="E39" s="57">
        <v>65</v>
      </c>
      <c r="F39" s="57"/>
      <c r="G39" s="57">
        <v>136</v>
      </c>
      <c r="H39" s="57"/>
      <c r="I39" s="57"/>
      <c r="J39" s="57"/>
      <c r="K39" s="57"/>
      <c r="L39" s="57" t="s">
        <v>36</v>
      </c>
    </row>
    <row r="40" spans="1:12" x14ac:dyDescent="0.25">
      <c r="A40" s="16">
        <v>41901</v>
      </c>
      <c r="B40" s="17" t="s">
        <v>13</v>
      </c>
      <c r="C40" s="1606" t="s">
        <v>14</v>
      </c>
      <c r="D40" s="1606"/>
      <c r="E40" s="1606"/>
      <c r="F40" s="1606"/>
      <c r="G40" s="1606"/>
      <c r="H40" s="1606"/>
      <c r="I40" s="1606"/>
      <c r="J40" s="1606"/>
      <c r="L40" s="57"/>
    </row>
    <row r="41" spans="1:12" ht="20.100000000000001" customHeight="1" x14ac:dyDescent="0.25">
      <c r="A41" s="16">
        <v>41946</v>
      </c>
      <c r="B41" s="17" t="s">
        <v>13</v>
      </c>
      <c r="C41" s="1661" t="s">
        <v>74</v>
      </c>
      <c r="D41" s="1662"/>
      <c r="E41" s="1662"/>
      <c r="F41" s="1662"/>
      <c r="G41" s="1662"/>
      <c r="H41" s="1662"/>
      <c r="I41" s="1662"/>
      <c r="J41" s="1663"/>
      <c r="K41" s="1002"/>
      <c r="L41" s="57"/>
    </row>
    <row r="42" spans="1:12" ht="20.100000000000001" customHeight="1" x14ac:dyDescent="0.25">
      <c r="A42" s="16">
        <v>41961</v>
      </c>
      <c r="B42" s="17" t="s">
        <v>127</v>
      </c>
      <c r="C42" s="57"/>
      <c r="D42" s="57"/>
      <c r="E42" s="57"/>
      <c r="F42" s="57"/>
      <c r="G42" s="57"/>
      <c r="H42" s="57">
        <v>5600</v>
      </c>
      <c r="I42" s="57">
        <v>90</v>
      </c>
      <c r="J42" s="57"/>
      <c r="K42" s="57"/>
      <c r="L42" s="57" t="s">
        <v>42</v>
      </c>
    </row>
    <row r="43" spans="1:12" ht="20.100000000000001" customHeight="1" thickBot="1" x14ac:dyDescent="0.3">
      <c r="A43" s="22">
        <v>42000</v>
      </c>
      <c r="B43" s="23" t="s">
        <v>18</v>
      </c>
      <c r="C43" s="58">
        <v>110</v>
      </c>
      <c r="D43" s="58">
        <f>+C43*(100-E43)/100</f>
        <v>44</v>
      </c>
      <c r="E43" s="58">
        <v>60</v>
      </c>
      <c r="F43" s="58"/>
      <c r="G43" s="58">
        <v>125</v>
      </c>
      <c r="H43" s="58"/>
      <c r="I43" s="58"/>
      <c r="J43" s="58"/>
      <c r="K43" s="58"/>
      <c r="L43" s="58" t="s">
        <v>214</v>
      </c>
    </row>
    <row r="44" spans="1:12" ht="20.100000000000001" customHeight="1" thickTop="1" x14ac:dyDescent="0.25">
      <c r="A44" s="44">
        <v>42044</v>
      </c>
      <c r="B44" s="45" t="s">
        <v>127</v>
      </c>
      <c r="C44" s="67"/>
      <c r="D44" s="67"/>
      <c r="E44" s="67"/>
      <c r="F44" s="67"/>
      <c r="G44" s="67"/>
      <c r="H44" s="67">
        <v>5435</v>
      </c>
      <c r="I44" s="67">
        <v>99</v>
      </c>
      <c r="J44" s="67"/>
      <c r="K44" s="67"/>
      <c r="L44" s="67" t="s">
        <v>42</v>
      </c>
    </row>
    <row r="45" spans="1:12" ht="20.100000000000001" customHeight="1" x14ac:dyDescent="0.25">
      <c r="A45" s="187">
        <v>42113</v>
      </c>
      <c r="B45" s="45" t="s">
        <v>18</v>
      </c>
      <c r="C45" s="67">
        <v>115</v>
      </c>
      <c r="D45" s="67">
        <f>+C45*(100-E45)/100</f>
        <v>46</v>
      </c>
      <c r="E45" s="67">
        <v>60</v>
      </c>
      <c r="F45" s="67"/>
      <c r="G45" s="67">
        <v>120</v>
      </c>
      <c r="H45" s="67"/>
      <c r="I45" s="67"/>
      <c r="J45" s="67"/>
      <c r="K45" s="67"/>
      <c r="L45" s="67" t="s">
        <v>214</v>
      </c>
    </row>
    <row r="46" spans="1:12" x14ac:dyDescent="0.25">
      <c r="A46" s="29">
        <v>42173</v>
      </c>
      <c r="B46" s="30" t="s">
        <v>18</v>
      </c>
      <c r="C46" s="56">
        <v>145</v>
      </c>
      <c r="D46" s="56">
        <f>+C46*(100-E46)/100</f>
        <v>58</v>
      </c>
      <c r="E46" s="56">
        <v>60</v>
      </c>
      <c r="F46" s="56"/>
      <c r="G46" s="56">
        <v>140</v>
      </c>
      <c r="H46" s="56"/>
      <c r="I46" s="56"/>
      <c r="J46" s="56"/>
      <c r="K46" s="56"/>
      <c r="L46" s="56" t="s">
        <v>36</v>
      </c>
    </row>
    <row r="47" spans="1:12" ht="20.100000000000001" customHeight="1" x14ac:dyDescent="0.25">
      <c r="A47" s="16">
        <v>42199</v>
      </c>
      <c r="B47" s="17" t="s">
        <v>127</v>
      </c>
      <c r="C47" s="57"/>
      <c r="D47" s="57"/>
      <c r="E47" s="57"/>
      <c r="F47" s="57"/>
      <c r="G47" s="57"/>
      <c r="H47" s="57">
        <v>5535</v>
      </c>
      <c r="I47" s="57">
        <v>100</v>
      </c>
      <c r="J47" s="57"/>
      <c r="K47" s="57"/>
      <c r="L47" s="57" t="s">
        <v>1061</v>
      </c>
    </row>
    <row r="48" spans="1:12" ht="19.5" customHeight="1" x14ac:dyDescent="0.25">
      <c r="A48" s="16">
        <v>42248</v>
      </c>
      <c r="B48" s="17" t="s">
        <v>13</v>
      </c>
      <c r="C48" s="1664" t="s">
        <v>1146</v>
      </c>
      <c r="D48" s="1665"/>
      <c r="E48" s="1665"/>
      <c r="F48" s="1665"/>
      <c r="G48" s="1665"/>
      <c r="H48" s="1665"/>
      <c r="I48" s="1665"/>
      <c r="J48" s="1666"/>
      <c r="K48" s="999"/>
      <c r="L48" s="57"/>
    </row>
    <row r="49" spans="1:12" x14ac:dyDescent="0.25">
      <c r="A49" s="16">
        <v>42251</v>
      </c>
      <c r="B49" s="17" t="s">
        <v>18</v>
      </c>
      <c r="C49" s="57">
        <v>150</v>
      </c>
      <c r="D49" s="57">
        <f>+C49*(100-E49)/100</f>
        <v>60</v>
      </c>
      <c r="E49" s="57">
        <v>60</v>
      </c>
      <c r="F49" s="57"/>
      <c r="G49" s="57">
        <v>60</v>
      </c>
      <c r="H49" s="57"/>
      <c r="I49" s="57"/>
      <c r="J49" s="57"/>
      <c r="K49" s="57"/>
      <c r="L49" s="57" t="s">
        <v>36</v>
      </c>
    </row>
    <row r="50" spans="1:12" ht="36" customHeight="1" x14ac:dyDescent="0.25">
      <c r="A50" s="16">
        <v>42251</v>
      </c>
      <c r="B50" s="17" t="s">
        <v>13</v>
      </c>
      <c r="C50" s="1664" t="s">
        <v>1073</v>
      </c>
      <c r="D50" s="1665"/>
      <c r="E50" s="1665"/>
      <c r="F50" s="1665"/>
      <c r="G50" s="1665"/>
      <c r="H50" s="1665"/>
      <c r="I50" s="1665"/>
      <c r="J50" s="1666"/>
      <c r="K50" s="999"/>
      <c r="L50" s="57"/>
    </row>
    <row r="51" spans="1:12" x14ac:dyDescent="0.25">
      <c r="A51" s="19">
        <v>42255</v>
      </c>
      <c r="B51" s="20" t="s">
        <v>18</v>
      </c>
      <c r="C51" s="60">
        <v>50</v>
      </c>
      <c r="D51" s="60">
        <f>+C51*(100-E51)/100</f>
        <v>20</v>
      </c>
      <c r="E51" s="60">
        <v>60</v>
      </c>
      <c r="F51" s="60"/>
      <c r="G51" s="60">
        <v>180</v>
      </c>
      <c r="H51" s="60"/>
      <c r="I51" s="60"/>
      <c r="J51" s="60"/>
      <c r="K51" s="60"/>
      <c r="L51" s="60" t="s">
        <v>1074</v>
      </c>
    </row>
    <row r="52" spans="1:12" x14ac:dyDescent="0.25">
      <c r="A52" s="29">
        <v>42323</v>
      </c>
      <c r="B52" s="30" t="s">
        <v>127</v>
      </c>
      <c r="C52" s="56"/>
      <c r="D52" s="56"/>
      <c r="E52" s="56"/>
      <c r="F52" s="56"/>
      <c r="G52" s="56"/>
      <c r="H52" s="56">
        <v>5320</v>
      </c>
      <c r="I52" s="56">
        <v>100</v>
      </c>
      <c r="J52" s="56"/>
      <c r="K52" s="56"/>
      <c r="L52" s="56" t="s">
        <v>1120</v>
      </c>
    </row>
    <row r="53" spans="1:12" ht="20.100000000000001" customHeight="1" x14ac:dyDescent="0.25">
      <c r="A53" s="19">
        <v>42329</v>
      </c>
      <c r="B53" s="20" t="s">
        <v>18</v>
      </c>
      <c r="C53" s="60">
        <v>90</v>
      </c>
      <c r="D53" s="60">
        <f>+C53*(100-E53)/100</f>
        <v>36</v>
      </c>
      <c r="E53" s="60">
        <v>60</v>
      </c>
      <c r="F53" s="60"/>
      <c r="G53" s="60">
        <v>210</v>
      </c>
      <c r="H53" s="60"/>
      <c r="I53" s="60"/>
      <c r="J53" s="60"/>
      <c r="K53" s="60"/>
      <c r="L53" s="60" t="s">
        <v>1135</v>
      </c>
    </row>
    <row r="54" spans="1:12" x14ac:dyDescent="0.25">
      <c r="A54" s="29">
        <v>42339</v>
      </c>
      <c r="B54" s="30" t="s">
        <v>18</v>
      </c>
      <c r="C54" s="56">
        <v>130</v>
      </c>
      <c r="D54" s="56">
        <f>+C54*(100-E54)/100</f>
        <v>52</v>
      </c>
      <c r="E54" s="56">
        <v>60</v>
      </c>
      <c r="F54" s="56"/>
      <c r="G54" s="56">
        <v>170</v>
      </c>
      <c r="H54" s="56"/>
      <c r="I54" s="56"/>
      <c r="J54" s="56"/>
      <c r="K54" s="56"/>
      <c r="L54" s="56" t="s">
        <v>1140</v>
      </c>
    </row>
    <row r="55" spans="1:12" ht="20.100000000000001" customHeight="1" thickBot="1" x14ac:dyDescent="0.3">
      <c r="A55" s="110">
        <v>42342</v>
      </c>
      <c r="B55" s="111" t="s">
        <v>18</v>
      </c>
      <c r="C55" s="113">
        <v>115</v>
      </c>
      <c r="D55" s="113">
        <f>+C55*(100-E55)/100</f>
        <v>46</v>
      </c>
      <c r="E55" s="113">
        <v>60</v>
      </c>
      <c r="F55" s="113"/>
      <c r="G55" s="113"/>
      <c r="H55" s="113"/>
      <c r="I55" s="113"/>
      <c r="J55" s="113"/>
      <c r="K55" s="113"/>
      <c r="L55" s="113" t="s">
        <v>1074</v>
      </c>
    </row>
    <row r="56" spans="1:12" ht="20.100000000000001" customHeight="1" thickTop="1" x14ac:dyDescent="0.25">
      <c r="A56" s="40">
        <v>42402</v>
      </c>
      <c r="B56" s="41" t="s">
        <v>18</v>
      </c>
      <c r="C56" s="61">
        <v>135</v>
      </c>
      <c r="D56" s="61">
        <f>+C56*(100-E56)/100</f>
        <v>54</v>
      </c>
      <c r="E56" s="61">
        <v>60</v>
      </c>
      <c r="F56" s="61"/>
      <c r="G56" s="61">
        <v>215</v>
      </c>
      <c r="H56" s="61"/>
      <c r="I56" s="61"/>
      <c r="J56" s="61"/>
      <c r="K56" s="61"/>
      <c r="L56" s="61" t="s">
        <v>1169</v>
      </c>
    </row>
    <row r="57" spans="1:12" ht="20.100000000000001" customHeight="1" x14ac:dyDescent="0.25">
      <c r="A57" s="380">
        <v>42427</v>
      </c>
      <c r="B57" s="17" t="s">
        <v>18</v>
      </c>
      <c r="C57" s="57">
        <v>115</v>
      </c>
      <c r="D57" s="57">
        <f>+C57*(100-E57)/100</f>
        <v>46</v>
      </c>
      <c r="E57" s="57">
        <v>60</v>
      </c>
      <c r="F57" s="57"/>
      <c r="G57" s="57">
        <v>210</v>
      </c>
      <c r="H57" s="57"/>
      <c r="I57" s="57"/>
      <c r="J57" s="57"/>
      <c r="K57" s="57"/>
      <c r="L57" s="57" t="s">
        <v>30</v>
      </c>
    </row>
    <row r="58" spans="1:12" ht="125.25" customHeight="1" x14ac:dyDescent="0.25">
      <c r="A58" s="380">
        <v>42453</v>
      </c>
      <c r="B58" s="17" t="s">
        <v>11</v>
      </c>
      <c r="C58" s="1664" t="s">
        <v>1218</v>
      </c>
      <c r="D58" s="1665"/>
      <c r="E58" s="1665"/>
      <c r="F58" s="1665"/>
      <c r="G58" s="1665"/>
      <c r="H58" s="1665"/>
      <c r="I58" s="1665"/>
      <c r="J58" s="1666"/>
      <c r="K58" s="999"/>
      <c r="L58" s="293" t="s">
        <v>1219</v>
      </c>
    </row>
    <row r="59" spans="1:12" ht="76.5" customHeight="1" x14ac:dyDescent="0.25">
      <c r="A59" s="462">
        <v>42649</v>
      </c>
      <c r="B59" s="463" t="s">
        <v>24</v>
      </c>
      <c r="C59" s="1705" t="s">
        <v>1402</v>
      </c>
      <c r="D59" s="1765"/>
      <c r="E59" s="1765"/>
      <c r="F59" s="1765"/>
      <c r="G59" s="1765"/>
      <c r="H59" s="1765"/>
      <c r="I59" s="1765"/>
      <c r="J59" s="1766"/>
      <c r="K59" s="700" t="s">
        <v>1543</v>
      </c>
      <c r="L59" s="700" t="s">
        <v>1543</v>
      </c>
    </row>
    <row r="60" spans="1:12" ht="20.100000000000001" customHeight="1" x14ac:dyDescent="0.25">
      <c r="A60" s="380">
        <v>42670</v>
      </c>
      <c r="B60" s="17" t="s">
        <v>13</v>
      </c>
      <c r="C60" s="1655" t="s">
        <v>46</v>
      </c>
      <c r="D60" s="1656"/>
      <c r="E60" s="1656"/>
      <c r="F60" s="1656"/>
      <c r="G60" s="1656"/>
      <c r="H60" s="1656"/>
      <c r="I60" s="1656"/>
      <c r="J60" s="1657"/>
      <c r="K60" s="991"/>
      <c r="L60" s="179"/>
    </row>
    <row r="61" spans="1:12" ht="29.25" customHeight="1" x14ac:dyDescent="0.25">
      <c r="A61" s="19">
        <v>42674</v>
      </c>
      <c r="B61" s="20" t="s">
        <v>18</v>
      </c>
      <c r="C61" s="237">
        <v>95</v>
      </c>
      <c r="D61" s="237">
        <f>+C61*(100-E61)/100</f>
        <v>38</v>
      </c>
      <c r="E61" s="237">
        <v>60</v>
      </c>
      <c r="F61" s="237"/>
      <c r="G61" s="237">
        <v>170</v>
      </c>
      <c r="H61" s="237"/>
      <c r="I61" s="237"/>
      <c r="J61" s="237"/>
      <c r="K61" s="237"/>
      <c r="L61" s="237" t="s">
        <v>1509</v>
      </c>
    </row>
    <row r="62" spans="1:12" ht="23.25" customHeight="1" thickBot="1" x14ac:dyDescent="0.3">
      <c r="A62" s="120">
        <v>42679</v>
      </c>
      <c r="B62" s="121" t="s">
        <v>127</v>
      </c>
      <c r="C62" s="400"/>
      <c r="D62" s="400"/>
      <c r="E62" s="400"/>
      <c r="F62" s="400"/>
      <c r="G62" s="400"/>
      <c r="H62" s="1824" t="s">
        <v>1448</v>
      </c>
      <c r="I62" s="1825"/>
      <c r="J62" s="400"/>
      <c r="K62" s="400"/>
      <c r="L62" s="400" t="s">
        <v>1584</v>
      </c>
    </row>
    <row r="63" spans="1:12" ht="25.5" customHeight="1" thickTop="1" x14ac:dyDescent="0.25">
      <c r="A63" s="382">
        <v>42770</v>
      </c>
      <c r="B63" s="389" t="s">
        <v>18</v>
      </c>
      <c r="C63" s="238">
        <v>165</v>
      </c>
      <c r="D63" s="238">
        <f>+C63*(100-E63)/100</f>
        <v>66</v>
      </c>
      <c r="E63" s="238">
        <v>60</v>
      </c>
      <c r="F63" s="238"/>
      <c r="G63" s="238">
        <v>215</v>
      </c>
      <c r="H63" s="238"/>
      <c r="I63" s="238"/>
      <c r="J63" s="238"/>
      <c r="K63" s="238"/>
      <c r="L63" s="238" t="s">
        <v>1510</v>
      </c>
    </row>
    <row r="64" spans="1:12" ht="20.25" customHeight="1" x14ac:dyDescent="0.25">
      <c r="A64" s="16">
        <v>42803</v>
      </c>
      <c r="B64" s="17" t="s">
        <v>127</v>
      </c>
      <c r="C64" s="179"/>
      <c r="D64" s="179"/>
      <c r="E64" s="179"/>
      <c r="F64" s="179"/>
      <c r="G64" s="179"/>
      <c r="H64" s="179">
        <v>5327</v>
      </c>
      <c r="I64" s="179">
        <v>91</v>
      </c>
      <c r="J64" s="179"/>
      <c r="K64" s="179"/>
      <c r="L64" s="179" t="s">
        <v>1583</v>
      </c>
    </row>
    <row r="65" spans="1:12" x14ac:dyDescent="0.25">
      <c r="A65" s="16">
        <v>42816</v>
      </c>
      <c r="B65" s="17" t="s">
        <v>13</v>
      </c>
      <c r="C65" s="1658" t="s">
        <v>1609</v>
      </c>
      <c r="D65" s="1659"/>
      <c r="E65" s="1659"/>
      <c r="F65" s="1659"/>
      <c r="G65" s="1659"/>
      <c r="H65" s="1659"/>
      <c r="I65" s="1659"/>
      <c r="J65" s="1660"/>
      <c r="K65" s="997"/>
      <c r="L65" s="179"/>
    </row>
    <row r="66" spans="1:12" x14ac:dyDescent="0.25">
      <c r="A66" s="16">
        <v>42837</v>
      </c>
      <c r="B66" s="17" t="s">
        <v>18</v>
      </c>
      <c r="C66" s="179">
        <v>163</v>
      </c>
      <c r="D66" s="179">
        <f>+C66*(100-E66)/100</f>
        <v>65.2</v>
      </c>
      <c r="E66" s="179">
        <v>60</v>
      </c>
      <c r="F66" s="179"/>
      <c r="G66" s="179">
        <v>160</v>
      </c>
      <c r="H66" s="179"/>
      <c r="I66" s="179"/>
      <c r="J66" s="179"/>
      <c r="K66" s="179"/>
      <c r="L66" s="179" t="s">
        <v>1588</v>
      </c>
    </row>
    <row r="67" spans="1:12" x14ac:dyDescent="0.25">
      <c r="A67" s="19">
        <v>42960</v>
      </c>
      <c r="B67" s="20" t="s">
        <v>18</v>
      </c>
      <c r="C67" s="237">
        <v>240</v>
      </c>
      <c r="D67" s="237">
        <f>+C67*(100-E67)/100</f>
        <v>96</v>
      </c>
      <c r="E67" s="237">
        <v>60</v>
      </c>
      <c r="F67" s="237"/>
      <c r="G67" s="237">
        <v>240</v>
      </c>
      <c r="H67" s="237"/>
      <c r="I67" s="237"/>
      <c r="J67" s="237"/>
      <c r="K67" s="237"/>
      <c r="L67" s="237" t="s">
        <v>1677</v>
      </c>
    </row>
    <row r="68" spans="1:12" ht="39" customHeight="1" x14ac:dyDescent="0.25">
      <c r="A68" s="16">
        <v>42970</v>
      </c>
      <c r="B68" s="17" t="s">
        <v>13</v>
      </c>
      <c r="C68" s="1655" t="s">
        <v>1693</v>
      </c>
      <c r="D68" s="1656"/>
      <c r="E68" s="1656"/>
      <c r="F68" s="1656"/>
      <c r="G68" s="1656"/>
      <c r="H68" s="1656"/>
      <c r="I68" s="1656"/>
      <c r="J68" s="1657"/>
      <c r="K68" s="991"/>
      <c r="L68" s="179"/>
    </row>
    <row r="69" spans="1:12" ht="21" customHeight="1" x14ac:dyDescent="0.25">
      <c r="A69" s="16">
        <v>42991</v>
      </c>
      <c r="B69" s="17" t="s">
        <v>13</v>
      </c>
      <c r="C69" s="1655" t="s">
        <v>142</v>
      </c>
      <c r="D69" s="1656"/>
      <c r="E69" s="1656"/>
      <c r="F69" s="1656"/>
      <c r="G69" s="1656"/>
      <c r="H69" s="1656"/>
      <c r="I69" s="1656"/>
      <c r="J69" s="1657"/>
      <c r="K69" s="991"/>
      <c r="L69" s="179"/>
    </row>
    <row r="70" spans="1:12" ht="39.75" customHeight="1" x14ac:dyDescent="0.25">
      <c r="A70" s="16">
        <v>43007</v>
      </c>
      <c r="B70" s="17" t="s">
        <v>13</v>
      </c>
      <c r="C70" s="1655" t="s">
        <v>1738</v>
      </c>
      <c r="D70" s="1656"/>
      <c r="E70" s="1656"/>
      <c r="F70" s="1656"/>
      <c r="G70" s="1656"/>
      <c r="H70" s="1656"/>
      <c r="I70" s="1656"/>
      <c r="J70" s="1657"/>
      <c r="K70" s="991"/>
      <c r="L70" s="179"/>
    </row>
    <row r="71" spans="1:12" ht="71.25" customHeight="1" x14ac:dyDescent="0.25">
      <c r="A71" s="485">
        <v>43020</v>
      </c>
      <c r="B71" s="514" t="s">
        <v>24</v>
      </c>
      <c r="C71" s="1652" t="s">
        <v>2248</v>
      </c>
      <c r="D71" s="1653"/>
      <c r="E71" s="1653"/>
      <c r="F71" s="1653"/>
      <c r="G71" s="1653"/>
      <c r="H71" s="1653"/>
      <c r="I71" s="1653"/>
      <c r="J71" s="1654"/>
      <c r="K71" s="994"/>
      <c r="L71" s="664" t="s">
        <v>1543</v>
      </c>
    </row>
    <row r="72" spans="1:12" ht="20.100000000000001" customHeight="1" x14ac:dyDescent="0.25">
      <c r="A72" s="16">
        <v>43029</v>
      </c>
      <c r="B72" s="17" t="s">
        <v>127</v>
      </c>
      <c r="C72" s="179"/>
      <c r="D72" s="179"/>
      <c r="E72" s="179"/>
      <c r="F72" s="179"/>
      <c r="G72" s="179"/>
      <c r="H72" s="179"/>
      <c r="I72" s="179"/>
      <c r="J72" s="179"/>
      <c r="K72" s="179"/>
      <c r="L72" s="179" t="s">
        <v>42</v>
      </c>
    </row>
    <row r="73" spans="1:12" x14ac:dyDescent="0.25">
      <c r="A73" s="16">
        <v>43067</v>
      </c>
      <c r="B73" s="17" t="s">
        <v>18</v>
      </c>
      <c r="C73" s="179">
        <v>155</v>
      </c>
      <c r="D73" s="179">
        <f>+C73*(100-E73)/100</f>
        <v>62</v>
      </c>
      <c r="E73" s="179">
        <v>60</v>
      </c>
      <c r="F73" s="179"/>
      <c r="G73" s="179">
        <v>192</v>
      </c>
      <c r="H73" s="179"/>
      <c r="I73" s="179"/>
      <c r="J73" s="179"/>
      <c r="K73" s="179"/>
      <c r="L73" s="179" t="s">
        <v>1824</v>
      </c>
    </row>
    <row r="74" spans="1:12" s="89" customFormat="1" x14ac:dyDescent="0.25">
      <c r="A74" s="522">
        <v>43081</v>
      </c>
      <c r="B74" s="17" t="s">
        <v>127</v>
      </c>
      <c r="C74" s="179"/>
      <c r="D74" s="179"/>
      <c r="E74" s="179"/>
      <c r="F74" s="179"/>
      <c r="G74" s="179"/>
      <c r="H74" s="1658" t="s">
        <v>1361</v>
      </c>
      <c r="I74" s="1659"/>
      <c r="J74" s="1660"/>
      <c r="K74" s="996"/>
      <c r="L74" s="204" t="s">
        <v>42</v>
      </c>
    </row>
    <row r="75" spans="1:12" x14ac:dyDescent="0.25">
      <c r="A75" s="16">
        <v>43155</v>
      </c>
      <c r="B75" s="17" t="s">
        <v>18</v>
      </c>
      <c r="C75" s="179">
        <v>185</v>
      </c>
      <c r="D75" s="179">
        <f t="shared" ref="D75:D91" si="0">+C75*(100-E75)/100</f>
        <v>64.75</v>
      </c>
      <c r="E75" s="179">
        <v>65</v>
      </c>
      <c r="F75" s="179"/>
      <c r="G75" s="179">
        <v>180</v>
      </c>
      <c r="H75" s="179"/>
      <c r="I75" s="179"/>
      <c r="J75" s="179"/>
      <c r="K75" s="179"/>
      <c r="L75" s="179" t="s">
        <v>1588</v>
      </c>
    </row>
    <row r="76" spans="1:12" x14ac:dyDescent="0.25">
      <c r="A76" s="16">
        <v>43210</v>
      </c>
      <c r="B76" s="17" t="s">
        <v>13</v>
      </c>
      <c r="C76" s="1658" t="s">
        <v>2038</v>
      </c>
      <c r="D76" s="1659"/>
      <c r="E76" s="1659"/>
      <c r="F76" s="1659"/>
      <c r="G76" s="1659"/>
      <c r="H76" s="1659"/>
      <c r="I76" s="1659"/>
      <c r="J76" s="1660"/>
      <c r="K76" s="997"/>
      <c r="L76" s="179"/>
    </row>
    <row r="77" spans="1:12" s="89" customFormat="1" ht="18.75" customHeight="1" x14ac:dyDescent="0.25">
      <c r="A77" s="675">
        <v>43264</v>
      </c>
      <c r="B77" s="17" t="s">
        <v>18</v>
      </c>
      <c r="C77" s="674">
        <v>170</v>
      </c>
      <c r="D77" s="179">
        <f>+C77*(100-E77)/100</f>
        <v>59.5</v>
      </c>
      <c r="E77" s="676">
        <v>65</v>
      </c>
      <c r="F77" s="676"/>
      <c r="G77" s="676">
        <v>170</v>
      </c>
      <c r="H77" s="676"/>
      <c r="I77" s="676"/>
      <c r="J77" s="676"/>
      <c r="K77" s="986"/>
      <c r="L77" s="204" t="s">
        <v>2098</v>
      </c>
    </row>
    <row r="78" spans="1:12" ht="50.25" customHeight="1" x14ac:dyDescent="0.25">
      <c r="A78" s="16">
        <v>43313</v>
      </c>
      <c r="B78" s="17" t="s">
        <v>13</v>
      </c>
      <c r="C78" s="1655" t="s">
        <v>2168</v>
      </c>
      <c r="D78" s="1656"/>
      <c r="E78" s="1656"/>
      <c r="F78" s="1656"/>
      <c r="G78" s="1656"/>
      <c r="H78" s="1656"/>
      <c r="I78" s="1656"/>
      <c r="J78" s="1657"/>
      <c r="K78" s="991"/>
      <c r="L78" s="716" t="s">
        <v>2158</v>
      </c>
    </row>
    <row r="79" spans="1:12" ht="20.100000000000001" customHeight="1" x14ac:dyDescent="0.25">
      <c r="A79" s="16">
        <v>43320</v>
      </c>
      <c r="B79" s="17" t="s">
        <v>18</v>
      </c>
      <c r="C79" s="179">
        <v>160</v>
      </c>
      <c r="D79" s="179">
        <f t="shared" si="0"/>
        <v>48</v>
      </c>
      <c r="E79" s="179">
        <v>70</v>
      </c>
      <c r="F79" s="179"/>
      <c r="G79" s="179">
        <v>165</v>
      </c>
      <c r="H79" s="179"/>
      <c r="I79" s="179"/>
      <c r="J79" s="179"/>
      <c r="K79" s="179"/>
      <c r="L79" s="179" t="s">
        <v>2098</v>
      </c>
    </row>
    <row r="80" spans="1:12" ht="20.100000000000001" customHeight="1" x14ac:dyDescent="0.25">
      <c r="A80" s="16">
        <v>43375</v>
      </c>
      <c r="B80" s="17" t="s">
        <v>127</v>
      </c>
      <c r="C80" s="179"/>
      <c r="D80" s="179"/>
      <c r="E80" s="179"/>
      <c r="F80" s="179"/>
      <c r="G80" s="179"/>
      <c r="H80" s="1658" t="s">
        <v>1361</v>
      </c>
      <c r="I80" s="1659"/>
      <c r="J80" s="1660"/>
      <c r="K80" s="997"/>
      <c r="L80" s="179" t="s">
        <v>2229</v>
      </c>
    </row>
    <row r="81" spans="1:12" ht="20.100000000000001" customHeight="1" x14ac:dyDescent="0.25">
      <c r="A81" s="16">
        <v>43380</v>
      </c>
      <c r="B81" s="17" t="s">
        <v>18</v>
      </c>
      <c r="C81" s="179">
        <v>145</v>
      </c>
      <c r="D81" s="179">
        <f t="shared" si="0"/>
        <v>36.25</v>
      </c>
      <c r="E81" s="179">
        <v>75</v>
      </c>
      <c r="F81" s="179"/>
      <c r="G81" s="179">
        <v>140</v>
      </c>
      <c r="H81" s="179"/>
      <c r="I81" s="179"/>
      <c r="J81" s="179"/>
      <c r="K81" s="179"/>
      <c r="L81" s="179" t="s">
        <v>2237</v>
      </c>
    </row>
    <row r="82" spans="1:12" ht="20.100000000000001" customHeight="1" thickBot="1" x14ac:dyDescent="0.3">
      <c r="A82" s="22">
        <v>43451</v>
      </c>
      <c r="B82" s="23" t="s">
        <v>18</v>
      </c>
      <c r="C82" s="367">
        <v>150</v>
      </c>
      <c r="D82" s="367">
        <f t="shared" si="0"/>
        <v>37.5</v>
      </c>
      <c r="E82" s="367">
        <v>75</v>
      </c>
      <c r="F82" s="367"/>
      <c r="G82" s="367">
        <v>155</v>
      </c>
      <c r="H82" s="367"/>
      <c r="I82" s="367"/>
      <c r="J82" s="367"/>
      <c r="K82" s="367"/>
      <c r="L82" s="367" t="s">
        <v>2146</v>
      </c>
    </row>
    <row r="83" spans="1:12" ht="60.75" customHeight="1" thickTop="1" x14ac:dyDescent="0.25">
      <c r="A83" s="774">
        <v>43466</v>
      </c>
      <c r="B83" s="775" t="s">
        <v>13</v>
      </c>
      <c r="C83" s="1816" t="s">
        <v>2373</v>
      </c>
      <c r="D83" s="1817"/>
      <c r="E83" s="1817"/>
      <c r="F83" s="1817"/>
      <c r="G83" s="1817"/>
      <c r="H83" s="1817"/>
      <c r="I83" s="1817"/>
      <c r="J83" s="1818"/>
      <c r="K83" s="1143"/>
      <c r="L83" s="716" t="s">
        <v>2356</v>
      </c>
    </row>
    <row r="84" spans="1:12" ht="40.5" customHeight="1" x14ac:dyDescent="0.25">
      <c r="A84" s="800">
        <v>43489</v>
      </c>
      <c r="B84" s="17" t="s">
        <v>13</v>
      </c>
      <c r="C84" s="1734" t="s">
        <v>2402</v>
      </c>
      <c r="D84" s="1735"/>
      <c r="E84" s="1735"/>
      <c r="F84" s="1735"/>
      <c r="G84" s="1735"/>
      <c r="H84" s="1735"/>
      <c r="I84" s="1735"/>
      <c r="J84" s="1736"/>
      <c r="K84" s="1031"/>
      <c r="L84" s="716" t="s">
        <v>2384</v>
      </c>
    </row>
    <row r="85" spans="1:12" ht="21" x14ac:dyDescent="0.25">
      <c r="A85" s="848">
        <v>43492</v>
      </c>
      <c r="B85" s="17"/>
      <c r="C85" s="1826" t="s">
        <v>2501</v>
      </c>
      <c r="D85" s="1827"/>
      <c r="E85" s="1827"/>
      <c r="F85" s="1827"/>
      <c r="G85" s="1827"/>
      <c r="H85" s="1827"/>
      <c r="I85" s="1827"/>
      <c r="J85" s="1828"/>
      <c r="K85" s="1064"/>
      <c r="L85" s="179"/>
    </row>
    <row r="86" spans="1:12" ht="20.100000000000001" customHeight="1" x14ac:dyDescent="0.25">
      <c r="A86" s="16">
        <v>43790</v>
      </c>
      <c r="B86" s="17" t="s">
        <v>26</v>
      </c>
      <c r="C86" s="1658" t="s">
        <v>2707</v>
      </c>
      <c r="D86" s="1659"/>
      <c r="E86" s="1659"/>
      <c r="F86" s="1659"/>
      <c r="G86" s="1659"/>
      <c r="H86" s="1659"/>
      <c r="I86" s="1659"/>
      <c r="J86" s="1660"/>
      <c r="K86" s="997"/>
      <c r="L86" s="179"/>
    </row>
    <row r="87" spans="1:12" x14ac:dyDescent="0.25">
      <c r="A87" s="16">
        <v>43942</v>
      </c>
      <c r="B87" s="17" t="s">
        <v>66</v>
      </c>
      <c r="C87" s="1658" t="s">
        <v>2881</v>
      </c>
      <c r="D87" s="1659"/>
      <c r="E87" s="1659"/>
      <c r="F87" s="1659"/>
      <c r="G87" s="1659"/>
      <c r="H87" s="1659"/>
      <c r="I87" s="1659"/>
      <c r="J87" s="1660"/>
      <c r="K87" s="997"/>
      <c r="L87" s="179"/>
    </row>
    <row r="88" spans="1:12" ht="20.100000000000001" customHeight="1" x14ac:dyDescent="0.25">
      <c r="A88" s="16"/>
      <c r="B88" s="17"/>
      <c r="C88" s="179"/>
      <c r="D88" s="179">
        <f t="shared" si="0"/>
        <v>0</v>
      </c>
      <c r="E88" s="179"/>
      <c r="F88" s="179"/>
      <c r="G88" s="179"/>
      <c r="H88" s="179"/>
      <c r="I88" s="179"/>
      <c r="J88" s="179"/>
      <c r="K88" s="179"/>
      <c r="L88" s="179"/>
    </row>
    <row r="89" spans="1:12" x14ac:dyDescent="0.25">
      <c r="A89" s="16"/>
      <c r="B89" s="17"/>
      <c r="C89" s="179"/>
      <c r="D89" s="179">
        <f t="shared" si="0"/>
        <v>0</v>
      </c>
      <c r="E89" s="179"/>
      <c r="F89" s="179"/>
      <c r="G89" s="179"/>
      <c r="H89" s="179"/>
      <c r="I89" s="179"/>
      <c r="J89" s="179"/>
      <c r="K89" s="179"/>
      <c r="L89" s="179"/>
    </row>
    <row r="90" spans="1:12" x14ac:dyDescent="0.25">
      <c r="A90" s="16"/>
      <c r="B90" s="17"/>
      <c r="C90" s="179"/>
      <c r="D90" s="179">
        <f t="shared" si="0"/>
        <v>0</v>
      </c>
      <c r="E90" s="179"/>
      <c r="F90" s="179"/>
      <c r="G90" s="179"/>
      <c r="H90" s="179"/>
      <c r="I90" s="179"/>
      <c r="J90" s="179"/>
      <c r="K90" s="179"/>
      <c r="L90" s="179"/>
    </row>
    <row r="91" spans="1:12" x14ac:dyDescent="0.25">
      <c r="A91" s="16"/>
      <c r="B91" s="17"/>
      <c r="C91" s="179"/>
      <c r="D91" s="179">
        <f t="shared" si="0"/>
        <v>0</v>
      </c>
      <c r="E91" s="179"/>
      <c r="F91" s="179"/>
      <c r="G91" s="179"/>
      <c r="H91" s="179"/>
      <c r="I91" s="179"/>
      <c r="J91" s="179"/>
      <c r="K91" s="179"/>
      <c r="L91" s="179"/>
    </row>
    <row r="92" spans="1:12" ht="20.100000000000001" customHeight="1" x14ac:dyDescent="0.25">
      <c r="A92" s="16"/>
      <c r="B92" s="17"/>
      <c r="C92" s="179"/>
      <c r="D92" s="179"/>
      <c r="E92" s="179"/>
      <c r="F92" s="179"/>
      <c r="G92" s="179"/>
      <c r="H92" s="179"/>
      <c r="I92" s="179"/>
      <c r="J92" s="179"/>
      <c r="K92" s="179"/>
      <c r="L92" s="179"/>
    </row>
    <row r="93" spans="1:12" ht="20.100000000000001" customHeight="1" x14ac:dyDescent="0.25">
      <c r="A93" s="16"/>
      <c r="B93" s="17"/>
      <c r="C93" s="179"/>
      <c r="D93" s="179"/>
      <c r="E93" s="179"/>
      <c r="F93" s="179"/>
      <c r="G93" s="179"/>
      <c r="H93" s="179"/>
      <c r="I93" s="179"/>
      <c r="J93" s="179"/>
      <c r="K93" s="179"/>
      <c r="L93" s="179"/>
    </row>
    <row r="94" spans="1:12" ht="20.100000000000001" customHeight="1" x14ac:dyDescent="0.25">
      <c r="A94" s="16"/>
      <c r="B94" s="17"/>
      <c r="C94" s="179"/>
      <c r="D94" s="179"/>
      <c r="E94" s="179"/>
      <c r="F94" s="179"/>
      <c r="G94" s="179"/>
      <c r="H94" s="179"/>
      <c r="I94" s="179"/>
      <c r="J94" s="179"/>
      <c r="K94" s="179"/>
      <c r="L94" s="179"/>
    </row>
    <row r="95" spans="1:12" ht="20.100000000000001" customHeight="1" x14ac:dyDescent="0.25">
      <c r="A95" s="16"/>
      <c r="B95" s="17"/>
      <c r="C95" s="179"/>
      <c r="D95" s="179"/>
      <c r="E95" s="179"/>
      <c r="F95" s="179"/>
      <c r="G95" s="179"/>
      <c r="H95" s="179"/>
      <c r="I95" s="179"/>
      <c r="J95" s="179"/>
      <c r="K95" s="179"/>
      <c r="L95" s="179"/>
    </row>
    <row r="96" spans="1:12" x14ac:dyDescent="0.25">
      <c r="A96" s="16"/>
      <c r="B96" s="17"/>
      <c r="C96" s="179"/>
      <c r="D96" s="179"/>
      <c r="E96" s="179"/>
      <c r="F96" s="179"/>
      <c r="G96" s="179"/>
      <c r="H96" s="179"/>
      <c r="I96" s="179"/>
      <c r="J96" s="179"/>
      <c r="K96" s="179"/>
      <c r="L96" s="179"/>
    </row>
    <row r="97" spans="1:12" x14ac:dyDescent="0.25">
      <c r="A97" s="16"/>
      <c r="B97" s="17"/>
      <c r="C97" s="179"/>
      <c r="D97" s="179"/>
      <c r="E97" s="179"/>
      <c r="F97" s="179"/>
      <c r="G97" s="179"/>
      <c r="H97" s="179"/>
      <c r="I97" s="179"/>
      <c r="J97" s="179"/>
      <c r="K97" s="179"/>
      <c r="L97" s="179"/>
    </row>
    <row r="98" spans="1:12" x14ac:dyDescent="0.25">
      <c r="A98" s="16"/>
      <c r="B98" s="17"/>
      <c r="C98" s="179"/>
      <c r="D98" s="179"/>
      <c r="E98" s="179"/>
      <c r="F98" s="179"/>
      <c r="G98" s="179"/>
      <c r="H98" s="179"/>
      <c r="I98" s="179"/>
      <c r="J98" s="179"/>
      <c r="K98" s="179"/>
      <c r="L98" s="179"/>
    </row>
    <row r="99" spans="1:12" ht="20.100000000000001" customHeight="1" x14ac:dyDescent="0.25">
      <c r="A99" s="16"/>
      <c r="B99" s="17"/>
      <c r="C99" s="57"/>
      <c r="D99" s="57"/>
      <c r="E99" s="57"/>
      <c r="F99" s="57"/>
      <c r="G99" s="57"/>
      <c r="H99" s="57"/>
      <c r="I99" s="57"/>
      <c r="J99" s="57"/>
      <c r="K99" s="57"/>
      <c r="L99" s="57"/>
    </row>
    <row r="100" spans="1:12" x14ac:dyDescent="0.25">
      <c r="A100" s="16"/>
      <c r="B100" s="17"/>
      <c r="C100" s="57"/>
      <c r="D100" s="57"/>
      <c r="E100" s="57"/>
      <c r="F100" s="57"/>
      <c r="G100" s="57"/>
      <c r="H100" s="57"/>
      <c r="I100" s="57"/>
      <c r="J100" s="57"/>
      <c r="K100" s="57"/>
      <c r="L100" s="57"/>
    </row>
    <row r="101" spans="1:12" x14ac:dyDescent="0.25">
      <c r="A101" s="16"/>
      <c r="B101" s="17"/>
      <c r="C101" s="57"/>
      <c r="D101" s="57"/>
      <c r="E101" s="57"/>
      <c r="F101" s="57"/>
      <c r="G101" s="57"/>
      <c r="H101" s="57"/>
      <c r="I101" s="57"/>
      <c r="J101" s="57"/>
      <c r="K101" s="57"/>
      <c r="L101" s="57"/>
    </row>
    <row r="102" spans="1:12" x14ac:dyDescent="0.25">
      <c r="A102" s="16"/>
      <c r="B102" s="17"/>
      <c r="C102" s="57"/>
      <c r="D102" s="57"/>
      <c r="E102" s="57"/>
      <c r="F102" s="57"/>
      <c r="G102" s="57"/>
      <c r="H102" s="57"/>
      <c r="I102" s="57"/>
      <c r="J102" s="57"/>
      <c r="K102" s="57"/>
      <c r="L102" s="57"/>
    </row>
    <row r="103" spans="1:12" ht="20.100000000000001" customHeight="1" x14ac:dyDescent="0.25">
      <c r="A103" s="16"/>
      <c r="B103" s="17"/>
      <c r="C103" s="57"/>
      <c r="D103" s="57"/>
      <c r="E103" s="57"/>
      <c r="F103" s="57"/>
      <c r="G103" s="57"/>
      <c r="H103" s="57"/>
      <c r="I103" s="57"/>
      <c r="J103" s="57"/>
      <c r="K103" s="57"/>
      <c r="L103" s="57"/>
    </row>
    <row r="104" spans="1:12" ht="20.100000000000001" customHeight="1" x14ac:dyDescent="0.25">
      <c r="A104" s="16"/>
      <c r="B104" s="17"/>
      <c r="C104" s="57"/>
      <c r="D104" s="57"/>
      <c r="E104" s="57"/>
      <c r="F104" s="57"/>
      <c r="G104" s="57"/>
      <c r="H104" s="57"/>
      <c r="I104" s="57"/>
      <c r="J104" s="57"/>
      <c r="K104" s="57"/>
      <c r="L104" s="57"/>
    </row>
    <row r="105" spans="1:12" x14ac:dyDescent="0.25">
      <c r="A105" s="16"/>
      <c r="B105" s="17"/>
      <c r="C105" s="57"/>
      <c r="D105" s="57"/>
      <c r="E105" s="57"/>
      <c r="F105" s="57"/>
      <c r="G105" s="57"/>
      <c r="H105" s="57"/>
      <c r="I105" s="57"/>
      <c r="J105" s="57"/>
      <c r="K105" s="57"/>
      <c r="L105" s="57"/>
    </row>
    <row r="106" spans="1:12" x14ac:dyDescent="0.25">
      <c r="A106" s="16"/>
      <c r="B106" s="17"/>
      <c r="C106" s="57"/>
      <c r="D106" s="57"/>
      <c r="E106" s="57"/>
      <c r="F106" s="57"/>
      <c r="G106" s="57"/>
      <c r="H106" s="57"/>
      <c r="I106" s="57"/>
      <c r="J106" s="57"/>
      <c r="K106" s="57"/>
      <c r="L106" s="57"/>
    </row>
    <row r="107" spans="1:12" x14ac:dyDescent="0.25">
      <c r="A107" s="16"/>
      <c r="B107" s="17"/>
      <c r="C107" s="57"/>
      <c r="D107" s="57"/>
      <c r="E107" s="57"/>
      <c r="F107" s="57"/>
      <c r="G107" s="57"/>
      <c r="H107" s="57"/>
      <c r="I107" s="57"/>
      <c r="J107" s="57"/>
      <c r="K107" s="57"/>
      <c r="L107" s="57"/>
    </row>
    <row r="108" spans="1:12" x14ac:dyDescent="0.25">
      <c r="A108" s="16"/>
      <c r="B108" s="17"/>
      <c r="C108" s="57"/>
      <c r="D108" s="57"/>
      <c r="E108" s="57"/>
      <c r="F108" s="57"/>
      <c r="G108" s="57"/>
      <c r="H108" s="57"/>
      <c r="I108" s="57"/>
      <c r="J108" s="57"/>
      <c r="K108" s="57"/>
      <c r="L108" s="57"/>
    </row>
    <row r="109" spans="1:12" x14ac:dyDescent="0.25">
      <c r="A109" s="16"/>
      <c r="B109" s="17"/>
      <c r="C109" s="57"/>
      <c r="D109" s="57"/>
      <c r="E109" s="57"/>
      <c r="F109" s="57"/>
      <c r="G109" s="57"/>
      <c r="H109" s="57"/>
      <c r="I109" s="57"/>
      <c r="J109" s="57"/>
      <c r="K109" s="57"/>
      <c r="L109" s="57"/>
    </row>
    <row r="110" spans="1:12" x14ac:dyDescent="0.25">
      <c r="A110" s="16"/>
      <c r="B110" s="17"/>
      <c r="C110" s="57"/>
      <c r="D110" s="57"/>
      <c r="E110" s="57"/>
      <c r="F110" s="57"/>
      <c r="G110" s="57"/>
      <c r="H110" s="57"/>
      <c r="I110" s="57"/>
      <c r="J110" s="57"/>
      <c r="K110" s="57"/>
      <c r="L110" s="57"/>
    </row>
    <row r="111" spans="1:12" ht="20.100000000000001" customHeight="1" x14ac:dyDescent="0.25">
      <c r="A111" s="16"/>
      <c r="B111" s="17"/>
      <c r="C111" s="57"/>
      <c r="D111" s="57"/>
      <c r="E111" s="57"/>
      <c r="F111" s="57"/>
      <c r="G111" s="57"/>
      <c r="H111" s="57"/>
      <c r="I111" s="57"/>
      <c r="J111" s="57"/>
      <c r="K111" s="57"/>
      <c r="L111" s="57"/>
    </row>
    <row r="112" spans="1:12" ht="20.100000000000001" customHeight="1" x14ac:dyDescent="0.25">
      <c r="A112" s="16"/>
      <c r="B112" s="17"/>
      <c r="C112" s="57"/>
      <c r="D112" s="57"/>
      <c r="E112" s="57"/>
      <c r="F112" s="57"/>
      <c r="G112" s="57"/>
      <c r="H112" s="57"/>
      <c r="I112" s="57"/>
      <c r="J112" s="57"/>
      <c r="K112" s="57"/>
      <c r="L112" s="57"/>
    </row>
    <row r="113" spans="1:12" ht="20.100000000000001" customHeight="1" x14ac:dyDescent="0.25">
      <c r="A113" s="16"/>
      <c r="B113" s="17"/>
      <c r="C113" s="57"/>
      <c r="D113" s="57"/>
      <c r="E113" s="57"/>
      <c r="F113" s="57"/>
      <c r="G113" s="57"/>
      <c r="H113" s="57"/>
      <c r="I113" s="57"/>
      <c r="J113" s="57"/>
      <c r="K113" s="57"/>
      <c r="L113" s="57"/>
    </row>
    <row r="114" spans="1:12" ht="20.100000000000001" customHeight="1" x14ac:dyDescent="0.25">
      <c r="A114" s="16"/>
      <c r="B114" s="17"/>
      <c r="C114" s="57"/>
      <c r="D114" s="57"/>
      <c r="E114" s="57"/>
      <c r="F114" s="57"/>
      <c r="G114" s="57"/>
      <c r="H114" s="57"/>
      <c r="I114" s="57"/>
      <c r="J114" s="57"/>
      <c r="K114" s="57"/>
      <c r="L114" s="57"/>
    </row>
    <row r="115" spans="1:12" x14ac:dyDescent="0.25">
      <c r="A115" s="16"/>
      <c r="B115" s="17"/>
      <c r="C115" s="57"/>
      <c r="D115" s="57"/>
      <c r="E115" s="57"/>
      <c r="F115" s="57"/>
      <c r="G115" s="57"/>
      <c r="H115" s="57"/>
      <c r="I115" s="57"/>
      <c r="J115" s="57"/>
      <c r="K115" s="57"/>
      <c r="L115" s="57"/>
    </row>
    <row r="116" spans="1:12" ht="20.100000000000001" customHeight="1" x14ac:dyDescent="0.25">
      <c r="A116" s="16"/>
      <c r="B116" s="17"/>
      <c r="C116" s="57"/>
      <c r="D116" s="57"/>
      <c r="E116" s="57"/>
      <c r="F116" s="57"/>
      <c r="G116" s="57"/>
      <c r="H116" s="57"/>
      <c r="I116" s="57"/>
      <c r="J116" s="57"/>
      <c r="K116" s="57"/>
      <c r="L116" s="57"/>
    </row>
    <row r="117" spans="1:12" ht="20.100000000000001" customHeight="1" x14ac:dyDescent="0.25">
      <c r="A117" s="16"/>
      <c r="B117" s="17"/>
      <c r="C117" s="57"/>
      <c r="D117" s="57"/>
      <c r="E117" s="57"/>
      <c r="F117" s="57"/>
      <c r="G117" s="57"/>
      <c r="H117" s="57"/>
      <c r="I117" s="57"/>
      <c r="J117" s="57"/>
      <c r="K117" s="57"/>
      <c r="L117" s="57"/>
    </row>
    <row r="118" spans="1:12" ht="20.100000000000001" customHeight="1" x14ac:dyDescent="0.25">
      <c r="A118" s="16"/>
      <c r="B118" s="17"/>
      <c r="C118" s="57"/>
      <c r="D118" s="57"/>
      <c r="E118" s="57"/>
      <c r="F118" s="57"/>
      <c r="G118" s="57"/>
      <c r="H118" s="57"/>
      <c r="I118" s="57"/>
      <c r="J118" s="57"/>
      <c r="K118" s="57"/>
      <c r="L118" s="57"/>
    </row>
    <row r="119" spans="1:12" ht="20.100000000000001" customHeight="1" x14ac:dyDescent="0.25">
      <c r="A119" s="16"/>
      <c r="B119" s="17"/>
      <c r="C119" s="57"/>
      <c r="D119" s="57"/>
      <c r="E119" s="57"/>
      <c r="F119" s="57"/>
      <c r="G119" s="57"/>
      <c r="H119" s="57"/>
      <c r="I119" s="57"/>
      <c r="J119" s="57"/>
      <c r="K119" s="57"/>
      <c r="L119" s="57"/>
    </row>
    <row r="120" spans="1:12" ht="20.100000000000001" customHeight="1" x14ac:dyDescent="0.25">
      <c r="A120" s="16"/>
      <c r="B120" s="17"/>
      <c r="C120" s="57"/>
      <c r="D120" s="57"/>
      <c r="E120" s="57"/>
      <c r="F120" s="57"/>
      <c r="G120" s="57"/>
      <c r="H120" s="57"/>
      <c r="I120" s="57"/>
      <c r="J120" s="57"/>
      <c r="K120" s="57"/>
      <c r="L120" s="57"/>
    </row>
    <row r="121" spans="1:12" ht="20.100000000000001" customHeight="1" x14ac:dyDescent="0.25">
      <c r="A121" s="16"/>
      <c r="B121" s="17"/>
      <c r="C121" s="57"/>
      <c r="D121" s="57"/>
      <c r="E121" s="57"/>
      <c r="F121" s="57"/>
      <c r="G121" s="57"/>
      <c r="H121" s="57"/>
      <c r="I121" s="57"/>
      <c r="J121" s="57"/>
      <c r="K121" s="57"/>
      <c r="L121" s="57"/>
    </row>
    <row r="122" spans="1:12" ht="20.100000000000001" customHeight="1" x14ac:dyDescent="0.25">
      <c r="A122" s="16"/>
      <c r="B122" s="17"/>
      <c r="C122" s="57"/>
      <c r="D122" s="57"/>
      <c r="E122" s="57"/>
      <c r="F122" s="57"/>
      <c r="G122" s="57"/>
      <c r="H122" s="57"/>
      <c r="I122" s="57"/>
      <c r="J122" s="57"/>
      <c r="K122" s="57"/>
      <c r="L122" s="57"/>
    </row>
    <row r="123" spans="1:12" ht="20.100000000000001" customHeight="1" x14ac:dyDescent="0.25">
      <c r="A123" s="16"/>
      <c r="B123" s="17"/>
      <c r="C123" s="57"/>
      <c r="D123" s="57"/>
      <c r="E123" s="57"/>
      <c r="F123" s="57"/>
      <c r="G123" s="57"/>
      <c r="H123" s="57"/>
      <c r="I123" s="57"/>
      <c r="J123" s="57"/>
      <c r="K123" s="57"/>
      <c r="L123" s="57"/>
    </row>
    <row r="124" spans="1:12" x14ac:dyDescent="0.25">
      <c r="A124" s="16"/>
      <c r="B124" s="17"/>
      <c r="C124" s="57"/>
      <c r="D124" s="57"/>
      <c r="E124" s="57"/>
      <c r="F124" s="57"/>
      <c r="G124" s="57"/>
      <c r="H124" s="57"/>
      <c r="I124" s="57"/>
      <c r="J124" s="57"/>
      <c r="K124" s="57"/>
      <c r="L124" s="57"/>
    </row>
    <row r="125" spans="1:12" ht="20.100000000000001" customHeight="1" x14ac:dyDescent="0.25">
      <c r="A125" s="16"/>
      <c r="B125" s="17"/>
      <c r="C125" s="57"/>
      <c r="D125" s="57"/>
      <c r="E125" s="57"/>
      <c r="F125" s="57"/>
      <c r="G125" s="57"/>
      <c r="H125" s="57"/>
      <c r="I125" s="57"/>
      <c r="J125" s="57"/>
      <c r="K125" s="57"/>
      <c r="L125" s="57"/>
    </row>
    <row r="126" spans="1:12" x14ac:dyDescent="0.25">
      <c r="A126" s="16"/>
      <c r="B126" s="17"/>
      <c r="C126" s="57"/>
      <c r="D126" s="57"/>
      <c r="E126" s="57"/>
      <c r="F126" s="57"/>
      <c r="G126" s="57"/>
      <c r="H126" s="57"/>
      <c r="I126" s="57"/>
      <c r="J126" s="57"/>
      <c r="K126" s="57"/>
      <c r="L126" s="57"/>
    </row>
    <row r="127" spans="1:12" x14ac:dyDescent="0.25">
      <c r="A127" s="16"/>
      <c r="B127" s="17"/>
      <c r="C127" s="57"/>
      <c r="D127" s="57"/>
      <c r="E127" s="57"/>
      <c r="F127" s="57"/>
      <c r="G127" s="57"/>
      <c r="H127" s="57"/>
      <c r="I127" s="57"/>
      <c r="J127" s="57"/>
      <c r="K127" s="57"/>
      <c r="L127" s="57"/>
    </row>
    <row r="128" spans="1:12" x14ac:dyDescent="0.25">
      <c r="A128" s="16"/>
      <c r="C128" s="57"/>
      <c r="D128" s="57"/>
      <c r="E128" s="57"/>
      <c r="F128" s="57"/>
      <c r="G128" s="57"/>
      <c r="H128" s="57"/>
      <c r="I128" s="57"/>
      <c r="J128" s="57"/>
      <c r="K128" s="57"/>
      <c r="L128" s="57"/>
    </row>
    <row r="129" spans="1:12" x14ac:dyDescent="0.25">
      <c r="A129" s="16"/>
      <c r="C129" s="57"/>
      <c r="D129" s="57"/>
      <c r="E129" s="57"/>
      <c r="F129" s="57"/>
      <c r="G129" s="57"/>
      <c r="H129" s="57"/>
      <c r="I129" s="57"/>
      <c r="J129" s="57"/>
      <c r="K129" s="57"/>
      <c r="L129" s="57"/>
    </row>
    <row r="130" spans="1:12" x14ac:dyDescent="0.25">
      <c r="A130" s="16"/>
      <c r="C130" s="57"/>
      <c r="D130" s="57"/>
      <c r="E130" s="57"/>
      <c r="F130" s="57"/>
      <c r="G130" s="57"/>
      <c r="H130" s="57"/>
      <c r="I130" s="57"/>
      <c r="J130" s="57"/>
      <c r="K130" s="57"/>
      <c r="L130" s="57"/>
    </row>
    <row r="131" spans="1:12" x14ac:dyDescent="0.25">
      <c r="A131" s="16"/>
      <c r="C131" s="57"/>
      <c r="D131" s="57"/>
      <c r="E131" s="57"/>
      <c r="F131" s="57"/>
      <c r="G131" s="57"/>
      <c r="H131" s="57"/>
      <c r="I131" s="57"/>
      <c r="J131" s="57"/>
      <c r="K131" s="57"/>
      <c r="L131" s="57"/>
    </row>
    <row r="132" spans="1:12" x14ac:dyDescent="0.25">
      <c r="A132" s="16"/>
      <c r="C132" s="57"/>
      <c r="D132" s="57"/>
      <c r="E132" s="57"/>
      <c r="F132" s="57"/>
      <c r="G132" s="57"/>
      <c r="H132" s="57"/>
      <c r="I132" s="57"/>
      <c r="J132" s="57"/>
      <c r="K132" s="57"/>
      <c r="L132" s="57"/>
    </row>
    <row r="133" spans="1:12" x14ac:dyDescent="0.25">
      <c r="A133" s="16"/>
      <c r="C133" s="57"/>
      <c r="D133" s="57"/>
      <c r="E133" s="57"/>
      <c r="F133" s="57"/>
      <c r="G133" s="57"/>
      <c r="H133" s="57"/>
      <c r="I133" s="57"/>
      <c r="J133" s="57"/>
      <c r="K133" s="57"/>
      <c r="L133" s="57"/>
    </row>
    <row r="134" spans="1:12" x14ac:dyDescent="0.25">
      <c r="A134" s="16"/>
      <c r="C134" s="57"/>
      <c r="D134" s="57"/>
      <c r="E134" s="57"/>
      <c r="F134" s="57"/>
      <c r="G134" s="57"/>
      <c r="H134" s="57"/>
      <c r="I134" s="57"/>
      <c r="J134" s="57"/>
      <c r="K134" s="57"/>
      <c r="L134" s="57"/>
    </row>
    <row r="135" spans="1:12" x14ac:dyDescent="0.25">
      <c r="A135" s="16"/>
      <c r="C135" s="57"/>
      <c r="D135" s="57"/>
      <c r="E135" s="57"/>
      <c r="F135" s="57"/>
      <c r="G135" s="57"/>
      <c r="H135" s="57"/>
      <c r="I135" s="57"/>
      <c r="J135" s="57"/>
      <c r="K135" s="57"/>
      <c r="L135" s="57"/>
    </row>
    <row r="136" spans="1:12" x14ac:dyDescent="0.25">
      <c r="A136" s="16"/>
      <c r="C136" s="57"/>
      <c r="D136" s="57"/>
      <c r="E136" s="57"/>
      <c r="F136" s="57"/>
      <c r="G136" s="57"/>
      <c r="H136" s="57"/>
      <c r="I136" s="57"/>
      <c r="J136" s="57"/>
      <c r="K136" s="57"/>
      <c r="L136" s="57"/>
    </row>
    <row r="137" spans="1:12" x14ac:dyDescent="0.25">
      <c r="A137" s="16"/>
      <c r="C137" s="57"/>
      <c r="D137" s="57"/>
      <c r="E137" s="57"/>
      <c r="F137" s="57"/>
      <c r="G137" s="57"/>
      <c r="H137" s="57"/>
      <c r="I137" s="57"/>
      <c r="J137" s="57"/>
      <c r="K137" s="57"/>
      <c r="L137" s="57"/>
    </row>
    <row r="138" spans="1:12" x14ac:dyDescent="0.25">
      <c r="A138" s="16"/>
      <c r="C138" s="57"/>
      <c r="D138" s="57"/>
      <c r="E138" s="57"/>
      <c r="F138" s="57"/>
      <c r="G138" s="57"/>
      <c r="H138" s="57"/>
      <c r="I138" s="57"/>
      <c r="J138" s="57"/>
      <c r="K138" s="57"/>
      <c r="L138" s="57"/>
    </row>
    <row r="139" spans="1:12" x14ac:dyDescent="0.25">
      <c r="A139" s="16"/>
      <c r="C139" s="57"/>
      <c r="D139" s="57"/>
      <c r="E139" s="57"/>
      <c r="F139" s="57"/>
      <c r="G139" s="57"/>
      <c r="H139" s="57"/>
      <c r="I139" s="57"/>
      <c r="J139" s="57"/>
      <c r="K139" s="57"/>
      <c r="L139" s="57"/>
    </row>
    <row r="140" spans="1:12" x14ac:dyDescent="0.25">
      <c r="A140" s="16"/>
      <c r="C140" s="57"/>
      <c r="D140" s="57"/>
      <c r="E140" s="57"/>
      <c r="F140" s="57"/>
      <c r="G140" s="57"/>
      <c r="H140" s="57"/>
      <c r="I140" s="57"/>
      <c r="J140" s="57"/>
      <c r="K140" s="57"/>
      <c r="L140" s="57"/>
    </row>
    <row r="141" spans="1:12" x14ac:dyDescent="0.25">
      <c r="A141" s="16"/>
      <c r="C141" s="57"/>
      <c r="D141" s="57"/>
      <c r="E141" s="57"/>
      <c r="F141" s="57"/>
      <c r="G141" s="57"/>
      <c r="H141" s="57"/>
      <c r="I141" s="57"/>
      <c r="J141" s="57"/>
      <c r="K141" s="57"/>
      <c r="L141" s="57"/>
    </row>
    <row r="142" spans="1:12" x14ac:dyDescent="0.25">
      <c r="A142" s="16"/>
      <c r="C142" s="57"/>
      <c r="D142" s="57"/>
      <c r="E142" s="57"/>
      <c r="F142" s="57"/>
      <c r="G142" s="57"/>
      <c r="H142" s="57"/>
      <c r="I142" s="57"/>
      <c r="J142" s="57"/>
      <c r="K142" s="57"/>
      <c r="L142" s="57"/>
    </row>
    <row r="143" spans="1:12" x14ac:dyDescent="0.25">
      <c r="A143" s="16"/>
      <c r="C143" s="57"/>
      <c r="D143" s="57"/>
      <c r="E143" s="57"/>
      <c r="F143" s="57"/>
      <c r="G143" s="57"/>
      <c r="H143" s="57"/>
      <c r="I143" s="57"/>
      <c r="J143" s="57"/>
      <c r="K143" s="57"/>
      <c r="L143" s="57"/>
    </row>
    <row r="144" spans="1:12" x14ac:dyDescent="0.25">
      <c r="A144" s="16"/>
      <c r="C144" s="57"/>
      <c r="D144" s="57"/>
      <c r="E144" s="57"/>
      <c r="F144" s="57"/>
      <c r="G144" s="57"/>
      <c r="H144" s="57"/>
      <c r="I144" s="57"/>
      <c r="J144" s="57"/>
      <c r="K144" s="57"/>
      <c r="L144" s="57"/>
    </row>
    <row r="145" spans="1:12" x14ac:dyDescent="0.25">
      <c r="A145" s="16"/>
      <c r="C145" s="57"/>
      <c r="D145" s="57"/>
      <c r="E145" s="57"/>
      <c r="F145" s="57"/>
      <c r="G145" s="57"/>
      <c r="H145" s="57"/>
      <c r="I145" s="57"/>
      <c r="J145" s="57"/>
      <c r="K145" s="57"/>
      <c r="L145" s="57"/>
    </row>
    <row r="146" spans="1:12" x14ac:dyDescent="0.25">
      <c r="A146" s="16"/>
      <c r="C146" s="57"/>
      <c r="D146" s="57"/>
      <c r="E146" s="57"/>
      <c r="F146" s="57"/>
      <c r="G146" s="57"/>
      <c r="H146" s="57"/>
      <c r="I146" s="57"/>
      <c r="J146" s="57"/>
      <c r="K146" s="57"/>
      <c r="L146" s="57"/>
    </row>
    <row r="147" spans="1:12" x14ac:dyDescent="0.25">
      <c r="A147" s="16"/>
      <c r="C147" s="57"/>
      <c r="D147" s="57"/>
      <c r="E147" s="57"/>
      <c r="F147" s="57"/>
      <c r="G147" s="57"/>
      <c r="H147" s="57"/>
      <c r="I147" s="57"/>
      <c r="J147" s="57"/>
      <c r="K147" s="57"/>
      <c r="L147" s="57"/>
    </row>
    <row r="148" spans="1:12" x14ac:dyDescent="0.25">
      <c r="A148" s="16"/>
      <c r="C148" s="57"/>
      <c r="D148" s="57"/>
      <c r="E148" s="57"/>
      <c r="F148" s="57"/>
      <c r="G148" s="57"/>
      <c r="H148" s="57"/>
      <c r="I148" s="57"/>
      <c r="J148" s="57"/>
      <c r="K148" s="57"/>
      <c r="L148" s="57"/>
    </row>
    <row r="149" spans="1:12" x14ac:dyDescent="0.25">
      <c r="A149" s="16"/>
      <c r="C149" s="57"/>
      <c r="D149" s="57"/>
      <c r="E149" s="57"/>
      <c r="F149" s="57"/>
      <c r="G149" s="57"/>
      <c r="H149" s="57"/>
      <c r="I149" s="57"/>
      <c r="J149" s="57"/>
      <c r="K149" s="57"/>
      <c r="L149" s="57"/>
    </row>
    <row r="150" spans="1:12" x14ac:dyDescent="0.25">
      <c r="A150" s="16"/>
      <c r="C150" s="57"/>
      <c r="D150" s="57"/>
      <c r="E150" s="57"/>
      <c r="F150" s="57"/>
      <c r="G150" s="57"/>
      <c r="H150" s="57"/>
      <c r="I150" s="57"/>
      <c r="J150" s="57"/>
      <c r="K150" s="57"/>
      <c r="L150" s="57"/>
    </row>
    <row r="151" spans="1:12" x14ac:dyDescent="0.25">
      <c r="A151" s="16"/>
      <c r="C151" s="57"/>
      <c r="D151" s="57"/>
      <c r="E151" s="57"/>
      <c r="F151" s="57"/>
      <c r="G151" s="57"/>
      <c r="H151" s="57"/>
      <c r="I151" s="57"/>
      <c r="J151" s="57"/>
      <c r="K151" s="57"/>
      <c r="L151" s="57"/>
    </row>
    <row r="152" spans="1:12" x14ac:dyDescent="0.25">
      <c r="A152" s="16"/>
      <c r="C152" s="57"/>
      <c r="D152" s="57"/>
      <c r="E152" s="57"/>
      <c r="F152" s="57"/>
      <c r="G152" s="57"/>
      <c r="H152" s="57"/>
      <c r="I152" s="57"/>
      <c r="J152" s="57"/>
      <c r="K152" s="57"/>
      <c r="L152" s="57"/>
    </row>
    <row r="153" spans="1:12" x14ac:dyDescent="0.25">
      <c r="A153" s="16"/>
      <c r="C153" s="57"/>
      <c r="D153" s="57"/>
      <c r="E153" s="57"/>
      <c r="F153" s="57"/>
      <c r="G153" s="57"/>
      <c r="H153" s="57"/>
      <c r="I153" s="57"/>
      <c r="J153" s="57"/>
      <c r="K153" s="57"/>
      <c r="L153" s="57"/>
    </row>
    <row r="154" spans="1:12" x14ac:dyDescent="0.25">
      <c r="A154" s="16"/>
      <c r="C154" s="57"/>
      <c r="D154" s="57"/>
      <c r="E154" s="57"/>
      <c r="F154" s="57"/>
      <c r="G154" s="57"/>
      <c r="H154" s="57"/>
      <c r="I154" s="57"/>
      <c r="J154" s="57"/>
      <c r="K154" s="57"/>
      <c r="L154" s="57"/>
    </row>
    <row r="155" spans="1:12" x14ac:dyDescent="0.25">
      <c r="C155" s="57"/>
      <c r="D155" s="57"/>
      <c r="E155" s="57"/>
      <c r="F155" s="57"/>
      <c r="G155" s="57"/>
      <c r="H155" s="57"/>
      <c r="I155" s="57"/>
      <c r="J155" s="57"/>
      <c r="K155" s="57"/>
      <c r="L155" s="57"/>
    </row>
    <row r="156" spans="1:12" x14ac:dyDescent="0.25">
      <c r="C156" s="57"/>
      <c r="D156" s="57"/>
      <c r="E156" s="57"/>
      <c r="F156" s="57"/>
      <c r="G156" s="57"/>
      <c r="H156" s="57"/>
      <c r="I156" s="57"/>
      <c r="J156" s="57"/>
      <c r="K156" s="57"/>
      <c r="L156" s="57"/>
    </row>
    <row r="157" spans="1:12" x14ac:dyDescent="0.25">
      <c r="C157" s="57"/>
      <c r="D157" s="57"/>
      <c r="E157" s="57"/>
      <c r="F157" s="57"/>
      <c r="G157" s="57"/>
      <c r="H157" s="57"/>
      <c r="I157" s="57"/>
      <c r="J157" s="57"/>
      <c r="K157" s="57"/>
      <c r="L157" s="57"/>
    </row>
    <row r="158" spans="1:12" x14ac:dyDescent="0.25">
      <c r="C158" s="57"/>
      <c r="D158" s="57"/>
      <c r="E158" s="57"/>
      <c r="F158" s="57"/>
      <c r="G158" s="57"/>
      <c r="H158" s="57"/>
      <c r="I158" s="57"/>
      <c r="J158" s="57"/>
      <c r="K158" s="57"/>
      <c r="L158" s="57"/>
    </row>
    <row r="159" spans="1:12" x14ac:dyDescent="0.25">
      <c r="C159" s="57"/>
      <c r="D159" s="57"/>
      <c r="E159" s="57"/>
      <c r="F159" s="57"/>
      <c r="G159" s="57"/>
      <c r="H159" s="57"/>
      <c r="I159" s="57"/>
      <c r="J159" s="57"/>
      <c r="K159" s="57"/>
      <c r="L159" s="57"/>
    </row>
    <row r="160" spans="1:12" x14ac:dyDescent="0.25">
      <c r="C160" s="57"/>
      <c r="D160" s="57"/>
      <c r="E160" s="57"/>
      <c r="F160" s="57"/>
      <c r="G160" s="57"/>
      <c r="H160" s="57"/>
      <c r="I160" s="57"/>
      <c r="J160" s="57"/>
      <c r="K160" s="57"/>
      <c r="L160" s="57"/>
    </row>
    <row r="161" spans="3:12" x14ac:dyDescent="0.25">
      <c r="C161" s="57"/>
      <c r="D161" s="57"/>
      <c r="E161" s="57"/>
      <c r="F161" s="57"/>
      <c r="G161" s="57"/>
      <c r="H161" s="57"/>
      <c r="I161" s="57"/>
      <c r="J161" s="57"/>
      <c r="K161" s="57"/>
      <c r="L161" s="57"/>
    </row>
    <row r="162" spans="3:12" x14ac:dyDescent="0.25">
      <c r="C162" s="57"/>
      <c r="D162" s="57"/>
      <c r="E162" s="57"/>
      <c r="F162" s="57"/>
      <c r="G162" s="57"/>
      <c r="H162" s="57"/>
      <c r="I162" s="57"/>
      <c r="J162" s="57"/>
      <c r="K162" s="57"/>
      <c r="L162" s="57"/>
    </row>
    <row r="163" spans="3:12" x14ac:dyDescent="0.25">
      <c r="C163" s="57"/>
      <c r="D163" s="57"/>
      <c r="E163" s="57"/>
      <c r="F163" s="57"/>
      <c r="G163" s="57"/>
      <c r="H163" s="57"/>
      <c r="I163" s="57"/>
      <c r="J163" s="57"/>
      <c r="K163" s="57"/>
      <c r="L163" s="57"/>
    </row>
    <row r="164" spans="3:12" x14ac:dyDescent="0.25">
      <c r="C164" s="57"/>
      <c r="D164" s="57"/>
      <c r="E164" s="57"/>
      <c r="F164" s="57"/>
      <c r="G164" s="57"/>
      <c r="H164" s="57"/>
      <c r="I164" s="57"/>
      <c r="J164" s="57"/>
      <c r="K164" s="57"/>
      <c r="L164" s="57"/>
    </row>
    <row r="165" spans="3:12" x14ac:dyDescent="0.25">
      <c r="C165" s="57"/>
      <c r="D165" s="57"/>
      <c r="E165" s="57"/>
      <c r="F165" s="57"/>
      <c r="G165" s="57"/>
      <c r="H165" s="57"/>
      <c r="I165" s="57"/>
      <c r="J165" s="57"/>
      <c r="K165" s="57"/>
      <c r="L165" s="57"/>
    </row>
    <row r="166" spans="3:12" x14ac:dyDescent="0.25">
      <c r="C166" s="57"/>
      <c r="D166" s="57"/>
      <c r="E166" s="57"/>
      <c r="F166" s="57"/>
      <c r="G166" s="57"/>
      <c r="H166" s="57"/>
      <c r="I166" s="57"/>
      <c r="J166" s="57"/>
      <c r="K166" s="57"/>
      <c r="L166" s="57"/>
    </row>
    <row r="167" spans="3:12" x14ac:dyDescent="0.25">
      <c r="C167" s="57"/>
      <c r="D167" s="57"/>
      <c r="E167" s="57"/>
      <c r="F167" s="57"/>
      <c r="G167" s="57"/>
      <c r="H167" s="57"/>
      <c r="I167" s="57"/>
      <c r="J167" s="57"/>
      <c r="K167" s="57"/>
      <c r="L167" s="57"/>
    </row>
    <row r="168" spans="3:12" x14ac:dyDescent="0.25">
      <c r="C168" s="57"/>
      <c r="D168" s="57"/>
      <c r="E168" s="57"/>
      <c r="F168" s="57"/>
      <c r="G168" s="57"/>
      <c r="H168" s="57"/>
      <c r="I168" s="57"/>
      <c r="J168" s="57"/>
      <c r="K168" s="57"/>
      <c r="L168" s="57"/>
    </row>
    <row r="169" spans="3:12" x14ac:dyDescent="0.25">
      <c r="C169" s="57"/>
      <c r="D169" s="57"/>
      <c r="E169" s="57"/>
      <c r="F169" s="57"/>
      <c r="G169" s="57"/>
      <c r="H169" s="57"/>
      <c r="I169" s="57"/>
      <c r="J169" s="57"/>
      <c r="K169" s="57"/>
      <c r="L169" s="57"/>
    </row>
    <row r="170" spans="3:12" x14ac:dyDescent="0.25">
      <c r="C170" s="57"/>
      <c r="D170" s="57"/>
      <c r="E170" s="57"/>
      <c r="F170" s="57"/>
      <c r="G170" s="57"/>
      <c r="H170" s="57"/>
      <c r="I170" s="57"/>
      <c r="J170" s="57"/>
      <c r="K170" s="57"/>
      <c r="L170" s="57"/>
    </row>
    <row r="171" spans="3:12" x14ac:dyDescent="0.25">
      <c r="C171" s="57"/>
      <c r="D171" s="57"/>
      <c r="E171" s="57"/>
      <c r="F171" s="57"/>
      <c r="G171" s="57"/>
      <c r="H171" s="57"/>
      <c r="I171" s="57"/>
      <c r="J171" s="57"/>
      <c r="K171" s="57"/>
      <c r="L171" s="57"/>
    </row>
    <row r="172" spans="3:12" x14ac:dyDescent="0.25">
      <c r="C172" s="57"/>
      <c r="D172" s="57"/>
      <c r="E172" s="57"/>
      <c r="F172" s="57"/>
      <c r="G172" s="57"/>
      <c r="H172" s="57"/>
      <c r="I172" s="57"/>
      <c r="J172" s="57"/>
      <c r="K172" s="57"/>
      <c r="L172" s="57"/>
    </row>
    <row r="173" spans="3:12" x14ac:dyDescent="0.25">
      <c r="C173" s="57"/>
      <c r="D173" s="57"/>
      <c r="E173" s="57"/>
      <c r="F173" s="57"/>
      <c r="G173" s="57"/>
      <c r="H173" s="57"/>
      <c r="I173" s="57"/>
      <c r="J173" s="57"/>
      <c r="K173" s="57"/>
      <c r="L173" s="57"/>
    </row>
    <row r="174" spans="3:12" x14ac:dyDescent="0.25">
      <c r="C174" s="57"/>
      <c r="D174" s="57"/>
      <c r="E174" s="57"/>
      <c r="F174" s="57"/>
      <c r="G174" s="57"/>
      <c r="H174" s="57"/>
      <c r="I174" s="57"/>
      <c r="J174" s="57"/>
      <c r="K174" s="57"/>
      <c r="L174" s="57"/>
    </row>
    <row r="175" spans="3:12" x14ac:dyDescent="0.25">
      <c r="C175" s="57"/>
      <c r="D175" s="57"/>
      <c r="E175" s="57"/>
      <c r="F175" s="57"/>
      <c r="G175" s="57"/>
      <c r="H175" s="57"/>
      <c r="I175" s="57"/>
      <c r="J175" s="57"/>
      <c r="K175" s="57"/>
      <c r="L175" s="57"/>
    </row>
    <row r="176" spans="3:12" x14ac:dyDescent="0.25">
      <c r="C176" s="57"/>
      <c r="D176" s="57"/>
      <c r="E176" s="57"/>
      <c r="F176" s="57"/>
      <c r="G176" s="57"/>
      <c r="H176" s="57"/>
      <c r="I176" s="57"/>
      <c r="J176" s="57"/>
      <c r="K176" s="57"/>
      <c r="L176" s="57"/>
    </row>
    <row r="177" spans="3:12" x14ac:dyDescent="0.25">
      <c r="C177" s="57"/>
      <c r="D177" s="57"/>
      <c r="E177" s="57"/>
      <c r="F177" s="57"/>
      <c r="G177" s="57"/>
      <c r="H177" s="57"/>
      <c r="I177" s="57"/>
      <c r="J177" s="57"/>
      <c r="K177" s="57"/>
      <c r="L177" s="57"/>
    </row>
    <row r="178" spans="3:12" x14ac:dyDescent="0.25">
      <c r="C178" s="57"/>
      <c r="D178" s="57"/>
      <c r="E178" s="57"/>
      <c r="F178" s="57"/>
      <c r="G178" s="57"/>
      <c r="H178" s="57"/>
      <c r="I178" s="57"/>
      <c r="J178" s="57"/>
      <c r="K178" s="57"/>
      <c r="L178" s="57"/>
    </row>
    <row r="179" spans="3:12" x14ac:dyDescent="0.25">
      <c r="C179" s="57"/>
      <c r="D179" s="57"/>
      <c r="E179" s="57"/>
      <c r="F179" s="57"/>
      <c r="G179" s="57"/>
      <c r="H179" s="57"/>
      <c r="I179" s="57"/>
      <c r="J179" s="57"/>
      <c r="K179" s="57"/>
      <c r="L179" s="57"/>
    </row>
    <row r="180" spans="3:12" x14ac:dyDescent="0.25">
      <c r="C180" s="57"/>
      <c r="D180" s="57"/>
      <c r="E180" s="57"/>
      <c r="F180" s="57"/>
      <c r="G180" s="57"/>
      <c r="H180" s="57"/>
      <c r="I180" s="57"/>
      <c r="J180" s="57"/>
      <c r="K180" s="57"/>
      <c r="L180" s="57"/>
    </row>
    <row r="181" spans="3:12" x14ac:dyDescent="0.25">
      <c r="C181" s="57"/>
      <c r="D181" s="57"/>
      <c r="E181" s="57"/>
      <c r="F181" s="57"/>
      <c r="G181" s="57"/>
      <c r="H181" s="57"/>
      <c r="I181" s="57"/>
      <c r="J181" s="57"/>
      <c r="K181" s="57"/>
      <c r="L181" s="57"/>
    </row>
    <row r="182" spans="3:12" x14ac:dyDescent="0.25">
      <c r="C182" s="57"/>
      <c r="D182" s="57"/>
      <c r="E182" s="57"/>
      <c r="F182" s="57"/>
      <c r="G182" s="57"/>
      <c r="H182" s="57"/>
      <c r="I182" s="57"/>
      <c r="J182" s="57"/>
      <c r="K182" s="57"/>
      <c r="L182" s="57"/>
    </row>
    <row r="183" spans="3:12" x14ac:dyDescent="0.25">
      <c r="C183" s="57"/>
      <c r="D183" s="57"/>
      <c r="E183" s="57"/>
      <c r="F183" s="57"/>
      <c r="G183" s="57"/>
      <c r="H183" s="57"/>
      <c r="I183" s="57"/>
      <c r="J183" s="57"/>
      <c r="K183" s="57"/>
      <c r="L183" s="57"/>
    </row>
    <row r="184" spans="3:12" x14ac:dyDescent="0.25">
      <c r="C184" s="57"/>
      <c r="D184" s="57"/>
      <c r="E184" s="57"/>
      <c r="F184" s="57"/>
      <c r="G184" s="57"/>
      <c r="H184" s="57"/>
      <c r="I184" s="57"/>
      <c r="J184" s="57"/>
      <c r="K184" s="57"/>
      <c r="L184" s="57"/>
    </row>
    <row r="185" spans="3:12" x14ac:dyDescent="0.25">
      <c r="C185" s="57"/>
      <c r="D185" s="57"/>
      <c r="E185" s="57"/>
      <c r="F185" s="57"/>
      <c r="G185" s="57"/>
      <c r="H185" s="57"/>
      <c r="I185" s="57"/>
      <c r="J185" s="57"/>
      <c r="K185" s="57"/>
      <c r="L185" s="57"/>
    </row>
    <row r="186" spans="3:12" x14ac:dyDescent="0.25">
      <c r="C186" s="57"/>
      <c r="D186" s="57"/>
      <c r="E186" s="57"/>
      <c r="F186" s="57"/>
      <c r="G186" s="57"/>
      <c r="H186" s="57"/>
      <c r="I186" s="57"/>
      <c r="J186" s="57"/>
      <c r="K186" s="57"/>
      <c r="L186" s="57"/>
    </row>
    <row r="187" spans="3:12" x14ac:dyDescent="0.25">
      <c r="C187" s="57"/>
      <c r="D187" s="57"/>
      <c r="E187" s="57"/>
      <c r="F187" s="57"/>
      <c r="G187" s="57"/>
      <c r="H187" s="57"/>
      <c r="I187" s="57"/>
      <c r="J187" s="57"/>
      <c r="K187" s="57"/>
      <c r="L187" s="57"/>
    </row>
    <row r="188" spans="3:12" x14ac:dyDescent="0.25">
      <c r="C188" s="57"/>
      <c r="D188" s="57"/>
      <c r="E188" s="57"/>
      <c r="F188" s="57"/>
      <c r="G188" s="57"/>
      <c r="H188" s="57"/>
      <c r="I188" s="57"/>
      <c r="J188" s="57"/>
      <c r="K188" s="57"/>
      <c r="L188" s="57"/>
    </row>
    <row r="189" spans="3:12" x14ac:dyDescent="0.25">
      <c r="C189" s="57"/>
      <c r="D189" s="57"/>
      <c r="E189" s="57"/>
      <c r="F189" s="57"/>
      <c r="G189" s="57"/>
      <c r="H189" s="57"/>
      <c r="I189" s="57"/>
      <c r="J189" s="57"/>
      <c r="K189" s="57"/>
      <c r="L189" s="57"/>
    </row>
    <row r="190" spans="3:12" x14ac:dyDescent="0.25">
      <c r="C190" s="57"/>
      <c r="D190" s="57"/>
      <c r="E190" s="57"/>
      <c r="F190" s="57"/>
      <c r="G190" s="57"/>
      <c r="H190" s="57"/>
      <c r="I190" s="57"/>
      <c r="J190" s="57"/>
      <c r="K190" s="57"/>
      <c r="L190" s="57"/>
    </row>
    <row r="191" spans="3:12" x14ac:dyDescent="0.25">
      <c r="C191" s="57"/>
      <c r="D191" s="57"/>
      <c r="E191" s="57"/>
      <c r="F191" s="57"/>
      <c r="G191" s="57"/>
      <c r="H191" s="57"/>
      <c r="I191" s="57"/>
      <c r="J191" s="57"/>
      <c r="K191" s="57"/>
      <c r="L191" s="57"/>
    </row>
    <row r="192" spans="3:12" x14ac:dyDescent="0.25">
      <c r="C192" s="57"/>
      <c r="D192" s="57"/>
      <c r="E192" s="57"/>
      <c r="F192" s="57"/>
      <c r="G192" s="57"/>
      <c r="H192" s="57"/>
      <c r="I192" s="57"/>
      <c r="J192" s="57"/>
      <c r="K192" s="57"/>
      <c r="L192" s="57"/>
    </row>
    <row r="193" spans="3:12" x14ac:dyDescent="0.25">
      <c r="C193" s="57"/>
      <c r="D193" s="57"/>
      <c r="E193" s="57"/>
      <c r="F193" s="57"/>
      <c r="G193" s="57"/>
      <c r="H193" s="57"/>
      <c r="I193" s="57"/>
      <c r="J193" s="57"/>
      <c r="K193" s="57"/>
      <c r="L193" s="57"/>
    </row>
    <row r="194" spans="3:12" x14ac:dyDescent="0.25">
      <c r="C194" s="57"/>
      <c r="D194" s="57"/>
      <c r="E194" s="57"/>
      <c r="F194" s="57"/>
      <c r="G194" s="57"/>
      <c r="H194" s="57"/>
      <c r="I194" s="57"/>
      <c r="J194" s="57"/>
      <c r="K194" s="57"/>
      <c r="L194" s="57"/>
    </row>
    <row r="195" spans="3:12" x14ac:dyDescent="0.25">
      <c r="C195" s="57"/>
      <c r="D195" s="57"/>
      <c r="E195" s="57"/>
      <c r="F195" s="57"/>
      <c r="G195" s="57"/>
      <c r="H195" s="57"/>
      <c r="I195" s="57"/>
      <c r="J195" s="57"/>
      <c r="K195" s="57"/>
      <c r="L195" s="57"/>
    </row>
    <row r="196" spans="3:12" x14ac:dyDescent="0.25">
      <c r="C196" s="57"/>
      <c r="D196" s="57"/>
      <c r="E196" s="57"/>
      <c r="F196" s="57"/>
      <c r="G196" s="57"/>
      <c r="H196" s="57"/>
      <c r="I196" s="57"/>
      <c r="J196" s="57"/>
      <c r="K196" s="57"/>
      <c r="L196" s="57"/>
    </row>
    <row r="197" spans="3:12" x14ac:dyDescent="0.25">
      <c r="C197" s="57"/>
      <c r="D197" s="57"/>
      <c r="E197" s="57"/>
      <c r="F197" s="57"/>
      <c r="G197" s="57"/>
      <c r="H197" s="57"/>
      <c r="I197" s="57"/>
      <c r="J197" s="57"/>
      <c r="K197" s="57"/>
      <c r="L197" s="57"/>
    </row>
    <row r="198" spans="3:12" x14ac:dyDescent="0.25">
      <c r="C198" s="57"/>
      <c r="D198" s="57"/>
      <c r="E198" s="57"/>
      <c r="F198" s="57"/>
      <c r="G198" s="57"/>
      <c r="H198" s="57"/>
      <c r="I198" s="57"/>
      <c r="J198" s="57"/>
      <c r="K198" s="57"/>
      <c r="L198" s="57"/>
    </row>
    <row r="199" spans="3:12" x14ac:dyDescent="0.25">
      <c r="C199" s="57"/>
      <c r="D199" s="57"/>
      <c r="E199" s="57"/>
      <c r="F199" s="57"/>
      <c r="G199" s="57"/>
      <c r="H199" s="57"/>
      <c r="I199" s="57"/>
      <c r="J199" s="57"/>
      <c r="K199" s="57"/>
      <c r="L199" s="57"/>
    </row>
    <row r="200" spans="3:12" x14ac:dyDescent="0.25">
      <c r="C200" s="57"/>
      <c r="D200" s="57"/>
      <c r="E200" s="57"/>
      <c r="F200" s="57"/>
      <c r="G200" s="57"/>
      <c r="H200" s="57"/>
      <c r="I200" s="57"/>
      <c r="J200" s="57"/>
      <c r="K200" s="57"/>
      <c r="L200" s="57"/>
    </row>
    <row r="201" spans="3:12" x14ac:dyDescent="0.25">
      <c r="C201" s="57"/>
      <c r="D201" s="57"/>
      <c r="E201" s="57"/>
      <c r="F201" s="57"/>
      <c r="G201" s="57"/>
      <c r="H201" s="57"/>
      <c r="I201" s="57"/>
      <c r="J201" s="57"/>
      <c r="K201" s="57"/>
      <c r="L201" s="57"/>
    </row>
    <row r="202" spans="3:12" x14ac:dyDescent="0.25">
      <c r="C202" s="57"/>
      <c r="D202" s="57"/>
      <c r="E202" s="57"/>
      <c r="F202" s="57"/>
      <c r="G202" s="57"/>
      <c r="H202" s="57"/>
      <c r="I202" s="57"/>
      <c r="J202" s="57"/>
      <c r="K202" s="57"/>
      <c r="L202" s="57"/>
    </row>
    <row r="203" spans="3:12" x14ac:dyDescent="0.25">
      <c r="C203" s="57"/>
      <c r="D203" s="57"/>
      <c r="E203" s="57"/>
      <c r="F203" s="57"/>
      <c r="G203" s="57"/>
      <c r="H203" s="57"/>
      <c r="I203" s="57"/>
      <c r="J203" s="57"/>
      <c r="K203" s="57"/>
      <c r="L203" s="57"/>
    </row>
    <row r="204" spans="3:12" x14ac:dyDescent="0.25">
      <c r="C204" s="57"/>
      <c r="D204" s="57"/>
      <c r="E204" s="57"/>
      <c r="F204" s="57"/>
      <c r="G204" s="57"/>
      <c r="H204" s="57"/>
      <c r="I204" s="57"/>
      <c r="J204" s="57"/>
      <c r="K204" s="57"/>
      <c r="L204" s="57"/>
    </row>
    <row r="205" spans="3:12" x14ac:dyDescent="0.25">
      <c r="C205" s="57"/>
      <c r="D205" s="57"/>
      <c r="E205" s="57"/>
      <c r="F205" s="57"/>
      <c r="G205" s="57"/>
      <c r="H205" s="57"/>
      <c r="I205" s="57"/>
      <c r="J205" s="57"/>
      <c r="K205" s="57"/>
      <c r="L205" s="57"/>
    </row>
    <row r="206" spans="3:12" x14ac:dyDescent="0.25">
      <c r="C206" s="57"/>
      <c r="D206" s="57"/>
      <c r="E206" s="57"/>
      <c r="F206" s="57"/>
      <c r="G206" s="57"/>
      <c r="H206" s="57"/>
      <c r="I206" s="57"/>
      <c r="J206" s="57"/>
      <c r="K206" s="57"/>
      <c r="L206" s="57"/>
    </row>
    <row r="207" spans="3:12" x14ac:dyDescent="0.25">
      <c r="C207" s="57"/>
      <c r="D207" s="57"/>
      <c r="E207" s="57"/>
      <c r="F207" s="57"/>
      <c r="G207" s="57"/>
      <c r="H207" s="57"/>
      <c r="I207" s="57"/>
      <c r="J207" s="57"/>
      <c r="K207" s="57"/>
      <c r="L207" s="57"/>
    </row>
    <row r="208" spans="3:12" x14ac:dyDescent="0.25">
      <c r="C208" s="57"/>
      <c r="D208" s="57"/>
      <c r="E208" s="57"/>
      <c r="F208" s="57"/>
      <c r="G208" s="57"/>
      <c r="H208" s="57"/>
      <c r="I208" s="57"/>
      <c r="J208" s="57"/>
      <c r="K208" s="57"/>
      <c r="L208" s="57"/>
    </row>
    <row r="209" spans="3:12" x14ac:dyDescent="0.25">
      <c r="C209" s="57"/>
      <c r="D209" s="57"/>
      <c r="E209" s="57"/>
      <c r="F209" s="57"/>
      <c r="G209" s="57"/>
      <c r="H209" s="57"/>
      <c r="I209" s="57"/>
      <c r="J209" s="57"/>
      <c r="K209" s="57"/>
      <c r="L209" s="57"/>
    </row>
    <row r="210" spans="3:12" x14ac:dyDescent="0.25">
      <c r="C210" s="57"/>
      <c r="D210" s="57"/>
      <c r="E210" s="57"/>
      <c r="F210" s="57"/>
      <c r="G210" s="57"/>
      <c r="H210" s="57"/>
      <c r="I210" s="57"/>
      <c r="J210" s="57"/>
      <c r="K210" s="57"/>
      <c r="L210" s="57"/>
    </row>
    <row r="211" spans="3:12" x14ac:dyDescent="0.25">
      <c r="C211" s="57"/>
      <c r="D211" s="57"/>
      <c r="E211" s="57"/>
      <c r="F211" s="57"/>
      <c r="G211" s="57"/>
      <c r="H211" s="57"/>
      <c r="I211" s="57"/>
      <c r="J211" s="57"/>
      <c r="K211" s="57"/>
      <c r="L211" s="57"/>
    </row>
    <row r="212" spans="3:12" x14ac:dyDescent="0.25">
      <c r="C212" s="57"/>
      <c r="D212" s="57"/>
      <c r="E212" s="57"/>
      <c r="F212" s="57"/>
      <c r="G212" s="57"/>
      <c r="H212" s="57"/>
      <c r="I212" s="57"/>
      <c r="J212" s="57"/>
      <c r="K212" s="57"/>
      <c r="L212" s="57"/>
    </row>
    <row r="213" spans="3:12" x14ac:dyDescent="0.25">
      <c r="C213" s="57"/>
      <c r="D213" s="57"/>
      <c r="E213" s="57"/>
      <c r="F213" s="57"/>
      <c r="G213" s="57"/>
      <c r="H213" s="57"/>
      <c r="I213" s="57"/>
      <c r="J213" s="57"/>
      <c r="K213" s="57"/>
      <c r="L213" s="57"/>
    </row>
    <row r="214" spans="3:12" x14ac:dyDescent="0.25">
      <c r="C214" s="57"/>
      <c r="D214" s="57"/>
      <c r="E214" s="57"/>
      <c r="F214" s="57"/>
      <c r="G214" s="57"/>
      <c r="H214" s="57"/>
      <c r="I214" s="57"/>
      <c r="J214" s="57"/>
      <c r="K214" s="57"/>
      <c r="L214" s="57"/>
    </row>
    <row r="215" spans="3:12" x14ac:dyDescent="0.25">
      <c r="C215" s="57"/>
      <c r="D215" s="57"/>
      <c r="E215" s="57"/>
      <c r="F215" s="57"/>
      <c r="G215" s="57"/>
      <c r="H215" s="57"/>
      <c r="I215" s="57"/>
      <c r="J215" s="57"/>
      <c r="K215" s="57"/>
      <c r="L215" s="57"/>
    </row>
    <row r="216" spans="3:12" x14ac:dyDescent="0.25">
      <c r="C216" s="57"/>
      <c r="D216" s="57"/>
      <c r="E216" s="57"/>
      <c r="F216" s="57"/>
      <c r="G216" s="57"/>
      <c r="H216" s="57"/>
      <c r="I216" s="57"/>
      <c r="J216" s="57"/>
      <c r="K216" s="57"/>
      <c r="L216" s="57"/>
    </row>
  </sheetData>
  <autoFilter ref="A6:L91"/>
  <customSheetViews>
    <customSheetView guid="{4721BBB5-12E6-4B99-8BF2-C39038CD9F6A}" showAutoFilter="1">
      <pane ySplit="6" topLeftCell="A61" activePane="bottomLeft" state="frozen"/>
      <selection pane="bottomLeft" activeCell="H74" sqref="H74"/>
      <pageMargins left="0.75" right="0.75" top="1" bottom="1" header="0.5" footer="0.5"/>
      <pageSetup paperSize="9" scale="90" orientation="landscape" r:id="rId1"/>
      <headerFooter alignWithMargins="0"/>
      <autoFilter ref="B6:B133"/>
    </customSheetView>
    <customSheetView guid="{FA9FAA88-D028-49CA-97F0-6F4B4A8F7473}" showAutoFilter="1">
      <pane ySplit="6" topLeftCell="A59" activePane="bottomLeft" state="frozen"/>
      <selection pane="bottomLeft" activeCell="A64" sqref="A64:XFD64"/>
      <pageMargins left="0.75" right="0.75" top="1" bottom="1" header="0.5" footer="0.5"/>
      <pageSetup paperSize="9" scale="90" orientation="landscape" r:id="rId2"/>
      <headerFooter alignWithMargins="0"/>
      <autoFilter ref="B6:B133"/>
    </customSheetView>
  </customSheetViews>
  <mergeCells count="59">
    <mergeCell ref="K3:L3"/>
    <mergeCell ref="K4:L4"/>
    <mergeCell ref="K5:L5"/>
    <mergeCell ref="C87:J87"/>
    <mergeCell ref="C86:J86"/>
    <mergeCell ref="C68:J68"/>
    <mergeCell ref="C65:J65"/>
    <mergeCell ref="H62:I62"/>
    <mergeCell ref="C85:J85"/>
    <mergeCell ref="C84:J84"/>
    <mergeCell ref="C50:J50"/>
    <mergeCell ref="C78:J78"/>
    <mergeCell ref="C76:J76"/>
    <mergeCell ref="C60:J60"/>
    <mergeCell ref="C59:J59"/>
    <mergeCell ref="C58:J58"/>
    <mergeCell ref="H74:J74"/>
    <mergeCell ref="C71:J71"/>
    <mergeCell ref="C70:J70"/>
    <mergeCell ref="C69:J69"/>
    <mergeCell ref="C27:J27"/>
    <mergeCell ref="H35:I35"/>
    <mergeCell ref="C48:J48"/>
    <mergeCell ref="C41:J41"/>
    <mergeCell ref="C40:J40"/>
    <mergeCell ref="C34:J34"/>
    <mergeCell ref="C37:J37"/>
    <mergeCell ref="A1:L1"/>
    <mergeCell ref="A2:B2"/>
    <mergeCell ref="C2:F2"/>
    <mergeCell ref="G2:H2"/>
    <mergeCell ref="I2:J2"/>
    <mergeCell ref="K2:L2"/>
    <mergeCell ref="C17:J17"/>
    <mergeCell ref="C24:J24"/>
    <mergeCell ref="C21:J21"/>
    <mergeCell ref="C23:J23"/>
    <mergeCell ref="H20:J20"/>
    <mergeCell ref="C14:J14"/>
    <mergeCell ref="C16:J16"/>
    <mergeCell ref="G5:H5"/>
    <mergeCell ref="I5:J5"/>
    <mergeCell ref="C5:F5"/>
    <mergeCell ref="C25:J25"/>
    <mergeCell ref="C30:J30"/>
    <mergeCell ref="C83:J83"/>
    <mergeCell ref="H80:J80"/>
    <mergeCell ref="A3:B3"/>
    <mergeCell ref="C4:F4"/>
    <mergeCell ref="A4:B4"/>
    <mergeCell ref="C9:J9"/>
    <mergeCell ref="C12:J12"/>
    <mergeCell ref="G3:H3"/>
    <mergeCell ref="I3:J3"/>
    <mergeCell ref="C3:F3"/>
    <mergeCell ref="G4:H4"/>
    <mergeCell ref="I4:J4"/>
    <mergeCell ref="A5:B5"/>
    <mergeCell ref="A13:A14"/>
  </mergeCells>
  <phoneticPr fontId="11" type="noConversion"/>
  <hyperlinks>
    <hyperlink ref="B71" r:id="rId3"/>
  </hyperlinks>
  <pageMargins left="0.75" right="0.75" top="1" bottom="1" header="0.5" footer="0.5"/>
  <pageSetup paperSize="9" scale="90" orientation="landscape"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69</vt:i4>
      </vt:variant>
      <vt:variant>
        <vt:lpstr>Named Ranges</vt:lpstr>
      </vt:variant>
      <vt:variant>
        <vt:i4>1</vt:i4>
      </vt:variant>
    </vt:vector>
  </HeadingPairs>
  <TitlesOfParts>
    <vt:vector size="70" baseType="lpstr">
      <vt:lpstr>NE-1</vt:lpstr>
      <vt:lpstr>NE-2</vt:lpstr>
      <vt:lpstr>NE-3</vt:lpstr>
      <vt:lpstr>NE-5</vt:lpstr>
      <vt:lpstr>NE-6</vt:lpstr>
      <vt:lpstr>NE-11</vt:lpstr>
      <vt:lpstr>NE-13</vt:lpstr>
      <vt:lpstr>NE-14</vt:lpstr>
      <vt:lpstr>NE-16</vt:lpstr>
      <vt:lpstr>NE-17</vt:lpstr>
      <vt:lpstr>NE-20</vt:lpstr>
      <vt:lpstr>NE-21</vt:lpstr>
      <vt:lpstr>NE-22</vt:lpstr>
      <vt:lpstr>NE-23</vt:lpstr>
      <vt:lpstr>NE-24</vt:lpstr>
      <vt:lpstr>NE-25</vt:lpstr>
      <vt:lpstr>NE-26</vt:lpstr>
      <vt:lpstr>NE-27</vt:lpstr>
      <vt:lpstr>NE-28</vt:lpstr>
      <vt:lpstr>NE-29</vt:lpstr>
      <vt:lpstr>NE-30</vt:lpstr>
      <vt:lpstr>NE-31</vt:lpstr>
      <vt:lpstr>NE-32</vt:lpstr>
      <vt:lpstr>NE-33</vt:lpstr>
      <vt:lpstr>NE-34</vt:lpstr>
      <vt:lpstr>NE-35</vt:lpstr>
      <vt:lpstr>NE-36</vt:lpstr>
      <vt:lpstr>NE-37</vt:lpstr>
      <vt:lpstr>NE-38</vt:lpstr>
      <vt:lpstr>NE-39</vt:lpstr>
      <vt:lpstr>NE-40</vt:lpstr>
      <vt:lpstr>NE-42</vt:lpstr>
      <vt:lpstr>NE-43</vt:lpstr>
      <vt:lpstr>NE-44</vt:lpstr>
      <vt:lpstr>NE-46</vt:lpstr>
      <vt:lpstr>NE-47</vt:lpstr>
      <vt:lpstr>NE-48</vt:lpstr>
      <vt:lpstr>NE-49</vt:lpstr>
      <vt:lpstr>NE-50</vt:lpstr>
      <vt:lpstr>NE-51</vt:lpstr>
      <vt:lpstr>NE-52</vt:lpstr>
      <vt:lpstr>NE-53</vt:lpstr>
      <vt:lpstr>NE-54</vt:lpstr>
      <vt:lpstr>NE-55</vt:lpstr>
      <vt:lpstr>NE-56</vt:lpstr>
      <vt:lpstr>NE-57</vt:lpstr>
      <vt:lpstr>NE-58</vt:lpstr>
      <vt:lpstr>NE-59</vt:lpstr>
      <vt:lpstr>NE-60</vt:lpstr>
      <vt:lpstr>NE-61</vt:lpstr>
      <vt:lpstr>NE-62</vt:lpstr>
      <vt:lpstr>NE-65</vt:lpstr>
      <vt:lpstr>NE-66</vt:lpstr>
      <vt:lpstr>NE-67</vt:lpstr>
      <vt:lpstr>NE-68</vt:lpstr>
      <vt:lpstr>NE-69</vt:lpstr>
      <vt:lpstr>NE-70</vt:lpstr>
      <vt:lpstr>NE-71</vt:lpstr>
      <vt:lpstr>NE-73</vt:lpstr>
      <vt:lpstr>NE-74</vt:lpstr>
      <vt:lpstr>NE-75</vt:lpstr>
      <vt:lpstr>NE-77</vt:lpstr>
      <vt:lpstr>NE-78</vt:lpstr>
      <vt:lpstr>NE-79</vt:lpstr>
      <vt:lpstr>NE-80</vt:lpstr>
      <vt:lpstr>NE-81</vt:lpstr>
      <vt:lpstr>NE-82</vt:lpstr>
      <vt:lpstr>NE-83</vt:lpstr>
      <vt:lpstr>NE-84</vt:lpstr>
      <vt:lpstr>'NE-5'!Print_Area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AGIBA</dc:creator>
  <cp:lastModifiedBy>Muhammed Elbasiony Wafa</cp:lastModifiedBy>
  <cp:lastPrinted>2014-03-15T14:09:31Z</cp:lastPrinted>
  <dcterms:created xsi:type="dcterms:W3CDTF">2000-06-12T12:45:09Z</dcterms:created>
  <dcterms:modified xsi:type="dcterms:W3CDTF">2022-01-15T16:06:46Z</dcterms:modified>
</cp:coreProperties>
</file>