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muham\Downloads\HeiseAsa_in Distance\save-git\self_shelf\muharaasa.github.com-main\files\betaproject\Download\files\"/>
    </mc:Choice>
  </mc:AlternateContent>
  <xr:revisionPtr revIDLastSave="0" documentId="13_ncr:1_{56588BC4-B594-4C3B-B952-B7689E18DFC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ATIH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C37" i="1"/>
  <c r="D32" i="1"/>
  <c r="C40" i="1" s="1"/>
  <c r="D31" i="1"/>
  <c r="C39" i="1" s="1"/>
  <c r="D30" i="1"/>
  <c r="C38" i="1" s="1"/>
  <c r="D29" i="1"/>
  <c r="E28" i="1"/>
  <c r="D42" i="1" s="1"/>
  <c r="G17" i="1"/>
  <c r="G18" i="1" s="1"/>
  <c r="F17" i="1"/>
  <c r="F18" i="1" s="1"/>
  <c r="E17" i="1"/>
  <c r="E18" i="1" s="1"/>
  <c r="D17" i="1"/>
  <c r="D18" i="1" s="1"/>
  <c r="G11" i="1"/>
  <c r="G19" i="1" s="1"/>
  <c r="G23" i="1" s="1"/>
  <c r="G24" i="1" s="1"/>
  <c r="F11" i="1"/>
  <c r="F21" i="1" s="1"/>
  <c r="E11" i="1"/>
  <c r="E19" i="1" s="1"/>
  <c r="E23" i="1" s="1"/>
  <c r="E24" i="1" s="1"/>
  <c r="D11" i="1"/>
  <c r="D19" i="1" s="1"/>
  <c r="D23" i="1" s="1"/>
  <c r="B40" i="1" l="1"/>
  <c r="C32" i="1"/>
  <c r="F32" i="1" s="1"/>
  <c r="D24" i="1"/>
  <c r="C30" i="1"/>
  <c r="F30" i="1" s="1"/>
  <c r="B38" i="1"/>
  <c r="G21" i="1"/>
  <c r="D21" i="1"/>
  <c r="E21" i="1"/>
  <c r="E33" i="1"/>
  <c r="F19" i="1"/>
  <c r="F23" i="1" s="1"/>
  <c r="F24" i="1" s="1"/>
  <c r="F42" i="1"/>
  <c r="C29" i="1" l="1"/>
  <c r="F29" i="1" s="1"/>
  <c r="B37" i="1"/>
  <c r="B39" i="1"/>
  <c r="C31" i="1"/>
  <c r="F31" i="1" s="1"/>
  <c r="C45" i="1"/>
  <c r="C49" i="1" s="1"/>
  <c r="D38" i="1"/>
  <c r="F38" i="1"/>
  <c r="D40" i="1"/>
  <c r="F40" i="1"/>
  <c r="F39" i="1" l="1"/>
  <c r="D39" i="1"/>
  <c r="F37" i="1"/>
  <c r="F41" i="1" s="1"/>
  <c r="F43" i="1" s="1"/>
  <c r="D37" i="1"/>
  <c r="D41" i="1" s="1"/>
  <c r="D43" i="1" s="1"/>
  <c r="C48" i="1" s="1"/>
  <c r="F33" i="1"/>
  <c r="C47" i="1" l="1"/>
  <c r="C46" i="1"/>
</calcChain>
</file>

<file path=xl/sharedStrings.xml><?xml version="1.0" encoding="utf-8"?>
<sst xmlns="http://schemas.openxmlformats.org/spreadsheetml/2006/main" count="80" uniqueCount="45">
  <si>
    <t>Kewirausahaan  XIII-4</t>
  </si>
  <si>
    <t>Muhamad Akbar Saputra 186408990</t>
  </si>
  <si>
    <t>No</t>
  </si>
  <si>
    <t>Keterangan</t>
  </si>
  <si>
    <t>Tahun</t>
  </si>
  <si>
    <t>Pendapatan usaha</t>
  </si>
  <si>
    <t>a. Setoran</t>
  </si>
  <si>
    <t>-</t>
  </si>
  <si>
    <t>b. Nilai sisa</t>
  </si>
  <si>
    <t>Jumlah Pendapatan</t>
  </si>
  <si>
    <t>a. Biaya Operasional dan pemeliharaan</t>
  </si>
  <si>
    <t>- Biaya ban</t>
  </si>
  <si>
    <t>- Biaya aki</t>
  </si>
  <si>
    <t>- Biaya perawatan</t>
  </si>
  <si>
    <t>- Biaya tak terduga</t>
  </si>
  <si>
    <t xml:space="preserve">b. Biaya Penyusutan </t>
  </si>
  <si>
    <t>Jumlah Biaya</t>
  </si>
  <si>
    <t>Laba Kotor</t>
  </si>
  <si>
    <t>Bunga Pinjaman</t>
  </si>
  <si>
    <t>Laba Sebelum Pajak</t>
  </si>
  <si>
    <t>Pajak</t>
  </si>
  <si>
    <t>Laba Bersih</t>
  </si>
  <si>
    <t>Arus Kas Bersih</t>
  </si>
  <si>
    <t>Investasi</t>
  </si>
  <si>
    <t>Arus Kas Bersih (AKB)</t>
  </si>
  <si>
    <t>DF*</t>
  </si>
  <si>
    <t>Persen Value Investasi (PVI)</t>
  </si>
  <si>
    <t>Present Value AKB (PV AKB)</t>
  </si>
  <si>
    <t>Jumlah</t>
  </si>
  <si>
    <t>Tingkat Bunga 15%</t>
  </si>
  <si>
    <t>Tingkat Bunga 110%</t>
  </si>
  <si>
    <t>DF</t>
  </si>
  <si>
    <t>PVAKB</t>
  </si>
  <si>
    <t>PVI</t>
  </si>
  <si>
    <t>NPV</t>
  </si>
  <si>
    <t>Tota l Laba bersih</t>
  </si>
  <si>
    <t>NPV &gt; 0</t>
  </si>
  <si>
    <t>Sesuai persyaratan</t>
  </si>
  <si>
    <t>net B/C</t>
  </si>
  <si>
    <t>Net B/C ≥ 1</t>
  </si>
  <si>
    <t>IRR</t>
  </si>
  <si>
    <t>IRR ≥ 15%</t>
  </si>
  <si>
    <t>Payback period</t>
  </si>
  <si>
    <t>PP &lt; 4</t>
  </si>
  <si>
    <t>Berdasarkan hasil Analisis finansial melalui NPV, Net B/C, IRR dan Payback Period, dapat disimpulka bahwa usaha Bagus Kahfi layak dijalankan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</si>
</sst>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Rp-421]#,##0"/>
    <numFmt numFmtId="168" formatCode="0.0000"/>
  </numFmts>
  <fonts count="10">
    <font>
      <sz val="10"/>
      <color rgb="FF000000"/>
      <name val="Arial"/>
      <charset val="134"/>
    </font>
    <font>
      <sz val="10"/>
      <color rgb="FF000000"/>
      <name val="Times New Roman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b/>
      <sz val="10"/>
      <color rgb="FF000000"/>
      <name val="&quot;arial&quot;"/>
      <charset val="134"/>
    </font>
    <font>
      <sz val="10"/>
      <color theme="4"/>
      <name val="Times New Roman"/>
      <charset val="134"/>
    </font>
    <font>
      <b/>
      <i/>
      <sz val="10"/>
      <color theme="1"/>
      <name val="Arial"/>
      <charset val="134"/>
    </font>
    <font>
      <sz val="10"/>
      <color theme="4" tint="-0.249977111117893"/>
      <name val="Times New Roman"/>
      <charset val="134"/>
    </font>
    <font>
      <sz val="10"/>
      <color rgb="FFFF0000"/>
      <name val="Times New Rom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2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2" fillId="0" borderId="6" xfId="0" applyFont="1" applyBorder="1"/>
    <xf numFmtId="167" fontId="2" fillId="0" borderId="6" xfId="0" applyNumberFormat="1" applyFont="1" applyBorder="1"/>
    <xf numFmtId="167" fontId="5" fillId="0" borderId="6" xfId="0" applyNumberFormat="1" applyFont="1" applyBorder="1"/>
    <xf numFmtId="167" fontId="3" fillId="0" borderId="6" xfId="0" applyNumberFormat="1" applyFont="1" applyBorder="1"/>
    <xf numFmtId="0" fontId="3" fillId="2" borderId="6" xfId="0" applyFont="1" applyFill="1" applyBorder="1" applyAlignment="1">
      <alignment horizontal="left" vertical="top"/>
    </xf>
    <xf numFmtId="0" fontId="3" fillId="2" borderId="6" xfId="0" applyFont="1" applyFill="1" applyBorder="1"/>
    <xf numFmtId="167" fontId="2" fillId="2" borderId="6" xfId="0" applyNumberFormat="1" applyFont="1" applyFill="1" applyBorder="1"/>
    <xf numFmtId="167" fontId="6" fillId="2" borderId="6" xfId="0" applyNumberFormat="1" applyFont="1" applyFill="1" applyBorder="1"/>
    <xf numFmtId="167" fontId="3" fillId="3" borderId="6" xfId="0" applyNumberFormat="1" applyFont="1" applyFill="1" applyBorder="1"/>
    <xf numFmtId="167" fontId="6" fillId="0" borderId="6" xfId="0" applyNumberFormat="1" applyFont="1" applyBorder="1"/>
    <xf numFmtId="167" fontId="6" fillId="4" borderId="6" xfId="0" applyNumberFormat="1" applyFont="1" applyFill="1" applyBorder="1"/>
    <xf numFmtId="0" fontId="2" fillId="0" borderId="6" xfId="0" applyFont="1" applyBorder="1" applyAlignment="1">
      <alignment horizontal="left" vertical="top"/>
    </xf>
    <xf numFmtId="167" fontId="3" fillId="0" borderId="2" xfId="0" applyNumberFormat="1" applyFont="1" applyBorder="1"/>
    <xf numFmtId="167" fontId="6" fillId="0" borderId="2" xfId="0" applyNumberFormat="1" applyFont="1" applyBorder="1"/>
    <xf numFmtId="0" fontId="3" fillId="2" borderId="6" xfId="0" applyFont="1" applyFill="1" applyBorder="1" applyAlignment="1">
      <alignment horizontal="center" vertical="center" wrapText="1"/>
    </xf>
    <xf numFmtId="9" fontId="3" fillId="2" borderId="6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1" fontId="2" fillId="0" borderId="6" xfId="0" applyNumberFormat="1" applyFont="1" applyBorder="1"/>
    <xf numFmtId="167" fontId="7" fillId="0" borderId="6" xfId="0" applyNumberFormat="1" applyFont="1" applyBorder="1"/>
    <xf numFmtId="168" fontId="6" fillId="0" borderId="6" xfId="0" applyNumberFormat="1" applyFont="1" applyBorder="1"/>
    <xf numFmtId="167" fontId="3" fillId="2" borderId="6" xfId="0" applyNumberFormat="1" applyFont="1" applyFill="1" applyBorder="1"/>
    <xf numFmtId="168" fontId="8" fillId="0" borderId="6" xfId="0" applyNumberFormat="1" applyFont="1" applyBorder="1"/>
    <xf numFmtId="167" fontId="8" fillId="0" borderId="6" xfId="0" applyNumberFormat="1" applyFont="1" applyBorder="1"/>
    <xf numFmtId="167" fontId="8" fillId="2" borderId="6" xfId="0" applyNumberFormat="1" applyFont="1" applyFill="1" applyBorder="1"/>
    <xf numFmtId="0" fontId="2" fillId="2" borderId="6" xfId="0" applyFont="1" applyFill="1" applyBorder="1"/>
    <xf numFmtId="0" fontId="9" fillId="5" borderId="8" xfId="0" applyFont="1" applyFill="1" applyBorder="1"/>
    <xf numFmtId="167" fontId="9" fillId="5" borderId="8" xfId="0" applyNumberFormat="1" applyFont="1" applyFill="1" applyBorder="1"/>
    <xf numFmtId="0" fontId="9" fillId="0" borderId="8" xfId="0" applyFont="1" applyBorder="1"/>
    <xf numFmtId="167" fontId="9" fillId="0" borderId="8" xfId="0" applyNumberFormat="1" applyFont="1" applyBorder="1"/>
    <xf numFmtId="2" fontId="9" fillId="0" borderId="8" xfId="0" applyNumberFormat="1" applyFont="1" applyBorder="1"/>
    <xf numFmtId="0" fontId="2" fillId="0" borderId="0" xfId="0" applyFont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" fillId="2" borderId="2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4" fillId="0" borderId="5" xfId="0" applyFont="1" applyBorder="1"/>
    <xf numFmtId="0" fontId="2" fillId="0" borderId="1" xfId="0" applyFont="1" applyBorder="1" applyAlignment="1">
      <alignment horizontal="left" vertical="top"/>
    </xf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76835</xdr:colOff>
      <xdr:row>52</xdr:row>
      <xdr:rowOff>60325</xdr:rowOff>
    </xdr:from>
    <xdr:to>
      <xdr:col>4</xdr:col>
      <xdr:colOff>1358900</xdr:colOff>
      <xdr:row>94</xdr:row>
      <xdr:rowOff>116840</xdr:rowOff>
    </xdr:to>
    <xdr:pic>
      <xdr:nvPicPr>
        <xdr:cNvPr id="2" name="Picture 1" descr="WhatsApp Image 2021-11-01 at 14.26.25(1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35" y="10423525"/>
          <a:ext cx="6254115" cy="845756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52</xdr:row>
      <xdr:rowOff>12700</xdr:rowOff>
    </xdr:from>
    <xdr:to>
      <xdr:col>11</xdr:col>
      <xdr:colOff>922020</xdr:colOff>
      <xdr:row>92</xdr:row>
      <xdr:rowOff>112395</xdr:rowOff>
    </xdr:to>
    <xdr:pic>
      <xdr:nvPicPr>
        <xdr:cNvPr id="3" name="Picture 2" descr="WhatsApp Image 2021-11-01 at 14.26.2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2745" y="10375900"/>
          <a:ext cx="6105525" cy="8100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K1004"/>
  <sheetViews>
    <sheetView tabSelected="1" zoomScale="70" zoomScaleNormal="70" workbookViewId="0">
      <selection activeCell="B4" sqref="B4"/>
    </sheetView>
  </sheetViews>
  <sheetFormatPr defaultColWidth="14.44140625" defaultRowHeight="15" customHeight="1"/>
  <cols>
    <col min="1" max="1" width="6.44140625" customWidth="1"/>
    <col min="2" max="2" width="34.109375" customWidth="1"/>
    <col min="3" max="3" width="20.44140625" customWidth="1"/>
    <col min="4" max="4" width="13.5546875" customWidth="1"/>
    <col min="5" max="5" width="26.109375" customWidth="1"/>
    <col min="6" max="6" width="13.5546875" customWidth="1"/>
    <col min="7" max="7" width="13.6640625" customWidth="1"/>
    <col min="9" max="9" width="7.33203125" customWidth="1"/>
    <col min="17" max="17" width="17.5546875" customWidth="1"/>
  </cols>
  <sheetData>
    <row r="3" spans="1:7" ht="15" customHeight="1">
      <c r="B3" s="1" t="s">
        <v>0</v>
      </c>
    </row>
    <row r="4" spans="1:7" ht="15" customHeight="1">
      <c r="B4" s="1" t="s">
        <v>1</v>
      </c>
    </row>
    <row r="5" spans="1:7" ht="15.75" customHeight="1">
      <c r="A5" s="2"/>
      <c r="B5" s="2"/>
      <c r="C5" s="2"/>
      <c r="D5" s="2"/>
      <c r="E5" s="2"/>
      <c r="F5" s="2"/>
    </row>
    <row r="6" spans="1:7" ht="15.75" customHeight="1">
      <c r="A6" s="39" t="s">
        <v>2</v>
      </c>
      <c r="B6" s="39" t="s">
        <v>3</v>
      </c>
      <c r="C6" s="35" t="s">
        <v>4</v>
      </c>
      <c r="D6" s="36"/>
      <c r="E6" s="36"/>
      <c r="F6" s="36"/>
      <c r="G6" s="37"/>
    </row>
    <row r="7" spans="1:7" ht="15.75" customHeight="1">
      <c r="A7" s="40"/>
      <c r="B7" s="40"/>
      <c r="C7" s="3">
        <v>0</v>
      </c>
      <c r="D7" s="3">
        <v>1</v>
      </c>
      <c r="E7" s="3">
        <v>2</v>
      </c>
      <c r="F7" s="3">
        <v>3</v>
      </c>
      <c r="G7" s="3">
        <v>4</v>
      </c>
    </row>
    <row r="8" spans="1:7" ht="15.75" customHeight="1">
      <c r="A8" s="41">
        <v>1</v>
      </c>
      <c r="B8" s="4" t="s">
        <v>5</v>
      </c>
      <c r="C8" s="5"/>
      <c r="D8" s="5"/>
      <c r="E8" s="5"/>
      <c r="F8" s="5"/>
      <c r="G8" s="5"/>
    </row>
    <row r="9" spans="1:7" ht="15.75" customHeight="1">
      <c r="A9" s="42"/>
      <c r="B9" s="4" t="s">
        <v>6</v>
      </c>
      <c r="C9" s="5" t="s">
        <v>7</v>
      </c>
      <c r="D9" s="6">
        <v>65650000</v>
      </c>
      <c r="E9" s="6">
        <v>65650000</v>
      </c>
      <c r="F9" s="6">
        <v>65650000</v>
      </c>
      <c r="G9" s="6">
        <v>65650000</v>
      </c>
    </row>
    <row r="10" spans="1:7" ht="15.75" customHeight="1">
      <c r="A10" s="40"/>
      <c r="B10" s="4" t="s">
        <v>8</v>
      </c>
      <c r="C10" s="5" t="s">
        <v>7</v>
      </c>
      <c r="D10" s="5"/>
      <c r="E10" s="5"/>
      <c r="F10" s="5"/>
      <c r="G10" s="7">
        <v>10500000</v>
      </c>
    </row>
    <row r="11" spans="1:7" ht="15.75" customHeight="1">
      <c r="A11" s="8">
        <v>2</v>
      </c>
      <c r="B11" s="9" t="s">
        <v>9</v>
      </c>
      <c r="C11" s="10"/>
      <c r="D11" s="11">
        <f>D9+D10</f>
        <v>65650000</v>
      </c>
      <c r="E11" s="11">
        <f>E9+E10</f>
        <v>65650000</v>
      </c>
      <c r="F11" s="11">
        <f>F9+F10</f>
        <v>65650000</v>
      </c>
      <c r="G11" s="11">
        <f>G9+G10</f>
        <v>76150000</v>
      </c>
    </row>
    <row r="12" spans="1:7" ht="15.75" customHeight="1">
      <c r="A12" s="41">
        <v>3</v>
      </c>
      <c r="B12" s="4" t="s">
        <v>10</v>
      </c>
      <c r="C12" s="5"/>
      <c r="D12" s="5"/>
      <c r="E12" s="5"/>
      <c r="F12" s="5"/>
      <c r="G12" s="5"/>
    </row>
    <row r="13" spans="1:7" ht="15.75" customHeight="1">
      <c r="A13" s="42"/>
      <c r="B13" s="4" t="s">
        <v>11</v>
      </c>
      <c r="C13" s="5" t="s">
        <v>7</v>
      </c>
      <c r="D13" s="7">
        <v>2600000</v>
      </c>
      <c r="E13" s="7">
        <v>2600000</v>
      </c>
      <c r="F13" s="7">
        <v>2600000</v>
      </c>
      <c r="G13" s="7">
        <v>2600000</v>
      </c>
    </row>
    <row r="14" spans="1:7" ht="15.75" customHeight="1">
      <c r="A14" s="42"/>
      <c r="B14" s="4" t="s">
        <v>12</v>
      </c>
      <c r="C14" s="5" t="s">
        <v>7</v>
      </c>
      <c r="D14" s="12">
        <v>400000</v>
      </c>
      <c r="E14" s="12">
        <v>400000</v>
      </c>
      <c r="F14" s="12">
        <v>400000</v>
      </c>
      <c r="G14" s="12">
        <v>400000</v>
      </c>
    </row>
    <row r="15" spans="1:7" ht="15.75" customHeight="1">
      <c r="A15" s="42"/>
      <c r="B15" s="4" t="s">
        <v>13</v>
      </c>
      <c r="C15" s="5" t="s">
        <v>7</v>
      </c>
      <c r="D15" s="7">
        <v>4500000</v>
      </c>
      <c r="E15" s="7">
        <v>4500000</v>
      </c>
      <c r="F15" s="7">
        <v>4500000</v>
      </c>
      <c r="G15" s="7">
        <v>4500000</v>
      </c>
    </row>
    <row r="16" spans="1:7" ht="15.75" customHeight="1">
      <c r="A16" s="42"/>
      <c r="B16" s="4" t="s">
        <v>14</v>
      </c>
      <c r="C16" s="5" t="s">
        <v>7</v>
      </c>
      <c r="D16" s="7">
        <v>1200000</v>
      </c>
      <c r="E16" s="7">
        <v>1200000</v>
      </c>
      <c r="F16" s="7">
        <v>1200000</v>
      </c>
      <c r="G16" s="7">
        <v>1200000</v>
      </c>
    </row>
    <row r="17" spans="1:11" ht="15.75" customHeight="1">
      <c r="A17" s="40"/>
      <c r="B17" s="4" t="s">
        <v>15</v>
      </c>
      <c r="C17" s="5"/>
      <c r="D17" s="13">
        <f>(B28-G10)/4</f>
        <v>13787500</v>
      </c>
      <c r="E17" s="14">
        <f>(B28-G10)/5</f>
        <v>11030000</v>
      </c>
      <c r="F17" s="14">
        <f>(B28-G10)/5</f>
        <v>11030000</v>
      </c>
      <c r="G17" s="14">
        <f>(B28-G10)/5</f>
        <v>11030000</v>
      </c>
    </row>
    <row r="18" spans="1:11" ht="15.75" customHeight="1">
      <c r="A18" s="8">
        <v>4</v>
      </c>
      <c r="B18" s="9" t="s">
        <v>16</v>
      </c>
      <c r="C18" s="10" t="s">
        <v>7</v>
      </c>
      <c r="D18" s="11">
        <f>SUM(D13:D17)</f>
        <v>22487500</v>
      </c>
      <c r="E18" s="11">
        <f>SUM(E13:E17)</f>
        <v>19730000</v>
      </c>
      <c r="F18" s="11">
        <f>SUM(F13:F17)</f>
        <v>19730000</v>
      </c>
      <c r="G18" s="11">
        <f>SUM(G13:G17)</f>
        <v>19730000</v>
      </c>
    </row>
    <row r="19" spans="1:11" ht="15.75" customHeight="1">
      <c r="A19" s="15">
        <v>5</v>
      </c>
      <c r="B19" s="4" t="s">
        <v>17</v>
      </c>
      <c r="C19" s="5" t="s">
        <v>7</v>
      </c>
      <c r="D19" s="13">
        <f>D11-D18</f>
        <v>43162500</v>
      </c>
      <c r="E19" s="13">
        <f>E11-E18</f>
        <v>45920000</v>
      </c>
      <c r="F19" s="13">
        <f>F11-F18</f>
        <v>45920000</v>
      </c>
      <c r="G19" s="13">
        <f>G11-G18</f>
        <v>56420000</v>
      </c>
      <c r="K19" s="34"/>
    </row>
    <row r="20" spans="1:11" ht="15.75" customHeight="1">
      <c r="A20" s="15">
        <v>6</v>
      </c>
      <c r="B20" s="4" t="s">
        <v>18</v>
      </c>
      <c r="C20" s="5" t="s">
        <v>7</v>
      </c>
      <c r="D20" s="13" t="s">
        <v>7</v>
      </c>
      <c r="E20" s="13" t="s">
        <v>7</v>
      </c>
      <c r="F20" s="13" t="s">
        <v>7</v>
      </c>
      <c r="G20" s="13" t="s">
        <v>7</v>
      </c>
    </row>
    <row r="21" spans="1:11" ht="15.75" customHeight="1">
      <c r="A21" s="15">
        <v>7</v>
      </c>
      <c r="B21" s="4" t="s">
        <v>19</v>
      </c>
      <c r="C21" s="5" t="s">
        <v>7</v>
      </c>
      <c r="D21" s="13">
        <f>D11-D18</f>
        <v>43162500</v>
      </c>
      <c r="E21" s="13">
        <f>E11-E18</f>
        <v>45920000</v>
      </c>
      <c r="F21" s="13">
        <f>F11-F18</f>
        <v>45920000</v>
      </c>
      <c r="G21" s="13">
        <f>G11-G18</f>
        <v>56420000</v>
      </c>
    </row>
    <row r="22" spans="1:11" ht="15.75" customHeight="1">
      <c r="A22" s="15">
        <v>8</v>
      </c>
      <c r="B22" s="4" t="s">
        <v>20</v>
      </c>
      <c r="C22" s="5" t="s">
        <v>7</v>
      </c>
      <c r="D22" s="7">
        <v>1200000</v>
      </c>
      <c r="E22" s="7">
        <v>1200000</v>
      </c>
      <c r="F22" s="7">
        <v>1200000</v>
      </c>
      <c r="G22" s="16">
        <v>1200000</v>
      </c>
    </row>
    <row r="23" spans="1:11" ht="15.75" customHeight="1">
      <c r="A23" s="15">
        <v>9</v>
      </c>
      <c r="B23" s="4" t="s">
        <v>21</v>
      </c>
      <c r="C23" s="5" t="s">
        <v>7</v>
      </c>
      <c r="D23" s="13">
        <f>D19-D22</f>
        <v>41962500</v>
      </c>
      <c r="E23" s="13">
        <f>E19-E22</f>
        <v>44720000</v>
      </c>
      <c r="F23" s="13">
        <f>F19-F22</f>
        <v>44720000</v>
      </c>
      <c r="G23" s="17">
        <f>G19-G22</f>
        <v>55220000</v>
      </c>
    </row>
    <row r="24" spans="1:11" ht="15.75" customHeight="1">
      <c r="A24" s="8">
        <v>10</v>
      </c>
      <c r="B24" s="9" t="s">
        <v>22</v>
      </c>
      <c r="C24" s="10" t="s">
        <v>7</v>
      </c>
      <c r="D24" s="13">
        <f>D23+D17</f>
        <v>55750000</v>
      </c>
      <c r="E24" s="13">
        <f>E23+E17</f>
        <v>55750000</v>
      </c>
      <c r="F24" s="13">
        <f>F23+F17</f>
        <v>55750000</v>
      </c>
      <c r="G24" s="13">
        <f>G23+G17</f>
        <v>66250000</v>
      </c>
    </row>
    <row r="25" spans="1:11" ht="15.75" customHeight="1">
      <c r="A25" s="2"/>
      <c r="B25" s="2"/>
    </row>
    <row r="26" spans="1:11" ht="15.75" customHeight="1">
      <c r="A26" s="43" t="s">
        <v>4</v>
      </c>
      <c r="B26" s="43" t="s">
        <v>23</v>
      </c>
      <c r="C26" s="43" t="s">
        <v>24</v>
      </c>
      <c r="D26" s="18" t="s">
        <v>25</v>
      </c>
      <c r="E26" s="43" t="s">
        <v>26</v>
      </c>
      <c r="F26" s="43" t="s">
        <v>27</v>
      </c>
    </row>
    <row r="27" spans="1:11" ht="15.75" customHeight="1">
      <c r="A27" s="40"/>
      <c r="B27" s="40"/>
      <c r="C27" s="40"/>
      <c r="D27" s="19">
        <v>0.15</v>
      </c>
      <c r="E27" s="40"/>
      <c r="F27" s="40"/>
    </row>
    <row r="28" spans="1:11" ht="15.75" customHeight="1">
      <c r="A28" s="20">
        <v>0</v>
      </c>
      <c r="B28" s="7">
        <v>65650000</v>
      </c>
      <c r="C28" s="5"/>
      <c r="D28" s="21">
        <v>1</v>
      </c>
      <c r="E28" s="7">
        <f>B28</f>
        <v>65650000</v>
      </c>
      <c r="F28" s="4" t="s">
        <v>7</v>
      </c>
    </row>
    <row r="29" spans="1:11" ht="15.75" customHeight="1">
      <c r="A29" s="20">
        <v>1</v>
      </c>
      <c r="B29" s="4" t="s">
        <v>7</v>
      </c>
      <c r="C29" s="22">
        <f>D24</f>
        <v>55750000</v>
      </c>
      <c r="D29" s="23">
        <f>(1/(1+0.15)^A29)</f>
        <v>0.86956521739130443</v>
      </c>
      <c r="E29" s="4" t="s">
        <v>7</v>
      </c>
      <c r="F29" s="13">
        <f>(C29/(1+15%)^A29)</f>
        <v>48478260.869565219</v>
      </c>
    </row>
    <row r="30" spans="1:11" ht="15.75" customHeight="1">
      <c r="A30" s="20">
        <v>2</v>
      </c>
      <c r="B30" s="4" t="s">
        <v>7</v>
      </c>
      <c r="C30" s="22">
        <f>E24</f>
        <v>55750000</v>
      </c>
      <c r="D30" s="23">
        <f>(1/(1+0.15)^A30)</f>
        <v>0.7561436672967865</v>
      </c>
      <c r="E30" s="4" t="s">
        <v>7</v>
      </c>
      <c r="F30" s="13">
        <f>(C30/(1+15%)^A30)</f>
        <v>42155009.451795846</v>
      </c>
    </row>
    <row r="31" spans="1:11" ht="15.75" customHeight="1">
      <c r="A31" s="20">
        <v>3</v>
      </c>
      <c r="B31" s="4" t="s">
        <v>7</v>
      </c>
      <c r="C31" s="22">
        <f>F24</f>
        <v>55750000</v>
      </c>
      <c r="D31" s="23">
        <f>(1/(1+0.15)^A31)</f>
        <v>0.65751623243198831</v>
      </c>
      <c r="E31" s="4" t="s">
        <v>7</v>
      </c>
      <c r="F31" s="13">
        <f>(C31/(1+15%)^A31)</f>
        <v>36656529.958083354</v>
      </c>
    </row>
    <row r="32" spans="1:11" ht="15.75" customHeight="1">
      <c r="A32" s="20">
        <v>4</v>
      </c>
      <c r="B32" s="4" t="s">
        <v>7</v>
      </c>
      <c r="C32" s="22">
        <f>G24</f>
        <v>66250000</v>
      </c>
      <c r="D32" s="23">
        <f>(1/(1+0.15)^A32)</f>
        <v>0.57175324559303342</v>
      </c>
      <c r="E32" s="4" t="s">
        <v>7</v>
      </c>
      <c r="F32" s="13">
        <f>(C32/(1+15%)^A32)</f>
        <v>37878652.520538464</v>
      </c>
    </row>
    <row r="33" spans="1:6" ht="15.75" customHeight="1">
      <c r="A33" s="38" t="s">
        <v>28</v>
      </c>
      <c r="B33" s="36"/>
      <c r="C33" s="36"/>
      <c r="D33" s="37"/>
      <c r="E33" s="24">
        <f>E28</f>
        <v>65650000</v>
      </c>
      <c r="F33" s="11">
        <f>SUM(F29:F32)</f>
        <v>165168452.79998291</v>
      </c>
    </row>
    <row r="34" spans="1:6" ht="15.75" customHeight="1"/>
    <row r="35" spans="1:6" ht="15.75" customHeight="1">
      <c r="A35" s="39" t="s">
        <v>4</v>
      </c>
      <c r="B35" s="39" t="s">
        <v>22</v>
      </c>
      <c r="C35" s="35" t="s">
        <v>29</v>
      </c>
      <c r="D35" s="37"/>
      <c r="E35" s="35" t="s">
        <v>30</v>
      </c>
      <c r="F35" s="37"/>
    </row>
    <row r="36" spans="1:6" ht="15.75" customHeight="1">
      <c r="A36" s="40"/>
      <c r="B36" s="40"/>
      <c r="C36" s="3" t="s">
        <v>31</v>
      </c>
      <c r="D36" s="3" t="s">
        <v>32</v>
      </c>
      <c r="E36" s="3" t="s">
        <v>31</v>
      </c>
      <c r="F36" s="3" t="s">
        <v>32</v>
      </c>
    </row>
    <row r="37" spans="1:6" ht="15.75" customHeight="1">
      <c r="A37" s="4">
        <v>1</v>
      </c>
      <c r="B37" s="22">
        <f>D24</f>
        <v>55750000</v>
      </c>
      <c r="C37" s="25">
        <f>D29</f>
        <v>0.86956521739130443</v>
      </c>
      <c r="D37" s="26">
        <f>(B37/(1+0.15)^A37)</f>
        <v>48478260.869565219</v>
      </c>
      <c r="E37" s="25">
        <f>(1/(1+1.1)^A37)</f>
        <v>0.47619047619047616</v>
      </c>
      <c r="F37" s="26">
        <f>(B37/(1+1.1)^A37)</f>
        <v>26547619.047619045</v>
      </c>
    </row>
    <row r="38" spans="1:6" ht="15.75" customHeight="1">
      <c r="A38" s="4">
        <v>2</v>
      </c>
      <c r="B38" s="22">
        <f>E24</f>
        <v>55750000</v>
      </c>
      <c r="C38" s="25">
        <f>D30</f>
        <v>0.7561436672967865</v>
      </c>
      <c r="D38" s="26">
        <f>(B38/(1+0.15)^A38)</f>
        <v>42155009.451795846</v>
      </c>
      <c r="E38" s="25">
        <f>(1/(1+1.1)^A38)</f>
        <v>0.22675736961451246</v>
      </c>
      <c r="F38" s="26">
        <f>(B38/(1+1.1)^A38)</f>
        <v>12641723.35600907</v>
      </c>
    </row>
    <row r="39" spans="1:6" ht="15.75" customHeight="1">
      <c r="A39" s="4">
        <v>3</v>
      </c>
      <c r="B39" s="22">
        <f>F24</f>
        <v>55750000</v>
      </c>
      <c r="C39" s="25">
        <f>D31</f>
        <v>0.65751623243198831</v>
      </c>
      <c r="D39" s="26">
        <f>(B39/(1+0.15)^A39)</f>
        <v>36656529.958083354</v>
      </c>
      <c r="E39" s="25">
        <f>(1/(1+1.1)^A39)</f>
        <v>0.1079796998164345</v>
      </c>
      <c r="F39" s="26">
        <f>(B39/(1+1.1)^A39)</f>
        <v>6019868.2647662237</v>
      </c>
    </row>
    <row r="40" spans="1:6" ht="15.75" customHeight="1">
      <c r="A40" s="4">
        <v>4</v>
      </c>
      <c r="B40" s="22">
        <f>G24</f>
        <v>66250000</v>
      </c>
      <c r="C40" s="25">
        <f>D32</f>
        <v>0.57175324559303342</v>
      </c>
      <c r="D40" s="26">
        <f>(B40/(1+0.15)^A40)</f>
        <v>37878652.520538464</v>
      </c>
      <c r="E40" s="25">
        <f>(1/(1+1.1)^A40)</f>
        <v>5.1418904674492623E-2</v>
      </c>
      <c r="F40" s="26">
        <f>(B40/(1+1.1)^A40)</f>
        <v>3406502.4346851362</v>
      </c>
    </row>
    <row r="41" spans="1:6" ht="15.75" customHeight="1">
      <c r="A41" s="38" t="s">
        <v>28</v>
      </c>
      <c r="B41" s="36"/>
      <c r="C41" s="37"/>
      <c r="D41" s="27">
        <f>SUM(D37:D40)</f>
        <v>165168452.79998291</v>
      </c>
      <c r="E41" s="28"/>
      <c r="F41" s="27">
        <f>SUM(F37:F40)</f>
        <v>48615713.103079468</v>
      </c>
    </row>
    <row r="42" spans="1:6" ht="15.75" customHeight="1">
      <c r="A42" s="38" t="s">
        <v>33</v>
      </c>
      <c r="B42" s="36"/>
      <c r="C42" s="37"/>
      <c r="D42" s="27">
        <f>E28</f>
        <v>65650000</v>
      </c>
      <c r="E42" s="28"/>
      <c r="F42" s="27">
        <f>E28</f>
        <v>65650000</v>
      </c>
    </row>
    <row r="43" spans="1:6" ht="15.75" customHeight="1">
      <c r="A43" s="38" t="s">
        <v>34</v>
      </c>
      <c r="B43" s="36"/>
      <c r="C43" s="37"/>
      <c r="D43" s="27">
        <f>D41-D42</f>
        <v>99518452.799982905</v>
      </c>
      <c r="E43" s="28"/>
      <c r="F43" s="27">
        <f>F41-F42</f>
        <v>-17034286.896920532</v>
      </c>
    </row>
    <row r="44" spans="1:6" ht="15.75" customHeight="1"/>
    <row r="45" spans="1:6" ht="15.75" customHeight="1">
      <c r="B45" s="29" t="s">
        <v>35</v>
      </c>
      <c r="C45" s="30">
        <f>SUM(D23:G23)</f>
        <v>186622500</v>
      </c>
      <c r="D45" s="1"/>
      <c r="E45" s="1"/>
    </row>
    <row r="46" spans="1:6" ht="15.75" customHeight="1">
      <c r="B46" s="31" t="s">
        <v>34</v>
      </c>
      <c r="C46" s="32">
        <f>F33-E33</f>
        <v>99518452.799982905</v>
      </c>
      <c r="D46" s="1" t="s">
        <v>36</v>
      </c>
      <c r="E46" s="1" t="s">
        <v>37</v>
      </c>
    </row>
    <row r="47" spans="1:6" ht="15.75" customHeight="1">
      <c r="B47" s="31" t="s">
        <v>38</v>
      </c>
      <c r="C47" s="33">
        <f>F33/E33</f>
        <v>2.5158941782175614</v>
      </c>
      <c r="D47" s="1" t="s">
        <v>39</v>
      </c>
      <c r="E47" s="1" t="s">
        <v>37</v>
      </c>
    </row>
    <row r="48" spans="1:6" ht="15.75" customHeight="1">
      <c r="B48" s="31" t="s">
        <v>40</v>
      </c>
      <c r="C48" s="33">
        <f>15+(D43/(D43-F43))*(110-15)</f>
        <v>96.115665239480904</v>
      </c>
      <c r="D48" s="1" t="s">
        <v>41</v>
      </c>
      <c r="E48" s="1" t="s">
        <v>37</v>
      </c>
    </row>
    <row r="49" spans="2:5" ht="15.75" customHeight="1">
      <c r="B49" s="32" t="s">
        <v>42</v>
      </c>
      <c r="C49" s="33">
        <f>(B28/C45)*4</f>
        <v>1.4071186486088225</v>
      </c>
      <c r="D49" s="1" t="s">
        <v>43</v>
      </c>
      <c r="E49" s="1" t="s">
        <v>37</v>
      </c>
    </row>
    <row r="50" spans="2:5" ht="15.75" customHeight="1">
      <c r="B50" s="1"/>
      <c r="C50" s="1"/>
      <c r="D50" s="1"/>
      <c r="E50" s="1"/>
    </row>
    <row r="51" spans="2:5" ht="15.75" customHeight="1">
      <c r="B51" s="44" t="s">
        <v>44</v>
      </c>
      <c r="C51" s="44"/>
      <c r="D51" s="44"/>
      <c r="E51" s="44"/>
    </row>
    <row r="52" spans="2:5" ht="15.75" customHeight="1">
      <c r="B52" s="44"/>
      <c r="C52" s="44"/>
      <c r="D52" s="44"/>
      <c r="E52" s="44"/>
    </row>
    <row r="53" spans="2:5" ht="15.75" customHeight="1"/>
    <row r="54" spans="2:5" ht="15.75" customHeight="1"/>
    <row r="55" spans="2:5" ht="15.75" customHeight="1"/>
    <row r="56" spans="2:5" ht="15.75" customHeight="1"/>
    <row r="57" spans="2:5" ht="15.75" customHeight="1"/>
    <row r="58" spans="2:5" ht="15.75" customHeight="1"/>
    <row r="59" spans="2:5" ht="15.75" customHeight="1"/>
    <row r="60" spans="2:5" ht="15.75" customHeight="1"/>
    <row r="61" spans="2:5" ht="15.75" customHeight="1"/>
    <row r="62" spans="2:5" ht="15.75" customHeight="1"/>
    <row r="63" spans="2:5" ht="15.75" customHeight="1"/>
    <row r="64" spans="2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9">
    <mergeCell ref="B51:E52"/>
    <mergeCell ref="A42:C42"/>
    <mergeCell ref="A43:C43"/>
    <mergeCell ref="A6:A7"/>
    <mergeCell ref="A8:A10"/>
    <mergeCell ref="A12:A17"/>
    <mergeCell ref="A26:A27"/>
    <mergeCell ref="A35:A36"/>
    <mergeCell ref="B6:B7"/>
    <mergeCell ref="B26:B27"/>
    <mergeCell ref="B35:B36"/>
    <mergeCell ref="C26:C27"/>
    <mergeCell ref="C6:G6"/>
    <mergeCell ref="A33:D33"/>
    <mergeCell ref="C35:D35"/>
    <mergeCell ref="E35:F35"/>
    <mergeCell ref="A41:C41"/>
    <mergeCell ref="E26:E27"/>
    <mergeCell ref="F26:F2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LATIHAN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 claire</cp:lastModifiedBy>
  <dcterms:created xsi:type="dcterms:W3CDTF">2021-11-01T04:36:00Z</dcterms:created>
  <dcterms:modified xsi:type="dcterms:W3CDTF">2024-12-17T06:39:51Z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2E137EDDB84C489393F063E36C7008BB</vt:lpwstr>
  </property>
  <property fmtid="{D5CDD505-2E9C-101B-9397-08002B2CF9AE}" pid="3" name="KSOProductBuildVer">
    <vt:lpwstr>1033-11.2.0.10351</vt:lpwstr>
  </property>
</Properties>
</file>