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reamcam/Documents/excel/"/>
    </mc:Choice>
  </mc:AlternateContent>
  <xr:revisionPtr revIDLastSave="0" documentId="13_ncr:1_{859762C8-7671-3449-8A5F-11867B14B5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nsolidated marvel details" sheetId="8" r:id="rId1"/>
    <sheet name="X LOOKUP" sheetId="7" r:id="rId2"/>
    <sheet name="INDEX MATCH" sheetId="6" r:id="rId3"/>
    <sheet name="VLOOKUP" sheetId="1" r:id="rId4"/>
    <sheet name="financials" sheetId="2" r:id="rId5"/>
    <sheet name="actors" sheetId="3" r:id="rId6"/>
    <sheet name="movie_actor" sheetId="4" r:id="rId7"/>
    <sheet name="language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8" l="1"/>
  <c r="E3" i="8"/>
  <c r="E4" i="8"/>
  <c r="E5" i="8"/>
  <c r="E6" i="8"/>
  <c r="E2" i="8"/>
  <c r="D3" i="8"/>
  <c r="D4" i="8"/>
  <c r="D5" i="8"/>
  <c r="D2" i="8"/>
  <c r="C5" i="8"/>
  <c r="C4" i="8"/>
  <c r="C46" i="7"/>
  <c r="B3" i="8"/>
  <c r="B2" i="8"/>
  <c r="B4" i="8" s="1"/>
  <c r="B5" i="8" s="1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O2" i="7"/>
  <c r="P2" i="7"/>
  <c r="P22" i="7"/>
  <c r="P30" i="7"/>
  <c r="P38" i="7"/>
  <c r="P41" i="7"/>
  <c r="P42" i="7"/>
  <c r="C45" i="7"/>
  <c r="C44" i="7"/>
  <c r="O24" i="7"/>
  <c r="H2" i="6" a="1"/>
  <c r="H2" i="6" s="1"/>
  <c r="N3" i="6"/>
  <c r="P11" i="6"/>
  <c r="H3" i="7" a="1"/>
  <c r="H3" i="7" s="1"/>
  <c r="I3" i="7" a="1"/>
  <c r="I3" i="7" s="1"/>
  <c r="J3" i="7" a="1"/>
  <c r="J3" i="7" s="1"/>
  <c r="K3" i="7" a="1"/>
  <c r="K3" i="7" s="1"/>
  <c r="H4" i="7" a="1"/>
  <c r="H4" i="7" s="1"/>
  <c r="I4" i="7" a="1"/>
  <c r="I4" i="7" s="1"/>
  <c r="J4" i="7" a="1"/>
  <c r="J4" i="7" s="1"/>
  <c r="M4" i="7" s="1"/>
  <c r="O4" i="7" s="1"/>
  <c r="K4" i="7" a="1"/>
  <c r="K4" i="7" s="1"/>
  <c r="H5" i="7" a="1"/>
  <c r="H5" i="7" s="1"/>
  <c r="I5" i="7" a="1"/>
  <c r="I5" i="7" s="1"/>
  <c r="J5" i="7" a="1"/>
  <c r="J5" i="7" s="1"/>
  <c r="K5" i="7" a="1"/>
  <c r="K5" i="7" s="1"/>
  <c r="H6" i="7" a="1"/>
  <c r="H6" i="7" s="1"/>
  <c r="I6" i="7" a="1"/>
  <c r="I6" i="7" s="1"/>
  <c r="J6" i="7" a="1"/>
  <c r="J6" i="7" s="1"/>
  <c r="K6" i="7" a="1"/>
  <c r="K6" i="7" s="1"/>
  <c r="H7" i="7" a="1"/>
  <c r="H7" i="7" s="1"/>
  <c r="I7" i="7" a="1"/>
  <c r="I7" i="7" s="1"/>
  <c r="J7" i="7" a="1"/>
  <c r="J7" i="7" s="1"/>
  <c r="M7" i="7" s="1"/>
  <c r="O7" i="7" s="1"/>
  <c r="K7" i="7" a="1"/>
  <c r="K7" i="7" s="1"/>
  <c r="H8" i="7" a="1"/>
  <c r="H8" i="7" s="1"/>
  <c r="I8" i="7" a="1"/>
  <c r="I8" i="7" s="1"/>
  <c r="J8" i="7" a="1"/>
  <c r="J8" i="7" s="1"/>
  <c r="M8" i="7" s="1"/>
  <c r="O8" i="7" s="1"/>
  <c r="K8" i="7" a="1"/>
  <c r="K8" i="7" s="1"/>
  <c r="H9" i="7" a="1"/>
  <c r="H9" i="7" s="1"/>
  <c r="I9" i="7" a="1"/>
  <c r="I9" i="7" s="1"/>
  <c r="J9" i="7" a="1"/>
  <c r="J9" i="7" s="1"/>
  <c r="K9" i="7" a="1"/>
  <c r="K9" i="7" s="1"/>
  <c r="H10" i="7" a="1"/>
  <c r="H10" i="7" s="1"/>
  <c r="I10" i="7" a="1"/>
  <c r="I10" i="7" s="1"/>
  <c r="J10" i="7" a="1"/>
  <c r="J10" i="7" s="1"/>
  <c r="M10" i="7" s="1"/>
  <c r="O10" i="7" s="1"/>
  <c r="K10" i="7" a="1"/>
  <c r="K10" i="7" s="1"/>
  <c r="H11" i="7" a="1"/>
  <c r="H11" i="7" s="1"/>
  <c r="I11" i="7" a="1"/>
  <c r="I11" i="7" s="1"/>
  <c r="J11" i="7" a="1"/>
  <c r="J11" i="7"/>
  <c r="K11" i="7" a="1"/>
  <c r="K11" i="7" s="1"/>
  <c r="H12" i="7" a="1"/>
  <c r="H12" i="7" s="1"/>
  <c r="I12" i="7" a="1"/>
  <c r="I12" i="7" s="1"/>
  <c r="J12" i="7" a="1"/>
  <c r="J12" i="7" s="1"/>
  <c r="M12" i="7" s="1"/>
  <c r="O12" i="7" s="1"/>
  <c r="K12" i="7" a="1"/>
  <c r="K12" i="7" s="1"/>
  <c r="H13" i="7" a="1"/>
  <c r="H13" i="7" s="1"/>
  <c r="I13" i="7" a="1"/>
  <c r="I13" i="7" s="1"/>
  <c r="J13" i="7" a="1"/>
  <c r="J13" i="7" s="1"/>
  <c r="M13" i="7" s="1"/>
  <c r="O13" i="7" s="1"/>
  <c r="K13" i="7" a="1"/>
  <c r="K13" i="7" s="1"/>
  <c r="H14" i="7" a="1"/>
  <c r="H14" i="7" s="1"/>
  <c r="I14" i="7" a="1"/>
  <c r="I14" i="7" s="1"/>
  <c r="J14" i="7" a="1"/>
  <c r="J14" i="7" s="1"/>
  <c r="K14" i="7" a="1"/>
  <c r="K14" i="7" s="1"/>
  <c r="H15" i="7" a="1"/>
  <c r="H15" i="7" s="1"/>
  <c r="I15" i="7" a="1"/>
  <c r="I15" i="7" s="1"/>
  <c r="J15" i="7" a="1"/>
  <c r="J15" i="7" s="1"/>
  <c r="K15" i="7" a="1"/>
  <c r="K15" i="7" s="1"/>
  <c r="H16" i="7" a="1"/>
  <c r="H16" i="7" s="1"/>
  <c r="I16" i="7" a="1"/>
  <c r="I16" i="7" s="1"/>
  <c r="J16" i="7" a="1"/>
  <c r="J16" i="7" s="1"/>
  <c r="M16" i="7" s="1"/>
  <c r="O16" i="7" s="1"/>
  <c r="K16" i="7" a="1"/>
  <c r="K16" i="7" s="1"/>
  <c r="H17" i="7" a="1"/>
  <c r="H17" i="7" s="1"/>
  <c r="I17" i="7" a="1"/>
  <c r="I17" i="7" s="1"/>
  <c r="J17" i="7" a="1"/>
  <c r="J17" i="7" s="1"/>
  <c r="K17" i="7" a="1"/>
  <c r="K17" i="7" s="1"/>
  <c r="H18" i="7" a="1"/>
  <c r="H18" i="7" s="1"/>
  <c r="I18" i="7" a="1"/>
  <c r="I18" i="7" s="1"/>
  <c r="J18" i="7" a="1"/>
  <c r="J18" i="7" s="1"/>
  <c r="M18" i="7" s="1"/>
  <c r="O18" i="7" s="1"/>
  <c r="K18" i="7" a="1"/>
  <c r="K18" i="7" s="1"/>
  <c r="H19" i="7" a="1"/>
  <c r="H19" i="7" s="1"/>
  <c r="I19" i="7" a="1"/>
  <c r="I19" i="7" s="1"/>
  <c r="J19" i="7" a="1"/>
  <c r="J19" i="7" s="1"/>
  <c r="L19" i="7" s="1"/>
  <c r="N19" i="7" s="1"/>
  <c r="K19" i="7" a="1"/>
  <c r="K19" i="7" s="1"/>
  <c r="H20" i="7" a="1"/>
  <c r="H20" i="7" s="1"/>
  <c r="I20" i="7" a="1"/>
  <c r="I20" i="7" s="1"/>
  <c r="J20" i="7" a="1"/>
  <c r="J20" i="7" s="1"/>
  <c r="L20" i="7" s="1"/>
  <c r="P20" i="7" s="1"/>
  <c r="K20" i="7" a="1"/>
  <c r="K20" i="7" s="1"/>
  <c r="H21" i="7" a="1"/>
  <c r="H21" i="7" s="1"/>
  <c r="I21" i="7" a="1"/>
  <c r="I21" i="7" s="1"/>
  <c r="J21" i="7" a="1"/>
  <c r="J21" i="7" s="1"/>
  <c r="M21" i="7" s="1"/>
  <c r="O21" i="7" s="1"/>
  <c r="K21" i="7" a="1"/>
  <c r="K21" i="7" s="1"/>
  <c r="H22" i="7" a="1"/>
  <c r="H22" i="7" s="1"/>
  <c r="I22" i="7" a="1"/>
  <c r="I22" i="7" s="1"/>
  <c r="J22" i="7" a="1"/>
  <c r="J22" i="7" s="1"/>
  <c r="L22" i="7" s="1"/>
  <c r="K22" i="7" a="1"/>
  <c r="K22" i="7" s="1"/>
  <c r="H23" i="7" a="1"/>
  <c r="H23" i="7" s="1"/>
  <c r="I23" i="7" a="1"/>
  <c r="I23" i="7" s="1"/>
  <c r="J23" i="7" a="1"/>
  <c r="J23" i="7" s="1"/>
  <c r="K23" i="7" a="1"/>
  <c r="K23" i="7" s="1"/>
  <c r="H24" i="7" a="1"/>
  <c r="H24" i="7" s="1"/>
  <c r="I24" i="7" a="1"/>
  <c r="I24" i="7" s="1"/>
  <c r="J24" i="7" a="1"/>
  <c r="J24" i="7" s="1"/>
  <c r="M24" i="7" s="1"/>
  <c r="K24" i="7" a="1"/>
  <c r="K24" i="7" s="1"/>
  <c r="H25" i="7" a="1"/>
  <c r="H25" i="7" s="1"/>
  <c r="I25" i="7" a="1"/>
  <c r="I25" i="7" s="1"/>
  <c r="J25" i="7" a="1"/>
  <c r="J25" i="7" s="1"/>
  <c r="K25" i="7" a="1"/>
  <c r="K25" i="7" s="1"/>
  <c r="H26" i="7" a="1"/>
  <c r="H26" i="7" s="1"/>
  <c r="I26" i="7" a="1"/>
  <c r="I26" i="7" s="1"/>
  <c r="J26" i="7" a="1"/>
  <c r="J26" i="7" s="1"/>
  <c r="M26" i="7" s="1"/>
  <c r="O26" i="7" s="1"/>
  <c r="K26" i="7" a="1"/>
  <c r="K26" i="7" s="1"/>
  <c r="H27" i="7" a="1"/>
  <c r="H27" i="7" s="1"/>
  <c r="I27" i="7" a="1"/>
  <c r="I27" i="7" s="1"/>
  <c r="J27" i="7" a="1"/>
  <c r="J27" i="7" s="1"/>
  <c r="K27" i="7" a="1"/>
  <c r="K27" i="7" s="1"/>
  <c r="H28" i="7" a="1"/>
  <c r="H28" i="7" s="1"/>
  <c r="I28" i="7" a="1"/>
  <c r="I28" i="7" s="1"/>
  <c r="J28" i="7" a="1"/>
  <c r="J28" i="7" s="1"/>
  <c r="L28" i="7" s="1"/>
  <c r="P28" i="7" s="1"/>
  <c r="K28" i="7" a="1"/>
  <c r="K28" i="7" s="1"/>
  <c r="H29" i="7" a="1"/>
  <c r="H29" i="7" s="1"/>
  <c r="I29" i="7" a="1"/>
  <c r="I29" i="7" s="1"/>
  <c r="J29" i="7" a="1"/>
  <c r="J29" i="7" s="1"/>
  <c r="L29" i="7" s="1"/>
  <c r="P29" i="7" s="1"/>
  <c r="K29" i="7" a="1"/>
  <c r="K29" i="7" s="1"/>
  <c r="H30" i="7" a="1"/>
  <c r="H30" i="7" s="1"/>
  <c r="I30" i="7" a="1"/>
  <c r="I30" i="7" s="1"/>
  <c r="J30" i="7" a="1"/>
  <c r="J30" i="7" s="1"/>
  <c r="L30" i="7" s="1"/>
  <c r="K30" i="7" a="1"/>
  <c r="K30" i="7" s="1"/>
  <c r="H31" i="7" a="1"/>
  <c r="H31" i="7" s="1"/>
  <c r="I31" i="7" a="1"/>
  <c r="I31" i="7" s="1"/>
  <c r="J31" i="7" a="1"/>
  <c r="J31" i="7" s="1"/>
  <c r="K31" i="7" a="1"/>
  <c r="K31" i="7" s="1"/>
  <c r="H32" i="7" a="1"/>
  <c r="H32" i="7" s="1"/>
  <c r="I32" i="7" a="1"/>
  <c r="I32" i="7" s="1"/>
  <c r="J32" i="7" a="1"/>
  <c r="J32" i="7" s="1"/>
  <c r="M32" i="7" s="1"/>
  <c r="O32" i="7" s="1"/>
  <c r="K32" i="7" a="1"/>
  <c r="K32" i="7" s="1"/>
  <c r="H33" i="7" a="1"/>
  <c r="H33" i="7" s="1"/>
  <c r="I33" i="7" a="1"/>
  <c r="I33" i="7" s="1"/>
  <c r="J33" i="7" a="1"/>
  <c r="J33" i="7" s="1"/>
  <c r="K33" i="7" a="1"/>
  <c r="K33" i="7" s="1"/>
  <c r="H34" i="7" a="1"/>
  <c r="H34" i="7" s="1"/>
  <c r="I34" i="7" a="1"/>
  <c r="I34" i="7" s="1"/>
  <c r="J34" i="7" a="1"/>
  <c r="J34" i="7" s="1"/>
  <c r="M34" i="7" s="1"/>
  <c r="O34" i="7" s="1"/>
  <c r="K34" i="7" a="1"/>
  <c r="K34" i="7" s="1"/>
  <c r="H35" i="7" a="1"/>
  <c r="H35" i="7" s="1"/>
  <c r="I35" i="7" a="1"/>
  <c r="I35" i="7" s="1"/>
  <c r="J35" i="7" a="1"/>
  <c r="J35" i="7" s="1"/>
  <c r="K35" i="7" a="1"/>
  <c r="K35" i="7" s="1"/>
  <c r="H36" i="7" a="1"/>
  <c r="H36" i="7" s="1"/>
  <c r="I36" i="7" a="1"/>
  <c r="I36" i="7" s="1"/>
  <c r="J36" i="7" a="1"/>
  <c r="J36" i="7" s="1"/>
  <c r="M36" i="7" s="1"/>
  <c r="O36" i="7" s="1"/>
  <c r="K36" i="7" a="1"/>
  <c r="K36" i="7" s="1"/>
  <c r="H37" i="7" a="1"/>
  <c r="H37" i="7" s="1"/>
  <c r="I37" i="7" a="1"/>
  <c r="I37" i="7" s="1"/>
  <c r="J37" i="7" a="1"/>
  <c r="J37" i="7" s="1"/>
  <c r="M37" i="7" s="1"/>
  <c r="O37" i="7" s="1"/>
  <c r="K37" i="7" a="1"/>
  <c r="K37" i="7" s="1"/>
  <c r="H38" i="7" a="1"/>
  <c r="H38" i="7" s="1"/>
  <c r="I38" i="7" a="1"/>
  <c r="I38" i="7" s="1"/>
  <c r="J38" i="7" a="1"/>
  <c r="J38" i="7" s="1"/>
  <c r="L38" i="7" s="1"/>
  <c r="K38" i="7" a="1"/>
  <c r="K38" i="7" s="1"/>
  <c r="H39" i="7" a="1"/>
  <c r="H39" i="7" s="1"/>
  <c r="I39" i="7" a="1"/>
  <c r="I39" i="7" s="1"/>
  <c r="J39" i="7" a="1"/>
  <c r="J39" i="7" s="1"/>
  <c r="K39" i="7" a="1"/>
  <c r="K39" i="7" s="1"/>
  <c r="H40" i="7" a="1"/>
  <c r="H40" i="7" s="1"/>
  <c r="I40" i="7" a="1"/>
  <c r="I40" i="7" s="1"/>
  <c r="J40" i="7" a="1"/>
  <c r="J40" i="7" s="1"/>
  <c r="M40" i="7" s="1"/>
  <c r="O40" i="7" s="1"/>
  <c r="K40" i="7" a="1"/>
  <c r="K40" i="7" s="1"/>
  <c r="I2" i="7" a="1"/>
  <c r="I2" i="7"/>
  <c r="J2" i="7" a="1"/>
  <c r="J2" i="7" s="1"/>
  <c r="M2" i="7" s="1"/>
  <c r="K2" i="7" a="1"/>
  <c r="K2" i="7" s="1"/>
  <c r="H2" i="7" a="1"/>
  <c r="H2" i="7"/>
  <c r="H3" i="6" a="1"/>
  <c r="H3" i="6" s="1"/>
  <c r="I3" i="6" a="1"/>
  <c r="I3" i="6"/>
  <c r="J3" i="6" a="1"/>
  <c r="J3" i="6" s="1"/>
  <c r="K3" i="6" a="1"/>
  <c r="K3" i="6" s="1"/>
  <c r="H4" i="6" a="1"/>
  <c r="H4" i="6" s="1"/>
  <c r="I4" i="6" a="1"/>
  <c r="I4" i="6"/>
  <c r="J4" i="6" a="1"/>
  <c r="J4" i="6" s="1"/>
  <c r="K4" i="6" a="1"/>
  <c r="K4" i="6" s="1"/>
  <c r="H5" i="6" a="1"/>
  <c r="H5" i="6" s="1"/>
  <c r="I5" i="6" a="1"/>
  <c r="I5" i="6"/>
  <c r="J5" i="6" a="1"/>
  <c r="J5" i="6" s="1"/>
  <c r="K5" i="6" a="1"/>
  <c r="K5" i="6" s="1"/>
  <c r="H6" i="6" a="1"/>
  <c r="H6" i="6" s="1"/>
  <c r="I6" i="6" a="1"/>
  <c r="I6" i="6"/>
  <c r="J6" i="6" a="1"/>
  <c r="J6" i="6" s="1"/>
  <c r="K6" i="6" a="1"/>
  <c r="K6" i="6" s="1"/>
  <c r="H7" i="6" a="1"/>
  <c r="H7" i="6" s="1"/>
  <c r="I7" i="6" a="1"/>
  <c r="I7" i="6"/>
  <c r="J7" i="6" a="1"/>
  <c r="J7" i="6" s="1"/>
  <c r="K7" i="6" a="1"/>
  <c r="K7" i="6" s="1"/>
  <c r="H8" i="6" a="1"/>
  <c r="H8" i="6" s="1"/>
  <c r="I8" i="6" a="1"/>
  <c r="I8" i="6"/>
  <c r="J8" i="6" a="1"/>
  <c r="J8" i="6" s="1"/>
  <c r="K8" i="6" a="1"/>
  <c r="K8" i="6" s="1"/>
  <c r="H9" i="6" a="1"/>
  <c r="H9" i="6" s="1"/>
  <c r="I9" i="6" a="1"/>
  <c r="I9" i="6"/>
  <c r="J9" i="6" a="1"/>
  <c r="J9" i="6" s="1"/>
  <c r="K9" i="6" a="1"/>
  <c r="K9" i="6" s="1"/>
  <c r="H10" i="6" a="1"/>
  <c r="H10" i="6" s="1"/>
  <c r="I10" i="6" a="1"/>
  <c r="I10" i="6"/>
  <c r="J10" i="6" a="1"/>
  <c r="J10" i="6" s="1"/>
  <c r="K10" i="6" a="1"/>
  <c r="K10" i="6" s="1"/>
  <c r="H11" i="6" a="1"/>
  <c r="H11" i="6" s="1"/>
  <c r="I11" i="6" a="1"/>
  <c r="I11" i="6"/>
  <c r="J11" i="6" a="1"/>
  <c r="J11" i="6" s="1"/>
  <c r="K11" i="6" a="1"/>
  <c r="K11" i="6" s="1"/>
  <c r="H12" i="6" a="1"/>
  <c r="H12" i="6" s="1"/>
  <c r="I12" i="6" a="1"/>
  <c r="I12" i="6"/>
  <c r="J12" i="6" a="1"/>
  <c r="J12" i="6" s="1"/>
  <c r="K12" i="6" a="1"/>
  <c r="K12" i="6" s="1"/>
  <c r="H13" i="6" a="1"/>
  <c r="H13" i="6" s="1"/>
  <c r="I13" i="6" a="1"/>
  <c r="I13" i="6"/>
  <c r="J13" i="6" a="1"/>
  <c r="J13" i="6" s="1"/>
  <c r="K13" i="6" a="1"/>
  <c r="K13" i="6" s="1"/>
  <c r="H14" i="6" a="1"/>
  <c r="H14" i="6" s="1"/>
  <c r="I14" i="6" a="1"/>
  <c r="I14" i="6"/>
  <c r="J14" i="6" a="1"/>
  <c r="J14" i="6" s="1"/>
  <c r="K14" i="6" a="1"/>
  <c r="K14" i="6" s="1"/>
  <c r="H15" i="6" a="1"/>
  <c r="H15" i="6" s="1"/>
  <c r="I15" i="6" a="1"/>
  <c r="I15" i="6"/>
  <c r="J15" i="6" a="1"/>
  <c r="J15" i="6" s="1"/>
  <c r="K15" i="6" a="1"/>
  <c r="K15" i="6" s="1"/>
  <c r="H16" i="6" a="1"/>
  <c r="H16" i="6" s="1"/>
  <c r="I16" i="6" a="1"/>
  <c r="I16" i="6"/>
  <c r="J16" i="6" a="1"/>
  <c r="J16" i="6" s="1"/>
  <c r="K16" i="6" a="1"/>
  <c r="K16" i="6" s="1"/>
  <c r="H17" i="6" a="1"/>
  <c r="H17" i="6" s="1"/>
  <c r="I17" i="6" a="1"/>
  <c r="I17" i="6"/>
  <c r="J17" i="6" a="1"/>
  <c r="J17" i="6" s="1"/>
  <c r="K17" i="6" a="1"/>
  <c r="K17" i="6" s="1"/>
  <c r="H18" i="6" a="1"/>
  <c r="H18" i="6" s="1"/>
  <c r="I18" i="6" a="1"/>
  <c r="I18" i="6"/>
  <c r="J18" i="6" a="1"/>
  <c r="J18" i="6" s="1"/>
  <c r="K18" i="6" a="1"/>
  <c r="K18" i="6" s="1"/>
  <c r="H19" i="6" a="1"/>
  <c r="H19" i="6" s="1"/>
  <c r="I19" i="6" a="1"/>
  <c r="I19" i="6"/>
  <c r="J19" i="6" a="1"/>
  <c r="J19" i="6" s="1"/>
  <c r="K19" i="6" a="1"/>
  <c r="K19" i="6" s="1"/>
  <c r="H20" i="6" a="1"/>
  <c r="H20" i="6" s="1"/>
  <c r="I20" i="6" a="1"/>
  <c r="I20" i="6"/>
  <c r="J20" i="6" a="1"/>
  <c r="J20" i="6" s="1"/>
  <c r="K20" i="6" a="1"/>
  <c r="K20" i="6" s="1"/>
  <c r="H21" i="6" a="1"/>
  <c r="H21" i="6" s="1"/>
  <c r="I21" i="6" a="1"/>
  <c r="I21" i="6"/>
  <c r="J21" i="6" a="1"/>
  <c r="J21" i="6" s="1"/>
  <c r="K21" i="6" a="1"/>
  <c r="K21" i="6" s="1"/>
  <c r="H22" i="6" a="1"/>
  <c r="H22" i="6" s="1"/>
  <c r="I22" i="6" a="1"/>
  <c r="I22" i="6"/>
  <c r="J22" i="6" a="1"/>
  <c r="J22" i="6" s="1"/>
  <c r="K22" i="6" a="1"/>
  <c r="K22" i="6" s="1"/>
  <c r="H23" i="6" a="1"/>
  <c r="H23" i="6" s="1"/>
  <c r="I23" i="6" a="1"/>
  <c r="I23" i="6"/>
  <c r="J23" i="6" a="1"/>
  <c r="J23" i="6" s="1"/>
  <c r="K23" i="6" a="1"/>
  <c r="K23" i="6" s="1"/>
  <c r="H24" i="6" a="1"/>
  <c r="H24" i="6" s="1"/>
  <c r="I24" i="6" a="1"/>
  <c r="I24" i="6"/>
  <c r="J24" i="6" a="1"/>
  <c r="J24" i="6" s="1"/>
  <c r="K24" i="6" a="1"/>
  <c r="K24" i="6" s="1"/>
  <c r="H25" i="6" a="1"/>
  <c r="H25" i="6" s="1"/>
  <c r="I25" i="6" a="1"/>
  <c r="I25" i="6" s="1"/>
  <c r="J25" i="6" a="1"/>
  <c r="J25" i="6" s="1"/>
  <c r="K25" i="6" a="1"/>
  <c r="K25" i="6" s="1"/>
  <c r="H26" i="6" a="1"/>
  <c r="H26" i="6" s="1"/>
  <c r="I26" i="6" a="1"/>
  <c r="I26" i="6" s="1"/>
  <c r="J26" i="6" a="1"/>
  <c r="J26" i="6" s="1"/>
  <c r="K26" i="6" a="1"/>
  <c r="K26" i="6" s="1"/>
  <c r="H27" i="6" a="1"/>
  <c r="H27" i="6" s="1"/>
  <c r="I27" i="6" a="1"/>
  <c r="I27" i="6" s="1"/>
  <c r="J27" i="6" a="1"/>
  <c r="J27" i="6" s="1"/>
  <c r="K27" i="6" a="1"/>
  <c r="K27" i="6" s="1"/>
  <c r="H28" i="6" a="1"/>
  <c r="H28" i="6" s="1"/>
  <c r="I28" i="6" a="1"/>
  <c r="I28" i="6" s="1"/>
  <c r="J28" i="6" a="1"/>
  <c r="J28" i="6" s="1"/>
  <c r="K28" i="6" a="1"/>
  <c r="K28" i="6" s="1"/>
  <c r="H29" i="6" a="1"/>
  <c r="H29" i="6" s="1"/>
  <c r="I29" i="6" a="1"/>
  <c r="I29" i="6" s="1"/>
  <c r="J29" i="6" a="1"/>
  <c r="J29" i="6" s="1"/>
  <c r="K29" i="6" a="1"/>
  <c r="K29" i="6" s="1"/>
  <c r="H30" i="6" a="1"/>
  <c r="H30" i="6" s="1"/>
  <c r="I30" i="6" a="1"/>
  <c r="I30" i="6" s="1"/>
  <c r="J30" i="6" a="1"/>
  <c r="J30" i="6" s="1"/>
  <c r="K30" i="6" a="1"/>
  <c r="K30" i="6" s="1"/>
  <c r="H31" i="6" a="1"/>
  <c r="H31" i="6" s="1"/>
  <c r="I31" i="6" a="1"/>
  <c r="I31" i="6" s="1"/>
  <c r="J31" i="6" a="1"/>
  <c r="J31" i="6" s="1"/>
  <c r="K31" i="6" a="1"/>
  <c r="K31" i="6" s="1"/>
  <c r="H32" i="6" a="1"/>
  <c r="H32" i="6" s="1"/>
  <c r="I32" i="6" a="1"/>
  <c r="I32" i="6" s="1"/>
  <c r="J32" i="6" a="1"/>
  <c r="J32" i="6" s="1"/>
  <c r="K32" i="6" a="1"/>
  <c r="K32" i="6" s="1"/>
  <c r="H33" i="6" a="1"/>
  <c r="H33" i="6" s="1"/>
  <c r="I33" i="6" a="1"/>
  <c r="I33" i="6" s="1"/>
  <c r="J33" i="6" a="1"/>
  <c r="J33" i="6" s="1"/>
  <c r="K33" i="6" a="1"/>
  <c r="K33" i="6" s="1"/>
  <c r="H34" i="6" a="1"/>
  <c r="H34" i="6" s="1"/>
  <c r="I34" i="6" a="1"/>
  <c r="I34" i="6" s="1"/>
  <c r="J34" i="6" a="1"/>
  <c r="J34" i="6" s="1"/>
  <c r="K34" i="6" a="1"/>
  <c r="K34" i="6" s="1"/>
  <c r="H35" i="6" a="1"/>
  <c r="H35" i="6" s="1"/>
  <c r="I35" i="6" a="1"/>
  <c r="I35" i="6" s="1"/>
  <c r="J35" i="6" a="1"/>
  <c r="J35" i="6" s="1"/>
  <c r="K35" i="6" a="1"/>
  <c r="K35" i="6" s="1"/>
  <c r="H36" i="6" a="1"/>
  <c r="H36" i="6" s="1"/>
  <c r="I36" i="6" a="1"/>
  <c r="I36" i="6" s="1"/>
  <c r="J36" i="6" a="1"/>
  <c r="J36" i="6" s="1"/>
  <c r="K36" i="6" a="1"/>
  <c r="K36" i="6" s="1"/>
  <c r="H37" i="6" a="1"/>
  <c r="H37" i="6" s="1"/>
  <c r="I37" i="6" a="1"/>
  <c r="I37" i="6" s="1"/>
  <c r="J37" i="6" a="1"/>
  <c r="J37" i="6" s="1"/>
  <c r="K37" i="6" a="1"/>
  <c r="K37" i="6" s="1"/>
  <c r="H38" i="6" a="1"/>
  <c r="H38" i="6" s="1"/>
  <c r="I38" i="6" a="1"/>
  <c r="I38" i="6" s="1"/>
  <c r="J38" i="6" a="1"/>
  <c r="J38" i="6" s="1"/>
  <c r="K38" i="6" a="1"/>
  <c r="K38" i="6" s="1"/>
  <c r="H39" i="6" a="1"/>
  <c r="H39" i="6" s="1"/>
  <c r="I39" i="6" a="1"/>
  <c r="I39" i="6" s="1"/>
  <c r="J39" i="6" a="1"/>
  <c r="J39" i="6" s="1"/>
  <c r="K39" i="6" a="1"/>
  <c r="K39" i="6" s="1"/>
  <c r="H40" i="6" a="1"/>
  <c r="H40" i="6" s="1"/>
  <c r="I40" i="6" a="1"/>
  <c r="I40" i="6" s="1"/>
  <c r="J40" i="6" a="1"/>
  <c r="J40" i="6" s="1"/>
  <c r="K40" i="6" a="1"/>
  <c r="K40" i="6" s="1"/>
  <c r="H41" i="6" a="1"/>
  <c r="H41" i="6" s="1"/>
  <c r="I41" i="6" a="1"/>
  <c r="I41" i="6" s="1"/>
  <c r="J41" i="6" a="1"/>
  <c r="J41" i="6" s="1"/>
  <c r="K41" i="6" a="1"/>
  <c r="K41" i="6" s="1"/>
  <c r="H42" i="6" a="1"/>
  <c r="H42" i="6" s="1"/>
  <c r="I42" i="6" a="1"/>
  <c r="I42" i="6" s="1"/>
  <c r="J42" i="6" a="1"/>
  <c r="J42" i="6" s="1"/>
  <c r="K42" i="6" a="1"/>
  <c r="K42" i="6" s="1"/>
  <c r="I2" i="6" a="1"/>
  <c r="I2" i="6" s="1"/>
  <c r="J2" i="6" a="1"/>
  <c r="J2" i="6" s="1"/>
  <c r="K2" i="6" a="1"/>
  <c r="K2" i="6" s="1"/>
  <c r="P5" i="6"/>
  <c r="Q5" i="6"/>
  <c r="R5" i="6"/>
  <c r="O6" i="6"/>
  <c r="O7" i="6"/>
  <c r="O8" i="6"/>
  <c r="O9" i="6"/>
  <c r="O10" i="6"/>
  <c r="O11" i="6"/>
  <c r="O12" i="6"/>
  <c r="H9" i="2"/>
  <c r="H2" i="1" a="1"/>
  <c r="H2" i="1" s="1"/>
  <c r="I8" i="2"/>
  <c r="H4" i="1" a="1"/>
  <c r="H4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J2" i="1" a="1"/>
  <c r="J2" i="1" s="1"/>
  <c r="I2" i="1" a="1"/>
  <c r="I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H3" i="1" a="1"/>
  <c r="H3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B6" i="8" l="1"/>
  <c r="P19" i="7"/>
  <c r="N28" i="7"/>
  <c r="N20" i="7"/>
  <c r="L14" i="7"/>
  <c r="N29" i="7"/>
  <c r="M3" i="7"/>
  <c r="O3" i="7" s="1"/>
  <c r="L3" i="7"/>
  <c r="M39" i="7"/>
  <c r="O39" i="7" s="1"/>
  <c r="M35" i="7"/>
  <c r="O35" i="7" s="1"/>
  <c r="M33" i="7"/>
  <c r="O33" i="7" s="1"/>
  <c r="M31" i="7"/>
  <c r="O31" i="7" s="1"/>
  <c r="M27" i="7"/>
  <c r="O27" i="7" s="1"/>
  <c r="M25" i="7"/>
  <c r="O25" i="7" s="1"/>
  <c r="M23" i="7"/>
  <c r="O23" i="7" s="1"/>
  <c r="M19" i="7"/>
  <c r="O19" i="7" s="1"/>
  <c r="M17" i="7"/>
  <c r="O17" i="7" s="1"/>
  <c r="M15" i="7"/>
  <c r="O15" i="7" s="1"/>
  <c r="L21" i="7"/>
  <c r="M11" i="7"/>
  <c r="O11" i="7" s="1"/>
  <c r="L13" i="7"/>
  <c r="L11" i="7"/>
  <c r="L37" i="7"/>
  <c r="N30" i="7"/>
  <c r="L35" i="7"/>
  <c r="M29" i="7"/>
  <c r="O29" i="7" s="1"/>
  <c r="N38" i="7"/>
  <c r="N22" i="7"/>
  <c r="L27" i="7"/>
  <c r="M5" i="7"/>
  <c r="O5" i="7" s="1"/>
  <c r="L5" i="7"/>
  <c r="L6" i="7"/>
  <c r="M6" i="7"/>
  <c r="O6" i="7" s="1"/>
  <c r="M9" i="7"/>
  <c r="O9" i="7" s="1"/>
  <c r="L9" i="7"/>
  <c r="M14" i="7"/>
  <c r="O14" i="7" s="1"/>
  <c r="L36" i="7"/>
  <c r="L12" i="7"/>
  <c r="L4" i="7"/>
  <c r="M28" i="7"/>
  <c r="O28" i="7" s="1"/>
  <c r="M20" i="7"/>
  <c r="O20" i="7" s="1"/>
  <c r="L34" i="7"/>
  <c r="L26" i="7"/>
  <c r="L18" i="7"/>
  <c r="L10" i="7"/>
  <c r="L2" i="7"/>
  <c r="L33" i="7"/>
  <c r="L25" i="7"/>
  <c r="L17" i="7"/>
  <c r="M22" i="7"/>
  <c r="O22" i="7" s="1"/>
  <c r="L40" i="7"/>
  <c r="L32" i="7"/>
  <c r="L24" i="7"/>
  <c r="L16" i="7"/>
  <c r="L8" i="7"/>
  <c r="M38" i="7"/>
  <c r="O38" i="7" s="1"/>
  <c r="L39" i="7"/>
  <c r="L31" i="7"/>
  <c r="L23" i="7"/>
  <c r="L15" i="7"/>
  <c r="L7" i="7"/>
  <c r="M30" i="7"/>
  <c r="O30" i="7" s="1"/>
  <c r="N6" i="7" l="1"/>
  <c r="P6" i="7"/>
  <c r="N27" i="7"/>
  <c r="P27" i="7"/>
  <c r="N37" i="7"/>
  <c r="P37" i="7"/>
  <c r="N25" i="7"/>
  <c r="P25" i="7"/>
  <c r="N8" i="7"/>
  <c r="P8" i="7"/>
  <c r="N5" i="7"/>
  <c r="P5" i="7"/>
  <c r="N10" i="7"/>
  <c r="P10" i="7"/>
  <c r="N23" i="7"/>
  <c r="P23" i="7"/>
  <c r="N40" i="7"/>
  <c r="P40" i="7"/>
  <c r="N26" i="7"/>
  <c r="P26" i="7"/>
  <c r="N9" i="7"/>
  <c r="P9" i="7"/>
  <c r="N21" i="7"/>
  <c r="P21" i="7"/>
  <c r="N2" i="7"/>
  <c r="N7" i="7"/>
  <c r="P7" i="7"/>
  <c r="N13" i="7"/>
  <c r="P13" i="7"/>
  <c r="N15" i="7"/>
  <c r="P15" i="7"/>
  <c r="N18" i="7"/>
  <c r="P18" i="7"/>
  <c r="N34" i="7"/>
  <c r="P34" i="7"/>
  <c r="N3" i="7"/>
  <c r="N44" i="7" s="1"/>
  <c r="P3" i="7"/>
  <c r="N33" i="7"/>
  <c r="P33" i="7"/>
  <c r="N4" i="7"/>
  <c r="P4" i="7"/>
  <c r="N16" i="7"/>
  <c r="P16" i="7"/>
  <c r="N12" i="7"/>
  <c r="P12" i="7"/>
  <c r="N11" i="7"/>
  <c r="P11" i="7"/>
  <c r="N24" i="7"/>
  <c r="P24" i="7"/>
  <c r="N36" i="7"/>
  <c r="P36" i="7"/>
  <c r="N14" i="7"/>
  <c r="P14" i="7"/>
  <c r="N32" i="7"/>
  <c r="P32" i="7"/>
  <c r="N31" i="7"/>
  <c r="P31" i="7"/>
  <c r="N39" i="7"/>
  <c r="P39" i="7"/>
  <c r="N17" i="7"/>
  <c r="P17" i="7"/>
  <c r="N35" i="7"/>
  <c r="P35" i="7"/>
  <c r="O44" i="7"/>
  <c r="L44" i="7"/>
  <c r="M44" i="7"/>
  <c r="C48" i="7" l="1"/>
  <c r="C4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<sst xmlns="http://schemas.openxmlformats.org/spreadsheetml/2006/main" count="576" uniqueCount="183">
  <si>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</si>
  <si>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</si>
  <si>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</si>
  <si>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</si>
  <si>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</si>
  <si>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</si>
  <si>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</si>
  <si>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</si>
  <si>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</si>
  <si>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</si>
  <si>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</si>
  <si>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</si>
  <si>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</si>
  <si>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</si>
  <si>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</si>
  <si>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</si>
  <si>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</si>
  <si>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</si>
  <si>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</si>
  <si>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</si>
  <si>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</si>
  <si>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</si>
  <si>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</si>
  <si>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</si>
  <si>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</si>
  <si>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</si>
  <si>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</si>
  <si>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</si>
  <si>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</si>
  <si>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</si>
  <si>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</si>
  <si>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</si>
  <si>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</si>
  <si>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</si>
  <si>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</si>
  <si>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</si>
  <si>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</si>
  <si>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</si>
  <si>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</si>
  <si>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</si>
  <si>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</si>
  <si>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</si>
  <si>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</si>
  <si>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</si>
  <si>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</si>
  <si>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</si>
  <si>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</si>
  <si>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</si>
  <si>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</si>
  <si>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</si>
  <si>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</si>
  <si>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</si>
  <si>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</si>
  <si>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</si>
  <si>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</si>
  <si>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</si>
  <si>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</si>
  <si>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</si>
  <si>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</si>
  <si>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</si>
  <si>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</si>
  <si>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</si>
  <si>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</si>
  <si>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</si>
  <si>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</si>
  <si>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</si>
  <si>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</si>
  <si>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</si>
  <si>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</si>
  <si>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</si>
  <si>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</si>
  <si>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</si>
  <si>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</si>
  <si>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</si>
  <si>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</si>
  <si>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</si>
  <si>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</si>
  <si>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</si>
  <si>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</si>
  <si>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</si>
  <si>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</si>
  <si>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</si>
  <si>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</si>
  <si>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</si>
  <si>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</si>
  <si>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</si>
  <si>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</si>
  <si>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</si>
  <si>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</si>
  <si>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</si>
  <si>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</si>
  <si>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</si>
  <si>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</si>
  <si>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</si>
  <si>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</si>
  <si>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</si>
  <si>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</si>
  <si>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</si>
  <si>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</si>
  <si>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</si>
  <si>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</si>
  <si>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</si>
  <si>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</si>
  <si>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</si>
  <si>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</si>
  <si>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</si>
  <si>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</si>
  <si>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</si>
  <si>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</si>
  <si>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</si>
  <si>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</si>
  <si>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</si>
  <si>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</si>
  <si>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</si>
  <si>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</si>
  <si>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</si>
  <si>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</si>
  <si>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</si>
  <si>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</si>
  <si>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</si>
  <si>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</si>
  <si>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</si>
  <si>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</si>
  <si>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</si>
  <si>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</si>
  <si>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</si>
  <si>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</si>
  <si>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</si>
  <si>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</si>
  <si>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</si>
  <si>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</si>
  <si>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</si>
  <si>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</si>
  <si>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</si>
  <si>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</si>
  <si>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</si>
  <si>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</si>
  <si>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</si>
  <si>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</si>
  <si>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</si>
  <si>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</si>
  <si>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</si>
  <si>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</si>
  <si>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</si>
  <si>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</si>
  <si>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</si>
  <si>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</si>
  <si>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</si>
  <si>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</si>
  <si>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</si>
  <si>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</si>
  <si>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</si>
  <si>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</si>
  <si>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</si>
  <si>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</si>
  <si>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</si>
  <si>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movie id</t>
  </si>
  <si>
    <t>title</t>
  </si>
  <si>
    <t>Budget</t>
  </si>
  <si>
    <t>Column2</t>
  </si>
  <si>
    <t>Column3</t>
  </si>
  <si>
    <t>Column4</t>
  </si>
  <si>
    <t>=</t>
  </si>
  <si>
    <t>budget mil</t>
  </si>
  <si>
    <t>revenue mil</t>
  </si>
  <si>
    <t>budget inr</t>
  </si>
  <si>
    <t>revenue inr</t>
  </si>
  <si>
    <t>total movies</t>
  </si>
  <si>
    <t>total bollywood movies</t>
  </si>
  <si>
    <t>total bollywood revenue</t>
  </si>
  <si>
    <t>average bollywood revenue</t>
  </si>
  <si>
    <t>percentage revenue of bollywood</t>
  </si>
  <si>
    <t>Profit/loss</t>
  </si>
  <si>
    <t>Profit/loss%</t>
  </si>
  <si>
    <t>Market share%</t>
  </si>
  <si>
    <t>Revenue</t>
  </si>
  <si>
    <t>Key Metrics</t>
  </si>
  <si>
    <t>Marvel consolidated P &amp; L</t>
  </si>
  <si>
    <t>Target</t>
  </si>
  <si>
    <t>Actual - Target</t>
  </si>
  <si>
    <t>Actual- Target %</t>
  </si>
  <si>
    <t>budget usd</t>
  </si>
  <si>
    <t>revenue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</si>
</sst>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9" fontId="0" fillId="0" borderId="0" xfId="1" applyFont="1"/>
    <xf numFmtId="0" fontId="0" fillId="0" borderId="0" xfId="0" applyNumberFormat="1"/>
    <xf numFmtId="0" fontId="0" fillId="3" borderId="0" xfId="0" applyFill="1"/>
    <xf numFmtId="4" fontId="0" fillId="0" borderId="0" xfId="0" applyNumberFormat="1"/>
    <xf numFmtId="9" fontId="0" fillId="0" borderId="0" xfId="0" applyNumberFormat="1"/>
    <xf numFmtId="44" fontId="0" fillId="0" borderId="0" xfId="0" applyNumberFormat="1"/>
  </cellXfs>
  <cellStyles count="2">
    <cellStyle name="Normal" xfId="0" builtinId="0"/>
    <cellStyle name="Per 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0AAF02-0D8B-4D42-83E9-B47FB9422BD2}" name="Movies78" displayName="Movies78" ref="A1:Q42" totalsRowShown="0" headerRowDxfId="39">
  <autoFilter ref="A1:Q42" xr:uid="{6A7FE39D-5614-4A7F-89B7-C167ABC0A251}"/>
  <tableColumns count="17">
    <tableColumn id="1" xr3:uid="{DA4A7C3E-2CC9-3A46-B0DD-D9BA11E49857}" name="movie id" dataDxfId="38"/>
    <tableColumn id="9" xr3:uid="{2DEC9650-33EA-7B4D-B2C9-660E836B11C3}" name="title"/>
    <tableColumn id="3" xr3:uid="{C34E6F46-9EA7-3340-9DCB-5F6F8DE361BF}" name="industry"/>
    <tableColumn id="4" xr3:uid="{4C6BE170-FD20-3841-A5DA-E95A7C0D4F2D}" name="release_year"/>
    <tableColumn id="5" xr3:uid="{6343A379-B3D3-BB47-8E81-045CFE574480}" name="imdb_rating"/>
    <tableColumn id="6" xr3:uid="{E5511B4B-0435-BE4B-B7D0-3DC3B4E60BBD}" name="studio"/>
    <tableColumn id="7" xr3:uid="{89F69439-7AD4-9F4D-9F13-48A4734C1C22}" name="language_id"/>
    <tableColumn id="10" xr3:uid="{92BAD00B-DC08-CB43-AF32-5F107C4D02C9}" name="Budget" dataDxfId="37">
      <calculatedColumnFormula array="1">_xlfn.XLOOKUP(Movies[[#This Row],[movie id]:[movie id]],Financials[[movie_id]:[movie_id]],Financials[budget],"NA",0)</calculatedColumnFormula>
    </tableColumn>
    <tableColumn id="11" xr3:uid="{ACB565F6-1C5A-F844-9EC8-515049542CA7}" name="revenue" dataDxfId="36">
      <calculatedColumnFormula array="1">_xlfn.XLOOKUP(Movies[[#This Row],[movie id]:[movie id]],Financials[[movie_id]:[movie_id]],Financials[revenue],"NA",0)</calculatedColumnFormula>
    </tableColumn>
    <tableColumn id="12" xr3:uid="{0D0C6891-AB2D-3A4E-8C6B-25C381BDA0D9}" name="unit" dataDxfId="35">
      <calculatedColumnFormula array="1">_xlfn.XLOOKUP(Movies[[#This Row],[movie id]:[movie id]],Financials[[movie_id]:[movie_id]],Financials[unit],"NA",0)</calculatedColumnFormula>
    </tableColumn>
    <tableColumn id="13" xr3:uid="{29298311-58FF-6E40-9BF4-323395E202F1}" name="currency" dataDxfId="34">
      <calculatedColumnFormula array="1">_xlfn.XLOOKUP(Movies[[#This Row],[movie id]:[movie id]],Financials[[movie_id]:[movie_id]],Financials[currency],"NA",0)</calculatedColumnFormula>
    </tableColumn>
    <tableColumn id="2" xr3:uid="{E85640B5-B0A0-444B-8998-B777A1645593}" name="budget mil" dataDxfId="33">
      <calculatedColumnFormula>IF(Movies78[[#This Row],[unit]]="billions",Movies78[[#This Row],[Budget]]*1000,Movies78[[#This Row],[Budget]])</calculatedColumnFormula>
    </tableColumn>
    <tableColumn id="8" xr3:uid="{DE260C14-C3A8-BD4A-9963-999E49579619}" name="revenue mil" dataDxfId="32">
      <calculatedColumnFormula>IF(Movies78[[#This Row],[unit]]="billions",Movies78[[#This Row],[revenue]]*1000,Movies78[[#This Row],[revenue]])</calculatedColumnFormula>
    </tableColumn>
    <tableColumn id="14" xr3:uid="{6323121B-869C-DB4E-B4EB-E431AFA603C5}" name="budget inr" dataDxfId="31">
      <calculatedColumnFormula>IF(Movies78[[#This Row],[currency]]="USD",Movies78[[#This Row],[budget mil]]*80,Movies78[[#This Row],[budget mil]])</calculatedColumnFormula>
    </tableColumn>
    <tableColumn id="16" xr3:uid="{F36B39D1-11CC-AA4A-B5DF-0E8BFDE95B33}" name="revenue inr" dataDxfId="30">
      <calculatedColumnFormula>IF(Movies78[[#This Row],[currency]]="USD",Movies78[[#This Row],[revenue mil]]*80,Movies78[[#This Row],[revenue mil]])</calculatedColumnFormula>
    </tableColumn>
    <tableColumn id="15" xr3:uid="{A181361B-179E-1447-8028-A19F964BD8B0}" name="budget usd" dataDxfId="13">
      <calculatedColumnFormula>IF(Movies78[[#This Row],[currency]]="INR",Movies78[[#This Row],[budget mil]]/80,Movies78[[#This Row],[budget mil]])</calculatedColumnFormula>
    </tableColumn>
    <tableColumn id="17" xr3:uid="{23DCA507-161A-A542-812F-69FC4D6ED722}" name="revenue usd" dataDxfId="12">
      <calculatedColumnFormula>IF(Movies78[[#This Row],[currency]]="INR",Movies78[[#This Row],[revenue mil]]/80,Movies78[[#This Row],[revenue 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FE6BC9-6928-9E45-881B-CB406C791860}" name="Movies7" displayName="Movies7" ref="A1:K42" totalsRowShown="0" headerRowDxfId="29">
  <autoFilter ref="A1:K42" xr:uid="{6A7FE39D-5614-4A7F-89B7-C167ABC0A251}"/>
  <tableColumns count="11">
    <tableColumn id="1" xr3:uid="{EA46C8F5-9E24-1D40-9ACC-0428FF6631FF}" name="movie id" dataDxfId="28"/>
    <tableColumn id="9" xr3:uid="{4816F7DE-2319-6B45-AA0A-C2477DADA735}" name="title"/>
    <tableColumn id="3" xr3:uid="{8EBF25E9-A217-CF46-A790-9105BE16900D}" name="industry"/>
    <tableColumn id="4" xr3:uid="{430B111E-50D7-3441-A464-DC87F87FE653}" name="release_year"/>
    <tableColumn id="5" xr3:uid="{C6628788-79FE-E047-B756-D9BA0A5CFD01}" name="imdb_rating"/>
    <tableColumn id="6" xr3:uid="{D73E4BF3-D29A-B440-AE87-F3627AA6FCB0}" name="studio"/>
    <tableColumn id="7" xr3:uid="{C88BBBA0-285D-2940-90AD-224FFADB812F}" name="language_id"/>
    <tableColumn id="10" xr3:uid="{D3263EFE-7977-F74A-9C38-E6FF1164D7DC}" name="Budget" dataDxfId="27">
      <calculatedColumnFormula array="1">INDEX(Financials[],MATCH(Movies[[#This Row],[movie id]:[movie id]],Financials[[movie_id]:[movie_id]],0),MATCH(Movies[[#Headers],[Budget]],Financials[#Headers],0))</calculatedColumnFormula>
    </tableColumn>
    <tableColumn id="11" xr3:uid="{5CA2F121-E803-9941-8828-A12C8317E016}" name="Column2" dataDxfId="26">
      <calculatedColumnFormula array="1">INDEX(Financials[],MATCH(Movies[[#This Row],[movie id]:[movie id]],Financials[[movie_id]:[movie_id]],0),MATCH(Movies[[#Headers],[revenue]],Financials[#Headers],0))</calculatedColumnFormula>
    </tableColumn>
    <tableColumn id="12" xr3:uid="{2E73643A-8E71-A546-8BF3-BDF726E1B140}" name="Column3" dataDxfId="25">
      <calculatedColumnFormula array="1">INDEX(Financials[],MATCH(Movies[[#This Row],[movie id]:[movie id]],Financials[[movie_id]:[movie_id]],0),MATCH(Movies[[#Headers],[unit]],Financials[#Headers],0))</calculatedColumnFormula>
    </tableColumn>
    <tableColumn id="13" xr3:uid="{1FD85867-C711-E949-BA0A-E76763743694}" name="Column4" dataDxfId="24">
      <calculatedColumnFormula array="1">INDEX(Financials[],MATCH(Movies[[#This Row],[movie id]:[movie id]],Financials[[movie_id]:[movie_id]],0),MATCH(Movies[[#Headers],[currency]],Financials[#Headers],0))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2" totalsRowShown="0" headerRowDxfId="23">
  <autoFilter ref="A1:K42" xr:uid="{6A7FE39D-5614-4A7F-89B7-C167ABC0A251}"/>
  <tableColumns count="11">
    <tableColumn id="1" xr3:uid="{5E453F0D-B27C-433C-BF11-BA3FE1A6822E}" name="movie id" dataDxfId="22"/>
    <tableColumn id="9" xr3:uid="{748ED27C-A38E-724F-90B5-9E7EC10D0A2B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3DA4AD13-9FBE-1944-849C-CB030C66782F}" name="Budget" dataDxfId="21">
      <calculatedColumnFormula array="1">VLOOKUP(Movies[[#This Row],[movie id]:[movie id]],Financials[],2,FALSE)</calculatedColumnFormula>
    </tableColumn>
    <tableColumn id="11" xr3:uid="{7691742F-1361-034F-921D-23E1703304B6}" name="revenue" dataDxfId="20">
      <calculatedColumnFormula array="1">VLOOKUP(Movies[[#This Row],[movie id]:[movie id]],Financials[],3,FALSE)</calculatedColumnFormula>
    </tableColumn>
    <tableColumn id="12" xr3:uid="{E7A89EC3-C779-6544-AC1B-5A7846F051AA}" name="unit" dataDxfId="19">
      <calculatedColumnFormula array="1">VLOOKUP(Movies[[#This Row],[movie id]:[movie id]],Financials[],4,FALSE)</calculatedColumnFormula>
    </tableColumn>
    <tableColumn id="13" xr3:uid="{50DCCF10-C4C4-2E4A-BDA7-1464E4BAD369}" name="currency" dataDxfId="18">
      <calculatedColumnFormula array="1">VLOOKUP(Movies[[#This Row],[movie id]:[movie id]],Financials[],5,FALSE)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6DC4-425B-7444-B80C-461CBAFCE7CF}">
  <dimension ref="A1:E6"/>
  <sheetViews>
    <sheetView tabSelected="1" zoomScale="218" workbookViewId="0">
      <selection activeCell="G12" sqref="G12"/>
    </sheetView>
  </sheetViews>
  <sheetFormatPr baseColWidth="10" defaultRowHeight="15" x14ac:dyDescent="0.2"/>
  <cols>
    <col min="1" max="1" width="13.83203125" bestFit="1" customWidth="1"/>
    <col min="2" max="2" width="20.83203125" bestFit="1" customWidth="1"/>
    <col min="4" max="4" width="11.83203125" bestFit="1" customWidth="1"/>
    <col min="5" max="5" width="13.1640625" bestFit="1" customWidth="1"/>
  </cols>
  <sheetData>
    <row r="1" spans="1:5" x14ac:dyDescent="0.2">
      <c r="A1" s="7" t="s">
        <v>176</v>
      </c>
      <c r="B1" s="7" t="s">
        <v>177</v>
      </c>
      <c r="C1" s="7" t="s">
        <v>178</v>
      </c>
      <c r="D1" s="7" t="s">
        <v>179</v>
      </c>
      <c r="E1" s="7" t="s">
        <v>180</v>
      </c>
    </row>
    <row r="2" spans="1:5" x14ac:dyDescent="0.2">
      <c r="A2" t="s">
        <v>175</v>
      </c>
      <c r="B2">
        <f>SUMIF(Movies78[studio],"Marvel Studios",Movies78[revenue usd])</f>
        <v>9054.6</v>
      </c>
      <c r="C2" s="8">
        <v>8000</v>
      </c>
      <c r="D2" s="10">
        <f>B2-C2</f>
        <v>1054.6000000000004</v>
      </c>
      <c r="E2" s="5">
        <f>D2/C2</f>
        <v>0.13182500000000005</v>
      </c>
    </row>
    <row r="3" spans="1:5" x14ac:dyDescent="0.2">
      <c r="A3" t="s">
        <v>158</v>
      </c>
      <c r="B3">
        <f>SUMIF(Movies78[studio],"Marvel Studios",Movies78[budget usd])</f>
        <v>1988.7</v>
      </c>
      <c r="C3" s="8">
        <v>2000</v>
      </c>
      <c r="D3" s="10">
        <f t="shared" ref="D3:D6" si="0">B3-C3</f>
        <v>-11.299999999999955</v>
      </c>
      <c r="E3" s="5">
        <f t="shared" ref="E3:E6" si="1">D3/C3</f>
        <v>-5.6499999999999771E-3</v>
      </c>
    </row>
    <row r="4" spans="1:5" x14ac:dyDescent="0.2">
      <c r="A4" t="s">
        <v>172</v>
      </c>
      <c r="B4">
        <f>B2-B3</f>
        <v>7065.9000000000005</v>
      </c>
      <c r="C4" s="8">
        <f>C2-C3</f>
        <v>6000</v>
      </c>
      <c r="D4" s="10">
        <f t="shared" si="0"/>
        <v>1065.9000000000005</v>
      </c>
      <c r="E4" s="5">
        <f t="shared" si="1"/>
        <v>0.17765000000000009</v>
      </c>
    </row>
    <row r="5" spans="1:5" x14ac:dyDescent="0.2">
      <c r="A5" t="s">
        <v>173</v>
      </c>
      <c r="B5" s="5">
        <f>B4/B3</f>
        <v>3.5530245889274403</v>
      </c>
      <c r="C5" s="9">
        <f>C4/C3</f>
        <v>3</v>
      </c>
      <c r="D5" s="8">
        <f t="shared" si="0"/>
        <v>0.55302458892744033</v>
      </c>
      <c r="E5" s="5">
        <f t="shared" si="1"/>
        <v>0.1843415296424801</v>
      </c>
    </row>
    <row r="6" spans="1:5" x14ac:dyDescent="0.2">
      <c r="A6" t="s">
        <v>174</v>
      </c>
      <c r="B6" s="5">
        <f>B2/SUMIF(Movies78[industry],"Hollywood",Movies78[revenue usd])</f>
        <v>0.48738554949698293</v>
      </c>
      <c r="C6" s="9">
        <v>0.55000000000000004</v>
      </c>
      <c r="D6" s="5">
        <f t="shared" si="0"/>
        <v>-6.2614450503017116E-2</v>
      </c>
      <c r="E6" s="5">
        <f t="shared" si="1"/>
        <v>-0.11384445546003111</v>
      </c>
    </row>
  </sheetData>
  <conditionalFormatting sqref="E2:E6">
    <cfRule type="cellIs" dxfId="2" priority="2" operator="lessThan">
      <formula>-0.1</formula>
    </cfRule>
    <cfRule type="cellIs" dxfId="3" priority="1" operator="lessThan">
      <formula>-10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4FE-EB98-2243-B878-90DAB4DE9727}">
  <dimension ref="A1:Q48"/>
  <sheetViews>
    <sheetView topLeftCell="P1" zoomScale="181" zoomScaleNormal="144" workbookViewId="0">
      <selection activeCell="B46" sqref="B46"/>
    </sheetView>
  </sheetViews>
  <sheetFormatPr baseColWidth="10" defaultColWidth="8.83203125" defaultRowHeight="15" x14ac:dyDescent="0.2"/>
  <cols>
    <col min="1" max="1" width="44.83203125" style="4" bestFit="1" customWidth="1"/>
    <col min="2" max="2" width="44.83203125" customWidth="1"/>
    <col min="3" max="3" width="10.5" bestFit="1" customWidth="1"/>
    <col min="4" max="4" width="14.6640625" customWidth="1"/>
    <col min="5" max="5" width="12.5" customWidth="1"/>
    <col min="6" max="6" width="26.5" bestFit="1" customWidth="1"/>
    <col min="7" max="7" width="12.5" customWidth="1"/>
    <col min="8" max="8" width="13.83203125" bestFit="1" customWidth="1"/>
    <col min="12" max="12" width="12" bestFit="1" customWidth="1"/>
    <col min="13" max="13" width="13" bestFit="1" customWidth="1"/>
    <col min="14" max="14" width="11.6640625" bestFit="1" customWidth="1"/>
    <col min="15" max="15" width="12.6640625" bestFit="1" customWidth="1"/>
    <col min="16" max="16" width="12.1640625" bestFit="1" customWidth="1"/>
    <col min="17" max="17" width="13.1640625" bestFit="1" customWidth="1"/>
  </cols>
  <sheetData>
    <row r="1" spans="1:17" x14ac:dyDescent="0.2">
      <c r="A1" s="3" t="s">
        <v>156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181</v>
      </c>
      <c r="Q1" s="1" t="s">
        <v>182</v>
      </c>
    </row>
    <row r="2" spans="1:17" x14ac:dyDescent="0.2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 id]:[movie id]],Financials[[movie_id]:[movie_id]],Financials[budget],"NA",0)</f>
        <v>1</v>
      </c>
      <c r="I2" cm="1">
        <f t="array" ref="I2">_xlfn.XLOOKUP(Movies[[#This Row],[movie id]:[movie id]],Financials[[movie_id]:[movie_id]],Financials[revenue],"NA",0)</f>
        <v>12.5</v>
      </c>
      <c r="J2" t="str" cm="1">
        <f t="array" ref="J2">_xlfn.XLOOKUP(Movies[[#This Row],[movie id]:[movie id]],Financials[[movie_id]:[movie_id]],Financials[unit],"NA",0)</f>
        <v>Billions</v>
      </c>
      <c r="K2" t="str" cm="1">
        <f t="array" ref="K2">_xlfn.XLOOKUP(Movies[[#This Row],[movie id]:[movie id]],Financials[[movie_id]:[movie_id]],Financials[currency],"NA",0)</f>
        <v>INR</v>
      </c>
      <c r="L2">
        <f>IF(Movies78[[#This Row],[unit]]="billions",Movies78[[#This Row],[Budget]]*1000,Movies78[[#This Row],[Budget]])</f>
        <v>1000</v>
      </c>
      <c r="M2">
        <f>IF(Movies78[[#This Row],[unit]]="billions",Movies78[[#This Row],[revenue]]*1000,Movies78[[#This Row],[revenue]])</f>
        <v>12500</v>
      </c>
      <c r="N2">
        <f>IF(Movies78[[#This Row],[currency]]="USD",Movies78[[#This Row],[budget mil]]*80,Movies78[[#This Row],[budget mil]])</f>
        <v>1000</v>
      </c>
      <c r="O2">
        <f>IF(Movies78[[#This Row],[currency]]="USD",Movies78[[#This Row],[revenue mil]]*80,Movies78[[#This Row],[revenue mil]])</f>
        <v>12500</v>
      </c>
      <c r="P2" s="6">
        <f>IF(Movies78[[#This Row],[currency]]="INR",Movies78[[#This Row],[budget mil]]/80,Movies78[[#This Row],[budget mil]])</f>
        <v>12.5</v>
      </c>
      <c r="Q2" s="6">
        <f>IF(Movies78[[#This Row],[currency]]="INR",Movies78[[#This Row],[revenue mil]]/80,Movies78[[#This Row],[revenue mil]])</f>
        <v>156.25</v>
      </c>
    </row>
    <row r="3" spans="1:17" x14ac:dyDescent="0.2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 id]:[movie id]],Financials[[movie_id]:[movie_id]],Financials[budget],"NA",0)</f>
        <v>200</v>
      </c>
      <c r="I3" cm="1">
        <f t="array" ref="I3">_xlfn.XLOOKUP(Movies[[#This Row],[movie id]:[movie id]],Financials[[movie_id]:[movie_id]],Financials[revenue],"NA",0)</f>
        <v>954.8</v>
      </c>
      <c r="J3" t="str" cm="1">
        <f t="array" ref="J3">_xlfn.XLOOKUP(Movies[[#This Row],[movie id]:[movie id]],Financials[[movie_id]:[movie_id]],Financials[unit],"NA",0)</f>
        <v>Millions</v>
      </c>
      <c r="K3" t="str" cm="1">
        <f t="array" ref="K3">_xlfn.XLOOKUP(Movies[[#This Row],[movie id]:[movie id]],Financials[[movie_id]:[movie_id]],Financials[currency],"NA",0)</f>
        <v>USD</v>
      </c>
      <c r="L3">
        <f>IF(Movies78[[#This Row],[unit]]="billions",Movies78[[#This Row],[Budget]]*1000,Movies78[[#This Row],[Budget]])</f>
        <v>200</v>
      </c>
      <c r="M3">
        <f>IF(Movies78[[#This Row],[unit]]="billions",Movies78[[#This Row],[revenue]]*1000,Movies78[[#This Row],[revenue]])</f>
        <v>954.8</v>
      </c>
      <c r="N3">
        <f>IF(Movies78[[#This Row],[currency]]="USD",Movies78[[#This Row],[budget mil]]*80,Movies78[[#This Row],[budget mil]])</f>
        <v>16000</v>
      </c>
      <c r="O3">
        <f>IF(Movies78[[#This Row],[currency]]="USD",Movies78[[#This Row],[revenue mil]]*80,Movies78[[#This Row],[revenue mil]])</f>
        <v>76384</v>
      </c>
      <c r="P3" s="6">
        <f>IF(Movies78[[#This Row],[currency]]="INR",Movies78[[#This Row],[budget mil]]/80,Movies78[[#This Row],[budget mil]])</f>
        <v>200</v>
      </c>
      <c r="Q3" s="6">
        <f>IF(Movies78[[#This Row],[currency]]="INR",Movies78[[#This Row],[revenue mil]]/80,Movies78[[#This Row],[revenue mil]])</f>
        <v>954.8</v>
      </c>
    </row>
    <row r="4" spans="1:17" x14ac:dyDescent="0.2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 id]:[movie id]],Financials[[movie_id]:[movie_id]],Financials[budget],"NA",0)</f>
        <v>165</v>
      </c>
      <c r="I4" cm="1">
        <f t="array" ref="I4">_xlfn.XLOOKUP(Movies[[#This Row],[movie id]:[movie id]],Financials[[movie_id]:[movie_id]],Financials[revenue],"NA",0)</f>
        <v>644.79999999999995</v>
      </c>
      <c r="J4" t="str" cm="1">
        <f t="array" ref="J4">_xlfn.XLOOKUP(Movies[[#This Row],[movie id]:[movie id]],Financials[[movie_id]:[movie_id]],Financials[unit],"NA",0)</f>
        <v>Millions</v>
      </c>
      <c r="K4" t="str" cm="1">
        <f t="array" ref="K4">_xlfn.XLOOKUP(Movies[[#This Row],[movie id]:[movie id]],Financials[[movie_id]:[movie_id]],Financials[currency],"NA",0)</f>
        <v>USD</v>
      </c>
      <c r="L4">
        <f>IF(Movies78[[#This Row],[unit]]="billions",Movies78[[#This Row],[Budget]]*1000,Movies78[[#This Row],[Budget]])</f>
        <v>165</v>
      </c>
      <c r="M4">
        <f>IF(Movies78[[#This Row],[unit]]="billions",Movies78[[#This Row],[revenue]]*1000,Movies78[[#This Row],[revenue]])</f>
        <v>644.79999999999995</v>
      </c>
      <c r="N4">
        <f>IF(Movies78[[#This Row],[currency]]="USD",Movies78[[#This Row],[budget mil]]*80,Movies78[[#This Row],[budget mil]])</f>
        <v>13200</v>
      </c>
      <c r="O4">
        <f>IF(Movies78[[#This Row],[currency]]="USD",Movies78[[#This Row],[revenue mil]]*80,Movies78[[#This Row],[revenue mil]])</f>
        <v>51584</v>
      </c>
      <c r="P4" s="6">
        <f>IF(Movies78[[#This Row],[currency]]="INR",Movies78[[#This Row],[budget mil]]/80,Movies78[[#This Row],[budget mil]])</f>
        <v>165</v>
      </c>
      <c r="Q4" s="6">
        <f>IF(Movies78[[#This Row],[currency]]="INR",Movies78[[#This Row],[revenue mil]]/80,Movies78[[#This Row],[revenue mil]])</f>
        <v>644.79999999999995</v>
      </c>
    </row>
    <row r="5" spans="1:17" x14ac:dyDescent="0.2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 id]:[movie id]],Financials[[movie_id]:[movie_id]],Financials[budget],"NA",0)</f>
        <v>180</v>
      </c>
      <c r="I5" cm="1">
        <f t="array" ref="I5">_xlfn.XLOOKUP(Movies[[#This Row],[movie id]:[movie id]],Financials[[movie_id]:[movie_id]],Financials[revenue],"NA",0)</f>
        <v>854</v>
      </c>
      <c r="J5" t="str" cm="1">
        <f t="array" ref="J5">_xlfn.XLOOKUP(Movies[[#This Row],[movie id]:[movie id]],Financials[[movie_id]:[movie_id]],Financials[unit],"NA",0)</f>
        <v>Millions</v>
      </c>
      <c r="K5" t="str" cm="1">
        <f t="array" ref="K5">_xlfn.XLOOKUP(Movies[[#This Row],[movie id]:[movie id]],Financials[[movie_id]:[movie_id]],Financials[currency],"NA",0)</f>
        <v>USD</v>
      </c>
      <c r="L5">
        <f>IF(Movies78[[#This Row],[unit]]="billions",Movies78[[#This Row],[Budget]]*1000,Movies78[[#This Row],[Budget]])</f>
        <v>180</v>
      </c>
      <c r="M5">
        <f>IF(Movies78[[#This Row],[unit]]="billions",Movies78[[#This Row],[revenue]]*1000,Movies78[[#This Row],[revenue]])</f>
        <v>854</v>
      </c>
      <c r="N5">
        <f>IF(Movies78[[#This Row],[currency]]="USD",Movies78[[#This Row],[budget mil]]*80,Movies78[[#This Row],[budget mil]])</f>
        <v>14400</v>
      </c>
      <c r="O5">
        <f>IF(Movies78[[#This Row],[currency]]="USD",Movies78[[#This Row],[revenue mil]]*80,Movies78[[#This Row],[revenue mil]])</f>
        <v>68320</v>
      </c>
      <c r="P5" s="6">
        <f>IF(Movies78[[#This Row],[currency]]="INR",Movies78[[#This Row],[budget mil]]/80,Movies78[[#This Row],[budget mil]])</f>
        <v>180</v>
      </c>
      <c r="Q5" s="6">
        <f>IF(Movies78[[#This Row],[currency]]="INR",Movies78[[#This Row],[revenue mil]]/80,Movies78[[#This Row],[revenue mil]])</f>
        <v>854</v>
      </c>
    </row>
    <row r="6" spans="1:17" x14ac:dyDescent="0.2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 id]:[movie id]],Financials[[movie_id]:[movie_id]],Financials[budget],"NA",0)</f>
        <v>250</v>
      </c>
      <c r="I6" cm="1">
        <f t="array" ref="I6">_xlfn.XLOOKUP(Movies[[#This Row],[movie id]:[movie id]],Financials[[movie_id]:[movie_id]],Financials[revenue],"NA",0)</f>
        <v>670</v>
      </c>
      <c r="J6" t="str" cm="1">
        <f t="array" ref="J6">_xlfn.XLOOKUP(Movies[[#This Row],[movie id]:[movie id]],Financials[[movie_id]:[movie_id]],Financials[unit],"NA",0)</f>
        <v>Millions</v>
      </c>
      <c r="K6" t="str" cm="1">
        <f t="array" ref="K6">_xlfn.XLOOKUP(Movies[[#This Row],[movie id]:[movie id]],Financials[[movie_id]:[movie_id]],Financials[currency],"NA",0)</f>
        <v>USD</v>
      </c>
      <c r="L6">
        <f>IF(Movies78[[#This Row],[unit]]="billions",Movies78[[#This Row],[Budget]]*1000,Movies78[[#This Row],[Budget]])</f>
        <v>250</v>
      </c>
      <c r="M6">
        <f>IF(Movies78[[#This Row],[unit]]="billions",Movies78[[#This Row],[revenue]]*1000,Movies78[[#This Row],[revenue]])</f>
        <v>670</v>
      </c>
      <c r="N6">
        <f>IF(Movies78[[#This Row],[currency]]="USD",Movies78[[#This Row],[budget mil]]*80,Movies78[[#This Row],[budget mil]])</f>
        <v>20000</v>
      </c>
      <c r="O6">
        <f>IF(Movies78[[#This Row],[currency]]="USD",Movies78[[#This Row],[revenue mil]]*80,Movies78[[#This Row],[revenue mil]])</f>
        <v>53600</v>
      </c>
      <c r="P6" s="6">
        <f>IF(Movies78[[#This Row],[currency]]="INR",Movies78[[#This Row],[budget mil]]/80,Movies78[[#This Row],[budget mil]])</f>
        <v>250</v>
      </c>
      <c r="Q6" s="6">
        <f>IF(Movies78[[#This Row],[currency]]="INR",Movies78[[#This Row],[revenue mil]]/80,Movies78[[#This Row],[revenue mil]])</f>
        <v>670</v>
      </c>
    </row>
    <row r="7" spans="1:17" x14ac:dyDescent="0.2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 id]:[movie id]],Financials[[movie_id]:[movie_id]],Financials[budget],"NA",0)</f>
        <v>NA</v>
      </c>
      <c r="I7" t="str" cm="1">
        <f t="array" ref="I7">_xlfn.XLOOKUP(Movies[[#This Row],[movie id]:[movie id]],Financials[[movie_id]:[movie_id]],Financials[revenue],"NA",0)</f>
        <v>NA</v>
      </c>
      <c r="J7" t="str" cm="1">
        <f t="array" ref="J7">_xlfn.XLOOKUP(Movies[[#This Row],[movie id]:[movie id]],Financials[[movie_id]:[movie_id]],Financials[unit],"NA",0)</f>
        <v>NA</v>
      </c>
      <c r="K7" t="str" cm="1">
        <f t="array" ref="K7">_xlfn.XLOOKUP(Movies[[#This Row],[movie id]:[movie id]],Financials[[movie_id]:[movie_id]],Financials[currency],"NA",0)</f>
        <v>NA</v>
      </c>
      <c r="L7" t="str">
        <f>IF(Movies78[[#This Row],[unit]]="billions",Movies78[[#This Row],[Budget]]*1000,Movies78[[#This Row],[Budget]])</f>
        <v>NA</v>
      </c>
      <c r="M7" t="str">
        <f>IF(Movies78[[#This Row],[unit]]="billions",Movies78[[#This Row],[revenue]]*1000,Movies78[[#This Row],[revenue]])</f>
        <v>NA</v>
      </c>
      <c r="N7" t="str">
        <f>IF(Movies78[[#This Row],[currency]]="USD",Movies78[[#This Row],[budget mil]]*80,Movies78[[#This Row],[budget mil]])</f>
        <v>NA</v>
      </c>
      <c r="O7" t="str">
        <f>IF(Movies78[[#This Row],[currency]]="USD",Movies78[[#This Row],[revenue mil]]*80,Movies78[[#This Row],[revenue mil]])</f>
        <v>NA</v>
      </c>
      <c r="P7" s="6" t="str">
        <f>IF(Movies78[[#This Row],[currency]]="INR",Movies78[[#This Row],[budget mil]]/80,Movies78[[#This Row],[budget mil]])</f>
        <v>NA</v>
      </c>
      <c r="Q7" s="6" t="str">
        <f>IF(Movies78[[#This Row],[currency]]="INR",Movies78[[#This Row],[revenue mil]]/80,Movies78[[#This Row],[revenue mil]])</f>
        <v>NA</v>
      </c>
    </row>
    <row r="8" spans="1:17" x14ac:dyDescent="0.2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 id]:[movie id]],Financials[[movie_id]:[movie_id]],Financials[budget],"NA",0)</f>
        <v>400</v>
      </c>
      <c r="I8" cm="1">
        <f t="array" ref="I8">_xlfn.XLOOKUP(Movies[[#This Row],[movie id]:[movie id]],Financials[[movie_id]:[movie_id]],Financials[revenue],"NA",0)</f>
        <v>2000</v>
      </c>
      <c r="J8" t="str" cm="1">
        <f t="array" ref="J8">_xlfn.XLOOKUP(Movies[[#This Row],[movie id]:[movie id]],Financials[[movie_id]:[movie_id]],Financials[unit],"NA",0)</f>
        <v>Millions</v>
      </c>
      <c r="K8" t="str" cm="1">
        <f t="array" ref="K8">_xlfn.XLOOKUP(Movies[[#This Row],[movie id]:[movie id]],Financials[[movie_id]:[movie_id]],Financials[currency],"NA",0)</f>
        <v>INR</v>
      </c>
      <c r="L8">
        <f>IF(Movies78[[#This Row],[unit]]="billions",Movies78[[#This Row],[Budget]]*1000,Movies78[[#This Row],[Budget]])</f>
        <v>400</v>
      </c>
      <c r="M8">
        <f>IF(Movies78[[#This Row],[unit]]="billions",Movies78[[#This Row],[revenue]]*1000,Movies78[[#This Row],[revenue]])</f>
        <v>2000</v>
      </c>
      <c r="N8">
        <f>IF(Movies78[[#This Row],[currency]]="USD",Movies78[[#This Row],[budget mil]]*80,Movies78[[#This Row],[budget mil]])</f>
        <v>400</v>
      </c>
      <c r="O8">
        <f>IF(Movies78[[#This Row],[currency]]="USD",Movies78[[#This Row],[revenue mil]]*80,Movies78[[#This Row],[revenue mil]])</f>
        <v>2000</v>
      </c>
      <c r="P8" s="6">
        <f>IF(Movies78[[#This Row],[currency]]="INR",Movies78[[#This Row],[budget mil]]/80,Movies78[[#This Row],[budget mil]])</f>
        <v>5</v>
      </c>
      <c r="Q8" s="6">
        <f>IF(Movies78[[#This Row],[currency]]="INR",Movies78[[#This Row],[revenue mil]]/80,Movies78[[#This Row],[revenue mil]])</f>
        <v>25</v>
      </c>
    </row>
    <row r="9" spans="1:17" x14ac:dyDescent="0.2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 id]:[movie id]],Financials[[movie_id]:[movie_id]],Financials[budget],"NA",0)</f>
        <v>550</v>
      </c>
      <c r="I9" cm="1">
        <f t="array" ref="I9">_xlfn.XLOOKUP(Movies[[#This Row],[movie id]:[movie id]],Financials[[movie_id]:[movie_id]],Financials[revenue],"NA",0)</f>
        <v>4000</v>
      </c>
      <c r="J9" t="str" cm="1">
        <f t="array" ref="J9">_xlfn.XLOOKUP(Movies[[#This Row],[movie id]:[movie id]],Financials[[movie_id]:[movie_id]],Financials[unit],"NA",0)</f>
        <v>Millions</v>
      </c>
      <c r="K9" t="str" cm="1">
        <f t="array" ref="K9">_xlfn.XLOOKUP(Movies[[#This Row],[movie id]:[movie id]],Financials[[movie_id]:[movie_id]],Financials[currency],"NA",0)</f>
        <v>INR</v>
      </c>
      <c r="L9">
        <f>IF(Movies78[[#This Row],[unit]]="billions",Movies78[[#This Row],[Budget]]*1000,Movies78[[#This Row],[Budget]])</f>
        <v>550</v>
      </c>
      <c r="M9">
        <f>IF(Movies78[[#This Row],[unit]]="billions",Movies78[[#This Row],[revenue]]*1000,Movies78[[#This Row],[revenue]])</f>
        <v>4000</v>
      </c>
      <c r="N9">
        <f>IF(Movies78[[#This Row],[currency]]="USD",Movies78[[#This Row],[budget mil]]*80,Movies78[[#This Row],[budget mil]])</f>
        <v>550</v>
      </c>
      <c r="O9">
        <f>IF(Movies78[[#This Row],[currency]]="USD",Movies78[[#This Row],[revenue mil]]*80,Movies78[[#This Row],[revenue mil]])</f>
        <v>4000</v>
      </c>
      <c r="P9" s="6">
        <f>IF(Movies78[[#This Row],[currency]]="INR",Movies78[[#This Row],[budget mil]]/80,Movies78[[#This Row],[budget mil]])</f>
        <v>6.875</v>
      </c>
      <c r="Q9" s="6">
        <f>IF(Movies78[[#This Row],[currency]]="INR",Movies78[[#This Row],[revenue mil]]/80,Movies78[[#This Row],[revenue mil]])</f>
        <v>50</v>
      </c>
    </row>
    <row r="10" spans="1:17" x14ac:dyDescent="0.2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 id]:[movie id]],Financials[[movie_id]:[movie_id]],Financials[budget],"NA",0)</f>
        <v>390</v>
      </c>
      <c r="I10" cm="1">
        <f t="array" ref="I10">_xlfn.XLOOKUP(Movies[[#This Row],[movie id]:[movie id]],Financials[[movie_id]:[movie_id]],Financials[revenue],"NA",0)</f>
        <v>1360</v>
      </c>
      <c r="J10" t="str" cm="1">
        <f t="array" ref="J10">_xlfn.XLOOKUP(Movies[[#This Row],[movie id]:[movie id]],Financials[[movie_id]:[movie_id]],Financials[unit],"NA",0)</f>
        <v>Millions</v>
      </c>
      <c r="K10" t="str" cm="1">
        <f t="array" ref="K10">_xlfn.XLOOKUP(Movies[[#This Row],[movie id]:[movie id]],Financials[[movie_id]:[movie_id]],Financials[currency],"NA",0)</f>
        <v>INR</v>
      </c>
      <c r="L10">
        <f>IF(Movies78[[#This Row],[unit]]="billions",Movies78[[#This Row],[Budget]]*1000,Movies78[[#This Row],[Budget]])</f>
        <v>390</v>
      </c>
      <c r="M10">
        <f>IF(Movies78[[#This Row],[unit]]="billions",Movies78[[#This Row],[revenue]]*1000,Movies78[[#This Row],[revenue]])</f>
        <v>1360</v>
      </c>
      <c r="N10">
        <f>IF(Movies78[[#This Row],[currency]]="USD",Movies78[[#This Row],[budget mil]]*80,Movies78[[#This Row],[budget mil]])</f>
        <v>390</v>
      </c>
      <c r="O10">
        <f>IF(Movies78[[#This Row],[currency]]="USD",Movies78[[#This Row],[revenue mil]]*80,Movies78[[#This Row],[revenue mil]])</f>
        <v>1360</v>
      </c>
      <c r="P10" s="6">
        <f>IF(Movies78[[#This Row],[currency]]="INR",Movies78[[#This Row],[budget mil]]/80,Movies78[[#This Row],[budget mil]])</f>
        <v>4.875</v>
      </c>
      <c r="Q10" s="6">
        <f>IF(Movies78[[#This Row],[currency]]="INR",Movies78[[#This Row],[revenue mil]]/80,Movies78[[#This Row],[revenue mil]])</f>
        <v>17</v>
      </c>
    </row>
    <row r="11" spans="1:17" x14ac:dyDescent="0.2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 id]:[movie id]],Financials[[movie_id]:[movie_id]],Financials[budget],"NA",0)</f>
        <v>1.4</v>
      </c>
      <c r="I11" cm="1">
        <f t="array" ref="I11">_xlfn.XLOOKUP(Movies[[#This Row],[movie id]:[movie id]],Financials[[movie_id]:[movie_id]],Financials[revenue],"NA",0)</f>
        <v>3.5</v>
      </c>
      <c r="J11" t="str" cm="1">
        <f t="array" ref="J11">_xlfn.XLOOKUP(Movies[[#This Row],[movie id]:[movie id]],Financials[[movie_id]:[movie_id]],Financials[unit],"NA",0)</f>
        <v>Billions</v>
      </c>
      <c r="K11" t="str" cm="1">
        <f t="array" ref="K11">_xlfn.XLOOKUP(Movies[[#This Row],[movie id]:[movie id]],Financials[[movie_id]:[movie_id]],Financials[currency],"NA",0)</f>
        <v>INR</v>
      </c>
      <c r="L11">
        <f>IF(Movies78[[#This Row],[unit]]="billions",Movies78[[#This Row],[Budget]]*1000,Movies78[[#This Row],[Budget]])</f>
        <v>1400</v>
      </c>
      <c r="M11">
        <f>IF(Movies78[[#This Row],[unit]]="billions",Movies78[[#This Row],[revenue]]*1000,Movies78[[#This Row],[revenue]])</f>
        <v>3500</v>
      </c>
      <c r="N11">
        <f>IF(Movies78[[#This Row],[currency]]="USD",Movies78[[#This Row],[budget mil]]*80,Movies78[[#This Row],[budget mil]])</f>
        <v>1400</v>
      </c>
      <c r="O11">
        <f>IF(Movies78[[#This Row],[currency]]="USD",Movies78[[#This Row],[revenue mil]]*80,Movies78[[#This Row],[revenue mil]])</f>
        <v>3500</v>
      </c>
      <c r="P11" s="6">
        <f>IF(Movies78[[#This Row],[currency]]="INR",Movies78[[#This Row],[budget mil]]/80,Movies78[[#This Row],[budget mil]])</f>
        <v>17.5</v>
      </c>
      <c r="Q11" s="6">
        <f>IF(Movies78[[#This Row],[currency]]="INR",Movies78[[#This Row],[revenue mil]]/80,Movies78[[#This Row],[revenue mil]])</f>
        <v>43.75</v>
      </c>
    </row>
    <row r="12" spans="1:17" x14ac:dyDescent="0.2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 id]:[movie id]],Financials[[movie_id]:[movie_id]],Financials[budget],"NA",0)</f>
        <v>25</v>
      </c>
      <c r="I12" cm="1">
        <f t="array" ref="I12">_xlfn.XLOOKUP(Movies[[#This Row],[movie id]:[movie id]],Financials[[movie_id]:[movie_id]],Financials[revenue],"NA",0)</f>
        <v>73.3</v>
      </c>
      <c r="J12" t="str" cm="1">
        <f t="array" ref="J12">_xlfn.XLOOKUP(Movies[[#This Row],[movie id]:[movie id]],Financials[[movie_id]:[movie_id]],Financials[unit],"NA",0)</f>
        <v>Millions</v>
      </c>
      <c r="K12" t="str" cm="1">
        <f t="array" ref="K12">_xlfn.XLOOKUP(Movies[[#This Row],[movie id]:[movie id]],Financials[[movie_id]:[movie_id]],Financials[currency],"NA",0)</f>
        <v>USD</v>
      </c>
      <c r="L12">
        <f>IF(Movies78[[#This Row],[unit]]="billions",Movies78[[#This Row],[Budget]]*1000,Movies78[[#This Row],[Budget]])</f>
        <v>25</v>
      </c>
      <c r="M12">
        <f>IF(Movies78[[#This Row],[unit]]="billions",Movies78[[#This Row],[revenue]]*1000,Movies78[[#This Row],[revenue]])</f>
        <v>73.3</v>
      </c>
      <c r="N12">
        <f>IF(Movies78[[#This Row],[currency]]="USD",Movies78[[#This Row],[budget mil]]*80,Movies78[[#This Row],[budget mil]])</f>
        <v>2000</v>
      </c>
      <c r="O12">
        <f>IF(Movies78[[#This Row],[currency]]="USD",Movies78[[#This Row],[revenue mil]]*80,Movies78[[#This Row],[revenue mil]])</f>
        <v>5864</v>
      </c>
      <c r="P12" s="6">
        <f>IF(Movies78[[#This Row],[currency]]="INR",Movies78[[#This Row],[budget mil]]/80,Movies78[[#This Row],[budget mil]])</f>
        <v>25</v>
      </c>
      <c r="Q12" s="6">
        <f>IF(Movies78[[#This Row],[currency]]="INR",Movies78[[#This Row],[revenue mil]]/80,Movies78[[#This Row],[revenue mil]])</f>
        <v>73.3</v>
      </c>
    </row>
    <row r="13" spans="1:17" x14ac:dyDescent="0.2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 id]:[movie id]],Financials[[movie_id]:[movie_id]],Financials[budget],"NA",0)</f>
        <v>NA</v>
      </c>
      <c r="I13" t="str" cm="1">
        <f t="array" ref="I13">_xlfn.XLOOKUP(Movies[[#This Row],[movie id]:[movie id]],Financials[[movie_id]:[movie_id]],Financials[revenue],"NA",0)</f>
        <v>NA</v>
      </c>
      <c r="J13" t="str" cm="1">
        <f t="array" ref="J13">_xlfn.XLOOKUP(Movies[[#This Row],[movie id]:[movie id]],Financials[[movie_id]:[movie_id]],Financials[unit],"NA",0)</f>
        <v>NA</v>
      </c>
      <c r="K13" t="str" cm="1">
        <f t="array" ref="K13">_xlfn.XLOOKUP(Movies[[#This Row],[movie id]:[movie id]],Financials[[movie_id]:[movie_id]],Financials[currency],"NA",0)</f>
        <v>NA</v>
      </c>
      <c r="L13" t="str">
        <f>IF(Movies78[[#This Row],[unit]]="billions",Movies78[[#This Row],[Budget]]*1000,Movies78[[#This Row],[Budget]])</f>
        <v>NA</v>
      </c>
      <c r="M13" t="str">
        <f>IF(Movies78[[#This Row],[unit]]="billions",Movies78[[#This Row],[revenue]]*1000,Movies78[[#This Row],[revenue]])</f>
        <v>NA</v>
      </c>
      <c r="N13" t="str">
        <f>IF(Movies78[[#This Row],[currency]]="USD",Movies78[[#This Row],[budget mil]]*80,Movies78[[#This Row],[budget mil]])</f>
        <v>NA</v>
      </c>
      <c r="O13" t="str">
        <f>IF(Movies78[[#This Row],[currency]]="USD",Movies78[[#This Row],[revenue mil]]*80,Movies78[[#This Row],[revenue mil]])</f>
        <v>NA</v>
      </c>
      <c r="P13" s="6" t="str">
        <f>IF(Movies78[[#This Row],[currency]]="INR",Movies78[[#This Row],[budget mil]]/80,Movies78[[#This Row],[budget mil]])</f>
        <v>NA</v>
      </c>
      <c r="Q13" s="6" t="str">
        <f>IF(Movies78[[#This Row],[currency]]="INR",Movies78[[#This Row],[revenue mil]]/80,Movies78[[#This Row],[revenue mil]])</f>
        <v>NA</v>
      </c>
    </row>
    <row r="14" spans="1:17" x14ac:dyDescent="0.2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 id]:[movie id]],Financials[[movie_id]:[movie_id]],Financials[budget],"NA",0)</f>
        <v>165</v>
      </c>
      <c r="I14" cm="1">
        <f t="array" ref="I14">_xlfn.XLOOKUP(Movies[[#This Row],[movie id]:[movie id]],Financials[[movie_id]:[movie_id]],Financials[revenue],"NA",0)</f>
        <v>701.8</v>
      </c>
      <c r="J14" t="str" cm="1">
        <f t="array" ref="J14">_xlfn.XLOOKUP(Movies[[#This Row],[movie id]:[movie id]],Financials[[movie_id]:[movie_id]],Financials[unit],"NA",0)</f>
        <v>Millions</v>
      </c>
      <c r="K14" t="str" cm="1">
        <f t="array" ref="K14">_xlfn.XLOOKUP(Movies[[#This Row],[movie id]:[movie id]],Financials[[movie_id]:[movie_id]],Financials[currency],"NA",0)</f>
        <v>USD</v>
      </c>
      <c r="L14">
        <f>IF(Movies78[[#This Row],[unit]]="billions",Movies78[[#This Row],[Budget]]*1000,Movies78[[#This Row],[Budget]])</f>
        <v>165</v>
      </c>
      <c r="M14">
        <f>IF(Movies78[[#This Row],[unit]]="billions",Movies78[[#This Row],[revenue]]*1000,Movies78[[#This Row],[revenue]])</f>
        <v>701.8</v>
      </c>
      <c r="N14">
        <f>IF(Movies78[[#This Row],[currency]]="USD",Movies78[[#This Row],[budget mil]]*80,Movies78[[#This Row],[budget mil]])</f>
        <v>13200</v>
      </c>
      <c r="O14">
        <f>IF(Movies78[[#This Row],[currency]]="USD",Movies78[[#This Row],[revenue mil]]*80,Movies78[[#This Row],[revenue mil]])</f>
        <v>56144</v>
      </c>
      <c r="P14" s="6">
        <f>IF(Movies78[[#This Row],[currency]]="INR",Movies78[[#This Row],[budget mil]]/80,Movies78[[#This Row],[budget mil]])</f>
        <v>165</v>
      </c>
      <c r="Q14" s="6">
        <f>IF(Movies78[[#This Row],[currency]]="INR",Movies78[[#This Row],[revenue mil]]/80,Movies78[[#This Row],[revenue mil]])</f>
        <v>701.8</v>
      </c>
    </row>
    <row r="15" spans="1:17" x14ac:dyDescent="0.2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 id]:[movie id]],Financials[[movie_id]:[movie_id]],Financials[budget],"NA",0)</f>
        <v>55</v>
      </c>
      <c r="I15" cm="1">
        <f t="array" ref="I15">_xlfn.XLOOKUP(Movies[[#This Row],[movie id]:[movie id]],Financials[[movie_id]:[movie_id]],Financials[revenue],"NA",0)</f>
        <v>307.10000000000002</v>
      </c>
      <c r="J15" t="str" cm="1">
        <f t="array" ref="J15">_xlfn.XLOOKUP(Movies[[#This Row],[movie id]:[movie id]],Financials[[movie_id]:[movie_id]],Financials[unit],"NA",0)</f>
        <v>Millions</v>
      </c>
      <c r="K15" t="str" cm="1">
        <f t="array" ref="K15">_xlfn.XLOOKUP(Movies[[#This Row],[movie id]:[movie id]],Financials[[movie_id]:[movie_id]],Financials[currency],"NA",0)</f>
        <v>USD</v>
      </c>
      <c r="L15">
        <f>IF(Movies78[[#This Row],[unit]]="billions",Movies78[[#This Row],[Budget]]*1000,Movies78[[#This Row],[Budget]])</f>
        <v>55</v>
      </c>
      <c r="M15">
        <f>IF(Movies78[[#This Row],[unit]]="billions",Movies78[[#This Row],[revenue]]*1000,Movies78[[#This Row],[revenue]])</f>
        <v>307.10000000000002</v>
      </c>
      <c r="N15">
        <f>IF(Movies78[[#This Row],[currency]]="USD",Movies78[[#This Row],[budget mil]]*80,Movies78[[#This Row],[budget mil]])</f>
        <v>4400</v>
      </c>
      <c r="O15">
        <f>IF(Movies78[[#This Row],[currency]]="USD",Movies78[[#This Row],[revenue mil]]*80,Movies78[[#This Row],[revenue mil]])</f>
        <v>24568</v>
      </c>
      <c r="P15" s="6">
        <f>IF(Movies78[[#This Row],[currency]]="INR",Movies78[[#This Row],[budget mil]]/80,Movies78[[#This Row],[budget mil]])</f>
        <v>55</v>
      </c>
      <c r="Q15" s="6">
        <f>IF(Movies78[[#This Row],[currency]]="INR",Movies78[[#This Row],[revenue mil]]/80,Movies78[[#This Row],[revenue mil]])</f>
        <v>307.10000000000002</v>
      </c>
    </row>
    <row r="16" spans="1:17" x14ac:dyDescent="0.2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 id]:[movie id]],Financials[[movie_id]:[movie_id]],Financials[budget],"NA",0)</f>
        <v>103</v>
      </c>
      <c r="I16" cm="1">
        <f t="array" ref="I16">_xlfn.XLOOKUP(Movies[[#This Row],[movie id]:[movie id]],Financials[[movie_id]:[movie_id]],Financials[revenue],"NA",0)</f>
        <v>460.5</v>
      </c>
      <c r="J16" t="str" cm="1">
        <f t="array" ref="J16">_xlfn.XLOOKUP(Movies[[#This Row],[movie id]:[movie id]],Financials[[movie_id]:[movie_id]],Financials[unit],"NA",0)</f>
        <v>Millions</v>
      </c>
      <c r="K16" t="str" cm="1">
        <f t="array" ref="K16">_xlfn.XLOOKUP(Movies[[#This Row],[movie id]:[movie id]],Financials[[movie_id]:[movie_id]],Financials[currency],"NA",0)</f>
        <v>USD</v>
      </c>
      <c r="L16">
        <f>IF(Movies78[[#This Row],[unit]]="billions",Movies78[[#This Row],[Budget]]*1000,Movies78[[#This Row],[Budget]])</f>
        <v>103</v>
      </c>
      <c r="M16">
        <f>IF(Movies78[[#This Row],[unit]]="billions",Movies78[[#This Row],[revenue]]*1000,Movies78[[#This Row],[revenue]])</f>
        <v>460.5</v>
      </c>
      <c r="N16">
        <f>IF(Movies78[[#This Row],[currency]]="USD",Movies78[[#This Row],[budget mil]]*80,Movies78[[#This Row],[budget mil]])</f>
        <v>8240</v>
      </c>
      <c r="O16">
        <f>IF(Movies78[[#This Row],[currency]]="USD",Movies78[[#This Row],[revenue mil]]*80,Movies78[[#This Row],[revenue mil]])</f>
        <v>36840</v>
      </c>
      <c r="P16" s="6">
        <f>IF(Movies78[[#This Row],[currency]]="INR",Movies78[[#This Row],[budget mil]]/80,Movies78[[#This Row],[budget mil]])</f>
        <v>103</v>
      </c>
      <c r="Q16" s="6">
        <f>IF(Movies78[[#This Row],[currency]]="INR",Movies78[[#This Row],[revenue mil]]/80,Movies78[[#This Row],[revenue mil]])</f>
        <v>460.5</v>
      </c>
    </row>
    <row r="17" spans="1:17" x14ac:dyDescent="0.2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 id]:[movie id]],Financials[[movie_id]:[movie_id]],Financials[budget],"NA",0)</f>
        <v>200</v>
      </c>
      <c r="I17" cm="1">
        <f t="array" ref="I17">_xlfn.XLOOKUP(Movies[[#This Row],[movie id]:[movie id]],Financials[[movie_id]:[movie_id]],Financials[revenue],"NA",0)</f>
        <v>2202</v>
      </c>
      <c r="J17" t="str" cm="1">
        <f t="array" ref="J17">_xlfn.XLOOKUP(Movies[[#This Row],[movie id]:[movie id]],Financials[[movie_id]:[movie_id]],Financials[unit],"NA",0)</f>
        <v>Millions</v>
      </c>
      <c r="K17" t="str" cm="1">
        <f t="array" ref="K17">_xlfn.XLOOKUP(Movies[[#This Row],[movie id]:[movie id]],Financials[[movie_id]:[movie_id]],Financials[currency],"NA",0)</f>
        <v>USD</v>
      </c>
      <c r="L17">
        <f>IF(Movies78[[#This Row],[unit]]="billions",Movies78[[#This Row],[Budget]]*1000,Movies78[[#This Row],[Budget]])</f>
        <v>200</v>
      </c>
      <c r="M17">
        <f>IF(Movies78[[#This Row],[unit]]="billions",Movies78[[#This Row],[revenue]]*1000,Movies78[[#This Row],[revenue]])</f>
        <v>2202</v>
      </c>
      <c r="N17">
        <f>IF(Movies78[[#This Row],[currency]]="USD",Movies78[[#This Row],[budget mil]]*80,Movies78[[#This Row],[budget mil]])</f>
        <v>16000</v>
      </c>
      <c r="O17">
        <f>IF(Movies78[[#This Row],[currency]]="USD",Movies78[[#This Row],[revenue mil]]*80,Movies78[[#This Row],[revenue mil]])</f>
        <v>176160</v>
      </c>
      <c r="P17" s="6">
        <f>IF(Movies78[[#This Row],[currency]]="INR",Movies78[[#This Row],[budget mil]]/80,Movies78[[#This Row],[budget mil]])</f>
        <v>200</v>
      </c>
      <c r="Q17" s="6">
        <f>IF(Movies78[[#This Row],[currency]]="INR",Movies78[[#This Row],[revenue mil]]/80,Movies78[[#This Row],[revenue mil]])</f>
        <v>2202</v>
      </c>
    </row>
    <row r="18" spans="1:17" x14ac:dyDescent="0.2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 id]:[movie id]],Financials[[movie_id]:[movie_id]],Financials[budget],"NA",0)</f>
        <v>3.18</v>
      </c>
      <c r="I18" cm="1">
        <f t="array" ref="I18">_xlfn.XLOOKUP(Movies[[#This Row],[movie id]:[movie id]],Financials[[movie_id]:[movie_id]],Financials[revenue],"NA",0)</f>
        <v>3.3</v>
      </c>
      <c r="J18" t="str" cm="1">
        <f t="array" ref="J18">_xlfn.XLOOKUP(Movies[[#This Row],[movie id]:[movie id]],Financials[[movie_id]:[movie_id]],Financials[unit],"NA",0)</f>
        <v>Millions</v>
      </c>
      <c r="K18" t="str" cm="1">
        <f t="array" ref="K18">_xlfn.XLOOKUP(Movies[[#This Row],[movie id]:[movie id]],Financials[[movie_id]:[movie_id]],Financials[currency],"NA",0)</f>
        <v>USD</v>
      </c>
      <c r="L18">
        <f>IF(Movies78[[#This Row],[unit]]="billions",Movies78[[#This Row],[Budget]]*1000,Movies78[[#This Row],[Budget]])</f>
        <v>3.18</v>
      </c>
      <c r="M18">
        <f>IF(Movies78[[#This Row],[unit]]="billions",Movies78[[#This Row],[revenue]]*1000,Movies78[[#This Row],[revenue]])</f>
        <v>3.3</v>
      </c>
      <c r="N18">
        <f>IF(Movies78[[#This Row],[currency]]="USD",Movies78[[#This Row],[budget mil]]*80,Movies78[[#This Row],[budget mil]])</f>
        <v>254.4</v>
      </c>
      <c r="O18">
        <f>IF(Movies78[[#This Row],[currency]]="USD",Movies78[[#This Row],[revenue mil]]*80,Movies78[[#This Row],[revenue mil]])</f>
        <v>264</v>
      </c>
      <c r="P18" s="6">
        <f>IF(Movies78[[#This Row],[currency]]="INR",Movies78[[#This Row],[budget mil]]/80,Movies78[[#This Row],[budget mil]])</f>
        <v>3.18</v>
      </c>
      <c r="Q18" s="6">
        <f>IF(Movies78[[#This Row],[currency]]="INR",Movies78[[#This Row],[revenue mil]]/80,Movies78[[#This Row],[revenue mil]])</f>
        <v>3.3</v>
      </c>
    </row>
    <row r="19" spans="1:17" x14ac:dyDescent="0.2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 id]:[movie id]],Financials[[movie_id]:[movie_id]],Financials[budget],"NA",0)</f>
        <v>237</v>
      </c>
      <c r="I19" cm="1">
        <f t="array" ref="I19">_xlfn.XLOOKUP(Movies[[#This Row],[movie id]:[movie id]],Financials[[movie_id]:[movie_id]],Financials[revenue],"NA",0)</f>
        <v>2847</v>
      </c>
      <c r="J19" t="str" cm="1">
        <f t="array" ref="J19">_xlfn.XLOOKUP(Movies[[#This Row],[movie id]:[movie id]],Financials[[movie_id]:[movie_id]],Financials[unit],"NA",0)</f>
        <v>Millions</v>
      </c>
      <c r="K19" t="str" cm="1">
        <f t="array" ref="K19">_xlfn.XLOOKUP(Movies[[#This Row],[movie id]:[movie id]],Financials[[movie_id]:[movie_id]],Financials[currency],"NA",0)</f>
        <v>USD</v>
      </c>
      <c r="L19">
        <f>IF(Movies78[[#This Row],[unit]]="billions",Movies78[[#This Row],[Budget]]*1000,Movies78[[#This Row],[Budget]])</f>
        <v>237</v>
      </c>
      <c r="M19">
        <f>IF(Movies78[[#This Row],[unit]]="billions",Movies78[[#This Row],[revenue]]*1000,Movies78[[#This Row],[revenue]])</f>
        <v>2847</v>
      </c>
      <c r="N19">
        <f>IF(Movies78[[#This Row],[currency]]="USD",Movies78[[#This Row],[budget mil]]*80,Movies78[[#This Row],[budget mil]])</f>
        <v>18960</v>
      </c>
      <c r="O19">
        <f>IF(Movies78[[#This Row],[currency]]="USD",Movies78[[#This Row],[revenue mil]]*80,Movies78[[#This Row],[revenue mil]])</f>
        <v>227760</v>
      </c>
      <c r="P19" s="6">
        <f>IF(Movies78[[#This Row],[currency]]="INR",Movies78[[#This Row],[budget mil]]/80,Movies78[[#This Row],[budget mil]])</f>
        <v>237</v>
      </c>
      <c r="Q19" s="6">
        <f>IF(Movies78[[#This Row],[currency]]="INR",Movies78[[#This Row],[revenue mil]]/80,Movies78[[#This Row],[revenue mil]])</f>
        <v>2847</v>
      </c>
    </row>
    <row r="20" spans="1:17" x14ac:dyDescent="0.2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 id]:[movie id]],Financials[[movie_id]:[movie_id]],Financials[budget],"NA",0)</f>
        <v>7.2</v>
      </c>
      <c r="I20" cm="1">
        <f t="array" ref="I20">_xlfn.XLOOKUP(Movies[[#This Row],[movie id]:[movie id]],Financials[[movie_id]:[movie_id]],Financials[revenue],"NA",0)</f>
        <v>291</v>
      </c>
      <c r="J20" t="str" cm="1">
        <f t="array" ref="J20">_xlfn.XLOOKUP(Movies[[#This Row],[movie id]:[movie id]],Financials[[movie_id]:[movie_id]],Financials[unit],"NA",0)</f>
        <v>Millions</v>
      </c>
      <c r="K20" t="str" cm="1">
        <f t="array" ref="K20">_xlfn.XLOOKUP(Movies[[#This Row],[movie id]:[movie id]],Financials[[movie_id]:[movie_id]],Financials[currency],"NA",0)</f>
        <v>USD</v>
      </c>
      <c r="L20">
        <f>IF(Movies78[[#This Row],[unit]]="billions",Movies78[[#This Row],[Budget]]*1000,Movies78[[#This Row],[Budget]])</f>
        <v>7.2</v>
      </c>
      <c r="M20">
        <f>IF(Movies78[[#This Row],[unit]]="billions",Movies78[[#This Row],[revenue]]*1000,Movies78[[#This Row],[revenue]])</f>
        <v>291</v>
      </c>
      <c r="N20">
        <f>IF(Movies78[[#This Row],[currency]]="USD",Movies78[[#This Row],[budget mil]]*80,Movies78[[#This Row],[budget mil]])</f>
        <v>576</v>
      </c>
      <c r="O20">
        <f>IF(Movies78[[#This Row],[currency]]="USD",Movies78[[#This Row],[revenue mil]]*80,Movies78[[#This Row],[revenue mil]])</f>
        <v>23280</v>
      </c>
      <c r="P20" s="6">
        <f>IF(Movies78[[#This Row],[currency]]="INR",Movies78[[#This Row],[budget mil]]/80,Movies78[[#This Row],[budget mil]])</f>
        <v>7.2</v>
      </c>
      <c r="Q20" s="6">
        <f>IF(Movies78[[#This Row],[currency]]="INR",Movies78[[#This Row],[revenue mil]]/80,Movies78[[#This Row],[revenue mil]])</f>
        <v>291</v>
      </c>
    </row>
    <row r="21" spans="1:17" x14ac:dyDescent="0.2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 id]:[movie id]],Financials[[movie_id]:[movie_id]],Financials[budget],"NA",0)</f>
        <v>185</v>
      </c>
      <c r="I21" cm="1">
        <f t="array" ref="I21">_xlfn.XLOOKUP(Movies[[#This Row],[movie id]:[movie id]],Financials[[movie_id]:[movie_id]],Financials[revenue],"NA",0)</f>
        <v>1006</v>
      </c>
      <c r="J21" t="str" cm="1">
        <f t="array" ref="J21">_xlfn.XLOOKUP(Movies[[#This Row],[movie id]:[movie id]],Financials[[movie_id]:[movie_id]],Financials[unit],"NA",0)</f>
        <v>Millions</v>
      </c>
      <c r="K21" t="str" cm="1">
        <f t="array" ref="K21">_xlfn.XLOOKUP(Movies[[#This Row],[movie id]:[movie id]],Financials[[movie_id]:[movie_id]],Financials[currency],"NA",0)</f>
        <v>USD</v>
      </c>
      <c r="L21">
        <f>IF(Movies78[[#This Row],[unit]]="billions",Movies78[[#This Row],[Budget]]*1000,Movies78[[#This Row],[Budget]])</f>
        <v>185</v>
      </c>
      <c r="M21">
        <f>IF(Movies78[[#This Row],[unit]]="billions",Movies78[[#This Row],[revenue]]*1000,Movies78[[#This Row],[revenue]])</f>
        <v>1006</v>
      </c>
      <c r="N21">
        <f>IF(Movies78[[#This Row],[currency]]="USD",Movies78[[#This Row],[budget mil]]*80,Movies78[[#This Row],[budget mil]])</f>
        <v>14800</v>
      </c>
      <c r="O21">
        <f>IF(Movies78[[#This Row],[currency]]="USD",Movies78[[#This Row],[revenue mil]]*80,Movies78[[#This Row],[revenue mil]])</f>
        <v>80480</v>
      </c>
      <c r="P21" s="6">
        <f>IF(Movies78[[#This Row],[currency]]="INR",Movies78[[#This Row],[budget mil]]/80,Movies78[[#This Row],[budget mil]])</f>
        <v>185</v>
      </c>
      <c r="Q21" s="6">
        <f>IF(Movies78[[#This Row],[currency]]="INR",Movies78[[#This Row],[revenue mil]]/80,Movies78[[#This Row],[revenue mil]])</f>
        <v>1006</v>
      </c>
    </row>
    <row r="22" spans="1:17" x14ac:dyDescent="0.2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 id]:[movie id]],Financials[[movie_id]:[movie_id]],Financials[budget],"NA",0)</f>
        <v>22</v>
      </c>
      <c r="I22" cm="1">
        <f t="array" ref="I22">_xlfn.XLOOKUP(Movies[[#This Row],[movie id]:[movie id]],Financials[[movie_id]:[movie_id]],Financials[revenue],"NA",0)</f>
        <v>322.2</v>
      </c>
      <c r="J22" t="str" cm="1">
        <f t="array" ref="J22">_xlfn.XLOOKUP(Movies[[#This Row],[movie id]:[movie id]],Financials[[movie_id]:[movie_id]],Financials[unit],"NA",0)</f>
        <v>Millions</v>
      </c>
      <c r="K22" t="str" cm="1">
        <f t="array" ref="K22">_xlfn.XLOOKUP(Movies[[#This Row],[movie id]:[movie id]],Financials[[movie_id]:[movie_id]],Financials[currency],"NA",0)</f>
        <v>USD</v>
      </c>
      <c r="L22">
        <f>IF(Movies78[[#This Row],[unit]]="billions",Movies78[[#This Row],[Budget]]*1000,Movies78[[#This Row],[Budget]])</f>
        <v>22</v>
      </c>
      <c r="M22">
        <f>IF(Movies78[[#This Row],[unit]]="billions",Movies78[[#This Row],[revenue]]*1000,Movies78[[#This Row],[revenue]])</f>
        <v>322.2</v>
      </c>
      <c r="N22">
        <f>IF(Movies78[[#This Row],[currency]]="USD",Movies78[[#This Row],[budget mil]]*80,Movies78[[#This Row],[budget mil]])</f>
        <v>1760</v>
      </c>
      <c r="O22">
        <f>IF(Movies78[[#This Row],[currency]]="USD",Movies78[[#This Row],[revenue mil]]*80,Movies78[[#This Row],[revenue mil]])</f>
        <v>25776</v>
      </c>
      <c r="P22" s="6">
        <f>IF(Movies78[[#This Row],[currency]]="INR",Movies78[[#This Row],[budget mil]]/80,Movies78[[#This Row],[budget mil]])</f>
        <v>22</v>
      </c>
      <c r="Q22" s="6">
        <f>IF(Movies78[[#This Row],[currency]]="INR",Movies78[[#This Row],[revenue mil]]/80,Movies78[[#This Row],[revenue mil]])</f>
        <v>322.2</v>
      </c>
    </row>
    <row r="23" spans="1:17" x14ac:dyDescent="0.2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 id]:[movie id]],Financials[[movie_id]:[movie_id]],Financials[budget],"NA",0)</f>
        <v>63</v>
      </c>
      <c r="I23" cm="1">
        <f t="array" ref="I23">_xlfn.XLOOKUP(Movies[[#This Row],[movie id]:[movie id]],Financials[[movie_id]:[movie_id]],Financials[revenue],"NA",0)</f>
        <v>1046</v>
      </c>
      <c r="J23" t="str" cm="1">
        <f t="array" ref="J23">_xlfn.XLOOKUP(Movies[[#This Row],[movie id]:[movie id]],Financials[[movie_id]:[movie_id]],Financials[unit],"NA",0)</f>
        <v>Millions</v>
      </c>
      <c r="K23" t="str" cm="1">
        <f t="array" ref="K23">_xlfn.XLOOKUP(Movies[[#This Row],[movie id]:[movie id]],Financials[[movie_id]:[movie_id]],Financials[currency],"NA",0)</f>
        <v>USD</v>
      </c>
      <c r="L23">
        <f>IF(Movies78[[#This Row],[unit]]="billions",Movies78[[#This Row],[Budget]]*1000,Movies78[[#This Row],[Budget]])</f>
        <v>63</v>
      </c>
      <c r="M23">
        <f>IF(Movies78[[#This Row],[unit]]="billions",Movies78[[#This Row],[revenue]]*1000,Movies78[[#This Row],[revenue]])</f>
        <v>1046</v>
      </c>
      <c r="N23">
        <f>IF(Movies78[[#This Row],[currency]]="USD",Movies78[[#This Row],[budget mil]]*80,Movies78[[#This Row],[budget mil]])</f>
        <v>5040</v>
      </c>
      <c r="O23">
        <f>IF(Movies78[[#This Row],[currency]]="USD",Movies78[[#This Row],[revenue mil]]*80,Movies78[[#This Row],[revenue mil]])</f>
        <v>83680</v>
      </c>
      <c r="P23" s="6">
        <f>IF(Movies78[[#This Row],[currency]]="INR",Movies78[[#This Row],[budget mil]]/80,Movies78[[#This Row],[budget mil]])</f>
        <v>63</v>
      </c>
      <c r="Q23" s="6">
        <f>IF(Movies78[[#This Row],[currency]]="INR",Movies78[[#This Row],[revenue mil]]/80,Movies78[[#This Row],[revenue mil]])</f>
        <v>1046</v>
      </c>
    </row>
    <row r="24" spans="1:17" x14ac:dyDescent="0.2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 id]:[movie id]],Financials[[movie_id]:[movie_id]],Financials[budget],"NA",0)</f>
        <v>15.5</v>
      </c>
      <c r="I24" cm="1">
        <f t="array" ref="I24">_xlfn.XLOOKUP(Movies[[#This Row],[movie id]:[movie id]],Financials[[movie_id]:[movie_id]],Financials[revenue],"NA",0)</f>
        <v>263.10000000000002</v>
      </c>
      <c r="J24" t="str" cm="1">
        <f t="array" ref="J24">_xlfn.XLOOKUP(Movies[[#This Row],[movie id]:[movie id]],Financials[[movie_id]:[movie_id]],Financials[unit],"NA",0)</f>
        <v>Millions</v>
      </c>
      <c r="K24" t="str" cm="1">
        <f t="array" ref="K24">_xlfn.XLOOKUP(Movies[[#This Row],[movie id]:[movie id]],Financials[[movie_id]:[movie_id]],Financials[currency],"NA",0)</f>
        <v>USD</v>
      </c>
      <c r="L24">
        <f>IF(Movies78[[#This Row],[unit]]="billions",Movies78[[#This Row],[Budget]]*1000,Movies78[[#This Row],[Budget]])</f>
        <v>15.5</v>
      </c>
      <c r="M24">
        <f>IF(Movies78[[#This Row],[unit]]="billions",Movies78[[#This Row],[revenue]]*1000,Movies78[[#This Row],[revenue]])</f>
        <v>263.10000000000002</v>
      </c>
      <c r="N24">
        <f>IF(Movies78[[#This Row],[currency]]="USD",Movies78[[#This Row],[budget mil]]*80,Movies78[[#This Row],[budget mil]])</f>
        <v>1240</v>
      </c>
      <c r="O24">
        <f>IF(Movies78[[#This Row],[currency]]="USD",Movies78[[#This Row],[revenue mil]]*80,Movies78[[#This Row],[revenue mil]])</f>
        <v>21048</v>
      </c>
      <c r="P24" s="6">
        <f>IF(Movies78[[#This Row],[currency]]="INR",Movies78[[#This Row],[budget mil]]/80,Movies78[[#This Row],[budget mil]])</f>
        <v>15.5</v>
      </c>
      <c r="Q24" s="6">
        <f>IF(Movies78[[#This Row],[currency]]="INR",Movies78[[#This Row],[revenue mil]]/80,Movies78[[#This Row],[revenue mil]])</f>
        <v>263.10000000000002</v>
      </c>
    </row>
    <row r="25" spans="1:17" x14ac:dyDescent="0.2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 id]:[movie id]],Financials[[movie_id]:[movie_id]],Financials[budget],"NA",0)</f>
        <v>400</v>
      </c>
      <c r="I25" cm="1">
        <f t="array" ref="I25">_xlfn.XLOOKUP(Movies[[#This Row],[movie id]:[movie id]],Financials[[movie_id]:[movie_id]],Financials[revenue],"NA",0)</f>
        <v>2798</v>
      </c>
      <c r="J25" t="str" cm="1">
        <f t="array" ref="J25">_xlfn.XLOOKUP(Movies[[#This Row],[movie id]:[movie id]],Financials[[movie_id]:[movie_id]],Financials[unit],"NA",0)</f>
        <v>Millions</v>
      </c>
      <c r="K25" t="str" cm="1">
        <f t="array" ref="K25">_xlfn.XLOOKUP(Movies[[#This Row],[movie id]:[movie id]],Financials[[movie_id]:[movie_id]],Financials[currency],"NA",0)</f>
        <v>USD</v>
      </c>
      <c r="L25">
        <f>IF(Movies78[[#This Row],[unit]]="billions",Movies78[[#This Row],[Budget]]*1000,Movies78[[#This Row],[Budget]])</f>
        <v>400</v>
      </c>
      <c r="M25">
        <f>IF(Movies78[[#This Row],[unit]]="billions",Movies78[[#This Row],[revenue]]*1000,Movies78[[#This Row],[revenue]])</f>
        <v>2798</v>
      </c>
      <c r="N25">
        <f>IF(Movies78[[#This Row],[currency]]="USD",Movies78[[#This Row],[budget mil]]*80,Movies78[[#This Row],[budget mil]])</f>
        <v>32000</v>
      </c>
      <c r="O25">
        <f>IF(Movies78[[#This Row],[currency]]="USD",Movies78[[#This Row],[revenue mil]]*80,Movies78[[#This Row],[revenue mil]])</f>
        <v>223840</v>
      </c>
      <c r="P25" s="6">
        <f>IF(Movies78[[#This Row],[currency]]="INR",Movies78[[#This Row],[budget mil]]/80,Movies78[[#This Row],[budget mil]])</f>
        <v>400</v>
      </c>
      <c r="Q25" s="6">
        <f>IF(Movies78[[#This Row],[currency]]="INR",Movies78[[#This Row],[revenue mil]]/80,Movies78[[#This Row],[revenue mil]])</f>
        <v>2798</v>
      </c>
    </row>
    <row r="26" spans="1:17" x14ac:dyDescent="0.2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 id]:[movie id]],Financials[[movie_id]:[movie_id]],Financials[budget],"NA",0)</f>
        <v>400</v>
      </c>
      <c r="I26" cm="1">
        <f t="array" ref="I26">_xlfn.XLOOKUP(Movies[[#This Row],[movie id]:[movie id]],Financials[[movie_id]:[movie_id]],Financials[revenue],"NA",0)</f>
        <v>2048</v>
      </c>
      <c r="J26" t="str" cm="1">
        <f t="array" ref="J26">_xlfn.XLOOKUP(Movies[[#This Row],[movie id]:[movie id]],Financials[[movie_id]:[movie_id]],Financials[unit],"NA",0)</f>
        <v>Millions</v>
      </c>
      <c r="K26" t="str" cm="1">
        <f t="array" ref="K26">_xlfn.XLOOKUP(Movies[[#This Row],[movie id]:[movie id]],Financials[[movie_id]:[movie_id]],Financials[currency],"NA",0)</f>
        <v>USD</v>
      </c>
      <c r="L26">
        <f>IF(Movies78[[#This Row],[unit]]="billions",Movies78[[#This Row],[Budget]]*1000,Movies78[[#This Row],[Budget]])</f>
        <v>400</v>
      </c>
      <c r="M26">
        <f>IF(Movies78[[#This Row],[unit]]="billions",Movies78[[#This Row],[revenue]]*1000,Movies78[[#This Row],[revenue]])</f>
        <v>2048</v>
      </c>
      <c r="N26">
        <f>IF(Movies78[[#This Row],[currency]]="USD",Movies78[[#This Row],[budget mil]]*80,Movies78[[#This Row],[budget mil]])</f>
        <v>32000</v>
      </c>
      <c r="O26">
        <f>IF(Movies78[[#This Row],[currency]]="USD",Movies78[[#This Row],[revenue mil]]*80,Movies78[[#This Row],[revenue mil]])</f>
        <v>163840</v>
      </c>
      <c r="P26" s="6">
        <f>IF(Movies78[[#This Row],[currency]]="INR",Movies78[[#This Row],[budget mil]]/80,Movies78[[#This Row],[budget mil]])</f>
        <v>400</v>
      </c>
      <c r="Q26" s="6">
        <f>IF(Movies78[[#This Row],[currency]]="INR",Movies78[[#This Row],[revenue mil]]/80,Movies78[[#This Row],[revenue mil]])</f>
        <v>2048</v>
      </c>
    </row>
    <row r="27" spans="1:17" x14ac:dyDescent="0.2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 id]:[movie id]],Financials[[movie_id]:[movie_id]],Financials[budget],"NA",0)</f>
        <v>70</v>
      </c>
      <c r="I27" cm="1">
        <f t="array" ref="I27">_xlfn.XLOOKUP(Movies[[#This Row],[movie id]:[movie id]],Financials[[movie_id]:[movie_id]],Financials[revenue],"NA",0)</f>
        <v>100</v>
      </c>
      <c r="J27" t="str" cm="1">
        <f t="array" ref="J27">_xlfn.XLOOKUP(Movies[[#This Row],[movie id]:[movie id]],Financials[[movie_id]:[movie_id]],Financials[unit],"NA",0)</f>
        <v>Millions</v>
      </c>
      <c r="K27" t="str" cm="1">
        <f t="array" ref="K27">_xlfn.XLOOKUP(Movies[[#This Row],[movie id]:[movie id]],Financials[[movie_id]:[movie_id]],Financials[currency],"NA",0)</f>
        <v>INR</v>
      </c>
      <c r="L27">
        <f>IF(Movies78[[#This Row],[unit]]="billions",Movies78[[#This Row],[Budget]]*1000,Movies78[[#This Row],[Budget]])</f>
        <v>70</v>
      </c>
      <c r="M27">
        <f>IF(Movies78[[#This Row],[unit]]="billions",Movies78[[#This Row],[revenue]]*1000,Movies78[[#This Row],[revenue]])</f>
        <v>100</v>
      </c>
      <c r="N27">
        <f>IF(Movies78[[#This Row],[currency]]="USD",Movies78[[#This Row],[budget mil]]*80,Movies78[[#This Row],[budget mil]])</f>
        <v>70</v>
      </c>
      <c r="O27">
        <f>IF(Movies78[[#This Row],[currency]]="USD",Movies78[[#This Row],[revenue mil]]*80,Movies78[[#This Row],[revenue mil]])</f>
        <v>100</v>
      </c>
      <c r="P27" s="6">
        <f>IF(Movies78[[#This Row],[currency]]="INR",Movies78[[#This Row],[budget mil]]/80,Movies78[[#This Row],[budget mil]])</f>
        <v>0.875</v>
      </c>
      <c r="Q27" s="6">
        <f>IF(Movies78[[#This Row],[currency]]="INR",Movies78[[#This Row],[revenue mil]]/80,Movies78[[#This Row],[revenue mil]])</f>
        <v>1.25</v>
      </c>
    </row>
    <row r="28" spans="1:17" x14ac:dyDescent="0.2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 id]:[movie id]],Financials[[movie_id]:[movie_id]],Financials[budget],"NA",0)</f>
        <v>120</v>
      </c>
      <c r="I28" cm="1">
        <f t="array" ref="I28">_xlfn.XLOOKUP(Movies[[#This Row],[movie id]:[movie id]],Financials[[movie_id]:[movie_id]],Financials[revenue],"NA",0)</f>
        <v>1350</v>
      </c>
      <c r="J28" t="str" cm="1">
        <f t="array" ref="J28">_xlfn.XLOOKUP(Movies[[#This Row],[movie id]:[movie id]],Financials[[movie_id]:[movie_id]],Financials[unit],"NA",0)</f>
        <v>Millions</v>
      </c>
      <c r="K28" t="str" cm="1">
        <f t="array" ref="K28">_xlfn.XLOOKUP(Movies[[#This Row],[movie id]:[movie id]],Financials[[movie_id]:[movie_id]],Financials[currency],"NA",0)</f>
        <v>INR</v>
      </c>
      <c r="L28">
        <f>IF(Movies78[[#This Row],[unit]]="billions",Movies78[[#This Row],[Budget]]*1000,Movies78[[#This Row],[Budget]])</f>
        <v>120</v>
      </c>
      <c r="M28">
        <f>IF(Movies78[[#This Row],[unit]]="billions",Movies78[[#This Row],[revenue]]*1000,Movies78[[#This Row],[revenue]])</f>
        <v>1350</v>
      </c>
      <c r="N28">
        <f>IF(Movies78[[#This Row],[currency]]="USD",Movies78[[#This Row],[budget mil]]*80,Movies78[[#This Row],[budget mil]])</f>
        <v>120</v>
      </c>
      <c r="O28">
        <f>IF(Movies78[[#This Row],[currency]]="USD",Movies78[[#This Row],[revenue mil]]*80,Movies78[[#This Row],[revenue mil]])</f>
        <v>1350</v>
      </c>
      <c r="P28" s="6">
        <f>IF(Movies78[[#This Row],[currency]]="INR",Movies78[[#This Row],[budget mil]]/80,Movies78[[#This Row],[budget mil]])</f>
        <v>1.5</v>
      </c>
      <c r="Q28" s="6">
        <f>IF(Movies78[[#This Row],[currency]]="INR",Movies78[[#This Row],[revenue mil]]/80,Movies78[[#This Row],[revenue mil]])</f>
        <v>16.875</v>
      </c>
    </row>
    <row r="29" spans="1:17" x14ac:dyDescent="0.2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 id]:[movie id]],Financials[[movie_id]:[movie_id]],Financials[budget],"NA",0)</f>
        <v>100</v>
      </c>
      <c r="I29" cm="1">
        <f t="array" ref="I29">_xlfn.XLOOKUP(Movies[[#This Row],[movie id]:[movie id]],Financials[[movie_id]:[movie_id]],Financials[revenue],"NA",0)</f>
        <v>410</v>
      </c>
      <c r="J29" t="str" cm="1">
        <f t="array" ref="J29">_xlfn.XLOOKUP(Movies[[#This Row],[movie id]:[movie id]],Financials[[movie_id]:[movie_id]],Financials[unit],"NA",0)</f>
        <v>Millions</v>
      </c>
      <c r="K29" t="str" cm="1">
        <f t="array" ref="K29">_xlfn.XLOOKUP(Movies[[#This Row],[movie id]:[movie id]],Financials[[movie_id]:[movie_id]],Financials[currency],"NA",0)</f>
        <v>INR</v>
      </c>
      <c r="L29">
        <f>IF(Movies78[[#This Row],[unit]]="billions",Movies78[[#This Row],[Budget]]*1000,Movies78[[#This Row],[Budget]])</f>
        <v>100</v>
      </c>
      <c r="M29">
        <f>IF(Movies78[[#This Row],[unit]]="billions",Movies78[[#This Row],[revenue]]*1000,Movies78[[#This Row],[revenue]])</f>
        <v>410</v>
      </c>
      <c r="N29">
        <f>IF(Movies78[[#This Row],[currency]]="USD",Movies78[[#This Row],[budget mil]]*80,Movies78[[#This Row],[budget mil]])</f>
        <v>100</v>
      </c>
      <c r="O29">
        <f>IF(Movies78[[#This Row],[currency]]="USD",Movies78[[#This Row],[revenue mil]]*80,Movies78[[#This Row],[revenue mil]])</f>
        <v>410</v>
      </c>
      <c r="P29" s="6">
        <f>IF(Movies78[[#This Row],[currency]]="INR",Movies78[[#This Row],[budget mil]]/80,Movies78[[#This Row],[budget mil]])</f>
        <v>1.25</v>
      </c>
      <c r="Q29" s="6">
        <f>IF(Movies78[[#This Row],[currency]]="INR",Movies78[[#This Row],[revenue mil]]/80,Movies78[[#This Row],[revenue mil]])</f>
        <v>5.125</v>
      </c>
    </row>
    <row r="30" spans="1:17" x14ac:dyDescent="0.2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 id]:[movie id]],Financials[[movie_id]:[movie_id]],Financials[budget],"NA",0)</f>
        <v>850</v>
      </c>
      <c r="I30" cm="1">
        <f t="array" ref="I30">_xlfn.XLOOKUP(Movies[[#This Row],[movie id]:[movie id]],Financials[[movie_id]:[movie_id]],Financials[revenue],"NA",0)</f>
        <v>8540</v>
      </c>
      <c r="J30" t="str" cm="1">
        <f t="array" ref="J30">_xlfn.XLOOKUP(Movies[[#This Row],[movie id]:[movie id]],Financials[[movie_id]:[movie_id]],Financials[unit],"NA",0)</f>
        <v>Millions</v>
      </c>
      <c r="K30" t="str" cm="1">
        <f t="array" ref="K30">_xlfn.XLOOKUP(Movies[[#This Row],[movie id]:[movie id]],Financials[[movie_id]:[movie_id]],Financials[currency],"NA",0)</f>
        <v>INR</v>
      </c>
      <c r="L30">
        <f>IF(Movies78[[#This Row],[unit]]="billions",Movies78[[#This Row],[Budget]]*1000,Movies78[[#This Row],[Budget]])</f>
        <v>850</v>
      </c>
      <c r="M30">
        <f>IF(Movies78[[#This Row],[unit]]="billions",Movies78[[#This Row],[revenue]]*1000,Movies78[[#This Row],[revenue]])</f>
        <v>8540</v>
      </c>
      <c r="N30">
        <f>IF(Movies78[[#This Row],[currency]]="USD",Movies78[[#This Row],[budget mil]]*80,Movies78[[#This Row],[budget mil]])</f>
        <v>850</v>
      </c>
      <c r="O30">
        <f>IF(Movies78[[#This Row],[currency]]="USD",Movies78[[#This Row],[revenue mil]]*80,Movies78[[#This Row],[revenue mil]])</f>
        <v>8540</v>
      </c>
      <c r="P30" s="6">
        <f>IF(Movies78[[#This Row],[currency]]="INR",Movies78[[#This Row],[budget mil]]/80,Movies78[[#This Row],[budget mil]])</f>
        <v>10.625</v>
      </c>
      <c r="Q30" s="6">
        <f>IF(Movies78[[#This Row],[currency]]="INR",Movies78[[#This Row],[revenue mil]]/80,Movies78[[#This Row],[revenue mil]])</f>
        <v>106.75</v>
      </c>
    </row>
    <row r="31" spans="1:17" x14ac:dyDescent="0.2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 id]:[movie id]],Financials[[movie_id]:[movie_id]],Financials[budget],"NA",0)</f>
        <v>1</v>
      </c>
      <c r="I31" cm="1">
        <f t="array" ref="I31">_xlfn.XLOOKUP(Movies[[#This Row],[movie id]:[movie id]],Financials[[movie_id]:[movie_id]],Financials[revenue],"NA",0)</f>
        <v>5.9</v>
      </c>
      <c r="J31" t="str" cm="1">
        <f t="array" ref="J31">_xlfn.XLOOKUP(Movies[[#This Row],[movie id]:[movie id]],Financials[[movie_id]:[movie_id]],Financials[unit],"NA",0)</f>
        <v>Billions</v>
      </c>
      <c r="K31" t="str" cm="1">
        <f t="array" ref="K31">_xlfn.XLOOKUP(Movies[[#This Row],[movie id]:[movie id]],Financials[[movie_id]:[movie_id]],Financials[currency],"NA",0)</f>
        <v>INR</v>
      </c>
      <c r="L31">
        <f>IF(Movies78[[#This Row],[unit]]="billions",Movies78[[#This Row],[Budget]]*1000,Movies78[[#This Row],[Budget]])</f>
        <v>1000</v>
      </c>
      <c r="M31">
        <f>IF(Movies78[[#This Row],[unit]]="billions",Movies78[[#This Row],[revenue]]*1000,Movies78[[#This Row],[revenue]])</f>
        <v>5900</v>
      </c>
      <c r="N31">
        <f>IF(Movies78[[#This Row],[currency]]="USD",Movies78[[#This Row],[budget mil]]*80,Movies78[[#This Row],[budget mil]])</f>
        <v>1000</v>
      </c>
      <c r="O31">
        <f>IF(Movies78[[#This Row],[currency]]="USD",Movies78[[#This Row],[revenue mil]]*80,Movies78[[#This Row],[revenue mil]])</f>
        <v>5900</v>
      </c>
      <c r="P31" s="6">
        <f>IF(Movies78[[#This Row],[currency]]="INR",Movies78[[#This Row],[budget mil]]/80,Movies78[[#This Row],[budget mil]])</f>
        <v>12.5</v>
      </c>
      <c r="Q31" s="6">
        <f>IF(Movies78[[#This Row],[currency]]="INR",Movies78[[#This Row],[revenue mil]]/80,Movies78[[#This Row],[revenue mil]])</f>
        <v>73.75</v>
      </c>
    </row>
    <row r="32" spans="1:17" x14ac:dyDescent="0.2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 id]:[movie id]],Financials[[movie_id]:[movie_id]],Financials[budget],"NA",0)</f>
        <v>2</v>
      </c>
      <c r="I32" cm="1">
        <f t="array" ref="I32">_xlfn.XLOOKUP(Movies[[#This Row],[movie id]:[movie id]],Financials[[movie_id]:[movie_id]],Financials[revenue],"NA",0)</f>
        <v>3.6</v>
      </c>
      <c r="J32" t="str" cm="1">
        <f t="array" ref="J32">_xlfn.XLOOKUP(Movies[[#This Row],[movie id]:[movie id]],Financials[[movie_id]:[movie_id]],Financials[unit],"NA",0)</f>
        <v>Billions</v>
      </c>
      <c r="K32" t="str" cm="1">
        <f t="array" ref="K32">_xlfn.XLOOKUP(Movies[[#This Row],[movie id]:[movie id]],Financials[[movie_id]:[movie_id]],Financials[currency],"NA",0)</f>
        <v>INR</v>
      </c>
      <c r="L32">
        <f>IF(Movies78[[#This Row],[unit]]="billions",Movies78[[#This Row],[Budget]]*1000,Movies78[[#This Row],[Budget]])</f>
        <v>2000</v>
      </c>
      <c r="M32">
        <f>IF(Movies78[[#This Row],[unit]]="billions",Movies78[[#This Row],[revenue]]*1000,Movies78[[#This Row],[revenue]])</f>
        <v>3600</v>
      </c>
      <c r="N32">
        <f>IF(Movies78[[#This Row],[currency]]="USD",Movies78[[#This Row],[budget mil]]*80,Movies78[[#This Row],[budget mil]])</f>
        <v>2000</v>
      </c>
      <c r="O32">
        <f>IF(Movies78[[#This Row],[currency]]="USD",Movies78[[#This Row],[revenue mil]]*80,Movies78[[#This Row],[revenue mil]])</f>
        <v>3600</v>
      </c>
      <c r="P32" s="6">
        <f>IF(Movies78[[#This Row],[currency]]="INR",Movies78[[#This Row],[budget mil]]/80,Movies78[[#This Row],[budget mil]])</f>
        <v>25</v>
      </c>
      <c r="Q32" s="6">
        <f>IF(Movies78[[#This Row],[currency]]="INR",Movies78[[#This Row],[revenue mil]]/80,Movies78[[#This Row],[revenue mil]])</f>
        <v>45</v>
      </c>
    </row>
    <row r="33" spans="1:17" x14ac:dyDescent="0.2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 id]:[movie id]],Financials[[movie_id]:[movie_id]],Financials[budget],"NA",0)</f>
        <v>5.5</v>
      </c>
      <c r="I33" cm="1">
        <f t="array" ref="I33">_xlfn.XLOOKUP(Movies[[#This Row],[movie id]:[movie id]],Financials[[movie_id]:[movie_id]],Financials[revenue],"NA",0)</f>
        <v>12</v>
      </c>
      <c r="J33" t="str" cm="1">
        <f t="array" ref="J33">_xlfn.XLOOKUP(Movies[[#This Row],[movie id]:[movie id]],Financials[[movie_id]:[movie_id]],Financials[unit],"NA",0)</f>
        <v>Billions</v>
      </c>
      <c r="K33" t="str" cm="1">
        <f t="array" ref="K33">_xlfn.XLOOKUP(Movies[[#This Row],[movie id]:[movie id]],Financials[[movie_id]:[movie_id]],Financials[currency],"NA",0)</f>
        <v>INR</v>
      </c>
      <c r="L33">
        <f>IF(Movies78[[#This Row],[unit]]="billions",Movies78[[#This Row],[Budget]]*1000,Movies78[[#This Row],[Budget]])</f>
        <v>5500</v>
      </c>
      <c r="M33">
        <f>IF(Movies78[[#This Row],[unit]]="billions",Movies78[[#This Row],[revenue]]*1000,Movies78[[#This Row],[revenue]])</f>
        <v>12000</v>
      </c>
      <c r="N33">
        <f>IF(Movies78[[#This Row],[currency]]="USD",Movies78[[#This Row],[budget mil]]*80,Movies78[[#This Row],[budget mil]])</f>
        <v>5500</v>
      </c>
      <c r="O33">
        <f>IF(Movies78[[#This Row],[currency]]="USD",Movies78[[#This Row],[revenue mil]]*80,Movies78[[#This Row],[revenue mil]])</f>
        <v>12000</v>
      </c>
      <c r="P33" s="6">
        <f>IF(Movies78[[#This Row],[currency]]="INR",Movies78[[#This Row],[budget mil]]/80,Movies78[[#This Row],[budget mil]])</f>
        <v>68.75</v>
      </c>
      <c r="Q33" s="6">
        <f>IF(Movies78[[#This Row],[currency]]="INR",Movies78[[#This Row],[revenue mil]]/80,Movies78[[#This Row],[revenue mil]])</f>
        <v>150</v>
      </c>
    </row>
    <row r="34" spans="1:17" x14ac:dyDescent="0.2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 id]:[movie id]],Financials[[movie_id]:[movie_id]],Financials[budget],"NA",0)</f>
        <v>1.8</v>
      </c>
      <c r="I34" cm="1">
        <f t="array" ref="I34">_xlfn.XLOOKUP(Movies[[#This Row],[movie id]:[movie id]],Financials[[movie_id]:[movie_id]],Financials[revenue],"NA",0)</f>
        <v>6.5</v>
      </c>
      <c r="J34" t="str" cm="1">
        <f t="array" ref="J34">_xlfn.XLOOKUP(Movies[[#This Row],[movie id]:[movie id]],Financials[[movie_id]:[movie_id]],Financials[unit],"NA",0)</f>
        <v>Billions</v>
      </c>
      <c r="K34" t="str" cm="1">
        <f t="array" ref="K34">_xlfn.XLOOKUP(Movies[[#This Row],[movie id]:[movie id]],Financials[[movie_id]:[movie_id]],Financials[currency],"NA",0)</f>
        <v>INR</v>
      </c>
      <c r="L34">
        <f>IF(Movies78[[#This Row],[unit]]="billions",Movies78[[#This Row],[Budget]]*1000,Movies78[[#This Row],[Budget]])</f>
        <v>1800</v>
      </c>
      <c r="M34">
        <f>IF(Movies78[[#This Row],[unit]]="billions",Movies78[[#This Row],[revenue]]*1000,Movies78[[#This Row],[revenue]])</f>
        <v>6500</v>
      </c>
      <c r="N34">
        <f>IF(Movies78[[#This Row],[currency]]="USD",Movies78[[#This Row],[budget mil]]*80,Movies78[[#This Row],[budget mil]])</f>
        <v>1800</v>
      </c>
      <c r="O34">
        <f>IF(Movies78[[#This Row],[currency]]="USD",Movies78[[#This Row],[revenue mil]]*80,Movies78[[#This Row],[revenue mil]])</f>
        <v>6500</v>
      </c>
      <c r="P34" s="6">
        <f>IF(Movies78[[#This Row],[currency]]="INR",Movies78[[#This Row],[budget mil]]/80,Movies78[[#This Row],[budget mil]])</f>
        <v>22.5</v>
      </c>
      <c r="Q34" s="6">
        <f>IF(Movies78[[#This Row],[currency]]="INR",Movies78[[#This Row],[revenue mil]]/80,Movies78[[#This Row],[revenue mil]])</f>
        <v>81.25</v>
      </c>
    </row>
    <row r="35" spans="1:17" x14ac:dyDescent="0.2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 id]:[movie id]],Financials[[movie_id]:[movie_id]],Financials[budget],"NA",0)</f>
        <v>250</v>
      </c>
      <c r="I35" cm="1">
        <f t="array" ref="I35">_xlfn.XLOOKUP(Movies[[#This Row],[movie id]:[movie id]],Financials[[movie_id]:[movie_id]],Financials[revenue],"NA",0)</f>
        <v>3409</v>
      </c>
      <c r="J35" t="str" cm="1">
        <f t="array" ref="J35">_xlfn.XLOOKUP(Movies[[#This Row],[movie id]:[movie id]],Financials[[movie_id]:[movie_id]],Financials[unit],"NA",0)</f>
        <v>Millions</v>
      </c>
      <c r="K35" t="str" cm="1">
        <f t="array" ref="K35">_xlfn.XLOOKUP(Movies[[#This Row],[movie id]:[movie id]],Financials[[movie_id]:[movie_id]],Financials[currency],"NA",0)</f>
        <v>INR</v>
      </c>
      <c r="L35">
        <f>IF(Movies78[[#This Row],[unit]]="billions",Movies78[[#This Row],[Budget]]*1000,Movies78[[#This Row],[Budget]])</f>
        <v>250</v>
      </c>
      <c r="M35">
        <f>IF(Movies78[[#This Row],[unit]]="billions",Movies78[[#This Row],[revenue]]*1000,Movies78[[#This Row],[revenue]])</f>
        <v>3409</v>
      </c>
      <c r="N35">
        <f>IF(Movies78[[#This Row],[currency]]="USD",Movies78[[#This Row],[budget mil]]*80,Movies78[[#This Row],[budget mil]])</f>
        <v>250</v>
      </c>
      <c r="O35">
        <f>IF(Movies78[[#This Row],[currency]]="USD",Movies78[[#This Row],[revenue mil]]*80,Movies78[[#This Row],[revenue mil]])</f>
        <v>3409</v>
      </c>
      <c r="P35" s="6">
        <f>IF(Movies78[[#This Row],[currency]]="INR",Movies78[[#This Row],[budget mil]]/80,Movies78[[#This Row],[budget mil]])</f>
        <v>3.125</v>
      </c>
      <c r="Q35" s="6">
        <f>IF(Movies78[[#This Row],[currency]]="INR",Movies78[[#This Row],[revenue mil]]/80,Movies78[[#This Row],[revenue mil]])</f>
        <v>42.612499999999997</v>
      </c>
    </row>
    <row r="36" spans="1:17" x14ac:dyDescent="0.2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 id]:[movie id]],Financials[[movie_id]:[movie_id]],Financials[budget],"NA",0)</f>
        <v>900</v>
      </c>
      <c r="I36" cm="1">
        <f t="array" ref="I36">_xlfn.XLOOKUP(Movies[[#This Row],[movie id]:[movie id]],Financials[[movie_id]:[movie_id]],Financials[revenue],"NA",0)</f>
        <v>11690</v>
      </c>
      <c r="J36" t="str" cm="1">
        <f t="array" ref="J36">_xlfn.XLOOKUP(Movies[[#This Row],[movie id]:[movie id]],Financials[[movie_id]:[movie_id]],Financials[unit],"NA",0)</f>
        <v>Millions</v>
      </c>
      <c r="K36" t="str" cm="1">
        <f t="array" ref="K36">_xlfn.XLOOKUP(Movies[[#This Row],[movie id]:[movie id]],Financials[[movie_id]:[movie_id]],Financials[currency],"NA",0)</f>
        <v>INR</v>
      </c>
      <c r="L36">
        <f>IF(Movies78[[#This Row],[unit]]="billions",Movies78[[#This Row],[Budget]]*1000,Movies78[[#This Row],[Budget]])</f>
        <v>900</v>
      </c>
      <c r="M36">
        <f>IF(Movies78[[#This Row],[unit]]="billions",Movies78[[#This Row],[revenue]]*1000,Movies78[[#This Row],[revenue]])</f>
        <v>11690</v>
      </c>
      <c r="N36">
        <f>IF(Movies78[[#This Row],[currency]]="USD",Movies78[[#This Row],[budget mil]]*80,Movies78[[#This Row],[budget mil]])</f>
        <v>900</v>
      </c>
      <c r="O36">
        <f>IF(Movies78[[#This Row],[currency]]="USD",Movies78[[#This Row],[revenue mil]]*80,Movies78[[#This Row],[revenue mil]])</f>
        <v>11690</v>
      </c>
      <c r="P36" s="6">
        <f>IF(Movies78[[#This Row],[currency]]="INR",Movies78[[#This Row],[budget mil]]/80,Movies78[[#This Row],[budget mil]])</f>
        <v>11.25</v>
      </c>
      <c r="Q36" s="6">
        <f>IF(Movies78[[#This Row],[currency]]="INR",Movies78[[#This Row],[revenue mil]]/80,Movies78[[#This Row],[revenue mil]])</f>
        <v>146.125</v>
      </c>
    </row>
    <row r="37" spans="1:17" x14ac:dyDescent="0.2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 id]:[movie id]],Financials[[movie_id]:[movie_id]],Financials[budget],"NA",0)</f>
        <v>216.7</v>
      </c>
      <c r="I37" cm="1">
        <f t="array" ref="I37">_xlfn.XLOOKUP(Movies[[#This Row],[movie id]:[movie id]],Financials[[movie_id]:[movie_id]],Financials[revenue],"NA",0)</f>
        <v>370.6</v>
      </c>
      <c r="J37" t="str" cm="1">
        <f t="array" ref="J37">_xlfn.XLOOKUP(Movies[[#This Row],[movie id]:[movie id]],Financials[[movie_id]:[movie_id]],Financials[unit],"NA",0)</f>
        <v>Millions</v>
      </c>
      <c r="K37" t="str" cm="1">
        <f t="array" ref="K37">_xlfn.XLOOKUP(Movies[[#This Row],[movie id]:[movie id]],Financials[[movie_id]:[movie_id]],Financials[currency],"NA",0)</f>
        <v>USD</v>
      </c>
      <c r="L37">
        <f>IF(Movies78[[#This Row],[unit]]="billions",Movies78[[#This Row],[Budget]]*1000,Movies78[[#This Row],[Budget]])</f>
        <v>216.7</v>
      </c>
      <c r="M37">
        <f>IF(Movies78[[#This Row],[unit]]="billions",Movies78[[#This Row],[revenue]]*1000,Movies78[[#This Row],[revenue]])</f>
        <v>370.6</v>
      </c>
      <c r="N37">
        <f>IF(Movies78[[#This Row],[currency]]="USD",Movies78[[#This Row],[budget mil]]*80,Movies78[[#This Row],[budget mil]])</f>
        <v>17336</v>
      </c>
      <c r="O37">
        <f>IF(Movies78[[#This Row],[currency]]="USD",Movies78[[#This Row],[revenue mil]]*80,Movies78[[#This Row],[revenue mil]])</f>
        <v>29648</v>
      </c>
      <c r="P37" s="6">
        <f>IF(Movies78[[#This Row],[currency]]="INR",Movies78[[#This Row],[budget mil]]/80,Movies78[[#This Row],[budget mil]])</f>
        <v>216.7</v>
      </c>
      <c r="Q37" s="6">
        <f>IF(Movies78[[#This Row],[currency]]="INR",Movies78[[#This Row],[revenue mil]]/80,Movies78[[#This Row],[revenue mil]])</f>
        <v>370.6</v>
      </c>
    </row>
    <row r="38" spans="1:17" x14ac:dyDescent="0.2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 id]:[movie id]],Financials[[movie_id]:[movie_id]],Financials[budget],"NA",0)</f>
        <v>177</v>
      </c>
      <c r="I38" cm="1">
        <f t="array" ref="I38">_xlfn.XLOOKUP(Movies[[#This Row],[movie id]:[movie id]],Financials[[movie_id]:[movie_id]],Financials[revenue],"NA",0)</f>
        <v>714.4</v>
      </c>
      <c r="J38" t="str" cm="1">
        <f t="array" ref="J38">_xlfn.XLOOKUP(Movies[[#This Row],[movie id]:[movie id]],Financials[[movie_id]:[movie_id]],Financials[unit],"NA",0)</f>
        <v>Millions</v>
      </c>
      <c r="K38" t="str" cm="1">
        <f t="array" ref="K38">_xlfn.XLOOKUP(Movies[[#This Row],[movie id]:[movie id]],Financials[[movie_id]:[movie_id]],Financials[currency],"NA",0)</f>
        <v>USD</v>
      </c>
      <c r="L38">
        <f>IF(Movies78[[#This Row],[unit]]="billions",Movies78[[#This Row],[Budget]]*1000,Movies78[[#This Row],[Budget]])</f>
        <v>177</v>
      </c>
      <c r="M38">
        <f>IF(Movies78[[#This Row],[unit]]="billions",Movies78[[#This Row],[revenue]]*1000,Movies78[[#This Row],[revenue]])</f>
        <v>714.4</v>
      </c>
      <c r="N38">
        <f>IF(Movies78[[#This Row],[currency]]="USD",Movies78[[#This Row],[budget mil]]*80,Movies78[[#This Row],[budget mil]])</f>
        <v>14160</v>
      </c>
      <c r="O38">
        <f>IF(Movies78[[#This Row],[currency]]="USD",Movies78[[#This Row],[revenue mil]]*80,Movies78[[#This Row],[revenue mil]])</f>
        <v>57152</v>
      </c>
      <c r="P38" s="6">
        <f>IF(Movies78[[#This Row],[currency]]="INR",Movies78[[#This Row],[budget mil]]/80,Movies78[[#This Row],[budget mil]])</f>
        <v>177</v>
      </c>
      <c r="Q38" s="6">
        <f>IF(Movies78[[#This Row],[currency]]="INR",Movies78[[#This Row],[revenue mil]]/80,Movies78[[#This Row],[revenue mil]])</f>
        <v>714.4</v>
      </c>
    </row>
    <row r="39" spans="1:17" x14ac:dyDescent="0.2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 id]:[movie id]],Financials[[movie_id]:[movie_id]],Financials[budget],"NA",0)</f>
        <v>1.8</v>
      </c>
      <c r="I39" cm="1">
        <f t="array" ref="I39">_xlfn.XLOOKUP(Movies[[#This Row],[movie id]:[movie id]],Financials[[movie_id]:[movie_id]],Financials[revenue],"NA",0)</f>
        <v>3.1</v>
      </c>
      <c r="J39" t="str" cm="1">
        <f t="array" ref="J39">_xlfn.XLOOKUP(Movies[[#This Row],[movie id]:[movie id]],Financials[[movie_id]:[movie_id]],Financials[unit],"NA",0)</f>
        <v>Billions</v>
      </c>
      <c r="K39" t="str" cm="1">
        <f t="array" ref="K39">_xlfn.XLOOKUP(Movies[[#This Row],[movie id]:[movie id]],Financials[[movie_id]:[movie_id]],Financials[currency],"NA",0)</f>
        <v>INR</v>
      </c>
      <c r="L39">
        <f>IF(Movies78[[#This Row],[unit]]="billions",Movies78[[#This Row],[Budget]]*1000,Movies78[[#This Row],[Budget]])</f>
        <v>1800</v>
      </c>
      <c r="M39">
        <f>IF(Movies78[[#This Row],[unit]]="billions",Movies78[[#This Row],[revenue]]*1000,Movies78[[#This Row],[revenue]])</f>
        <v>3100</v>
      </c>
      <c r="N39">
        <f>IF(Movies78[[#This Row],[currency]]="USD",Movies78[[#This Row],[budget mil]]*80,Movies78[[#This Row],[budget mil]])</f>
        <v>1800</v>
      </c>
      <c r="O39">
        <f>IF(Movies78[[#This Row],[currency]]="USD",Movies78[[#This Row],[revenue mil]]*80,Movies78[[#This Row],[revenue mil]])</f>
        <v>3100</v>
      </c>
      <c r="P39" s="6">
        <f>IF(Movies78[[#This Row],[currency]]="INR",Movies78[[#This Row],[budget mil]]/80,Movies78[[#This Row],[budget mil]])</f>
        <v>22.5</v>
      </c>
      <c r="Q39" s="6">
        <f>IF(Movies78[[#This Row],[currency]]="INR",Movies78[[#This Row],[revenue mil]]/80,Movies78[[#This Row],[revenue mil]])</f>
        <v>38.75</v>
      </c>
    </row>
    <row r="40" spans="1:17" x14ac:dyDescent="0.2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 id]:[movie id]],Financials[[movie_id]:[movie_id]],Financials[budget],"NA",0)</f>
        <v>500</v>
      </c>
      <c r="I40" cm="1">
        <f t="array" ref="I40">_xlfn.XLOOKUP(Movies[[#This Row],[movie id]:[movie id]],Financials[[movie_id]:[movie_id]],Financials[revenue],"NA",0)</f>
        <v>950</v>
      </c>
      <c r="J40" t="str" cm="1">
        <f t="array" ref="J40">_xlfn.XLOOKUP(Movies[[#This Row],[movie id]:[movie id]],Financials[[movie_id]:[movie_id]],Financials[unit],"NA",0)</f>
        <v>Millions</v>
      </c>
      <c r="K40" t="str" cm="1">
        <f t="array" ref="K40">_xlfn.XLOOKUP(Movies[[#This Row],[movie id]:[movie id]],Financials[[movie_id]:[movie_id]],Financials[currency],"NA",0)</f>
        <v>INR</v>
      </c>
      <c r="L40">
        <f>IF(Movies78[[#This Row],[unit]]="billions",Movies78[[#This Row],[Budget]]*1000,Movies78[[#This Row],[Budget]])</f>
        <v>500</v>
      </c>
      <c r="M40">
        <f>IF(Movies78[[#This Row],[unit]]="billions",Movies78[[#This Row],[revenue]]*1000,Movies78[[#This Row],[revenue]])</f>
        <v>950</v>
      </c>
      <c r="N40">
        <f>IF(Movies78[[#This Row],[currency]]="USD",Movies78[[#This Row],[budget mil]]*80,Movies78[[#This Row],[budget mil]])</f>
        <v>500</v>
      </c>
      <c r="O40">
        <f>IF(Movies78[[#This Row],[currency]]="USD",Movies78[[#This Row],[revenue mil]]*80,Movies78[[#This Row],[revenue mil]])</f>
        <v>950</v>
      </c>
      <c r="P40" s="6">
        <f>IF(Movies78[[#This Row],[currency]]="INR",Movies78[[#This Row],[budget mil]]/80,Movies78[[#This Row],[budget mil]])</f>
        <v>6.25</v>
      </c>
      <c r="Q40" s="6">
        <f>IF(Movies78[[#This Row],[currency]]="INR",Movies78[[#This Row],[revenue mil]]/80,Movies78[[#This Row],[revenue mil]])</f>
        <v>11.875</v>
      </c>
    </row>
    <row r="41" spans="1:17" x14ac:dyDescent="0.2">
      <c r="P41" s="6">
        <f>IF(Movies78[[#This Row],[currency]]="INR",Movies78[[#This Row],[budget mil]]/80,Movies78[[#This Row],[budget mil]])</f>
        <v>0</v>
      </c>
      <c r="Q41" s="6">
        <f>IF(Movies78[[#This Row],[currency]]="INR",Movies78[[#This Row],[revenue mil]]/80,Movies78[[#This Row],[revenue mil]])</f>
        <v>0</v>
      </c>
    </row>
    <row r="42" spans="1:17" x14ac:dyDescent="0.2">
      <c r="P42" s="6">
        <f>IF(Movies78[[#This Row],[currency]]="INR",Movies78[[#This Row],[budget mil]]/80,Movies78[[#This Row],[budget mil]])</f>
        <v>0</v>
      </c>
      <c r="Q42" s="6">
        <f>IF(Movies78[[#This Row],[currency]]="INR",Movies78[[#This Row],[revenue mil]]/80,Movies78[[#This Row],[revenue mil]])</f>
        <v>0</v>
      </c>
    </row>
    <row r="44" spans="1:17" x14ac:dyDescent="0.2">
      <c r="B44" t="s">
        <v>167</v>
      </c>
      <c r="C44">
        <f>COUNT(Movies78[movie id])</f>
        <v>39</v>
      </c>
      <c r="L44">
        <f>SUM(Movies78[budget mil])</f>
        <v>21699.58</v>
      </c>
      <c r="M44">
        <f>SUM(Movies78[revenue mil])</f>
        <v>99486.9</v>
      </c>
      <c r="N44">
        <f>SUM(Movies78[budget inr])</f>
        <v>264196.40000000002</v>
      </c>
      <c r="O44">
        <f>SUM(Movies78[revenue inr])</f>
        <v>1567141</v>
      </c>
    </row>
    <row r="45" spans="1:17" x14ac:dyDescent="0.2">
      <c r="B45" t="s">
        <v>168</v>
      </c>
      <c r="C45">
        <f>COUNTIF(Movies78[industry],"Bollywood")</f>
        <v>18</v>
      </c>
    </row>
    <row r="46" spans="1:17" x14ac:dyDescent="0.2">
      <c r="B46" t="s">
        <v>169</v>
      </c>
      <c r="C46">
        <f>SUMIF(Movies78[industry],"Bollywood",Movies78[revenue inr])</f>
        <v>80909</v>
      </c>
    </row>
    <row r="47" spans="1:17" x14ac:dyDescent="0.2">
      <c r="B47" t="s">
        <v>170</v>
      </c>
      <c r="C47">
        <f>C46/C45</f>
        <v>4494.9444444444443</v>
      </c>
    </row>
    <row r="48" spans="1:17" x14ac:dyDescent="0.2">
      <c r="B48" t="s">
        <v>171</v>
      </c>
      <c r="C48" s="5">
        <f>C46/O44</f>
        <v>5.1628411227834639E-2</v>
      </c>
    </row>
  </sheetData>
  <conditionalFormatting sqref="A1:B1048576">
    <cfRule type="duplicateValues" dxfId="11" priority="1"/>
  </conditionalFormatting>
  <conditionalFormatting sqref="A4:B4">
    <cfRule type="duplicateValues" dxfId="1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0E09-5C96-8141-A21D-4EB0CEC4627F}">
  <dimension ref="A1:R42"/>
  <sheetViews>
    <sheetView topLeftCell="D1" zoomScale="144" zoomScaleNormal="144" workbookViewId="0">
      <selection activeCell="H3" sqref="H3"/>
    </sheetView>
  </sheetViews>
  <sheetFormatPr baseColWidth="10" defaultColWidth="8.83203125" defaultRowHeight="15" x14ac:dyDescent="0.2"/>
  <cols>
    <col min="1" max="1" width="44.83203125" style="4" bestFit="1" customWidth="1"/>
    <col min="2" max="2" width="44.83203125" customWidth="1"/>
    <col min="3" max="3" width="10.5" bestFit="1" customWidth="1"/>
    <col min="4" max="4" width="14.6640625" customWidth="1"/>
    <col min="5" max="5" width="12.5" customWidth="1"/>
    <col min="6" max="6" width="26.5" bestFit="1" customWidth="1"/>
    <col min="7" max="7" width="12.5" customWidth="1"/>
    <col min="8" max="8" width="13.83203125" bestFit="1" customWidth="1"/>
  </cols>
  <sheetData>
    <row r="1" spans="1:18" x14ac:dyDescent="0.2">
      <c r="A1" s="3" t="s">
        <v>156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8" x14ac:dyDescent="0.2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INDEX(Financials[],MATCH(Movies[[#This Row],[movie id]:[movie id]],Financials[[movie_id]:[movie_id]],0),MATCH(Movies[[#Headers],[Budget]],Financials[#Headers],0))</f>
        <v>1</v>
      </c>
      <c r="I2" cm="1">
        <f t="array" ref="I2">INDEX(Financials[],MATCH(Movies[[#This Row],[movie id]:[movie id]],Financials[[movie_id]:[movie_id]],0),MATCH(Movies[[#Headers],[revenue]],Financials[#Headers],0))</f>
        <v>12.5</v>
      </c>
      <c r="J2" t="str" cm="1">
        <f t="array" ref="J2">INDEX(Financials[],MATCH(Movies[[#This Row],[movie id]:[movie id]],Financials[[movie_id]:[movie_id]],0),MATCH(Movies[[#Headers],[unit]],Financials[#Headers],0))</f>
        <v>Billions</v>
      </c>
      <c r="K2" t="str" cm="1">
        <f t="array" ref="K2">INDEX(Financials[],MATCH(Movies[[#This Row],[movie id]:[movie id]],Financials[[movie_id]:[movie_id]],0),MATCH(Movies[[#Headers],[currency]],Financials[#Headers],0))</f>
        <v>INR</v>
      </c>
    </row>
    <row r="3" spans="1:18" x14ac:dyDescent="0.2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INDEX(Financials[],MATCH(Movies[[#This Row],[movie id]:[movie id]],Financials[[movie_id]:[movie_id]],0),MATCH(Movies[[#Headers],[Budget]],Financials[#Headers],0))</f>
        <v>200</v>
      </c>
      <c r="I3" cm="1">
        <f t="array" ref="I3">INDEX(Financials[],MATCH(Movies[[#This Row],[movie id]:[movie id]],Financials[[movie_id]:[movie_id]],0),MATCH(Movies[[#Headers],[revenue]],Financials[#Headers],0))</f>
        <v>954.8</v>
      </c>
      <c r="J3" t="str" cm="1">
        <f t="array" ref="J3">INDEX(Financials[],MATCH(Movies[[#This Row],[movie id]:[movie id]],Financials[[movie_id]:[movie_id]],0),MATCH(Movies[[#Headers],[unit]],Financials[#Headers],0))</f>
        <v>Millions</v>
      </c>
      <c r="K3" t="str" cm="1">
        <f t="array" ref="K3">INDEX(Financials[],MATCH(Movies[[#This Row],[movie id]:[movie id]],Financials[[movie_id]:[movie_id]],0),MATCH(Movies[[#Headers],[currency]],Financials[#Headers],0))</f>
        <v>USD</v>
      </c>
      <c r="N3">
        <f>MATCH(A2,Financials[movie_id],0)</f>
        <v>1</v>
      </c>
    </row>
    <row r="4" spans="1:18" x14ac:dyDescent="0.2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INDEX(Financials[],MATCH(Movies[[#This Row],[movie id]:[movie id]],Financials[[movie_id]:[movie_id]],0),MATCH(Movies[[#Headers],[Budget]],Financials[#Headers],0))</f>
        <v>165</v>
      </c>
      <c r="I4" cm="1">
        <f t="array" ref="I4">INDEX(Financials[],MATCH(Movies[[#This Row],[movie id]:[movie id]],Financials[[movie_id]:[movie_id]],0),MATCH(Movies[[#Headers],[revenue]],Financials[#Headers],0))</f>
        <v>644.79999999999995</v>
      </c>
      <c r="J4" t="str" cm="1">
        <f t="array" ref="J4">INDEX(Financials[],MATCH(Movies[[#This Row],[movie id]:[movie id]],Financials[[movie_id]:[movie_id]],0),MATCH(Movies[[#Headers],[unit]],Financials[#Headers],0))</f>
        <v>Millions</v>
      </c>
      <c r="K4" t="str" cm="1">
        <f t="array" ref="K4">INDEX(Financials[],MATCH(Movies[[#This Row],[movie id]:[movie id]],Financials[[movie_id]:[movie_id]],0),MATCH(Movies[[#Headers],[currency]],Financials[#Headers],0))</f>
        <v>USD</v>
      </c>
    </row>
    <row r="5" spans="1:18" x14ac:dyDescent="0.2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INDEX(Financials[],MATCH(Movies[[#This Row],[movie id]:[movie id]],Financials[[movie_id]:[movie_id]],0),MATCH(Movies[[#Headers],[Budget]],Financials[#Headers],0))</f>
        <v>180</v>
      </c>
      <c r="I5" cm="1">
        <f t="array" ref="I5">INDEX(Financials[],MATCH(Movies[[#This Row],[movie id]:[movie id]],Financials[[movie_id]:[movie_id]],0),MATCH(Movies[[#Headers],[revenue]],Financials[#Headers],0))</f>
        <v>854</v>
      </c>
      <c r="J5" t="str" cm="1">
        <f t="array" ref="J5">INDEX(Financials[],MATCH(Movies[[#This Row],[movie id]:[movie id]],Financials[[movie_id]:[movie_id]],0),MATCH(Movies[[#Headers],[unit]],Financials[#Headers],0))</f>
        <v>Millions</v>
      </c>
      <c r="K5" t="str" cm="1">
        <f t="array" ref="K5">INDEX(Financials[],MATCH(Movies[[#This Row],[movie id]:[movie id]],Financials[[movie_id]:[movie_id]],0),MATCH(Movies[[#Headers],[currency]],Financials[#Headers],0))</f>
        <v>USD</v>
      </c>
      <c r="O5" t="s">
        <v>162</v>
      </c>
      <c r="P5" t="str">
        <f>Movies[[#Headers],[revenue]]</f>
        <v>revenue</v>
      </c>
      <c r="Q5" t="str">
        <f>Movies[[#Headers],[unit]]</f>
        <v>unit</v>
      </c>
      <c r="R5" t="str">
        <f>Movies[[#Headers],[currency]]</f>
        <v>currency</v>
      </c>
    </row>
    <row r="6" spans="1:18" x14ac:dyDescent="0.2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INDEX(Financials[],MATCH(Movies[[#This Row],[movie id]:[movie id]],Financials[[movie_id]:[movie_id]],0),MATCH(Movies[[#Headers],[Budget]],Financials[#Headers],0))</f>
        <v>250</v>
      </c>
      <c r="I6" cm="1">
        <f t="array" ref="I6">INDEX(Financials[],MATCH(Movies[[#This Row],[movie id]:[movie id]],Financials[[movie_id]:[movie_id]],0),MATCH(Movies[[#Headers],[revenue]],Financials[#Headers],0))</f>
        <v>670</v>
      </c>
      <c r="J6" t="str" cm="1">
        <f t="array" ref="J6">INDEX(Financials[],MATCH(Movies[[#This Row],[movie id]:[movie id]],Financials[[movie_id]:[movie_id]],0),MATCH(Movies[[#Headers],[unit]],Financials[#Headers],0))</f>
        <v>Millions</v>
      </c>
      <c r="K6" t="str" cm="1">
        <f t="array" ref="K6">INDEX(Financials[],MATCH(Movies[[#This Row],[movie id]:[movie id]],Financials[[movie_id]:[movie_id]],0),MATCH(Movies[[#Headers],[currency]],Financials[#Headers],0))</f>
        <v>USD</v>
      </c>
      <c r="O6" t="str">
        <f>Movies[[#Headers],[Budget]]</f>
        <v>Budget</v>
      </c>
    </row>
    <row r="7" spans="1:18" x14ac:dyDescent="0.2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INDEX(Financials[],MATCH(Movies[[#This Row],[movie id]:[movie id]],Financials[[movie_id]:[movie_id]],0),MATCH(Movies[[#Headers],[Budget]],Financials[#Headers],0))</f>
        <v>#N/A</v>
      </c>
      <c r="I7" t="e" cm="1">
        <f t="array" ref="I7">INDEX(Financials[],MATCH(Movies[[#This Row],[movie id]:[movie id]],Financials[[movie_id]:[movie_id]],0),MATCH(Movies[[#Headers],[revenue]],Financials[#Headers],0))</f>
        <v>#N/A</v>
      </c>
      <c r="J7" t="e" cm="1">
        <f t="array" ref="J7">INDEX(Financials[],MATCH(Movies[[#This Row],[movie id]:[movie id]],Financials[[movie_id]:[movie_id]],0),MATCH(Movies[[#Headers],[unit]],Financials[#Headers],0))</f>
        <v>#N/A</v>
      </c>
      <c r="K7" t="e" cm="1">
        <f t="array" ref="K7">INDEX(Financials[],MATCH(Movies[[#This Row],[movie id]:[movie id]],Financials[[movie_id]:[movie_id]],0),MATCH(Movies[[#Headers],[currency]],Financials[#Headers],0))</f>
        <v>#N/A</v>
      </c>
      <c r="O7" t="str">
        <f>Movies[[#Headers],[Budget]]</f>
        <v>Budget</v>
      </c>
    </row>
    <row r="8" spans="1:18" x14ac:dyDescent="0.2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INDEX(Financials[],MATCH(Movies[[#This Row],[movie id]:[movie id]],Financials[[movie_id]:[movie_id]],0),MATCH(Movies[[#Headers],[Budget]],Financials[#Headers],0))</f>
        <v>400</v>
      </c>
      <c r="I8" cm="1">
        <f t="array" ref="I8">INDEX(Financials[],MATCH(Movies[[#This Row],[movie id]:[movie id]],Financials[[movie_id]:[movie_id]],0),MATCH(Movies[[#Headers],[revenue]],Financials[#Headers],0))</f>
        <v>2000</v>
      </c>
      <c r="J8" t="str" cm="1">
        <f t="array" ref="J8">INDEX(Financials[],MATCH(Movies[[#This Row],[movie id]:[movie id]],Financials[[movie_id]:[movie_id]],0),MATCH(Movies[[#Headers],[unit]],Financials[#Headers],0))</f>
        <v>Millions</v>
      </c>
      <c r="K8" t="str" cm="1">
        <f t="array" ref="K8">INDEX(Financials[],MATCH(Movies[[#This Row],[movie id]:[movie id]],Financials[[movie_id]:[movie_id]],0),MATCH(Movies[[#Headers],[currency]],Financials[#Headers],0))</f>
        <v>INR</v>
      </c>
      <c r="O8" t="str">
        <f>Movies[[#Headers],[Budget]]</f>
        <v>Budget</v>
      </c>
    </row>
    <row r="9" spans="1:18" x14ac:dyDescent="0.2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INDEX(Financials[],MATCH(Movies[[#This Row],[movie id]:[movie id]],Financials[[movie_id]:[movie_id]],0),MATCH(Movies[[#Headers],[Budget]],Financials[#Headers],0))</f>
        <v>550</v>
      </c>
      <c r="I9" cm="1">
        <f t="array" ref="I9">INDEX(Financials[],MATCH(Movies[[#This Row],[movie id]:[movie id]],Financials[[movie_id]:[movie_id]],0),MATCH(Movies[[#Headers],[revenue]],Financials[#Headers],0))</f>
        <v>4000</v>
      </c>
      <c r="J9" t="str" cm="1">
        <f t="array" ref="J9">INDEX(Financials[],MATCH(Movies[[#This Row],[movie id]:[movie id]],Financials[[movie_id]:[movie_id]],0),MATCH(Movies[[#Headers],[unit]],Financials[#Headers],0))</f>
        <v>Millions</v>
      </c>
      <c r="K9" t="str" cm="1">
        <f t="array" ref="K9">INDEX(Financials[],MATCH(Movies[[#This Row],[movie id]:[movie id]],Financials[[movie_id]:[movie_id]],0),MATCH(Movies[[#Headers],[currency]],Financials[#Headers],0))</f>
        <v>INR</v>
      </c>
      <c r="O9" t="str">
        <f>Movies[[#Headers],[Budget]]</f>
        <v>Budget</v>
      </c>
    </row>
    <row r="10" spans="1:18" x14ac:dyDescent="0.2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INDEX(Financials[],MATCH(Movies[[#This Row],[movie id]:[movie id]],Financials[[movie_id]:[movie_id]],0),MATCH(Movies[[#Headers],[Budget]],Financials[#Headers],0))</f>
        <v>390</v>
      </c>
      <c r="I10" cm="1">
        <f t="array" ref="I10">INDEX(Financials[],MATCH(Movies[[#This Row],[movie id]:[movie id]],Financials[[movie_id]:[movie_id]],0),MATCH(Movies[[#Headers],[revenue]],Financials[#Headers],0))</f>
        <v>1360</v>
      </c>
      <c r="J10" t="str" cm="1">
        <f t="array" ref="J10">INDEX(Financials[],MATCH(Movies[[#This Row],[movie id]:[movie id]],Financials[[movie_id]:[movie_id]],0),MATCH(Movies[[#Headers],[unit]],Financials[#Headers],0))</f>
        <v>Millions</v>
      </c>
      <c r="K10" t="str" cm="1">
        <f t="array" ref="K10">INDEX(Financials[],MATCH(Movies[[#This Row],[movie id]:[movie id]],Financials[[movie_id]:[movie_id]],0),MATCH(Movies[[#Headers],[currency]],Financials[#Headers],0))</f>
        <v>INR</v>
      </c>
      <c r="O10" t="str">
        <f>Movies[[#Headers],[Budget]]</f>
        <v>Budget</v>
      </c>
    </row>
    <row r="11" spans="1:18" x14ac:dyDescent="0.2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INDEX(Financials[],MATCH(Movies[[#This Row],[movie id]:[movie id]],Financials[[movie_id]:[movie_id]],0),MATCH(Movies[[#Headers],[Budget]],Financials[#Headers],0))</f>
        <v>1.4</v>
      </c>
      <c r="I11" cm="1">
        <f t="array" ref="I11">INDEX(Financials[],MATCH(Movies[[#This Row],[movie id]:[movie id]],Financials[[movie_id]:[movie_id]],0),MATCH(Movies[[#Headers],[revenue]],Financials[#Headers],0))</f>
        <v>3.5</v>
      </c>
      <c r="J11" t="str" cm="1">
        <f t="array" ref="J11">INDEX(Financials[],MATCH(Movies[[#This Row],[movie id]:[movie id]],Financials[[movie_id]:[movie_id]],0),MATCH(Movies[[#Headers],[unit]],Financials[#Headers],0))</f>
        <v>Billions</v>
      </c>
      <c r="K11" t="str" cm="1">
        <f t="array" ref="K11">INDEX(Financials[],MATCH(Movies[[#This Row],[movie id]:[movie id]],Financials[[movie_id]:[movie_id]],0),MATCH(Movies[[#Headers],[currency]],Financials[#Headers],0))</f>
        <v>INR</v>
      </c>
      <c r="O11" t="str">
        <f>Movies[[#Headers],[Budget]]</f>
        <v>Budget</v>
      </c>
      <c r="P11">
        <f>INDEX(Financials[],1,2)</f>
        <v>1</v>
      </c>
    </row>
    <row r="12" spans="1:18" x14ac:dyDescent="0.2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INDEX(Financials[],MATCH(Movies[[#This Row],[movie id]:[movie id]],Financials[[movie_id]:[movie_id]],0),MATCH(Movies[[#Headers],[Budget]],Financials[#Headers],0))</f>
        <v>25</v>
      </c>
      <c r="I12" cm="1">
        <f t="array" ref="I12">INDEX(Financials[],MATCH(Movies[[#This Row],[movie id]:[movie id]],Financials[[movie_id]:[movie_id]],0),MATCH(Movies[[#Headers],[revenue]],Financials[#Headers],0))</f>
        <v>73.3</v>
      </c>
      <c r="J12" t="str" cm="1">
        <f t="array" ref="J12">INDEX(Financials[],MATCH(Movies[[#This Row],[movie id]:[movie id]],Financials[[movie_id]:[movie_id]],0),MATCH(Movies[[#Headers],[unit]],Financials[#Headers],0))</f>
        <v>Millions</v>
      </c>
      <c r="K12" t="str" cm="1">
        <f t="array" ref="K12">INDEX(Financials[],MATCH(Movies[[#This Row],[movie id]:[movie id]],Financials[[movie_id]:[movie_id]],0),MATCH(Movies[[#Headers],[currency]],Financials[#Headers],0))</f>
        <v>USD</v>
      </c>
      <c r="O12" t="str">
        <f>Movies[[#Headers],[Budget]]</f>
        <v>Budget</v>
      </c>
    </row>
    <row r="13" spans="1:18" x14ac:dyDescent="0.2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INDEX(Financials[],MATCH(Movies[[#This Row],[movie id]:[movie id]],Financials[[movie_id]:[movie_id]],0),MATCH(Movies[[#Headers],[Budget]],Financials[#Headers],0))</f>
        <v>#N/A</v>
      </c>
      <c r="I13" t="e" cm="1">
        <f t="array" ref="I13">INDEX(Financials[],MATCH(Movies[[#This Row],[movie id]:[movie id]],Financials[[movie_id]:[movie_id]],0),MATCH(Movies[[#Headers],[revenue]],Financials[#Headers],0))</f>
        <v>#N/A</v>
      </c>
      <c r="J13" t="e" cm="1">
        <f t="array" ref="J13">INDEX(Financials[],MATCH(Movies[[#This Row],[movie id]:[movie id]],Financials[[movie_id]:[movie_id]],0),MATCH(Movies[[#Headers],[unit]],Financials[#Headers],0))</f>
        <v>#N/A</v>
      </c>
      <c r="K13" t="e" cm="1">
        <f t="array" ref="K13">INDEX(Financials[],MATCH(Movies[[#This Row],[movie id]:[movie id]],Financials[[movie_id]:[movie_id]],0),MATCH(Movies[[#Headers],[currency]],Financials[#Headers],0))</f>
        <v>#N/A</v>
      </c>
    </row>
    <row r="14" spans="1:18" x14ac:dyDescent="0.2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INDEX(Financials[],MATCH(Movies[[#This Row],[movie id]:[movie id]],Financials[[movie_id]:[movie_id]],0),MATCH(Movies[[#Headers],[Budget]],Financials[#Headers],0))</f>
        <v>165</v>
      </c>
      <c r="I14" cm="1">
        <f t="array" ref="I14">INDEX(Financials[],MATCH(Movies[[#This Row],[movie id]:[movie id]],Financials[[movie_id]:[movie_id]],0),MATCH(Movies[[#Headers],[revenue]],Financials[#Headers],0))</f>
        <v>701.8</v>
      </c>
      <c r="J14" t="str" cm="1">
        <f t="array" ref="J14">INDEX(Financials[],MATCH(Movies[[#This Row],[movie id]:[movie id]],Financials[[movie_id]:[movie_id]],0),MATCH(Movies[[#Headers],[unit]],Financials[#Headers],0))</f>
        <v>Millions</v>
      </c>
      <c r="K14" t="str" cm="1">
        <f t="array" ref="K14">INDEX(Financials[],MATCH(Movies[[#This Row],[movie id]:[movie id]],Financials[[movie_id]:[movie_id]],0),MATCH(Movies[[#Headers],[currency]],Financials[#Headers],0))</f>
        <v>USD</v>
      </c>
    </row>
    <row r="15" spans="1:18" x14ac:dyDescent="0.2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INDEX(Financials[],MATCH(Movies[[#This Row],[movie id]:[movie id]],Financials[[movie_id]:[movie_id]],0),MATCH(Movies[[#Headers],[Budget]],Financials[#Headers],0))</f>
        <v>55</v>
      </c>
      <c r="I15" cm="1">
        <f t="array" ref="I15">INDEX(Financials[],MATCH(Movies[[#This Row],[movie id]:[movie id]],Financials[[movie_id]:[movie_id]],0),MATCH(Movies[[#Headers],[revenue]],Financials[#Headers],0))</f>
        <v>307.10000000000002</v>
      </c>
      <c r="J15" t="str" cm="1">
        <f t="array" ref="J15">INDEX(Financials[],MATCH(Movies[[#This Row],[movie id]:[movie id]],Financials[[movie_id]:[movie_id]],0),MATCH(Movies[[#Headers],[unit]],Financials[#Headers],0))</f>
        <v>Millions</v>
      </c>
      <c r="K15" t="str" cm="1">
        <f t="array" ref="K15">INDEX(Financials[],MATCH(Movies[[#This Row],[movie id]:[movie id]],Financials[[movie_id]:[movie_id]],0),MATCH(Movies[[#Headers],[currency]],Financials[#Headers],0))</f>
        <v>USD</v>
      </c>
    </row>
    <row r="16" spans="1:18" x14ac:dyDescent="0.2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INDEX(Financials[],MATCH(Movies[[#This Row],[movie id]:[movie id]],Financials[[movie_id]:[movie_id]],0),MATCH(Movies[[#Headers],[Budget]],Financials[#Headers],0))</f>
        <v>103</v>
      </c>
      <c r="I16" cm="1">
        <f t="array" ref="I16">INDEX(Financials[],MATCH(Movies[[#This Row],[movie id]:[movie id]],Financials[[movie_id]:[movie_id]],0),MATCH(Movies[[#Headers],[revenue]],Financials[#Headers],0))</f>
        <v>460.5</v>
      </c>
      <c r="J16" t="str" cm="1">
        <f t="array" ref="J16">INDEX(Financials[],MATCH(Movies[[#This Row],[movie id]:[movie id]],Financials[[movie_id]:[movie_id]],0),MATCH(Movies[[#Headers],[unit]],Financials[#Headers],0))</f>
        <v>Millions</v>
      </c>
      <c r="K16" t="str" cm="1">
        <f t="array" ref="K16">INDEX(Financials[],MATCH(Movies[[#This Row],[movie id]:[movie id]],Financials[[movie_id]:[movie_id]],0),MATCH(Movies[[#Headers],[currency]],Financials[#Headers],0))</f>
        <v>USD</v>
      </c>
    </row>
    <row r="17" spans="1:11" x14ac:dyDescent="0.2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INDEX(Financials[],MATCH(Movies[[#This Row],[movie id]:[movie id]],Financials[[movie_id]:[movie_id]],0),MATCH(Movies[[#Headers],[Budget]],Financials[#Headers],0))</f>
        <v>200</v>
      </c>
      <c r="I17" cm="1">
        <f t="array" ref="I17">INDEX(Financials[],MATCH(Movies[[#This Row],[movie id]:[movie id]],Financials[[movie_id]:[movie_id]],0),MATCH(Movies[[#Headers],[revenue]],Financials[#Headers],0))</f>
        <v>2202</v>
      </c>
      <c r="J17" t="str" cm="1">
        <f t="array" ref="J17">INDEX(Financials[],MATCH(Movies[[#This Row],[movie id]:[movie id]],Financials[[movie_id]:[movie_id]],0),MATCH(Movies[[#Headers],[unit]],Financials[#Headers],0))</f>
        <v>Millions</v>
      </c>
      <c r="K17" t="str" cm="1">
        <f t="array" ref="K17">INDEX(Financials[],MATCH(Movies[[#This Row],[movie id]:[movie id]],Financials[[movie_id]:[movie_id]],0),MATCH(Movies[[#Headers],[currency]],Financials[#Headers],0))</f>
        <v>USD</v>
      </c>
    </row>
    <row r="18" spans="1:11" x14ac:dyDescent="0.2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INDEX(Financials[],MATCH(Movies[[#This Row],[movie id]:[movie id]],Financials[[movie_id]:[movie_id]],0),MATCH(Movies[[#Headers],[Budget]],Financials[#Headers],0))</f>
        <v>3.18</v>
      </c>
      <c r="I18" cm="1">
        <f t="array" ref="I18">INDEX(Financials[],MATCH(Movies[[#This Row],[movie id]:[movie id]],Financials[[movie_id]:[movie_id]],0),MATCH(Movies[[#Headers],[revenue]],Financials[#Headers],0))</f>
        <v>3.3</v>
      </c>
      <c r="J18" t="str" cm="1">
        <f t="array" ref="J18">INDEX(Financials[],MATCH(Movies[[#This Row],[movie id]:[movie id]],Financials[[movie_id]:[movie_id]],0),MATCH(Movies[[#Headers],[unit]],Financials[#Headers],0))</f>
        <v>Millions</v>
      </c>
      <c r="K18" t="str" cm="1">
        <f t="array" ref="K18">INDEX(Financials[],MATCH(Movies[[#This Row],[movie id]:[movie id]],Financials[[movie_id]:[movie_id]],0),MATCH(Movies[[#Headers],[currency]],Financials[#Headers],0))</f>
        <v>USD</v>
      </c>
    </row>
    <row r="19" spans="1:11" x14ac:dyDescent="0.2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INDEX(Financials[],MATCH(Movies[[#This Row],[movie id]:[movie id]],Financials[[movie_id]:[movie_id]],0),MATCH(Movies[[#Headers],[Budget]],Financials[#Headers],0))</f>
        <v>237</v>
      </c>
      <c r="I19" cm="1">
        <f t="array" ref="I19">INDEX(Financials[],MATCH(Movies[[#This Row],[movie id]:[movie id]],Financials[[movie_id]:[movie_id]],0),MATCH(Movies[[#Headers],[revenue]],Financials[#Headers],0))</f>
        <v>2847</v>
      </c>
      <c r="J19" t="str" cm="1">
        <f t="array" ref="J19">INDEX(Financials[],MATCH(Movies[[#This Row],[movie id]:[movie id]],Financials[[movie_id]:[movie_id]],0),MATCH(Movies[[#Headers],[unit]],Financials[#Headers],0))</f>
        <v>Millions</v>
      </c>
      <c r="K19" t="str" cm="1">
        <f t="array" ref="K19">INDEX(Financials[],MATCH(Movies[[#This Row],[movie id]:[movie id]],Financials[[movie_id]:[movie_id]],0),MATCH(Movies[[#Headers],[currency]],Financials[#Headers],0))</f>
        <v>USD</v>
      </c>
    </row>
    <row r="20" spans="1:11" x14ac:dyDescent="0.2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INDEX(Financials[],MATCH(Movies[[#This Row],[movie id]:[movie id]],Financials[[movie_id]:[movie_id]],0),MATCH(Movies[[#Headers],[Budget]],Financials[#Headers],0))</f>
        <v>7.2</v>
      </c>
      <c r="I20" cm="1">
        <f t="array" ref="I20">INDEX(Financials[],MATCH(Movies[[#This Row],[movie id]:[movie id]],Financials[[movie_id]:[movie_id]],0),MATCH(Movies[[#Headers],[revenue]],Financials[#Headers],0))</f>
        <v>291</v>
      </c>
      <c r="J20" t="str" cm="1">
        <f t="array" ref="J20">INDEX(Financials[],MATCH(Movies[[#This Row],[movie id]:[movie id]],Financials[[movie_id]:[movie_id]],0),MATCH(Movies[[#Headers],[unit]],Financials[#Headers],0))</f>
        <v>Millions</v>
      </c>
      <c r="K20" t="str" cm="1">
        <f t="array" ref="K20">INDEX(Financials[],MATCH(Movies[[#This Row],[movie id]:[movie id]],Financials[[movie_id]:[movie_id]],0),MATCH(Movies[[#Headers],[currency]],Financials[#Headers],0))</f>
        <v>USD</v>
      </c>
    </row>
    <row r="21" spans="1:11" x14ac:dyDescent="0.2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INDEX(Financials[],MATCH(Movies[[#This Row],[movie id]:[movie id]],Financials[[movie_id]:[movie_id]],0),MATCH(Movies[[#Headers],[Budget]],Financials[#Headers],0))</f>
        <v>185</v>
      </c>
      <c r="I21" cm="1">
        <f t="array" ref="I21">INDEX(Financials[],MATCH(Movies[[#This Row],[movie id]:[movie id]],Financials[[movie_id]:[movie_id]],0),MATCH(Movies[[#Headers],[revenue]],Financials[#Headers],0))</f>
        <v>1006</v>
      </c>
      <c r="J21" t="str" cm="1">
        <f t="array" ref="J21">INDEX(Financials[],MATCH(Movies[[#This Row],[movie id]:[movie id]],Financials[[movie_id]:[movie_id]],0),MATCH(Movies[[#Headers],[unit]],Financials[#Headers],0))</f>
        <v>Millions</v>
      </c>
      <c r="K21" t="str" cm="1">
        <f t="array" ref="K21">INDEX(Financials[],MATCH(Movies[[#This Row],[movie id]:[movie id]],Financials[[movie_id]:[movie_id]],0),MATCH(Movies[[#Headers],[currency]],Financials[#Headers],0))</f>
        <v>USD</v>
      </c>
    </row>
    <row r="22" spans="1:11" x14ac:dyDescent="0.2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INDEX(Financials[],MATCH(Movies[[#This Row],[movie id]:[movie id]],Financials[[movie_id]:[movie_id]],0),MATCH(Movies[[#Headers],[Budget]],Financials[#Headers],0))</f>
        <v>22</v>
      </c>
      <c r="I22" cm="1">
        <f t="array" ref="I22">INDEX(Financials[],MATCH(Movies[[#This Row],[movie id]:[movie id]],Financials[[movie_id]:[movie_id]],0),MATCH(Movies[[#Headers],[revenue]],Financials[#Headers],0))</f>
        <v>322.2</v>
      </c>
      <c r="J22" t="str" cm="1">
        <f t="array" ref="J22">INDEX(Financials[],MATCH(Movies[[#This Row],[movie id]:[movie id]],Financials[[movie_id]:[movie_id]],0),MATCH(Movies[[#Headers],[unit]],Financials[#Headers],0))</f>
        <v>Millions</v>
      </c>
      <c r="K22" t="str" cm="1">
        <f t="array" ref="K22">INDEX(Financials[],MATCH(Movies[[#This Row],[movie id]:[movie id]],Financials[[movie_id]:[movie_id]],0),MATCH(Movies[[#Headers],[currency]],Financials[#Headers],0))</f>
        <v>USD</v>
      </c>
    </row>
    <row r="23" spans="1:11" x14ac:dyDescent="0.2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INDEX(Financials[],MATCH(Movies[[#This Row],[movie id]:[movie id]],Financials[[movie_id]:[movie_id]],0),MATCH(Movies[[#Headers],[Budget]],Financials[#Headers],0))</f>
        <v>63</v>
      </c>
      <c r="I23" cm="1">
        <f t="array" ref="I23">INDEX(Financials[],MATCH(Movies[[#This Row],[movie id]:[movie id]],Financials[[movie_id]:[movie_id]],0),MATCH(Movies[[#Headers],[revenue]],Financials[#Headers],0))</f>
        <v>1046</v>
      </c>
      <c r="J23" t="str" cm="1">
        <f t="array" ref="J23">INDEX(Financials[],MATCH(Movies[[#This Row],[movie id]:[movie id]],Financials[[movie_id]:[movie_id]],0),MATCH(Movies[[#Headers],[unit]],Financials[#Headers],0))</f>
        <v>Millions</v>
      </c>
      <c r="K23" t="str" cm="1">
        <f t="array" ref="K23">INDEX(Financials[],MATCH(Movies[[#This Row],[movie id]:[movie id]],Financials[[movie_id]:[movie_id]],0),MATCH(Movies[[#Headers],[currency]],Financials[#Headers],0))</f>
        <v>USD</v>
      </c>
    </row>
    <row r="24" spans="1:11" x14ac:dyDescent="0.2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INDEX(Financials[],MATCH(Movies[[#This Row],[movie id]:[movie id]],Financials[[movie_id]:[movie_id]],0),MATCH(Movies[[#Headers],[Budget]],Financials[#Headers],0))</f>
        <v>15.5</v>
      </c>
      <c r="I24" cm="1">
        <f t="array" ref="I24">INDEX(Financials[],MATCH(Movies[[#This Row],[movie id]:[movie id]],Financials[[movie_id]:[movie_id]],0),MATCH(Movies[[#Headers],[revenue]],Financials[#Headers],0))</f>
        <v>263.10000000000002</v>
      </c>
      <c r="J24" t="str" cm="1">
        <f t="array" ref="J24">INDEX(Financials[],MATCH(Movies[[#This Row],[movie id]:[movie id]],Financials[[movie_id]:[movie_id]],0),MATCH(Movies[[#Headers],[unit]],Financials[#Headers],0))</f>
        <v>Millions</v>
      </c>
      <c r="K24" t="str" cm="1">
        <f t="array" ref="K24">INDEX(Financials[],MATCH(Movies[[#This Row],[movie id]:[movie id]],Financials[[movie_id]:[movie_id]],0),MATCH(Movies[[#Headers],[currency]],Financials[#Headers],0))</f>
        <v>USD</v>
      </c>
    </row>
    <row r="25" spans="1:11" x14ac:dyDescent="0.2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INDEX(Financials[],MATCH(Movies[[#This Row],[movie id]:[movie id]],Financials[[movie_id]:[movie_id]],0),MATCH(Movies[[#Headers],[Budget]],Financials[#Headers],0))</f>
        <v>400</v>
      </c>
      <c r="I25" cm="1">
        <f t="array" ref="I25">INDEX(Financials[],MATCH(Movies[[#This Row],[movie id]:[movie id]],Financials[[movie_id]:[movie_id]],0),MATCH(Movies[[#Headers],[revenue]],Financials[#Headers],0))</f>
        <v>2798</v>
      </c>
      <c r="J25" t="str" cm="1">
        <f t="array" ref="J25">INDEX(Financials[],MATCH(Movies[[#This Row],[movie id]:[movie id]],Financials[[movie_id]:[movie_id]],0),MATCH(Movies[[#Headers],[unit]],Financials[#Headers],0))</f>
        <v>Millions</v>
      </c>
      <c r="K25" t="str" cm="1">
        <f t="array" ref="K25">INDEX(Financials[],MATCH(Movies[[#This Row],[movie id]:[movie id]],Financials[[movie_id]:[movie_id]],0),MATCH(Movies[[#Headers],[currency]],Financials[#Headers],0))</f>
        <v>USD</v>
      </c>
    </row>
    <row r="26" spans="1:11" x14ac:dyDescent="0.2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INDEX(Financials[],MATCH(Movies[[#This Row],[movie id]:[movie id]],Financials[[movie_id]:[movie_id]],0),MATCH(Movies[[#Headers],[Budget]],Financials[#Headers],0))</f>
        <v>400</v>
      </c>
      <c r="I26" cm="1">
        <f t="array" ref="I26">INDEX(Financials[],MATCH(Movies[[#This Row],[movie id]:[movie id]],Financials[[movie_id]:[movie_id]],0),MATCH(Movies[[#Headers],[revenue]],Financials[#Headers],0))</f>
        <v>2048</v>
      </c>
      <c r="J26" t="str" cm="1">
        <f t="array" ref="J26">INDEX(Financials[],MATCH(Movies[[#This Row],[movie id]:[movie id]],Financials[[movie_id]:[movie_id]],0),MATCH(Movies[[#Headers],[unit]],Financials[#Headers],0))</f>
        <v>Millions</v>
      </c>
      <c r="K26" t="str" cm="1">
        <f t="array" ref="K26">INDEX(Financials[],MATCH(Movies[[#This Row],[movie id]:[movie id]],Financials[[movie_id]:[movie_id]],0),MATCH(Movies[[#Headers],[currency]],Financials[#Headers],0))</f>
        <v>USD</v>
      </c>
    </row>
    <row r="27" spans="1:11" x14ac:dyDescent="0.2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INDEX(Financials[],MATCH(Movies[[#This Row],[movie id]:[movie id]],Financials[[movie_id]:[movie_id]],0),MATCH(Movies[[#Headers],[Budget]],Financials[#Headers],0))</f>
        <v>70</v>
      </c>
      <c r="I27" cm="1">
        <f t="array" ref="I27">INDEX(Financials[],MATCH(Movies[[#This Row],[movie id]:[movie id]],Financials[[movie_id]:[movie_id]],0),MATCH(Movies[[#Headers],[revenue]],Financials[#Headers],0))</f>
        <v>100</v>
      </c>
      <c r="J27" t="str" cm="1">
        <f t="array" ref="J27">INDEX(Financials[],MATCH(Movies[[#This Row],[movie id]:[movie id]],Financials[[movie_id]:[movie_id]],0),MATCH(Movies[[#Headers],[unit]],Financials[#Headers],0))</f>
        <v>Millions</v>
      </c>
      <c r="K27" t="str" cm="1">
        <f t="array" ref="K27">INDEX(Financials[],MATCH(Movies[[#This Row],[movie id]:[movie id]],Financials[[movie_id]:[movie_id]],0),MATCH(Movies[[#Headers],[currency]],Financials[#Headers],0))</f>
        <v>INR</v>
      </c>
    </row>
    <row r="28" spans="1:11" x14ac:dyDescent="0.2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INDEX(Financials[],MATCH(Movies[[#This Row],[movie id]:[movie id]],Financials[[movie_id]:[movie_id]],0),MATCH(Movies[[#Headers],[Budget]],Financials[#Headers],0))</f>
        <v>120</v>
      </c>
      <c r="I28" cm="1">
        <f t="array" ref="I28">INDEX(Financials[],MATCH(Movies[[#This Row],[movie id]:[movie id]],Financials[[movie_id]:[movie_id]],0),MATCH(Movies[[#Headers],[revenue]],Financials[#Headers],0))</f>
        <v>1350</v>
      </c>
      <c r="J28" t="str" cm="1">
        <f t="array" ref="J28">INDEX(Financials[],MATCH(Movies[[#This Row],[movie id]:[movie id]],Financials[[movie_id]:[movie_id]],0),MATCH(Movies[[#Headers],[unit]],Financials[#Headers],0))</f>
        <v>Millions</v>
      </c>
      <c r="K28" t="str" cm="1">
        <f t="array" ref="K28">INDEX(Financials[],MATCH(Movies[[#This Row],[movie id]:[movie id]],Financials[[movie_id]:[movie_id]],0),MATCH(Movies[[#Headers],[currency]],Financials[#Headers],0))</f>
        <v>INR</v>
      </c>
    </row>
    <row r="29" spans="1:11" x14ac:dyDescent="0.2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INDEX(Financials[],MATCH(Movies[[#This Row],[movie id]:[movie id]],Financials[[movie_id]:[movie_id]],0),MATCH(Movies[[#Headers],[Budget]],Financials[#Headers],0))</f>
        <v>100</v>
      </c>
      <c r="I29" cm="1">
        <f t="array" ref="I29">INDEX(Financials[],MATCH(Movies[[#This Row],[movie id]:[movie id]],Financials[[movie_id]:[movie_id]],0),MATCH(Movies[[#Headers],[revenue]],Financials[#Headers],0))</f>
        <v>410</v>
      </c>
      <c r="J29" t="str" cm="1">
        <f t="array" ref="J29">INDEX(Financials[],MATCH(Movies[[#This Row],[movie id]:[movie id]],Financials[[movie_id]:[movie_id]],0),MATCH(Movies[[#Headers],[unit]],Financials[#Headers],0))</f>
        <v>Millions</v>
      </c>
      <c r="K29" t="str" cm="1">
        <f t="array" ref="K29">INDEX(Financials[],MATCH(Movies[[#This Row],[movie id]:[movie id]],Financials[[movie_id]:[movie_id]],0),MATCH(Movies[[#Headers],[currency]],Financials[#Headers],0))</f>
        <v>INR</v>
      </c>
    </row>
    <row r="30" spans="1:11" x14ac:dyDescent="0.2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INDEX(Financials[],MATCH(Movies[[#This Row],[movie id]:[movie id]],Financials[[movie_id]:[movie_id]],0),MATCH(Movies[[#Headers],[Budget]],Financials[#Headers],0))</f>
        <v>850</v>
      </c>
      <c r="I30" cm="1">
        <f t="array" ref="I30">INDEX(Financials[],MATCH(Movies[[#This Row],[movie id]:[movie id]],Financials[[movie_id]:[movie_id]],0),MATCH(Movies[[#Headers],[revenue]],Financials[#Headers],0))</f>
        <v>8540</v>
      </c>
      <c r="J30" t="str" cm="1">
        <f t="array" ref="J30">INDEX(Financials[],MATCH(Movies[[#This Row],[movie id]:[movie id]],Financials[[movie_id]:[movie_id]],0),MATCH(Movies[[#Headers],[unit]],Financials[#Headers],0))</f>
        <v>Millions</v>
      </c>
      <c r="K30" t="str" cm="1">
        <f t="array" ref="K30">INDEX(Financials[],MATCH(Movies[[#This Row],[movie id]:[movie id]],Financials[[movie_id]:[movie_id]],0),MATCH(Movies[[#Headers],[currency]],Financials[#Headers],0))</f>
        <v>INR</v>
      </c>
    </row>
    <row r="31" spans="1:11" x14ac:dyDescent="0.2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INDEX(Financials[],MATCH(Movies[[#This Row],[movie id]:[movie id]],Financials[[movie_id]:[movie_id]],0),MATCH(Movies[[#Headers],[Budget]],Financials[#Headers],0))</f>
        <v>1</v>
      </c>
      <c r="I31" cm="1">
        <f t="array" ref="I31">INDEX(Financials[],MATCH(Movies[[#This Row],[movie id]:[movie id]],Financials[[movie_id]:[movie_id]],0),MATCH(Movies[[#Headers],[revenue]],Financials[#Headers],0))</f>
        <v>5.9</v>
      </c>
      <c r="J31" t="str" cm="1">
        <f t="array" ref="J31">INDEX(Financials[],MATCH(Movies[[#This Row],[movie id]:[movie id]],Financials[[movie_id]:[movie_id]],0),MATCH(Movies[[#Headers],[unit]],Financials[#Headers],0))</f>
        <v>Billions</v>
      </c>
      <c r="K31" t="str" cm="1">
        <f t="array" ref="K31">INDEX(Financials[],MATCH(Movies[[#This Row],[movie id]:[movie id]],Financials[[movie_id]:[movie_id]],0),MATCH(Movies[[#Headers],[currency]],Financials[#Headers],0))</f>
        <v>INR</v>
      </c>
    </row>
    <row r="32" spans="1:11" x14ac:dyDescent="0.2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INDEX(Financials[],MATCH(Movies[[#This Row],[movie id]:[movie id]],Financials[[movie_id]:[movie_id]],0),MATCH(Movies[[#Headers],[Budget]],Financials[#Headers],0))</f>
        <v>2</v>
      </c>
      <c r="I32" cm="1">
        <f t="array" ref="I32">INDEX(Financials[],MATCH(Movies[[#This Row],[movie id]:[movie id]],Financials[[movie_id]:[movie_id]],0),MATCH(Movies[[#Headers],[revenue]],Financials[#Headers],0))</f>
        <v>3.6</v>
      </c>
      <c r="J32" t="str" cm="1">
        <f t="array" ref="J32">INDEX(Financials[],MATCH(Movies[[#This Row],[movie id]:[movie id]],Financials[[movie_id]:[movie_id]],0),MATCH(Movies[[#Headers],[unit]],Financials[#Headers],0))</f>
        <v>Billions</v>
      </c>
      <c r="K32" t="str" cm="1">
        <f t="array" ref="K32">INDEX(Financials[],MATCH(Movies[[#This Row],[movie id]:[movie id]],Financials[[movie_id]:[movie_id]],0),MATCH(Movies[[#Headers],[currency]],Financials[#Headers],0))</f>
        <v>INR</v>
      </c>
    </row>
    <row r="33" spans="1:11" x14ac:dyDescent="0.2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INDEX(Financials[],MATCH(Movies[[#This Row],[movie id]:[movie id]],Financials[[movie_id]:[movie_id]],0),MATCH(Movies[[#Headers],[Budget]],Financials[#Headers],0))</f>
        <v>5.5</v>
      </c>
      <c r="I33" cm="1">
        <f t="array" ref="I33">INDEX(Financials[],MATCH(Movies[[#This Row],[movie id]:[movie id]],Financials[[movie_id]:[movie_id]],0),MATCH(Movies[[#Headers],[revenue]],Financials[#Headers],0))</f>
        <v>12</v>
      </c>
      <c r="J33" t="str" cm="1">
        <f t="array" ref="J33">INDEX(Financials[],MATCH(Movies[[#This Row],[movie id]:[movie id]],Financials[[movie_id]:[movie_id]],0),MATCH(Movies[[#Headers],[unit]],Financials[#Headers],0))</f>
        <v>Billions</v>
      </c>
      <c r="K33" t="str" cm="1">
        <f t="array" ref="K33">INDEX(Financials[],MATCH(Movies[[#This Row],[movie id]:[movie id]],Financials[[movie_id]:[movie_id]],0),MATCH(Movies[[#Headers],[currency]],Financials[#Headers],0))</f>
        <v>INR</v>
      </c>
    </row>
    <row r="34" spans="1:11" x14ac:dyDescent="0.2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INDEX(Financials[],MATCH(Movies[[#This Row],[movie id]:[movie id]],Financials[[movie_id]:[movie_id]],0),MATCH(Movies[[#Headers],[Budget]],Financials[#Headers],0))</f>
        <v>1.8</v>
      </c>
      <c r="I34" cm="1">
        <f t="array" ref="I34">INDEX(Financials[],MATCH(Movies[[#This Row],[movie id]:[movie id]],Financials[[movie_id]:[movie_id]],0),MATCH(Movies[[#Headers],[revenue]],Financials[#Headers],0))</f>
        <v>6.5</v>
      </c>
      <c r="J34" t="str" cm="1">
        <f t="array" ref="J34">INDEX(Financials[],MATCH(Movies[[#This Row],[movie id]:[movie id]],Financials[[movie_id]:[movie_id]],0),MATCH(Movies[[#Headers],[unit]],Financials[#Headers],0))</f>
        <v>Billions</v>
      </c>
      <c r="K34" t="str" cm="1">
        <f t="array" ref="K34">INDEX(Financials[],MATCH(Movies[[#This Row],[movie id]:[movie id]],Financials[[movie_id]:[movie_id]],0),MATCH(Movies[[#Headers],[currency]],Financials[#Headers],0))</f>
        <v>INR</v>
      </c>
    </row>
    <row r="35" spans="1:11" x14ac:dyDescent="0.2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INDEX(Financials[],MATCH(Movies[[#This Row],[movie id]:[movie id]],Financials[[movie_id]:[movie_id]],0),MATCH(Movies[[#Headers],[Budget]],Financials[#Headers],0))</f>
        <v>250</v>
      </c>
      <c r="I35" cm="1">
        <f t="array" ref="I35">INDEX(Financials[],MATCH(Movies[[#This Row],[movie id]:[movie id]],Financials[[movie_id]:[movie_id]],0),MATCH(Movies[[#Headers],[revenue]],Financials[#Headers],0))</f>
        <v>3409</v>
      </c>
      <c r="J35" t="str" cm="1">
        <f t="array" ref="J35">INDEX(Financials[],MATCH(Movies[[#This Row],[movie id]:[movie id]],Financials[[movie_id]:[movie_id]],0),MATCH(Movies[[#Headers],[unit]],Financials[#Headers],0))</f>
        <v>Millions</v>
      </c>
      <c r="K35" t="str" cm="1">
        <f t="array" ref="K35">INDEX(Financials[],MATCH(Movies[[#This Row],[movie id]:[movie id]],Financials[[movie_id]:[movie_id]],0),MATCH(Movies[[#Headers],[currency]],Financials[#Headers],0))</f>
        <v>INR</v>
      </c>
    </row>
    <row r="36" spans="1:11" x14ac:dyDescent="0.2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INDEX(Financials[],MATCH(Movies[[#This Row],[movie id]:[movie id]],Financials[[movie_id]:[movie_id]],0),MATCH(Movies[[#Headers],[Budget]],Financials[#Headers],0))</f>
        <v>900</v>
      </c>
      <c r="I36" cm="1">
        <f t="array" ref="I36">INDEX(Financials[],MATCH(Movies[[#This Row],[movie id]:[movie id]],Financials[[movie_id]:[movie_id]],0),MATCH(Movies[[#Headers],[revenue]],Financials[#Headers],0))</f>
        <v>11690</v>
      </c>
      <c r="J36" t="str" cm="1">
        <f t="array" ref="J36">INDEX(Financials[],MATCH(Movies[[#This Row],[movie id]:[movie id]],Financials[[movie_id]:[movie_id]],0),MATCH(Movies[[#Headers],[unit]],Financials[#Headers],0))</f>
        <v>Millions</v>
      </c>
      <c r="K36" t="str" cm="1">
        <f t="array" ref="K36">INDEX(Financials[],MATCH(Movies[[#This Row],[movie id]:[movie id]],Financials[[movie_id]:[movie_id]],0),MATCH(Movies[[#Headers],[currency]],Financials[#Headers],0))</f>
        <v>INR</v>
      </c>
    </row>
    <row r="37" spans="1:11" x14ac:dyDescent="0.2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INDEX(Financials[],MATCH(Movies[[#This Row],[movie id]:[movie id]],Financials[[movie_id]:[movie_id]],0),MATCH(Movies[[#Headers],[Budget]],Financials[#Headers],0))</f>
        <v>216.7</v>
      </c>
      <c r="I37" cm="1">
        <f t="array" ref="I37">INDEX(Financials[],MATCH(Movies[[#This Row],[movie id]:[movie id]],Financials[[movie_id]:[movie_id]],0),MATCH(Movies[[#Headers],[revenue]],Financials[#Headers],0))</f>
        <v>370.6</v>
      </c>
      <c r="J37" t="str" cm="1">
        <f t="array" ref="J37">INDEX(Financials[],MATCH(Movies[[#This Row],[movie id]:[movie id]],Financials[[movie_id]:[movie_id]],0),MATCH(Movies[[#Headers],[unit]],Financials[#Headers],0))</f>
        <v>Millions</v>
      </c>
      <c r="K37" t="str" cm="1">
        <f t="array" ref="K37">INDEX(Financials[],MATCH(Movies[[#This Row],[movie id]:[movie id]],Financials[[movie_id]:[movie_id]],0),MATCH(Movies[[#Headers],[currency]],Financials[#Headers],0))</f>
        <v>USD</v>
      </c>
    </row>
    <row r="38" spans="1:11" x14ac:dyDescent="0.2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INDEX(Financials[],MATCH(Movies[[#This Row],[movie id]:[movie id]],Financials[[movie_id]:[movie_id]],0),MATCH(Movies[[#Headers],[Budget]],Financials[#Headers],0))</f>
        <v>177</v>
      </c>
      <c r="I38" cm="1">
        <f t="array" ref="I38">INDEX(Financials[],MATCH(Movies[[#This Row],[movie id]:[movie id]],Financials[[movie_id]:[movie_id]],0),MATCH(Movies[[#Headers],[revenue]],Financials[#Headers],0))</f>
        <v>714.4</v>
      </c>
      <c r="J38" t="str" cm="1">
        <f t="array" ref="J38">INDEX(Financials[],MATCH(Movies[[#This Row],[movie id]:[movie id]],Financials[[movie_id]:[movie_id]],0),MATCH(Movies[[#Headers],[unit]],Financials[#Headers],0))</f>
        <v>Millions</v>
      </c>
      <c r="K38" t="str" cm="1">
        <f t="array" ref="K38">INDEX(Financials[],MATCH(Movies[[#This Row],[movie id]:[movie id]],Financials[[movie_id]:[movie_id]],0),MATCH(Movies[[#Headers],[currency]],Financials[#Headers],0))</f>
        <v>USD</v>
      </c>
    </row>
    <row r="39" spans="1:11" x14ac:dyDescent="0.2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INDEX(Financials[],MATCH(Movies[[#This Row],[movie id]:[movie id]],Financials[[movie_id]:[movie_id]],0),MATCH(Movies[[#Headers],[Budget]],Financials[#Headers],0))</f>
        <v>1.8</v>
      </c>
      <c r="I39" cm="1">
        <f t="array" ref="I39">INDEX(Financials[],MATCH(Movies[[#This Row],[movie id]:[movie id]],Financials[[movie_id]:[movie_id]],0),MATCH(Movies[[#Headers],[revenue]],Financials[#Headers],0))</f>
        <v>3.1</v>
      </c>
      <c r="J39" t="str" cm="1">
        <f t="array" ref="J39">INDEX(Financials[],MATCH(Movies[[#This Row],[movie id]:[movie id]],Financials[[movie_id]:[movie_id]],0),MATCH(Movies[[#Headers],[unit]],Financials[#Headers],0))</f>
        <v>Billions</v>
      </c>
      <c r="K39" t="str" cm="1">
        <f t="array" ref="K39">INDEX(Financials[],MATCH(Movies[[#This Row],[movie id]:[movie id]],Financials[[movie_id]:[movie_id]],0),MATCH(Movies[[#Headers],[currency]],Financials[#Headers],0))</f>
        <v>INR</v>
      </c>
    </row>
    <row r="40" spans="1:11" x14ac:dyDescent="0.2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INDEX(Financials[],MATCH(Movies[[#This Row],[movie id]:[movie id]],Financials[[movie_id]:[movie_id]],0),MATCH(Movies[[#Headers],[Budget]],Financials[#Headers],0))</f>
        <v>500</v>
      </c>
      <c r="I40" cm="1">
        <f t="array" ref="I40">INDEX(Financials[],MATCH(Movies[[#This Row],[movie id]:[movie id]],Financials[[movie_id]:[movie_id]],0),MATCH(Movies[[#Headers],[revenue]],Financials[#Headers],0))</f>
        <v>950</v>
      </c>
      <c r="J40" t="str" cm="1">
        <f t="array" ref="J40">INDEX(Financials[],MATCH(Movies[[#This Row],[movie id]:[movie id]],Financials[[movie_id]:[movie_id]],0),MATCH(Movies[[#Headers],[unit]],Financials[#Headers],0))</f>
        <v>Millions</v>
      </c>
      <c r="K40" t="str" cm="1">
        <f t="array" ref="K40">INDEX(Financials[],MATCH(Movies[[#This Row],[movie id]:[movie id]],Financials[[movie_id]:[movie_id]],0),MATCH(Movies[[#Headers],[currency]],Financials[#Headers],0))</f>
        <v>INR</v>
      </c>
    </row>
    <row r="41" spans="1:11" x14ac:dyDescent="0.2">
      <c r="H41" t="e" cm="1">
        <f t="array" ref="H41">INDEX(Financials[],MATCH(Movies[[#This Row],[movie id]:[movie id]],Financials[[movie_id]:[movie_id]],0),MATCH(Movies[[#Headers],[Budget]],Financials[#Headers],0))</f>
        <v>#N/A</v>
      </c>
      <c r="I41" t="e" cm="1">
        <f t="array" ref="I41">INDEX(Financials[],MATCH(Movies[[#This Row],[movie id]:[movie id]],Financials[[movie_id]:[movie_id]],0),MATCH(Movies[[#Headers],[revenue]],Financials[#Headers],0))</f>
        <v>#N/A</v>
      </c>
      <c r="J41" t="e" cm="1">
        <f t="array" ref="J41">INDEX(Financials[],MATCH(Movies[[#This Row],[movie id]:[movie id]],Financials[[movie_id]:[movie_id]],0),MATCH(Movies[[#Headers],[unit]],Financials[#Headers],0))</f>
        <v>#N/A</v>
      </c>
      <c r="K41" t="e" cm="1">
        <f t="array" ref="K41">INDEX(Financials[],MATCH(Movies[[#This Row],[movie id]:[movie id]],Financials[[movie_id]:[movie_id]],0),MATCH(Movies[[#Headers],[currency]],Financials[#Headers],0))</f>
        <v>#N/A</v>
      </c>
    </row>
    <row r="42" spans="1:11" x14ac:dyDescent="0.2">
      <c r="H42" t="e" cm="1">
        <f t="array" ref="H42">INDEX(Financials[],MATCH(Movies[[#This Row],[movie id]:[movie id]],Financials[[movie_id]:[movie_id]],0),MATCH(Movies[[#Headers],[Budget]],Financials[#Headers],0))</f>
        <v>#N/A</v>
      </c>
      <c r="I42" t="e" cm="1">
        <f t="array" ref="I42">INDEX(Financials[],MATCH(Movies[[#This Row],[movie id]:[movie id]],Financials[[movie_id]:[movie_id]],0),MATCH(Movies[[#Headers],[revenue]],Financials[#Headers],0))</f>
        <v>#N/A</v>
      </c>
      <c r="J42" t="e" cm="1">
        <f t="array" ref="J42">INDEX(Financials[],MATCH(Movies[[#This Row],[movie id]:[movie id]],Financials[[movie_id]:[movie_id]],0),MATCH(Movies[[#Headers],[unit]],Financials[#Headers],0))</f>
        <v>#N/A</v>
      </c>
      <c r="K42" t="e" cm="1">
        <f t="array" ref="K42">INDEX(Financials[],MATCH(Movies[[#This Row],[movie id]:[movie id]],Financials[[movie_id]:[movie_id]],0),MATCH(Movies[[#Headers],[currency]],Financials[#Headers],0))</f>
        <v>#N/A</v>
      </c>
    </row>
  </sheetData>
  <conditionalFormatting sqref="A1:B1048576">
    <cfRule type="duplicateValues" dxfId="9" priority="1"/>
  </conditionalFormatting>
  <conditionalFormatting sqref="A4:B4">
    <cfRule type="duplicateValues" dxfId="8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opLeftCell="F1" zoomScale="188" zoomScaleNormal="175" workbookViewId="0">
      <selection activeCell="F1" sqref="F1"/>
    </sheetView>
  </sheetViews>
  <sheetFormatPr baseColWidth="10" defaultColWidth="8.83203125" defaultRowHeight="15" x14ac:dyDescent="0.2"/>
  <cols>
    <col min="1" max="1" width="44.83203125" style="4" bestFit="1" customWidth="1"/>
    <col min="2" max="2" width="44.83203125" customWidth="1"/>
    <col min="3" max="3" width="10.5" bestFit="1" customWidth="1"/>
    <col min="4" max="4" width="14.6640625" customWidth="1"/>
    <col min="5" max="5" width="12.5" customWidth="1"/>
    <col min="6" max="6" width="26.5" bestFit="1" customWidth="1"/>
    <col min="7" max="7" width="12.5" customWidth="1"/>
    <col min="8" max="8" width="13.83203125" bestFit="1" customWidth="1"/>
  </cols>
  <sheetData>
    <row r="1" spans="1:11" x14ac:dyDescent="0.2">
      <c r="A1" s="3" t="s">
        <v>156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28</v>
      </c>
      <c r="J1" s="1" t="s">
        <v>29</v>
      </c>
      <c r="K1" s="1" t="s">
        <v>30</v>
      </c>
    </row>
    <row r="2" spans="1:11" x14ac:dyDescent="0.2">
      <c r="A2" s="4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 id]:[movie id]],Financials[],2,FALSE)</f>
        <v>1</v>
      </c>
      <c r="I2" cm="1">
        <f t="array" ref="I2">VLOOKUP(Movies[[#This Row],[movie id]:[movie id]],Financials[],3,FALSE)</f>
        <v>12.5</v>
      </c>
      <c r="J2" t="str" cm="1">
        <f t="array" ref="J2">VLOOKUP(Movies[[#This Row],[movie id]:[movie id]],Financials[],4,FALSE)</f>
        <v>Billions</v>
      </c>
      <c r="K2" t="str" cm="1">
        <f t="array" ref="K2">VLOOKUP(Movies[[#This Row],[movie id]:[movie id]],Financials[],5,FALSE)</f>
        <v>INR</v>
      </c>
    </row>
    <row r="3" spans="1:11" x14ac:dyDescent="0.2">
      <c r="A3" s="4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 id]:[movie id]],Financials[],2,FALSE)</f>
        <v>200</v>
      </c>
      <c r="I3" cm="1">
        <f t="array" ref="I3">VLOOKUP(Movies[[#This Row],[movie id]:[movie id]],Financials[],3,FALSE)</f>
        <v>954.8</v>
      </c>
      <c r="J3" t="str" cm="1">
        <f t="array" ref="J3">VLOOKUP(Movies[[#This Row],[movie id]:[movie id]],Financials[],4,FALSE)</f>
        <v>Millions</v>
      </c>
      <c r="K3" t="str" cm="1">
        <f t="array" ref="K3">VLOOKUP(Movies[[#This Row],[movie id]:[movie id]],Financials[],5,FALSE)</f>
        <v>USD</v>
      </c>
    </row>
    <row r="4" spans="1:11" x14ac:dyDescent="0.2">
      <c r="A4" s="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 id]:[movie id]],Financials[],2,FALSE)</f>
        <v>165</v>
      </c>
      <c r="I4" cm="1">
        <f t="array" ref="I4">VLOOKUP(Movies[[#This Row],[movie id]:[movie id]],Financials[],3,FALSE)</f>
        <v>644.79999999999995</v>
      </c>
      <c r="J4" t="str" cm="1">
        <f t="array" ref="J4">VLOOKUP(Movies[[#This Row],[movie id]:[movie id]],Financials[],4,FALSE)</f>
        <v>Millions</v>
      </c>
      <c r="K4" t="str" cm="1">
        <f t="array" ref="K4">VLOOKUP(Movies[[#This Row],[movie id]:[movie id]],Financials[],5,FALSE)</f>
        <v>USD</v>
      </c>
    </row>
    <row r="5" spans="1:11" x14ac:dyDescent="0.2">
      <c r="A5" s="4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 id]:[movie id]],Financials[],2,FALSE)</f>
        <v>180</v>
      </c>
      <c r="I5" cm="1">
        <f t="array" ref="I5">VLOOKUP(Movies[[#This Row],[movie id]:[movie id]],Financials[],3,FALSE)</f>
        <v>854</v>
      </c>
      <c r="J5" t="str" cm="1">
        <f t="array" ref="J5">VLOOKUP(Movies[[#This Row],[movie id]:[movie id]],Financials[],4,FALSE)</f>
        <v>Millions</v>
      </c>
      <c r="K5" t="str" cm="1">
        <f t="array" ref="K5">VLOOKUP(Movies[[#This Row],[movie id]:[movie id]],Financials[],5,FALSE)</f>
        <v>USD</v>
      </c>
    </row>
    <row r="6" spans="1:11" x14ac:dyDescent="0.2">
      <c r="A6" s="4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 id]:[movie id]],Financials[],2,FALSE)</f>
        <v>250</v>
      </c>
      <c r="I6" cm="1">
        <f t="array" ref="I6">VLOOKUP(Movies[[#This Row],[movie id]:[movie id]],Financials[],3,FALSE)</f>
        <v>670</v>
      </c>
      <c r="J6" t="str" cm="1">
        <f t="array" ref="J6">VLOOKUP(Movies[[#This Row],[movie id]:[movie id]],Financials[],4,FALSE)</f>
        <v>Millions</v>
      </c>
      <c r="K6" t="str" cm="1">
        <f t="array" ref="K6">VLOOKUP(Movies[[#This Row],[movie id]:[movie id]],Financials[],5,FALSE)</f>
        <v>USD</v>
      </c>
    </row>
    <row r="7" spans="1:11" x14ac:dyDescent="0.2">
      <c r="A7" s="4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 id]:[movie id]],Financials[],2,FALSE)</f>
        <v>#N/A</v>
      </c>
      <c r="I7" t="e" cm="1">
        <f t="array" ref="I7">VLOOKUP(Movies[[#This Row],[movie id]:[movie id]],Financials[],3,FALSE)</f>
        <v>#N/A</v>
      </c>
      <c r="J7" t="e" cm="1">
        <f t="array" ref="J7">VLOOKUP(Movies[[#This Row],[movie id]:[movie id]],Financials[],4,FALSE)</f>
        <v>#N/A</v>
      </c>
      <c r="K7" t="e" cm="1">
        <f t="array" ref="K7">VLOOKUP(Movies[[#This Row],[movie id]:[movie id]],Financials[],5,FALSE)</f>
        <v>#N/A</v>
      </c>
    </row>
    <row r="8" spans="1:11" x14ac:dyDescent="0.2">
      <c r="A8" s="4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 id]:[movie id]],Financials[],2,FALSE)</f>
        <v>400</v>
      </c>
      <c r="I8" cm="1">
        <f t="array" ref="I8">VLOOKUP(Movies[[#This Row],[movie id]:[movie id]],Financials[],3,FALSE)</f>
        <v>2000</v>
      </c>
      <c r="J8" t="str" cm="1">
        <f t="array" ref="J8">VLOOKUP(Movies[[#This Row],[movie id]:[movie id]],Financials[],4,FALSE)</f>
        <v>Millions</v>
      </c>
      <c r="K8" t="str" cm="1">
        <f t="array" ref="K8">VLOOKUP(Movies[[#This Row],[movie id]:[movie id]],Financials[],5,FALSE)</f>
        <v>INR</v>
      </c>
    </row>
    <row r="9" spans="1:11" x14ac:dyDescent="0.2">
      <c r="A9" s="4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 id]:[movie id]],Financials[],2,FALSE)</f>
        <v>550</v>
      </c>
      <c r="I9" cm="1">
        <f t="array" ref="I9">VLOOKUP(Movies[[#This Row],[movie id]:[movie id]],Financials[],3,FALSE)</f>
        <v>4000</v>
      </c>
      <c r="J9" t="str" cm="1">
        <f t="array" ref="J9">VLOOKUP(Movies[[#This Row],[movie id]:[movie id]],Financials[],4,FALSE)</f>
        <v>Millions</v>
      </c>
      <c r="K9" t="str" cm="1">
        <f t="array" ref="K9">VLOOKUP(Movies[[#This Row],[movie id]:[movie id]],Financials[],5,FALSE)</f>
        <v>INR</v>
      </c>
    </row>
    <row r="10" spans="1:11" x14ac:dyDescent="0.2">
      <c r="A10" s="4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 id]:[movie id]],Financials[],2,FALSE)</f>
        <v>390</v>
      </c>
      <c r="I10" cm="1">
        <f t="array" ref="I10">VLOOKUP(Movies[[#This Row],[movie id]:[movie id]],Financials[],3,FALSE)</f>
        <v>1360</v>
      </c>
      <c r="J10" t="str" cm="1">
        <f t="array" ref="J10">VLOOKUP(Movies[[#This Row],[movie id]:[movie id]],Financials[],4,FALSE)</f>
        <v>Millions</v>
      </c>
      <c r="K10" t="str" cm="1">
        <f t="array" ref="K10">VLOOKUP(Movies[[#This Row],[movie id]:[movie id]],Financials[],5,FALSE)</f>
        <v>INR</v>
      </c>
    </row>
    <row r="11" spans="1:11" x14ac:dyDescent="0.2">
      <c r="A11" s="4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 id]:[movie id]],Financials[],2,FALSE)</f>
        <v>1.4</v>
      </c>
      <c r="I11" cm="1">
        <f t="array" ref="I11">VLOOKUP(Movies[[#This Row],[movie id]:[movie id]],Financials[],3,FALSE)</f>
        <v>3.5</v>
      </c>
      <c r="J11" t="str" cm="1">
        <f t="array" ref="J11">VLOOKUP(Movies[[#This Row],[movie id]:[movie id]],Financials[],4,FALSE)</f>
        <v>Billions</v>
      </c>
      <c r="K11" t="str" cm="1">
        <f t="array" ref="K11">VLOOKUP(Movies[[#This Row],[movie id]:[movie id]],Financials[],5,FALSE)</f>
        <v>INR</v>
      </c>
    </row>
    <row r="12" spans="1:11" x14ac:dyDescent="0.2">
      <c r="A12" s="4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 id]:[movie id]],Financials[],2,FALSE)</f>
        <v>25</v>
      </c>
      <c r="I12" cm="1">
        <f t="array" ref="I12">VLOOKUP(Movies[[#This Row],[movie id]:[movie id]],Financials[],3,FALSE)</f>
        <v>73.3</v>
      </c>
      <c r="J12" t="str" cm="1">
        <f t="array" ref="J12">VLOOKUP(Movies[[#This Row],[movie id]:[movie id]],Financials[],4,FALSE)</f>
        <v>Millions</v>
      </c>
      <c r="K12" t="str" cm="1">
        <f t="array" ref="K12">VLOOKUP(Movies[[#This Row],[movie id]:[movie id]],Financials[],5,FALSE)</f>
        <v>USD</v>
      </c>
    </row>
    <row r="13" spans="1:11" x14ac:dyDescent="0.2">
      <c r="A13" s="4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 id]:[movie id]],Financials[],2,FALSE)</f>
        <v>#N/A</v>
      </c>
      <c r="I13" t="e" cm="1">
        <f t="array" ref="I13">VLOOKUP(Movies[[#This Row],[movie id]:[movie id]],Financials[],3,FALSE)</f>
        <v>#N/A</v>
      </c>
      <c r="J13" t="e" cm="1">
        <f t="array" ref="J13">VLOOKUP(Movies[[#This Row],[movie id]:[movie id]],Financials[],4,FALSE)</f>
        <v>#N/A</v>
      </c>
      <c r="K13" t="e" cm="1">
        <f t="array" ref="K13">VLOOKUP(Movies[[#This Row],[movie id]:[movie id]],Financials[],5,FALSE)</f>
        <v>#N/A</v>
      </c>
    </row>
    <row r="14" spans="1:11" x14ac:dyDescent="0.2">
      <c r="A14" s="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 id]:[movie id]],Financials[],2,FALSE)</f>
        <v>165</v>
      </c>
      <c r="I14" cm="1">
        <f t="array" ref="I14">VLOOKUP(Movies[[#This Row],[movie id]:[movie id]],Financials[],3,FALSE)</f>
        <v>701.8</v>
      </c>
      <c r="J14" t="str" cm="1">
        <f t="array" ref="J14">VLOOKUP(Movies[[#This Row],[movie id]:[movie id]],Financials[],4,FALSE)</f>
        <v>Millions</v>
      </c>
      <c r="K14" t="str" cm="1">
        <f t="array" ref="K14">VLOOKUP(Movies[[#This Row],[movie id]:[movie id]],Financials[],5,FALSE)</f>
        <v>USD</v>
      </c>
    </row>
    <row r="15" spans="1:11" x14ac:dyDescent="0.2">
      <c r="A15" s="4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 id]:[movie id]],Financials[],2,FALSE)</f>
        <v>55</v>
      </c>
      <c r="I15" cm="1">
        <f t="array" ref="I15">VLOOKUP(Movies[[#This Row],[movie id]:[movie id]],Financials[],3,FALSE)</f>
        <v>307.10000000000002</v>
      </c>
      <c r="J15" t="str" cm="1">
        <f t="array" ref="J15">VLOOKUP(Movies[[#This Row],[movie id]:[movie id]],Financials[],4,FALSE)</f>
        <v>Millions</v>
      </c>
      <c r="K15" t="str" cm="1">
        <f t="array" ref="K15">VLOOKUP(Movies[[#This Row],[movie id]:[movie id]],Financials[],5,FALSE)</f>
        <v>USD</v>
      </c>
    </row>
    <row r="16" spans="1:11" x14ac:dyDescent="0.2">
      <c r="A16" s="4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 id]:[movie id]],Financials[],2,FALSE)</f>
        <v>103</v>
      </c>
      <c r="I16" cm="1">
        <f t="array" ref="I16">VLOOKUP(Movies[[#This Row],[movie id]:[movie id]],Financials[],3,FALSE)</f>
        <v>460.5</v>
      </c>
      <c r="J16" t="str" cm="1">
        <f t="array" ref="J16">VLOOKUP(Movies[[#This Row],[movie id]:[movie id]],Financials[],4,FALSE)</f>
        <v>Millions</v>
      </c>
      <c r="K16" t="str" cm="1">
        <f t="array" ref="K16">VLOOKUP(Movies[[#This Row],[movie id]:[movie id]],Financials[],5,FALSE)</f>
        <v>USD</v>
      </c>
    </row>
    <row r="17" spans="1:11" x14ac:dyDescent="0.2">
      <c r="A17" s="4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 id]:[movie id]],Financials[],2,FALSE)</f>
        <v>200</v>
      </c>
      <c r="I17" cm="1">
        <f t="array" ref="I17">VLOOKUP(Movies[[#This Row],[movie id]:[movie id]],Financials[],3,FALSE)</f>
        <v>2202</v>
      </c>
      <c r="J17" t="str" cm="1">
        <f t="array" ref="J17">VLOOKUP(Movies[[#This Row],[movie id]:[movie id]],Financials[],4,FALSE)</f>
        <v>Millions</v>
      </c>
      <c r="K17" t="str" cm="1">
        <f t="array" ref="K17">VLOOKUP(Movies[[#This Row],[movie id]:[movie id]],Financials[],5,FALSE)</f>
        <v>USD</v>
      </c>
    </row>
    <row r="18" spans="1:11" x14ac:dyDescent="0.2">
      <c r="A18" s="4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 id]:[movie id]],Financials[],2,FALSE)</f>
        <v>3.18</v>
      </c>
      <c r="I18" cm="1">
        <f t="array" ref="I18">VLOOKUP(Movies[[#This Row],[movie id]:[movie id]],Financials[],3,FALSE)</f>
        <v>3.3</v>
      </c>
      <c r="J18" t="str" cm="1">
        <f t="array" ref="J18">VLOOKUP(Movies[[#This Row],[movie id]:[movie id]],Financials[],4,FALSE)</f>
        <v>Millions</v>
      </c>
      <c r="K18" t="str" cm="1">
        <f t="array" ref="K18">VLOOKUP(Movies[[#This Row],[movie id]:[movie id]],Financials[],5,FALSE)</f>
        <v>USD</v>
      </c>
    </row>
    <row r="19" spans="1:11" x14ac:dyDescent="0.2">
      <c r="A19" s="4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 id]:[movie id]],Financials[],2,FALSE)</f>
        <v>237</v>
      </c>
      <c r="I19" cm="1">
        <f t="array" ref="I19">VLOOKUP(Movies[[#This Row],[movie id]:[movie id]],Financials[],3,FALSE)</f>
        <v>2847</v>
      </c>
      <c r="J19" t="str" cm="1">
        <f t="array" ref="J19">VLOOKUP(Movies[[#This Row],[movie id]:[movie id]],Financials[],4,FALSE)</f>
        <v>Millions</v>
      </c>
      <c r="K19" t="str" cm="1">
        <f t="array" ref="K19">VLOOKUP(Movies[[#This Row],[movie id]:[movie id]],Financials[],5,FALSE)</f>
        <v>USD</v>
      </c>
    </row>
    <row r="20" spans="1:11" x14ac:dyDescent="0.2">
      <c r="A20" s="4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 id]:[movie id]],Financials[],2,FALSE)</f>
        <v>7.2</v>
      </c>
      <c r="I20" cm="1">
        <f t="array" ref="I20">VLOOKUP(Movies[[#This Row],[movie id]:[movie id]],Financials[],3,FALSE)</f>
        <v>291</v>
      </c>
      <c r="J20" t="str" cm="1">
        <f t="array" ref="J20">VLOOKUP(Movies[[#This Row],[movie id]:[movie id]],Financials[],4,FALSE)</f>
        <v>Millions</v>
      </c>
      <c r="K20" t="str" cm="1">
        <f t="array" ref="K20">VLOOKUP(Movies[[#This Row],[movie id]:[movie id]],Financials[],5,FALSE)</f>
        <v>USD</v>
      </c>
    </row>
    <row r="21" spans="1:11" x14ac:dyDescent="0.2">
      <c r="A21" s="4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 id]:[movie id]],Financials[],2,FALSE)</f>
        <v>185</v>
      </c>
      <c r="I21" cm="1">
        <f t="array" ref="I21">VLOOKUP(Movies[[#This Row],[movie id]:[movie id]],Financials[],3,FALSE)</f>
        <v>1006</v>
      </c>
      <c r="J21" t="str" cm="1">
        <f t="array" ref="J21">VLOOKUP(Movies[[#This Row],[movie id]:[movie id]],Financials[],4,FALSE)</f>
        <v>Millions</v>
      </c>
      <c r="K21" t="str" cm="1">
        <f t="array" ref="K21">VLOOKUP(Movies[[#This Row],[movie id]:[movie id]],Financials[],5,FALSE)</f>
        <v>USD</v>
      </c>
    </row>
    <row r="22" spans="1:11" x14ac:dyDescent="0.2">
      <c r="A22" s="4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 id]:[movie id]],Financials[],2,FALSE)</f>
        <v>22</v>
      </c>
      <c r="I22" cm="1">
        <f t="array" ref="I22">VLOOKUP(Movies[[#This Row],[movie id]:[movie id]],Financials[],3,FALSE)</f>
        <v>322.2</v>
      </c>
      <c r="J22" t="str" cm="1">
        <f t="array" ref="J22">VLOOKUP(Movies[[#This Row],[movie id]:[movie id]],Financials[],4,FALSE)</f>
        <v>Millions</v>
      </c>
      <c r="K22" t="str" cm="1">
        <f t="array" ref="K22">VLOOKUP(Movies[[#This Row],[movie id]:[movie id]],Financials[],5,FALSE)</f>
        <v>USD</v>
      </c>
    </row>
    <row r="23" spans="1:11" x14ac:dyDescent="0.2">
      <c r="A23" s="4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 id]:[movie id]],Financials[],2,FALSE)</f>
        <v>63</v>
      </c>
      <c r="I23" cm="1">
        <f t="array" ref="I23">VLOOKUP(Movies[[#This Row],[movie id]:[movie id]],Financials[],3,FALSE)</f>
        <v>1046</v>
      </c>
      <c r="J23" t="str" cm="1">
        <f t="array" ref="J23">VLOOKUP(Movies[[#This Row],[movie id]:[movie id]],Financials[],4,FALSE)</f>
        <v>Millions</v>
      </c>
      <c r="K23" t="str" cm="1">
        <f t="array" ref="K23">VLOOKUP(Movies[[#This Row],[movie id]:[movie id]],Financials[],5,FALSE)</f>
        <v>USD</v>
      </c>
    </row>
    <row r="24" spans="1:11" x14ac:dyDescent="0.2">
      <c r="A24" s="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 id]:[movie id]],Financials[],2,FALSE)</f>
        <v>15.5</v>
      </c>
      <c r="I24" cm="1">
        <f t="array" ref="I24">VLOOKUP(Movies[[#This Row],[movie id]:[movie id]],Financials[],3,FALSE)</f>
        <v>263.10000000000002</v>
      </c>
      <c r="J24" t="str" cm="1">
        <f t="array" ref="J24">VLOOKUP(Movies[[#This Row],[movie id]:[movie id]],Financials[],4,FALSE)</f>
        <v>Millions</v>
      </c>
      <c r="K24" t="str" cm="1">
        <f t="array" ref="K24">VLOOKUP(Movies[[#This Row],[movie id]:[movie id]],Financials[],5,FALSE)</f>
        <v>USD</v>
      </c>
    </row>
    <row r="25" spans="1:11" x14ac:dyDescent="0.2">
      <c r="A25" s="4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 id]:[movie id]],Financials[],2,FALSE)</f>
        <v>400</v>
      </c>
      <c r="I25" cm="1">
        <f t="array" ref="I25">VLOOKUP(Movies[[#This Row],[movie id]:[movie id]],Financials[],3,FALSE)</f>
        <v>2798</v>
      </c>
      <c r="J25" t="str" cm="1">
        <f t="array" ref="J25">VLOOKUP(Movies[[#This Row],[movie id]:[movie id]],Financials[],4,FALSE)</f>
        <v>Millions</v>
      </c>
      <c r="K25" t="str" cm="1">
        <f t="array" ref="K25">VLOOKUP(Movies[[#This Row],[movie id]:[movie id]],Financials[],5,FALSE)</f>
        <v>USD</v>
      </c>
    </row>
    <row r="26" spans="1:11" x14ac:dyDescent="0.2">
      <c r="A26" s="4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 id]:[movie id]],Financials[],2,FALSE)</f>
        <v>400</v>
      </c>
      <c r="I26" cm="1">
        <f t="array" ref="I26">VLOOKUP(Movies[[#This Row],[movie id]:[movie id]],Financials[],3,FALSE)</f>
        <v>2048</v>
      </c>
      <c r="J26" t="str" cm="1">
        <f t="array" ref="J26">VLOOKUP(Movies[[#This Row],[movie id]:[movie id]],Financials[],4,FALSE)</f>
        <v>Millions</v>
      </c>
      <c r="K26" t="str" cm="1">
        <f t="array" ref="K26">VLOOKUP(Movies[[#This Row],[movie id]:[movie id]],Financials[],5,FALSE)</f>
        <v>USD</v>
      </c>
    </row>
    <row r="27" spans="1:11" x14ac:dyDescent="0.2">
      <c r="A27" s="4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 id]:[movie id]],Financials[],2,FALSE)</f>
        <v>70</v>
      </c>
      <c r="I27" cm="1">
        <f t="array" ref="I27">VLOOKUP(Movies[[#This Row],[movie id]:[movie id]],Financials[],3,FALSE)</f>
        <v>100</v>
      </c>
      <c r="J27" t="str" cm="1">
        <f t="array" ref="J27">VLOOKUP(Movies[[#This Row],[movie id]:[movie id]],Financials[],4,FALSE)</f>
        <v>Millions</v>
      </c>
      <c r="K27" t="str" cm="1">
        <f t="array" ref="K27">VLOOKUP(Movies[[#This Row],[movie id]:[movie id]],Financials[],5,FALSE)</f>
        <v>INR</v>
      </c>
    </row>
    <row r="28" spans="1:11" x14ac:dyDescent="0.2">
      <c r="A28" s="4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 id]:[movie id]],Financials[],2,FALSE)</f>
        <v>120</v>
      </c>
      <c r="I28" cm="1">
        <f t="array" ref="I28">VLOOKUP(Movies[[#This Row],[movie id]:[movie id]],Financials[],3,FALSE)</f>
        <v>1350</v>
      </c>
      <c r="J28" t="str" cm="1">
        <f t="array" ref="J28">VLOOKUP(Movies[[#This Row],[movie id]:[movie id]],Financials[],4,FALSE)</f>
        <v>Millions</v>
      </c>
      <c r="K28" t="str" cm="1">
        <f t="array" ref="K28">VLOOKUP(Movies[[#This Row],[movie id]:[movie id]],Financials[],5,FALSE)</f>
        <v>INR</v>
      </c>
    </row>
    <row r="29" spans="1:11" x14ac:dyDescent="0.2">
      <c r="A29" s="4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 id]:[movie id]],Financials[],2,FALSE)</f>
        <v>100</v>
      </c>
      <c r="I29" cm="1">
        <f t="array" ref="I29">VLOOKUP(Movies[[#This Row],[movie id]:[movie id]],Financials[],3,FALSE)</f>
        <v>410</v>
      </c>
      <c r="J29" t="str" cm="1">
        <f t="array" ref="J29">VLOOKUP(Movies[[#This Row],[movie id]:[movie id]],Financials[],4,FALSE)</f>
        <v>Millions</v>
      </c>
      <c r="K29" t="str" cm="1">
        <f t="array" ref="K29">VLOOKUP(Movies[[#This Row],[movie id]:[movie id]],Financials[],5,FALSE)</f>
        <v>INR</v>
      </c>
    </row>
    <row r="30" spans="1:11" x14ac:dyDescent="0.2">
      <c r="A30" s="4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 id]:[movie id]],Financials[],2,FALSE)</f>
        <v>850</v>
      </c>
      <c r="I30" cm="1">
        <f t="array" ref="I30">VLOOKUP(Movies[[#This Row],[movie id]:[movie id]],Financials[],3,FALSE)</f>
        <v>8540</v>
      </c>
      <c r="J30" t="str" cm="1">
        <f t="array" ref="J30">VLOOKUP(Movies[[#This Row],[movie id]:[movie id]],Financials[],4,FALSE)</f>
        <v>Millions</v>
      </c>
      <c r="K30" t="str" cm="1">
        <f t="array" ref="K30">VLOOKUP(Movies[[#This Row],[movie id]:[movie id]],Financials[],5,FALSE)</f>
        <v>INR</v>
      </c>
    </row>
    <row r="31" spans="1:11" x14ac:dyDescent="0.2">
      <c r="A31" s="4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 id]:[movie id]],Financials[],2,FALSE)</f>
        <v>1</v>
      </c>
      <c r="I31" cm="1">
        <f t="array" ref="I31">VLOOKUP(Movies[[#This Row],[movie id]:[movie id]],Financials[],3,FALSE)</f>
        <v>5.9</v>
      </c>
      <c r="J31" t="str" cm="1">
        <f t="array" ref="J31">VLOOKUP(Movies[[#This Row],[movie id]:[movie id]],Financials[],4,FALSE)</f>
        <v>Billions</v>
      </c>
      <c r="K31" t="str" cm="1">
        <f t="array" ref="K31">VLOOKUP(Movies[[#This Row],[movie id]:[movie id]],Financials[],5,FALSE)</f>
        <v>INR</v>
      </c>
    </row>
    <row r="32" spans="1:11" x14ac:dyDescent="0.2">
      <c r="A32" s="4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 id]:[movie id]],Financials[],2,FALSE)</f>
        <v>2</v>
      </c>
      <c r="I32" cm="1">
        <f t="array" ref="I32">VLOOKUP(Movies[[#This Row],[movie id]:[movie id]],Financials[],3,FALSE)</f>
        <v>3.6</v>
      </c>
      <c r="J32" t="str" cm="1">
        <f t="array" ref="J32">VLOOKUP(Movies[[#This Row],[movie id]:[movie id]],Financials[],4,FALSE)</f>
        <v>Billions</v>
      </c>
      <c r="K32" t="str" cm="1">
        <f t="array" ref="K32">VLOOKUP(Movies[[#This Row],[movie id]:[movie id]],Financials[],5,FALSE)</f>
        <v>INR</v>
      </c>
    </row>
    <row r="33" spans="1:11" x14ac:dyDescent="0.2">
      <c r="A33" s="4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 id]:[movie id]],Financials[],2,FALSE)</f>
        <v>5.5</v>
      </c>
      <c r="I33" cm="1">
        <f t="array" ref="I33">VLOOKUP(Movies[[#This Row],[movie id]:[movie id]],Financials[],3,FALSE)</f>
        <v>12</v>
      </c>
      <c r="J33" t="str" cm="1">
        <f t="array" ref="J33">VLOOKUP(Movies[[#This Row],[movie id]:[movie id]],Financials[],4,FALSE)</f>
        <v>Billions</v>
      </c>
      <c r="K33" t="str" cm="1">
        <f t="array" ref="K33">VLOOKUP(Movies[[#This Row],[movie id]:[movie id]],Financials[],5,FALSE)</f>
        <v>INR</v>
      </c>
    </row>
    <row r="34" spans="1:11" x14ac:dyDescent="0.2">
      <c r="A34" s="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 id]:[movie id]],Financials[],2,FALSE)</f>
        <v>1.8</v>
      </c>
      <c r="I34" cm="1">
        <f t="array" ref="I34">VLOOKUP(Movies[[#This Row],[movie id]:[movie id]],Financials[],3,FALSE)</f>
        <v>6.5</v>
      </c>
      <c r="J34" t="str" cm="1">
        <f t="array" ref="J34">VLOOKUP(Movies[[#This Row],[movie id]:[movie id]],Financials[],4,FALSE)</f>
        <v>Billions</v>
      </c>
      <c r="K34" t="str" cm="1">
        <f t="array" ref="K34">VLOOKUP(Movies[[#This Row],[movie id]:[movie id]],Financials[],5,FALSE)</f>
        <v>INR</v>
      </c>
    </row>
    <row r="35" spans="1:11" x14ac:dyDescent="0.2">
      <c r="A35" s="4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 id]:[movie id]],Financials[],2,FALSE)</f>
        <v>250</v>
      </c>
      <c r="I35" cm="1">
        <f t="array" ref="I35">VLOOKUP(Movies[[#This Row],[movie id]:[movie id]],Financials[],3,FALSE)</f>
        <v>3409</v>
      </c>
      <c r="J35" t="str" cm="1">
        <f t="array" ref="J35">VLOOKUP(Movies[[#This Row],[movie id]:[movie id]],Financials[],4,FALSE)</f>
        <v>Millions</v>
      </c>
      <c r="K35" t="str" cm="1">
        <f t="array" ref="K35">VLOOKUP(Movies[[#This Row],[movie id]:[movie id]],Financials[],5,FALSE)</f>
        <v>INR</v>
      </c>
    </row>
    <row r="36" spans="1:11" x14ac:dyDescent="0.2">
      <c r="A36" s="4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 id]:[movie id]],Financials[],2,FALSE)</f>
        <v>900</v>
      </c>
      <c r="I36" cm="1">
        <f t="array" ref="I36">VLOOKUP(Movies[[#This Row],[movie id]:[movie id]],Financials[],3,FALSE)</f>
        <v>11690</v>
      </c>
      <c r="J36" t="str" cm="1">
        <f t="array" ref="J36">VLOOKUP(Movies[[#This Row],[movie id]:[movie id]],Financials[],4,FALSE)</f>
        <v>Millions</v>
      </c>
      <c r="K36" t="str" cm="1">
        <f t="array" ref="K36">VLOOKUP(Movies[[#This Row],[movie id]:[movie id]],Financials[],5,FALSE)</f>
        <v>INR</v>
      </c>
    </row>
    <row r="37" spans="1:11" x14ac:dyDescent="0.2">
      <c r="A37" s="4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 id]:[movie id]],Financials[],2,FALSE)</f>
        <v>216.7</v>
      </c>
      <c r="I37" cm="1">
        <f t="array" ref="I37">VLOOKUP(Movies[[#This Row],[movie id]:[movie id]],Financials[],3,FALSE)</f>
        <v>370.6</v>
      </c>
      <c r="J37" t="str" cm="1">
        <f t="array" ref="J37">VLOOKUP(Movies[[#This Row],[movie id]:[movie id]],Financials[],4,FALSE)</f>
        <v>Millions</v>
      </c>
      <c r="K37" t="str" cm="1">
        <f t="array" ref="K37">VLOOKUP(Movies[[#This Row],[movie id]:[movie id]],Financials[],5,FALSE)</f>
        <v>USD</v>
      </c>
    </row>
    <row r="38" spans="1:11" x14ac:dyDescent="0.2">
      <c r="A38" s="4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 id]:[movie id]],Financials[],2,FALSE)</f>
        <v>177</v>
      </c>
      <c r="I38" cm="1">
        <f t="array" ref="I38">VLOOKUP(Movies[[#This Row],[movie id]:[movie id]],Financials[],3,FALSE)</f>
        <v>714.4</v>
      </c>
      <c r="J38" t="str" cm="1">
        <f t="array" ref="J38">VLOOKUP(Movies[[#This Row],[movie id]:[movie id]],Financials[],4,FALSE)</f>
        <v>Millions</v>
      </c>
      <c r="K38" t="str" cm="1">
        <f t="array" ref="K38">VLOOKUP(Movies[[#This Row],[movie id]:[movie id]],Financials[],5,FALSE)</f>
        <v>USD</v>
      </c>
    </row>
    <row r="39" spans="1:11" x14ac:dyDescent="0.2">
      <c r="A39" s="4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 id]:[movie id]],Financials[],2,FALSE)</f>
        <v>1.8</v>
      </c>
      <c r="I39" cm="1">
        <f t="array" ref="I39">VLOOKUP(Movies[[#This Row],[movie id]:[movie id]],Financials[],3,FALSE)</f>
        <v>3.1</v>
      </c>
      <c r="J39" t="str" cm="1">
        <f t="array" ref="J39">VLOOKUP(Movies[[#This Row],[movie id]:[movie id]],Financials[],4,FALSE)</f>
        <v>Billions</v>
      </c>
      <c r="K39" t="str" cm="1">
        <f t="array" ref="K39">VLOOKUP(Movies[[#This Row],[movie id]:[movie id]],Financials[],5,FALSE)</f>
        <v>INR</v>
      </c>
    </row>
    <row r="40" spans="1:11" x14ac:dyDescent="0.2">
      <c r="A40" s="4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 id]:[movie id]],Financials[],2,FALSE)</f>
        <v>500</v>
      </c>
      <c r="I40" cm="1">
        <f t="array" ref="I40">VLOOKUP(Movies[[#This Row],[movie id]:[movie id]],Financials[],3,FALSE)</f>
        <v>950</v>
      </c>
      <c r="J40" t="str" cm="1">
        <f t="array" ref="J40">VLOOKUP(Movies[[#This Row],[movie id]:[movie id]],Financials[],4,FALSE)</f>
        <v>Millions</v>
      </c>
      <c r="K40" t="str" cm="1">
        <f t="array" ref="K40">VLOOKUP(Movies[[#This Row],[movie id]:[movie id]],Financials[],5,FALSE)</f>
        <v>INR</v>
      </c>
    </row>
    <row r="41" spans="1:11" x14ac:dyDescent="0.2">
      <c r="H41" t="e" cm="1">
        <f t="array" ref="H41">VLOOKUP(Movies[[#This Row],[movie id]:[movie id]],Financials[],2,FALSE)</f>
        <v>#N/A</v>
      </c>
      <c r="I41" t="e" cm="1">
        <f t="array" ref="I41">VLOOKUP(Movies[[#This Row],[movie id]:[movie id]],Financials[],3,FALSE)</f>
        <v>#N/A</v>
      </c>
      <c r="J41" t="e" cm="1">
        <f t="array" ref="J41">VLOOKUP(Movies[[#This Row],[movie id]:[movie id]],Financials[],4,FALSE)</f>
        <v>#N/A</v>
      </c>
      <c r="K41" t="e" cm="1">
        <f t="array" ref="K41">VLOOKUP(Movies[[#This Row],[movie id]:[movie id]],Financials[],5,FALSE)</f>
        <v>#N/A</v>
      </c>
    </row>
    <row r="42" spans="1:11" x14ac:dyDescent="0.2">
      <c r="H42" t="e" cm="1">
        <f t="array" ref="H42">VLOOKUP(Movies[[#This Row],[movie id]:[movie id]],Financials[],2,FALSE)</f>
        <v>#N/A</v>
      </c>
      <c r="I42" t="e" cm="1">
        <f t="array" ref="I42">VLOOKUP(Movies[[#This Row],[movie id]:[movie id]],Financials[],3,FALSE)</f>
        <v>#N/A</v>
      </c>
      <c r="J42" t="e" cm="1">
        <f t="array" ref="J42">VLOOKUP(Movies[[#This Row],[movie id]:[movie id]],Financials[],4,FALSE)</f>
        <v>#N/A</v>
      </c>
      <c r="K42" t="e" cm="1">
        <f t="array" ref="K42">VLOOKUP(Movies[[#This Row],[movie id]:[movie id]],Financials[],5,FALSE)</f>
        <v>#N/A</v>
      </c>
    </row>
  </sheetData>
  <phoneticPr fontId="2" type="noConversion"/>
  <conditionalFormatting sqref="A1:B1048576">
    <cfRule type="duplicateValues" dxfId="7" priority="3"/>
  </conditionalFormatting>
  <conditionalFormatting sqref="A4:B4">
    <cfRule type="duplicateValues" dxfId="6" priority="5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I41"/>
  <sheetViews>
    <sheetView zoomScale="160" zoomScaleNormal="160" workbookViewId="0">
      <selection activeCell="B1" sqref="B1:B1048576"/>
    </sheetView>
  </sheetViews>
  <sheetFormatPr baseColWidth="10" defaultColWidth="8.83203125" defaultRowHeight="15" x14ac:dyDescent="0.2"/>
  <cols>
    <col min="2" max="2" width="9.5" customWidth="1"/>
  </cols>
  <sheetData>
    <row r="1" spans="1:9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9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9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9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9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9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9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9" x14ac:dyDescent="0.2">
      <c r="A8">
        <v>108</v>
      </c>
      <c r="B8">
        <v>550</v>
      </c>
      <c r="C8">
        <v>4000</v>
      </c>
      <c r="D8" t="s">
        <v>33</v>
      </c>
      <c r="E8" t="s">
        <v>32</v>
      </c>
      <c r="I8">
        <f>INDEX(Financials[],1,2)</f>
        <v>1</v>
      </c>
    </row>
    <row r="9" spans="1:9" x14ac:dyDescent="0.2">
      <c r="A9">
        <v>109</v>
      </c>
      <c r="B9">
        <v>390</v>
      </c>
      <c r="C9">
        <v>1360</v>
      </c>
      <c r="D9" t="s">
        <v>33</v>
      </c>
      <c r="E9" t="s">
        <v>32</v>
      </c>
      <c r="H9">
        <f>MATCH(107,Financials[movie_id],0)</f>
        <v>6</v>
      </c>
    </row>
    <row r="10" spans="1:9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9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9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9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9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9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9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baseColWidth="10" defaultColWidth="8.83203125" defaultRowHeight="15" x14ac:dyDescent="0.2"/>
  <cols>
    <col min="2" max="2" width="26.5" customWidth="1"/>
    <col min="3" max="3" width="10.832031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marvel details</vt:lpstr>
      <vt:lpstr>X LOOKUP</vt:lpstr>
      <vt:lpstr>INDEX MATCH</vt:lpstr>
      <vt:lpstr>VLOOKUP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Bakr</cp:lastModifiedBy>
  <dcterms:created xsi:type="dcterms:W3CDTF">2015-06-05T18:17:20Z</dcterms:created>
  <dcterms:modified xsi:type="dcterms:W3CDTF">2025-01-29T11:49:13Z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