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sin.ider\Desktop\"/>
    </mc:Choice>
  </mc:AlternateContent>
  <bookViews>
    <workbookView xWindow="0" yWindow="0" windowWidth="20400" windowHeight="892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AC20" i="1"/>
  <c r="AC21" i="1"/>
  <c r="AC22" i="1"/>
  <c r="AC19" i="1"/>
  <c r="AE19" i="1" s="1"/>
  <c r="AD20" i="1"/>
  <c r="AE20" i="1"/>
  <c r="AD21" i="1"/>
  <c r="AE21" i="1"/>
  <c r="AD22" i="1"/>
  <c r="AE22" i="1"/>
  <c r="AD19" i="1"/>
  <c r="AB19" i="1"/>
  <c r="AB20" i="1"/>
  <c r="AB21" i="1"/>
  <c r="AB22" i="1"/>
  <c r="R20" i="1"/>
  <c r="S20" i="1"/>
  <c r="R21" i="1"/>
  <c r="S21" i="1"/>
  <c r="X20" i="1"/>
  <c r="Y20" i="1"/>
  <c r="Z20" i="1"/>
  <c r="AA20" i="1"/>
  <c r="X21" i="1"/>
  <c r="Y21" i="1"/>
  <c r="Z21" i="1"/>
  <c r="AA21" i="1"/>
  <c r="R19" i="1"/>
  <c r="S19" i="1"/>
  <c r="X19" i="1"/>
  <c r="Y19" i="1"/>
  <c r="Z19" i="1"/>
  <c r="AA19" i="1"/>
  <c r="Q19" i="1" l="1"/>
  <c r="Q21" i="1"/>
  <c r="Q20" i="1"/>
  <c r="P19" i="1"/>
  <c r="P21" i="1"/>
  <c r="P20" i="1"/>
  <c r="C2" i="1"/>
  <c r="T18" i="1" l="1"/>
  <c r="X18" i="1" s="1"/>
  <c r="T17" i="1"/>
  <c r="X22" i="1"/>
  <c r="Y22" i="1"/>
  <c r="Z22" i="1"/>
  <c r="AA22" i="1"/>
  <c r="R22" i="1"/>
  <c r="S22" i="1"/>
  <c r="Y17" i="1"/>
  <c r="AA17" i="1"/>
  <c r="S17" i="1"/>
  <c r="Y18" i="1"/>
  <c r="AA18" i="1"/>
  <c r="S18" i="1"/>
  <c r="X35" i="1"/>
  <c r="Y36" i="1"/>
  <c r="AA36" i="1" s="1"/>
  <c r="Y35" i="1"/>
  <c r="AA35" i="1" s="1"/>
  <c r="V32" i="1"/>
  <c r="O33" i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Q32" i="1"/>
  <c r="Q33" i="1"/>
  <c r="P32" i="1"/>
  <c r="B28" i="1"/>
  <c r="B2" i="1"/>
  <c r="R18" i="1" l="1"/>
  <c r="Z18" i="1"/>
  <c r="X17" i="1"/>
  <c r="Q17" i="1" s="1"/>
  <c r="Q22" i="1"/>
  <c r="Q18" i="1"/>
  <c r="AB37" i="1"/>
  <c r="AC37" i="1" s="1"/>
  <c r="R17" i="1"/>
  <c r="Z17" i="1"/>
  <c r="P18" i="1"/>
  <c r="P22" i="1"/>
  <c r="P17" i="1"/>
  <c r="P33" i="1"/>
  <c r="D29" i="1"/>
  <c r="D2" i="1"/>
  <c r="AB38" i="1" l="1"/>
  <c r="AB39" i="1" s="1"/>
  <c r="AC34" i="1"/>
  <c r="Q34" i="1"/>
  <c r="P34" i="1"/>
  <c r="P35" i="1"/>
  <c r="U5" i="1"/>
  <c r="U6" i="1"/>
  <c r="U7" i="1"/>
  <c r="U3" i="1"/>
  <c r="Q35" i="1" l="1"/>
  <c r="P36" i="1"/>
  <c r="T5" i="1"/>
  <c r="V5" i="1" s="1"/>
  <c r="V7" i="1"/>
  <c r="V8" i="1"/>
  <c r="V3" i="1"/>
  <c r="V6" i="1"/>
  <c r="F2" i="1"/>
  <c r="H2" i="1" s="1"/>
  <c r="R4" i="1"/>
  <c r="U4" i="1" s="1"/>
  <c r="E2" i="1"/>
  <c r="G2" i="1" s="1"/>
  <c r="Q36" i="1" l="1"/>
  <c r="P37" i="1"/>
  <c r="V4" i="1"/>
  <c r="J2" i="1"/>
  <c r="J3" i="1" s="1"/>
  <c r="J4" i="1" s="1"/>
  <c r="J5" i="1" s="1"/>
  <c r="Q37" i="1" l="1"/>
  <c r="P38" i="1"/>
  <c r="I2" i="1"/>
  <c r="K2" i="1" s="1"/>
  <c r="K3" i="1" s="1"/>
  <c r="K4" i="1" s="1"/>
  <c r="K5" i="1" s="1"/>
  <c r="K6" i="1" s="1"/>
  <c r="K7" i="1" s="1"/>
  <c r="K8" i="1" s="1"/>
  <c r="K9" i="1" s="1"/>
  <c r="B29" i="1"/>
  <c r="Q38" i="1" l="1"/>
  <c r="P39" i="1"/>
  <c r="A3" i="1"/>
  <c r="B3" i="1" l="1"/>
  <c r="C3" i="1"/>
  <c r="Q39" i="1"/>
  <c r="P40" i="1"/>
  <c r="D3" i="1"/>
  <c r="A4" i="1"/>
  <c r="B4" i="1" l="1"/>
  <c r="C4" i="1"/>
  <c r="Q40" i="1"/>
  <c r="P41" i="1"/>
  <c r="D4" i="1"/>
  <c r="A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M2" i="1"/>
  <c r="N2" i="1"/>
  <c r="B5" i="1" l="1"/>
  <c r="C5" i="1"/>
  <c r="Q41" i="1"/>
  <c r="P42" i="1"/>
  <c r="D5" i="1"/>
  <c r="A6" i="1"/>
  <c r="B6" i="1" l="1"/>
  <c r="C6" i="1"/>
  <c r="Q42" i="1"/>
  <c r="P43" i="1"/>
  <c r="D6" i="1"/>
  <c r="A7" i="1"/>
  <c r="M3" i="1"/>
  <c r="N3" i="1"/>
  <c r="B7" i="1" l="1"/>
  <c r="C7" i="1"/>
  <c r="Q43" i="1"/>
  <c r="P44" i="1"/>
  <c r="D7" i="1"/>
  <c r="I3" i="1"/>
  <c r="I4" i="1" s="1"/>
  <c r="A8" i="1"/>
  <c r="M4" i="1"/>
  <c r="N4" i="1"/>
  <c r="B8" i="1" l="1"/>
  <c r="C8" i="1"/>
  <c r="Q44" i="1"/>
  <c r="P45" i="1"/>
  <c r="D8" i="1"/>
  <c r="I5" i="1"/>
  <c r="L3" i="1"/>
  <c r="L2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A9" i="1"/>
  <c r="M5" i="1"/>
  <c r="N5" i="1"/>
  <c r="B9" i="1" l="1"/>
  <c r="C9" i="1"/>
  <c r="Q45" i="1"/>
  <c r="P46" i="1"/>
  <c r="D9" i="1"/>
  <c r="L4" i="1"/>
  <c r="I6" i="1"/>
  <c r="L5" i="1"/>
  <c r="A10" i="1"/>
  <c r="M6" i="1"/>
  <c r="N6" i="1"/>
  <c r="B10" i="1" l="1"/>
  <c r="C10" i="1"/>
  <c r="Q46" i="1"/>
  <c r="D10" i="1"/>
  <c r="I7" i="1"/>
  <c r="L6" i="1"/>
  <c r="A11" i="1"/>
  <c r="M7" i="1"/>
  <c r="N7" i="1"/>
  <c r="B11" i="1" l="1"/>
  <c r="C11" i="1"/>
  <c r="Q47" i="1"/>
  <c r="P47" i="1"/>
  <c r="D11" i="1"/>
  <c r="I8" i="1"/>
  <c r="L7" i="1"/>
  <c r="M8" i="1"/>
  <c r="N8" i="1"/>
  <c r="Q48" i="1" l="1"/>
  <c r="P48" i="1"/>
  <c r="I9" i="1"/>
  <c r="L8" i="1"/>
  <c r="M9" i="1"/>
  <c r="N9" i="1"/>
  <c r="I10" i="1" l="1"/>
  <c r="L9" i="1"/>
  <c r="M10" i="1"/>
  <c r="N10" i="1"/>
  <c r="I11" i="1" l="1"/>
  <c r="L10" i="1"/>
  <c r="N11" i="1"/>
  <c r="M11" i="1"/>
  <c r="A12" i="1"/>
  <c r="B12" i="1" l="1"/>
  <c r="C12" i="1"/>
  <c r="D12" i="1"/>
  <c r="I12" i="1"/>
  <c r="L11" i="1"/>
  <c r="N12" i="1"/>
  <c r="M12" i="1"/>
  <c r="A13" i="1"/>
  <c r="B13" i="1" l="1"/>
  <c r="C13" i="1"/>
  <c r="D13" i="1"/>
  <c r="I13" i="1"/>
  <c r="L12" i="1"/>
  <c r="M13" i="1"/>
  <c r="N13" i="1"/>
  <c r="A14" i="1"/>
  <c r="B14" i="1" l="1"/>
  <c r="C14" i="1"/>
  <c r="D14" i="1"/>
  <c r="I14" i="1"/>
  <c r="L13" i="1"/>
  <c r="A15" i="1"/>
  <c r="M14" i="1"/>
  <c r="N14" i="1"/>
  <c r="B15" i="1" l="1"/>
  <c r="C15" i="1"/>
  <c r="D15" i="1"/>
  <c r="I15" i="1"/>
  <c r="L14" i="1"/>
  <c r="N15" i="1"/>
  <c r="M15" i="1"/>
  <c r="A16" i="1"/>
  <c r="B16" i="1" l="1"/>
  <c r="C16" i="1"/>
  <c r="D16" i="1"/>
  <c r="I16" i="1"/>
  <c r="L15" i="1"/>
  <c r="M16" i="1"/>
  <c r="N16" i="1"/>
  <c r="A17" i="1"/>
  <c r="B17" i="1" l="1"/>
  <c r="C17" i="1"/>
  <c r="D17" i="1"/>
  <c r="I17" i="1"/>
  <c r="L16" i="1"/>
  <c r="N17" i="1"/>
  <c r="M17" i="1"/>
  <c r="A18" i="1"/>
  <c r="B18" i="1" l="1"/>
  <c r="C18" i="1"/>
  <c r="D18" i="1"/>
  <c r="I18" i="1"/>
  <c r="L17" i="1"/>
  <c r="A19" i="1"/>
  <c r="M18" i="1"/>
  <c r="N18" i="1"/>
  <c r="B19" i="1" l="1"/>
  <c r="C19" i="1"/>
  <c r="D19" i="1"/>
  <c r="I19" i="1"/>
  <c r="L18" i="1"/>
  <c r="N19" i="1"/>
  <c r="M19" i="1"/>
  <c r="A20" i="1"/>
  <c r="B20" i="1" l="1"/>
  <c r="C20" i="1"/>
  <c r="D20" i="1"/>
  <c r="I20" i="1"/>
  <c r="L19" i="1"/>
  <c r="M20" i="1"/>
  <c r="N20" i="1"/>
  <c r="A21" i="1"/>
  <c r="B21" i="1" l="1"/>
  <c r="C21" i="1"/>
  <c r="D21" i="1"/>
  <c r="I21" i="1"/>
  <c r="L20" i="1"/>
  <c r="N21" i="1"/>
  <c r="M21" i="1"/>
  <c r="A22" i="1"/>
  <c r="B22" i="1" l="1"/>
  <c r="C22" i="1"/>
  <c r="D22" i="1"/>
  <c r="I22" i="1"/>
  <c r="L21" i="1"/>
  <c r="A23" i="1"/>
  <c r="N22" i="1"/>
  <c r="M22" i="1"/>
  <c r="B23" i="1" l="1"/>
  <c r="C23" i="1"/>
  <c r="D23" i="1"/>
  <c r="I23" i="1"/>
  <c r="L22" i="1"/>
  <c r="N23" i="1"/>
  <c r="M23" i="1"/>
  <c r="A24" i="1"/>
  <c r="B24" i="1" l="1"/>
  <c r="C24" i="1"/>
  <c r="D24" i="1"/>
  <c r="I24" i="1"/>
  <c r="L23" i="1"/>
  <c r="N24" i="1"/>
  <c r="M24" i="1"/>
  <c r="A25" i="1"/>
  <c r="B25" i="1" l="1"/>
  <c r="C25" i="1"/>
  <c r="D25" i="1"/>
  <c r="I25" i="1"/>
  <c r="L24" i="1"/>
  <c r="N25" i="1"/>
  <c r="M25" i="1"/>
  <c r="I26" i="1" l="1"/>
  <c r="L26" i="1" s="1"/>
  <c r="L25" i="1"/>
  <c r="M26" i="1"/>
  <c r="N26" i="1"/>
</calcChain>
</file>

<file path=xl/sharedStrings.xml><?xml version="1.0" encoding="utf-8"?>
<sst xmlns="http://schemas.openxmlformats.org/spreadsheetml/2006/main" count="51" uniqueCount="46">
  <si>
    <t>fa</t>
  </si>
  <si>
    <t>gb</t>
  </si>
  <si>
    <t>m</t>
  </si>
  <si>
    <t>b</t>
  </si>
  <si>
    <t>n</t>
  </si>
  <si>
    <t>a</t>
  </si>
  <si>
    <t>x1</t>
  </si>
  <si>
    <t>x2</t>
  </si>
  <si>
    <t>y1</t>
  </si>
  <si>
    <t>y2</t>
  </si>
  <si>
    <t>g'(b) veya F2'(b)</t>
  </si>
  <si>
    <t>teget denk</t>
  </si>
  <si>
    <t>x(t=2)</t>
  </si>
  <si>
    <t>f1</t>
  </si>
  <si>
    <t>f2</t>
  </si>
  <si>
    <t>.x^2+2xt</t>
  </si>
  <si>
    <t>.y^2-(4y/(t^2))</t>
  </si>
  <si>
    <t>t</t>
  </si>
  <si>
    <t>f1(a)</t>
  </si>
  <si>
    <t>f2(b)</t>
  </si>
  <si>
    <t>f3</t>
  </si>
  <si>
    <t>düzeltildi</t>
  </si>
  <si>
    <t>f2.=y2-4y/(t)</t>
  </si>
  <si>
    <t>f1.=2x2+2x t*t</t>
  </si>
  <si>
    <t>,</t>
  </si>
  <si>
    <t>sol</t>
  </si>
  <si>
    <t>sag</t>
  </si>
  <si>
    <t>gt</t>
  </si>
  <si>
    <t>ft</t>
  </si>
  <si>
    <t>f2b</t>
  </si>
  <si>
    <t>f1a</t>
  </si>
  <si>
    <t>df1a</t>
  </si>
  <si>
    <t>df1a=tanalfa</t>
  </si>
  <si>
    <t>df1atürev</t>
  </si>
  <si>
    <t>f2brürev</t>
  </si>
  <si>
    <t>df2b=tanalfa</t>
  </si>
  <si>
    <t>df2b</t>
  </si>
  <si>
    <t>t= ler sağlama tamam</t>
  </si>
  <si>
    <t>ft formulden</t>
  </si>
  <si>
    <t>f11</t>
  </si>
  <si>
    <t>f21</t>
  </si>
  <si>
    <t>a=1</t>
  </si>
  <si>
    <t>b=1</t>
  </si>
  <si>
    <t>f11-f1a</t>
  </si>
  <si>
    <t>f21-f2b</t>
  </si>
  <si>
    <t>nedek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</si>
</sst>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5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1"/>
      <color rgb="FF000000"/>
      <name val="Courier New"/>
      <family val="3"/>
      <charset val="162"/>
    </font>
    <font>
      <b/>
      <u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/>
    <xf numFmtId="165" fontId="0" fillId="0" borderId="0" xfId="0" applyNumberForma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Sayfa1!$A$2:$A$25</c:f>
              <c:numCache>
                <c:formatCode>General</c:formatCode>
                <c:ptCount val="24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Sayfa1!$B$2:$B$25</c:f>
              <c:numCache>
                <c:formatCode>General</c:formatCode>
                <c:ptCount val="24"/>
                <c:pt idx="0">
                  <c:v>131</c:v>
                </c:pt>
                <c:pt idx="1">
                  <c:v>109</c:v>
                </c:pt>
                <c:pt idx="2">
                  <c:v>89</c:v>
                </c:pt>
                <c:pt idx="3">
                  <c:v>71</c:v>
                </c:pt>
                <c:pt idx="4">
                  <c:v>55</c:v>
                </c:pt>
                <c:pt idx="5">
                  <c:v>41</c:v>
                </c:pt>
                <c:pt idx="6">
                  <c:v>29</c:v>
                </c:pt>
                <c:pt idx="7">
                  <c:v>19</c:v>
                </c:pt>
                <c:pt idx="8">
                  <c:v>11</c:v>
                </c:pt>
                <c:pt idx="9">
                  <c:v>5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5</c:v>
                </c:pt>
                <c:pt idx="15">
                  <c:v>11</c:v>
                </c:pt>
                <c:pt idx="16">
                  <c:v>19</c:v>
                </c:pt>
                <c:pt idx="17">
                  <c:v>29</c:v>
                </c:pt>
                <c:pt idx="18">
                  <c:v>41</c:v>
                </c:pt>
                <c:pt idx="19">
                  <c:v>55</c:v>
                </c:pt>
                <c:pt idx="20">
                  <c:v>71</c:v>
                </c:pt>
                <c:pt idx="21">
                  <c:v>89</c:v>
                </c:pt>
                <c:pt idx="22">
                  <c:v>109</c:v>
                </c:pt>
                <c:pt idx="23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1-41E4-8F05-D756A4CE37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Sayfa1!$A$2:$A$25</c:f>
              <c:numCache>
                <c:formatCode>General</c:formatCode>
                <c:ptCount val="24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Sayfa1!$D$2:$D$25</c:f>
              <c:numCache>
                <c:formatCode>General</c:formatCode>
                <c:ptCount val="24"/>
                <c:pt idx="0">
                  <c:v>110</c:v>
                </c:pt>
                <c:pt idx="1">
                  <c:v>90</c:v>
                </c:pt>
                <c:pt idx="2">
                  <c:v>72</c:v>
                </c:pt>
                <c:pt idx="3">
                  <c:v>56</c:v>
                </c:pt>
                <c:pt idx="4">
                  <c:v>42</c:v>
                </c:pt>
                <c:pt idx="5">
                  <c:v>30</c:v>
                </c:pt>
                <c:pt idx="6">
                  <c:v>20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6</c:v>
                </c:pt>
                <c:pt idx="14">
                  <c:v>12</c:v>
                </c:pt>
                <c:pt idx="15">
                  <c:v>20</c:v>
                </c:pt>
                <c:pt idx="16">
                  <c:v>30</c:v>
                </c:pt>
                <c:pt idx="17">
                  <c:v>42</c:v>
                </c:pt>
                <c:pt idx="18">
                  <c:v>56</c:v>
                </c:pt>
                <c:pt idx="19">
                  <c:v>72</c:v>
                </c:pt>
                <c:pt idx="20">
                  <c:v>90</c:v>
                </c:pt>
                <c:pt idx="21">
                  <c:v>110</c:v>
                </c:pt>
                <c:pt idx="22">
                  <c:v>132</c:v>
                </c:pt>
                <c:pt idx="23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1-41E4-8F05-D756A4CE37E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Sayfa1!$A$28:$A$29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Sayfa1!$B$28:$B$29</c:f>
              <c:numCache>
                <c:formatCode>0.00</c:formatCode>
                <c:ptCount val="2"/>
                <c:pt idx="0" formatCode="General">
                  <c:v>-1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6-4FED-AFC9-4765181F0C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Sayfa1!$A$2:$A$25</c:f>
              <c:numCache>
                <c:formatCode>General</c:formatCode>
                <c:ptCount val="24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Sayfa1!$C$2:$C$25</c:f>
              <c:numCache>
                <c:formatCode>General</c:formatCode>
                <c:ptCount val="24"/>
                <c:pt idx="0">
                  <c:v>157.14800000000002</c:v>
                </c:pt>
                <c:pt idx="1">
                  <c:v>130.57210000000003</c:v>
                </c:pt>
                <c:pt idx="2">
                  <c:v>106.43200000000002</c:v>
                </c:pt>
                <c:pt idx="3">
                  <c:v>84.727700000000013</c:v>
                </c:pt>
                <c:pt idx="4">
                  <c:v>65.45920000000001</c:v>
                </c:pt>
                <c:pt idx="5">
                  <c:v>48.626500000000007</c:v>
                </c:pt>
                <c:pt idx="6">
                  <c:v>34.229600000000005</c:v>
                </c:pt>
                <c:pt idx="7">
                  <c:v>22.268500000000003</c:v>
                </c:pt>
                <c:pt idx="8">
                  <c:v>12.743200000000002</c:v>
                </c:pt>
                <c:pt idx="9">
                  <c:v>5.6537000000000006</c:v>
                </c:pt>
                <c:pt idx="10">
                  <c:v>1</c:v>
                </c:pt>
                <c:pt idx="11">
                  <c:v>-1.2179000000000002</c:v>
                </c:pt>
                <c:pt idx="12">
                  <c:v>-1</c:v>
                </c:pt>
                <c:pt idx="13">
                  <c:v>1.6537000000000006</c:v>
                </c:pt>
                <c:pt idx="14">
                  <c:v>6.7432000000000016</c:v>
                </c:pt>
                <c:pt idx="15">
                  <c:v>14.268500000000003</c:v>
                </c:pt>
                <c:pt idx="16">
                  <c:v>24.229600000000005</c:v>
                </c:pt>
                <c:pt idx="17">
                  <c:v>36.626500000000007</c:v>
                </c:pt>
                <c:pt idx="18">
                  <c:v>51.45920000000001</c:v>
                </c:pt>
                <c:pt idx="19">
                  <c:v>68.727700000000013</c:v>
                </c:pt>
                <c:pt idx="20">
                  <c:v>88.432000000000016</c:v>
                </c:pt>
                <c:pt idx="21">
                  <c:v>110.57210000000002</c:v>
                </c:pt>
                <c:pt idx="22">
                  <c:v>135.14800000000002</c:v>
                </c:pt>
                <c:pt idx="23">
                  <c:v>162.15970000000004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0-4D87-BE20-23DEDB5F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27440"/>
        <c:axId val="1256927024"/>
      </c:scatterChart>
      <c:valAx>
        <c:axId val="125692744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27024"/>
        <c:crosses val="autoZero"/>
        <c:crossBetween val="midCat"/>
      </c:valAx>
      <c:valAx>
        <c:axId val="1256927024"/>
        <c:scaling>
          <c:orientation val="minMax"/>
          <c:max val="1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756544320848786E-2"/>
          <c:y val="0.13878882631705658"/>
          <c:w val="0.89659625880098326"/>
          <c:h val="0.7545515424738502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Sayfa1!$A$2:$A$25</c:f>
              <c:numCache>
                <c:formatCode>General</c:formatCode>
                <c:ptCount val="24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Sayfa1!$B$2:$B$25</c:f>
              <c:numCache>
                <c:formatCode>General</c:formatCode>
                <c:ptCount val="24"/>
                <c:pt idx="0">
                  <c:v>131</c:v>
                </c:pt>
                <c:pt idx="1">
                  <c:v>109</c:v>
                </c:pt>
                <c:pt idx="2">
                  <c:v>89</c:v>
                </c:pt>
                <c:pt idx="3">
                  <c:v>71</c:v>
                </c:pt>
                <c:pt idx="4">
                  <c:v>55</c:v>
                </c:pt>
                <c:pt idx="5">
                  <c:v>41</c:v>
                </c:pt>
                <c:pt idx="6">
                  <c:v>29</c:v>
                </c:pt>
                <c:pt idx="7">
                  <c:v>19</c:v>
                </c:pt>
                <c:pt idx="8">
                  <c:v>11</c:v>
                </c:pt>
                <c:pt idx="9">
                  <c:v>5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5</c:v>
                </c:pt>
                <c:pt idx="15">
                  <c:v>11</c:v>
                </c:pt>
                <c:pt idx="16">
                  <c:v>19</c:v>
                </c:pt>
                <c:pt idx="17">
                  <c:v>29</c:v>
                </c:pt>
                <c:pt idx="18">
                  <c:v>41</c:v>
                </c:pt>
                <c:pt idx="19">
                  <c:v>55</c:v>
                </c:pt>
                <c:pt idx="20">
                  <c:v>71</c:v>
                </c:pt>
                <c:pt idx="21">
                  <c:v>89</c:v>
                </c:pt>
                <c:pt idx="22">
                  <c:v>109</c:v>
                </c:pt>
                <c:pt idx="23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61-4FE2-8661-06E7657E1F81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Sayfa1!$A$2:$A$25</c:f>
              <c:numCache>
                <c:formatCode>General</c:formatCode>
                <c:ptCount val="24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Sayfa1!$D$2:$D$25</c:f>
              <c:numCache>
                <c:formatCode>General</c:formatCode>
                <c:ptCount val="24"/>
                <c:pt idx="0">
                  <c:v>110</c:v>
                </c:pt>
                <c:pt idx="1">
                  <c:v>90</c:v>
                </c:pt>
                <c:pt idx="2">
                  <c:v>72</c:v>
                </c:pt>
                <c:pt idx="3">
                  <c:v>56</c:v>
                </c:pt>
                <c:pt idx="4">
                  <c:v>42</c:v>
                </c:pt>
                <c:pt idx="5">
                  <c:v>30</c:v>
                </c:pt>
                <c:pt idx="6">
                  <c:v>20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6</c:v>
                </c:pt>
                <c:pt idx="14">
                  <c:v>12</c:v>
                </c:pt>
                <c:pt idx="15">
                  <c:v>20</c:v>
                </c:pt>
                <c:pt idx="16">
                  <c:v>30</c:v>
                </c:pt>
                <c:pt idx="17">
                  <c:v>42</c:v>
                </c:pt>
                <c:pt idx="18">
                  <c:v>56</c:v>
                </c:pt>
                <c:pt idx="19">
                  <c:v>72</c:v>
                </c:pt>
                <c:pt idx="20">
                  <c:v>90</c:v>
                </c:pt>
                <c:pt idx="21">
                  <c:v>110</c:v>
                </c:pt>
                <c:pt idx="22">
                  <c:v>132</c:v>
                </c:pt>
                <c:pt idx="23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61-4FE2-8661-06E7657E1F81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Sayfa1!$A$2:$A$25</c:f>
              <c:numCache>
                <c:formatCode>General</c:formatCode>
                <c:ptCount val="24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Sayfa1!$M$2:$M$26</c:f>
              <c:numCache>
                <c:formatCode>General</c:formatCode>
                <c:ptCount val="25"/>
                <c:pt idx="0">
                  <c:v>-123.5</c:v>
                </c:pt>
                <c:pt idx="1">
                  <c:v>-102.5</c:v>
                </c:pt>
                <c:pt idx="2">
                  <c:v>-83.5</c:v>
                </c:pt>
                <c:pt idx="3">
                  <c:v>-66.5</c:v>
                </c:pt>
                <c:pt idx="4">
                  <c:v>-51.5</c:v>
                </c:pt>
                <c:pt idx="5">
                  <c:v>-38.5</c:v>
                </c:pt>
                <c:pt idx="6">
                  <c:v>-27.5</c:v>
                </c:pt>
                <c:pt idx="7">
                  <c:v>-18.5</c:v>
                </c:pt>
                <c:pt idx="8">
                  <c:v>-11.5</c:v>
                </c:pt>
                <c:pt idx="9">
                  <c:v>-6.5</c:v>
                </c:pt>
                <c:pt idx="10">
                  <c:v>-3.5</c:v>
                </c:pt>
                <c:pt idx="11">
                  <c:v>-2.5</c:v>
                </c:pt>
                <c:pt idx="12">
                  <c:v>-3.5</c:v>
                </c:pt>
                <c:pt idx="13">
                  <c:v>-6.5</c:v>
                </c:pt>
                <c:pt idx="14">
                  <c:v>-11.5</c:v>
                </c:pt>
                <c:pt idx="15">
                  <c:v>-18.5</c:v>
                </c:pt>
                <c:pt idx="16">
                  <c:v>-27.5</c:v>
                </c:pt>
                <c:pt idx="17">
                  <c:v>-38.5</c:v>
                </c:pt>
                <c:pt idx="18">
                  <c:v>-51.5</c:v>
                </c:pt>
                <c:pt idx="19">
                  <c:v>-66.5</c:v>
                </c:pt>
                <c:pt idx="20">
                  <c:v>-83.5</c:v>
                </c:pt>
                <c:pt idx="21">
                  <c:v>-102.5</c:v>
                </c:pt>
                <c:pt idx="22">
                  <c:v>-123.5</c:v>
                </c:pt>
                <c:pt idx="23">
                  <c:v>-146.5</c:v>
                </c:pt>
                <c:pt idx="24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9-44A0-BA10-6392ECF59DC0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Sayfa1!$A$28:$A$29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Sayfa1!$B$28:$B$29</c:f>
              <c:numCache>
                <c:formatCode>0.00</c:formatCode>
                <c:ptCount val="2"/>
                <c:pt idx="0" formatCode="General">
                  <c:v>-1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E-4EF0-BAB3-B117FA4A0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0271"/>
        <c:axId val="1063937759"/>
      </c:scatterChart>
      <c:valAx>
        <c:axId val="1063930271"/>
        <c:scaling>
          <c:orientation val="minMax"/>
          <c:max val="5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37759"/>
        <c:crosses val="autoZero"/>
        <c:crossBetween val="midCat"/>
      </c:valAx>
      <c:valAx>
        <c:axId val="1063937759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3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Sayfa1!$O$32:$O$48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Sayfa1!$P$32:$P$48</c:f>
              <c:numCache>
                <c:formatCode>General</c:formatCode>
                <c:ptCount val="17"/>
                <c:pt idx="0">
                  <c:v>-1.161510893736891</c:v>
                </c:pt>
                <c:pt idx="1">
                  <c:v>-0.93213153496462409</c:v>
                </c:pt>
                <c:pt idx="2">
                  <c:v>-0.20186476268039921</c:v>
                </c:pt>
                <c:pt idx="3">
                  <c:v>1.0292894231157836</c:v>
                </c:pt>
                <c:pt idx="4">
                  <c:v>2.7613310224239238</c:v>
                </c:pt>
                <c:pt idx="5">
                  <c:v>4.9942600352440234</c:v>
                </c:pt>
                <c:pt idx="6">
                  <c:v>7.7280764615760793</c:v>
                </c:pt>
                <c:pt idx="7">
                  <c:v>10.962780301420091</c:v>
                </c:pt>
                <c:pt idx="8">
                  <c:v>14.698371554776061</c:v>
                </c:pt>
                <c:pt idx="9">
                  <c:v>18.934850221643991</c:v>
                </c:pt>
                <c:pt idx="10">
                  <c:v>23.67221630202388</c:v>
                </c:pt>
                <c:pt idx="11">
                  <c:v>28.910469795915724</c:v>
                </c:pt>
                <c:pt idx="12">
                  <c:v>34.649610703319532</c:v>
                </c:pt>
                <c:pt idx="13">
                  <c:v>40.889639024235301</c:v>
                </c:pt>
                <c:pt idx="14">
                  <c:v>47.630554758663017</c:v>
                </c:pt>
                <c:pt idx="15">
                  <c:v>54.872357906602694</c:v>
                </c:pt>
                <c:pt idx="16">
                  <c:v>62.615048468054319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0-4B26-B5B3-B858254D75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Sayfa1!$O$32:$O$48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Sayfa1!$Q$32:$Q$48</c:f>
              <c:numCache>
                <c:formatCode>General</c:formatCode>
                <c:ptCount val="17"/>
                <c:pt idx="0">
                  <c:v>6.9043122610929153E-2</c:v>
                </c:pt>
                <c:pt idx="1">
                  <c:v>-0.25419236742574836</c:v>
                </c:pt>
                <c:pt idx="2">
                  <c:v>-0.12292311541520029</c:v>
                </c:pt>
                <c:pt idx="3">
                  <c:v>0.46285087864257324</c:v>
                </c:pt>
                <c:pt idx="4">
                  <c:v>1.5031296147475717</c:v>
                </c:pt>
                <c:pt idx="5">
                  <c:v>2.9979130928997959</c:v>
                </c:pt>
                <c:pt idx="6">
                  <c:v>4.9472013130992449</c:v>
                </c:pt>
                <c:pt idx="7">
                  <c:v>7.3509942753459194</c:v>
                </c:pt>
                <c:pt idx="8">
                  <c:v>10.209291979639818</c:v>
                </c:pt>
                <c:pt idx="9">
                  <c:v>13.522094425980942</c:v>
                </c:pt>
                <c:pt idx="10">
                  <c:v>17.289401614369297</c:v>
                </c:pt>
                <c:pt idx="11">
                  <c:v>21.511213544804875</c:v>
                </c:pt>
                <c:pt idx="12">
                  <c:v>26.187530217287673</c:v>
                </c:pt>
                <c:pt idx="13">
                  <c:v>31.318351631817702</c:v>
                </c:pt>
                <c:pt idx="14">
                  <c:v>36.903677788394958</c:v>
                </c:pt>
                <c:pt idx="15">
                  <c:v>42.943508687019431</c:v>
                </c:pt>
                <c:pt idx="16">
                  <c:v>49.437844327691131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10-4B26-B5B3-B858254D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39055"/>
        <c:axId val="375844463"/>
      </c:scatterChart>
      <c:valAx>
        <c:axId val="375839055"/>
        <c:scaling>
          <c:orientation val="minMax"/>
          <c:max val="1.3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44463"/>
        <c:crosses val="autoZero"/>
        <c:crossBetween val="midCat"/>
        <c:majorUnit val="0.1"/>
      </c:valAx>
      <c:valAx>
        <c:axId val="375844463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Sayfa1!$O$19:$O$22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Sayfa1!$X$19:$X$22</c:f>
              <c:numCache>
                <c:formatCode>General</c:formatCode>
                <c:ptCount val="4"/>
                <c:pt idx="0">
                  <c:v>-2.1517331710630447</c:v>
                </c:pt>
                <c:pt idx="1">
                  <c:v>-0.78282307621531044</c:v>
                </c:pt>
                <c:pt idx="2">
                  <c:v>-0.77028312545859101</c:v>
                </c:pt>
                <c:pt idx="3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2-492D-8AE1-DA66DFD75B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Sayfa1!$O$19:$O$22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Sayfa1!$Y$19:$Y$22</c:f>
              <c:numCache>
                <c:formatCode>General</c:formatCode>
                <c:ptCount val="4"/>
                <c:pt idx="0">
                  <c:v>0.15553067286454286</c:v>
                </c:pt>
                <c:pt idx="1">
                  <c:v>5.4294231287924155E-2</c:v>
                </c:pt>
                <c:pt idx="2">
                  <c:v>6.6187993472949236E-3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2-492D-8AE1-DA66DFD7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15776"/>
        <c:axId val="365618688"/>
      </c:scatterChart>
      <c:valAx>
        <c:axId val="3656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18688"/>
        <c:crosses val="autoZero"/>
        <c:crossBetween val="midCat"/>
      </c:valAx>
      <c:valAx>
        <c:axId val="36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Sayfa1!$O$19:$O$22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Sayfa1!$AD$19:$AD$22</c:f>
              <c:numCache>
                <c:formatCode>General</c:formatCode>
                <c:ptCount val="4"/>
                <c:pt idx="0">
                  <c:v>1.1117331710695708</c:v>
                </c:pt>
                <c:pt idx="1">
                  <c:v>-0.46717692382082643</c:v>
                </c:pt>
                <c:pt idx="2">
                  <c:v>-0.86971687427484501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C-41D4-893A-3831F7F063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127740841733307E-2"/>
                  <c:y val="-0.1936278955074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Sayfa1!$O$19:$O$22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Sayfa1!$AE$19:$AE$22</c:f>
              <c:numCache>
                <c:formatCode>General</c:formatCode>
                <c:ptCount val="4"/>
                <c:pt idx="0">
                  <c:v>-0.10123644157661871</c:v>
                </c:pt>
                <c:pt idx="1">
                  <c:v>-4.7675431940629232E-2</c:v>
                </c:pt>
                <c:pt idx="2">
                  <c:v>-6.6187993472949236E-3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9C-41D4-893A-3831F7F0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11616"/>
        <c:axId val="365613696"/>
      </c:scatterChart>
      <c:valAx>
        <c:axId val="3656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13696"/>
        <c:crosses val="autoZero"/>
        <c:crossBetween val="midCat"/>
      </c:valAx>
      <c:valAx>
        <c:axId val="3656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1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3</xdr:row>
      <xdr:rowOff>161926</xdr:rowOff>
    </xdr:from>
    <xdr:to>
      <xdr:col>10</xdr:col>
      <xdr:colOff>38100</xdr:colOff>
      <xdr:row>17</xdr:row>
      <xdr:rowOff>133350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295276</xdr:colOff>
      <xdr:row>17</xdr:row>
      <xdr:rowOff>161925</xdr:rowOff>
    </xdr:from>
    <xdr:to>
      <xdr:col>9</xdr:col>
      <xdr:colOff>847726</xdr:colOff>
      <xdr:row>34</xdr:row>
      <xdr:rowOff>42862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27</xdr:row>
      <xdr:rowOff>47625</xdr:rowOff>
    </xdr:from>
    <xdr:to>
      <xdr:col>13</xdr:col>
      <xdr:colOff>514350</xdr:colOff>
      <xdr:row>40</xdr:row>
      <xdr:rowOff>180975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22</xdr:row>
      <xdr:rowOff>123825</xdr:rowOff>
    </xdr:from>
    <xdr:to>
      <xdr:col>20</xdr:col>
      <xdr:colOff>133350</xdr:colOff>
      <xdr:row>33</xdr:row>
      <xdr:rowOff>52387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609599</xdr:colOff>
      <xdr:row>22</xdr:row>
      <xdr:rowOff>9524</xdr:rowOff>
    </xdr:from>
    <xdr:to>
      <xdr:col>30</xdr:col>
      <xdr:colOff>142874</xdr:colOff>
      <xdr:row>31</xdr:row>
      <xdr:rowOff>42861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abSelected="1" topLeftCell="A10" zoomScaleNormal="100" workbookViewId="0">
      <selection activeCell="D31" sqref="D31"/>
    </sheetView>
  </sheetViews>
  <sheetFormatPr defaultRowHeight="15" x14ac:dyDescent="0.25"/>
  <cols>
    <col min="4" max="4" width="13" customWidth="1"/>
    <col min="10" max="10" width="13.7109375" customWidth="1"/>
    <col min="15" max="15" width="9.7109375" customWidth="1"/>
    <col min="16" max="16" width="8" customWidth="1"/>
    <col min="17" max="17" width="8.85546875" customWidth="1"/>
    <col min="18" max="18" width="5.5703125" customWidth="1"/>
    <col min="19" max="19" width="5.85546875" customWidth="1"/>
    <col min="20" max="20" width="6.5703125" customWidth="1"/>
    <col min="21" max="21" width="6.85546875" customWidth="1"/>
    <col min="22" max="22" width="7.42578125" customWidth="1"/>
    <col min="23" max="23" width="7.85546875" customWidth="1"/>
    <col min="28" max="29" width="12.7109375" bestFit="1" customWidth="1"/>
  </cols>
  <sheetData>
    <row r="1" spans="1:31" ht="18.75" x14ac:dyDescent="0.3">
      <c r="A1" t="s">
        <v>12</v>
      </c>
      <c r="B1" t="s">
        <v>23</v>
      </c>
      <c r="C1" t="s">
        <v>38</v>
      </c>
      <c r="D1" t="s">
        <v>22</v>
      </c>
      <c r="E1" t="s">
        <v>5</v>
      </c>
      <c r="F1" t="s">
        <v>3</v>
      </c>
      <c r="G1" t="s">
        <v>0</v>
      </c>
      <c r="H1" t="s">
        <v>1</v>
      </c>
      <c r="I1" t="s">
        <v>2</v>
      </c>
      <c r="J1" t="s">
        <v>10</v>
      </c>
      <c r="K1" s="4" t="s">
        <v>4</v>
      </c>
      <c r="L1" t="s">
        <v>11</v>
      </c>
      <c r="M1" t="s">
        <v>20</v>
      </c>
      <c r="R1" s="3" t="s">
        <v>13</v>
      </c>
      <c r="S1" s="3" t="s">
        <v>15</v>
      </c>
      <c r="T1" s="3" t="s">
        <v>14</v>
      </c>
      <c r="U1" s="3" t="s">
        <v>16</v>
      </c>
      <c r="V1" s="3"/>
    </row>
    <row r="2" spans="1:31" x14ac:dyDescent="0.25">
      <c r="A2">
        <v>-11</v>
      </c>
      <c r="B2">
        <f>A2^2*(A$31)^2-(A$31)^2-A2</f>
        <v>131</v>
      </c>
      <c r="C2">
        <f t="shared" ref="C2:C24" si="0">A2^2*(C$31)^2-(C$31)^2-A2</f>
        <v>157.14800000000002</v>
      </c>
      <c r="D2">
        <f>(A2*A2)+A2*((A$31))</f>
        <v>110</v>
      </c>
      <c r="E2" s="3">
        <f>A28</f>
        <v>0</v>
      </c>
      <c r="F2" s="3">
        <f>A29</f>
        <v>-1</v>
      </c>
      <c r="G2">
        <f>E2^2*(A$31)-(A$31)^2-E2</f>
        <v>-1</v>
      </c>
      <c r="H2">
        <f>(F2*F2)+F2*((A$31))</f>
        <v>0</v>
      </c>
      <c r="I2">
        <f>(H2-G2)/(F2-E2)</f>
        <v>-1</v>
      </c>
      <c r="J2">
        <f>2*F2-(4/(A31^3))</f>
        <v>-6</v>
      </c>
      <c r="K2">
        <f>H2-I2*F2</f>
        <v>-1</v>
      </c>
      <c r="L2">
        <f>A2*I2+K2</f>
        <v>10</v>
      </c>
      <c r="M2">
        <f t="shared" ref="M2:M25" si="1">-A2*A2-2.5</f>
        <v>-123.5</v>
      </c>
      <c r="N2">
        <f t="shared" ref="N2:N25" si="2">-A2-2.25</f>
        <v>8.75</v>
      </c>
      <c r="R2" s="3" t="s">
        <v>17</v>
      </c>
      <c r="S2" s="3" t="s">
        <v>5</v>
      </c>
      <c r="T2" s="3" t="s">
        <v>3</v>
      </c>
      <c r="U2" s="3" t="s">
        <v>18</v>
      </c>
      <c r="V2" s="3" t="s">
        <v>19</v>
      </c>
    </row>
    <row r="3" spans="1:31" x14ac:dyDescent="0.25">
      <c r="A3">
        <f>1+A2</f>
        <v>-10</v>
      </c>
      <c r="B3">
        <f t="shared" ref="B3:B28" si="3">A3^2*(A$31)^2-(A$31)^2-A3</f>
        <v>109</v>
      </c>
      <c r="C3">
        <f t="shared" si="0"/>
        <v>130.57210000000003</v>
      </c>
      <c r="D3">
        <f t="shared" ref="D3:D25" si="4">(A3*A3)+A3*((A$31))</f>
        <v>90</v>
      </c>
      <c r="E3" s="1" t="s">
        <v>6</v>
      </c>
      <c r="F3" s="1" t="s">
        <v>7</v>
      </c>
      <c r="G3" s="2" t="s">
        <v>8</v>
      </c>
      <c r="H3" s="2" t="s">
        <v>9</v>
      </c>
      <c r="I3">
        <f>I2</f>
        <v>-1</v>
      </c>
      <c r="J3">
        <f>J2</f>
        <v>-6</v>
      </c>
      <c r="K3">
        <f>K2</f>
        <v>-1</v>
      </c>
      <c r="L3">
        <f t="shared" ref="L3:L26" si="5">A3*I3+K3</f>
        <v>9</v>
      </c>
      <c r="M3">
        <f t="shared" si="1"/>
        <v>-102.5</v>
      </c>
      <c r="N3">
        <f t="shared" si="2"/>
        <v>7.75</v>
      </c>
      <c r="R3" s="3">
        <v>-3</v>
      </c>
      <c r="S3" s="3"/>
      <c r="T3" s="3"/>
      <c r="U3" s="3">
        <f>2*S3*S3+2*S3*R3</f>
        <v>0</v>
      </c>
      <c r="V3" s="3">
        <f t="shared" ref="V3:V8" si="6">T3*T3-4*T3/(R3)^3</f>
        <v>0</v>
      </c>
    </row>
    <row r="4" spans="1:31" x14ac:dyDescent="0.25">
      <c r="A4">
        <f t="shared" ref="A4:A25" si="7">1+A3</f>
        <v>-9</v>
      </c>
      <c r="B4">
        <f t="shared" si="3"/>
        <v>89</v>
      </c>
      <c r="C4">
        <f t="shared" si="0"/>
        <v>106.43200000000002</v>
      </c>
      <c r="D4">
        <f t="shared" si="4"/>
        <v>72</v>
      </c>
      <c r="I4">
        <f t="shared" ref="I4:I26" si="8">I3</f>
        <v>-1</v>
      </c>
      <c r="J4">
        <f t="shared" ref="J4:J26" si="9">J3</f>
        <v>-6</v>
      </c>
      <c r="K4">
        <f t="shared" ref="K4:K26" si="10">K3</f>
        <v>-1</v>
      </c>
      <c r="L4">
        <f t="shared" si="5"/>
        <v>8</v>
      </c>
      <c r="M4">
        <f t="shared" si="1"/>
        <v>-83.5</v>
      </c>
      <c r="N4">
        <f t="shared" si="2"/>
        <v>6.75</v>
      </c>
      <c r="R4" s="3">
        <f>1+R3</f>
        <v>-2</v>
      </c>
      <c r="S4" s="3"/>
      <c r="T4" s="3"/>
      <c r="U4" s="3">
        <f t="shared" ref="U4:U7" si="11">2*S4*S4+2*S4*R4</f>
        <v>0</v>
      </c>
      <c r="V4" s="3">
        <f t="shared" si="6"/>
        <v>0</v>
      </c>
    </row>
    <row r="5" spans="1:31" x14ac:dyDescent="0.25">
      <c r="A5">
        <f t="shared" si="7"/>
        <v>-8</v>
      </c>
      <c r="B5">
        <f t="shared" si="3"/>
        <v>71</v>
      </c>
      <c r="C5">
        <f t="shared" si="0"/>
        <v>84.727700000000013</v>
      </c>
      <c r="D5">
        <f t="shared" si="4"/>
        <v>56</v>
      </c>
      <c r="I5">
        <f t="shared" si="8"/>
        <v>-1</v>
      </c>
      <c r="J5">
        <f t="shared" si="9"/>
        <v>-6</v>
      </c>
      <c r="K5">
        <f t="shared" si="10"/>
        <v>-1</v>
      </c>
      <c r="L5">
        <f t="shared" si="5"/>
        <v>7</v>
      </c>
      <c r="M5">
        <f t="shared" si="1"/>
        <v>-66.5</v>
      </c>
      <c r="N5">
        <f t="shared" si="2"/>
        <v>5.75</v>
      </c>
      <c r="R5" s="3">
        <v>-1.5</v>
      </c>
      <c r="S5" s="5">
        <v>1.8217000000000001</v>
      </c>
      <c r="T5" s="3">
        <f>-S5</f>
        <v>-1.8217000000000001</v>
      </c>
      <c r="U5" s="3">
        <f t="shared" si="11"/>
        <v>1.1720817800000001</v>
      </c>
      <c r="V5" s="3">
        <f t="shared" si="6"/>
        <v>1.1595390381481483</v>
      </c>
    </row>
    <row r="6" spans="1:31" x14ac:dyDescent="0.25">
      <c r="A6">
        <f t="shared" si="7"/>
        <v>-7</v>
      </c>
      <c r="B6">
        <f t="shared" si="3"/>
        <v>55</v>
      </c>
      <c r="C6">
        <f t="shared" si="0"/>
        <v>65.45920000000001</v>
      </c>
      <c r="D6">
        <f t="shared" si="4"/>
        <v>42</v>
      </c>
      <c r="I6">
        <f t="shared" si="8"/>
        <v>-1</v>
      </c>
      <c r="J6">
        <f t="shared" si="9"/>
        <v>-6</v>
      </c>
      <c r="K6">
        <f t="shared" si="10"/>
        <v>-1</v>
      </c>
      <c r="L6">
        <f t="shared" si="5"/>
        <v>6</v>
      </c>
      <c r="M6">
        <f t="shared" si="1"/>
        <v>-51.5</v>
      </c>
      <c r="N6">
        <f t="shared" si="2"/>
        <v>4.75</v>
      </c>
      <c r="R6" s="3">
        <v>-1</v>
      </c>
      <c r="S6" s="3">
        <v>1.5</v>
      </c>
      <c r="T6" s="3">
        <v>-1.5</v>
      </c>
      <c r="U6" s="3">
        <f t="shared" si="11"/>
        <v>1.5</v>
      </c>
      <c r="V6" s="3">
        <f>T6*T6-4*T6/(R6)^3</f>
        <v>-3.75</v>
      </c>
    </row>
    <row r="7" spans="1:31" x14ac:dyDescent="0.25">
      <c r="A7">
        <f t="shared" si="7"/>
        <v>-6</v>
      </c>
      <c r="B7">
        <f t="shared" si="3"/>
        <v>41</v>
      </c>
      <c r="C7">
        <f t="shared" si="0"/>
        <v>48.626500000000007</v>
      </c>
      <c r="D7">
        <f t="shared" si="4"/>
        <v>30</v>
      </c>
      <c r="I7">
        <f t="shared" si="8"/>
        <v>-1</v>
      </c>
      <c r="J7">
        <f t="shared" si="9"/>
        <v>-6</v>
      </c>
      <c r="K7">
        <f t="shared" si="10"/>
        <v>-1</v>
      </c>
      <c r="L7">
        <f t="shared" si="5"/>
        <v>5</v>
      </c>
      <c r="M7">
        <f t="shared" si="1"/>
        <v>-38.5</v>
      </c>
      <c r="N7">
        <f t="shared" si="2"/>
        <v>3.75</v>
      </c>
      <c r="R7" s="3">
        <v>1</v>
      </c>
      <c r="S7" s="3">
        <v>-0.87867965644035695</v>
      </c>
      <c r="T7" s="3">
        <v>1.2426406871192801</v>
      </c>
      <c r="U7" s="3">
        <f t="shared" si="11"/>
        <v>-0.21320343559642652</v>
      </c>
      <c r="V7" s="3">
        <f t="shared" si="6"/>
        <v>-3.4264068711928442</v>
      </c>
    </row>
    <row r="8" spans="1:31" x14ac:dyDescent="0.25">
      <c r="A8">
        <f t="shared" si="7"/>
        <v>-5</v>
      </c>
      <c r="B8">
        <f t="shared" si="3"/>
        <v>29</v>
      </c>
      <c r="C8">
        <f t="shared" si="0"/>
        <v>34.229600000000005</v>
      </c>
      <c r="D8">
        <f t="shared" si="4"/>
        <v>20</v>
      </c>
      <c r="I8">
        <f t="shared" si="8"/>
        <v>-1</v>
      </c>
      <c r="J8">
        <f t="shared" si="9"/>
        <v>-6</v>
      </c>
      <c r="K8">
        <f t="shared" si="10"/>
        <v>-1</v>
      </c>
      <c r="L8">
        <f t="shared" si="5"/>
        <v>4</v>
      </c>
      <c r="M8">
        <f t="shared" si="1"/>
        <v>-27.5</v>
      </c>
      <c r="N8">
        <f t="shared" si="2"/>
        <v>2.75</v>
      </c>
      <c r="R8" s="3">
        <v>0.5</v>
      </c>
      <c r="S8" s="3"/>
      <c r="T8" s="3"/>
      <c r="U8" s="3"/>
      <c r="V8" s="3">
        <f t="shared" si="6"/>
        <v>0</v>
      </c>
    </row>
    <row r="9" spans="1:31" x14ac:dyDescent="0.25">
      <c r="A9">
        <f t="shared" si="7"/>
        <v>-4</v>
      </c>
      <c r="B9">
        <f t="shared" si="3"/>
        <v>19</v>
      </c>
      <c r="C9">
        <f t="shared" si="0"/>
        <v>22.268500000000003</v>
      </c>
      <c r="D9">
        <f t="shared" si="4"/>
        <v>12</v>
      </c>
      <c r="I9">
        <f t="shared" si="8"/>
        <v>-1</v>
      </c>
      <c r="J9">
        <f t="shared" si="9"/>
        <v>-6</v>
      </c>
      <c r="K9">
        <f t="shared" si="10"/>
        <v>-1</v>
      </c>
      <c r="L9">
        <f t="shared" si="5"/>
        <v>3</v>
      </c>
      <c r="M9">
        <f t="shared" si="1"/>
        <v>-18.5</v>
      </c>
      <c r="N9">
        <f t="shared" si="2"/>
        <v>1.75</v>
      </c>
      <c r="R9" s="3"/>
      <c r="S9" s="3"/>
      <c r="T9" s="3"/>
      <c r="U9" s="3"/>
      <c r="V9" s="3"/>
    </row>
    <row r="10" spans="1:31" x14ac:dyDescent="0.25">
      <c r="A10">
        <f t="shared" si="7"/>
        <v>-3</v>
      </c>
      <c r="B10">
        <f t="shared" si="3"/>
        <v>11</v>
      </c>
      <c r="C10">
        <f t="shared" si="0"/>
        <v>12.743200000000002</v>
      </c>
      <c r="D10">
        <f t="shared" si="4"/>
        <v>6</v>
      </c>
      <c r="I10">
        <f t="shared" si="8"/>
        <v>-1</v>
      </c>
      <c r="J10">
        <f t="shared" si="9"/>
        <v>-6</v>
      </c>
      <c r="K10">
        <f t="shared" si="10"/>
        <v>-1</v>
      </c>
      <c r="L10">
        <f t="shared" si="5"/>
        <v>2</v>
      </c>
      <c r="M10">
        <f t="shared" si="1"/>
        <v>-11.5</v>
      </c>
      <c r="N10">
        <f t="shared" si="2"/>
        <v>0.75</v>
      </c>
      <c r="S10" s="3"/>
      <c r="T10" s="3"/>
      <c r="U10" s="3"/>
      <c r="V10" s="3"/>
    </row>
    <row r="11" spans="1:31" x14ac:dyDescent="0.25">
      <c r="A11">
        <f t="shared" si="7"/>
        <v>-2</v>
      </c>
      <c r="B11">
        <f t="shared" si="3"/>
        <v>5</v>
      </c>
      <c r="C11">
        <f t="shared" si="0"/>
        <v>5.6537000000000006</v>
      </c>
      <c r="D11">
        <f t="shared" si="4"/>
        <v>2</v>
      </c>
      <c r="I11">
        <f t="shared" si="8"/>
        <v>-1</v>
      </c>
      <c r="J11">
        <f t="shared" si="9"/>
        <v>-6</v>
      </c>
      <c r="K11">
        <f t="shared" si="10"/>
        <v>-1</v>
      </c>
      <c r="L11">
        <f t="shared" si="5"/>
        <v>1</v>
      </c>
      <c r="M11">
        <f t="shared" si="1"/>
        <v>-6.5</v>
      </c>
      <c r="N11">
        <f t="shared" si="2"/>
        <v>-0.25</v>
      </c>
      <c r="U11" s="3"/>
      <c r="V11" s="3"/>
    </row>
    <row r="12" spans="1:31" x14ac:dyDescent="0.25">
      <c r="A12">
        <f t="shared" si="7"/>
        <v>-1</v>
      </c>
      <c r="B12">
        <f t="shared" si="3"/>
        <v>1</v>
      </c>
      <c r="C12">
        <f t="shared" si="0"/>
        <v>1</v>
      </c>
      <c r="D12">
        <f t="shared" si="4"/>
        <v>0</v>
      </c>
      <c r="I12">
        <f t="shared" si="8"/>
        <v>-1</v>
      </c>
      <c r="J12">
        <f t="shared" si="9"/>
        <v>-6</v>
      </c>
      <c r="K12">
        <f t="shared" si="10"/>
        <v>-1</v>
      </c>
      <c r="L12">
        <f t="shared" si="5"/>
        <v>0</v>
      </c>
      <c r="M12">
        <f t="shared" si="1"/>
        <v>-3.5</v>
      </c>
      <c r="N12">
        <f t="shared" si="2"/>
        <v>-1.25</v>
      </c>
      <c r="P12" s="3"/>
    </row>
    <row r="13" spans="1:31" x14ac:dyDescent="0.25">
      <c r="A13">
        <f t="shared" si="7"/>
        <v>0</v>
      </c>
      <c r="B13">
        <f t="shared" si="3"/>
        <v>-1</v>
      </c>
      <c r="C13">
        <f t="shared" si="0"/>
        <v>-1.2179000000000002</v>
      </c>
      <c r="D13">
        <f t="shared" si="4"/>
        <v>0</v>
      </c>
      <c r="I13">
        <f t="shared" si="8"/>
        <v>-1</v>
      </c>
      <c r="J13">
        <f t="shared" si="9"/>
        <v>-6</v>
      </c>
      <c r="K13">
        <f t="shared" si="10"/>
        <v>-1</v>
      </c>
      <c r="L13">
        <f t="shared" si="5"/>
        <v>-1</v>
      </c>
      <c r="M13">
        <f t="shared" si="1"/>
        <v>-2.5</v>
      </c>
      <c r="N13">
        <f t="shared" si="2"/>
        <v>-2.25</v>
      </c>
      <c r="P13" s="3"/>
      <c r="T13" t="s">
        <v>37</v>
      </c>
    </row>
    <row r="14" spans="1:31" ht="18.75" x14ac:dyDescent="0.3">
      <c r="A14">
        <f t="shared" si="7"/>
        <v>1</v>
      </c>
      <c r="B14">
        <f t="shared" si="3"/>
        <v>-1</v>
      </c>
      <c r="C14">
        <f t="shared" si="0"/>
        <v>-1</v>
      </c>
      <c r="D14">
        <f t="shared" si="4"/>
        <v>2</v>
      </c>
      <c r="I14">
        <f t="shared" si="8"/>
        <v>-1</v>
      </c>
      <c r="J14">
        <f t="shared" si="9"/>
        <v>-6</v>
      </c>
      <c r="K14">
        <f t="shared" si="10"/>
        <v>-1</v>
      </c>
      <c r="L14">
        <f t="shared" si="5"/>
        <v>-2</v>
      </c>
      <c r="M14">
        <f t="shared" si="1"/>
        <v>-3.5</v>
      </c>
      <c r="N14">
        <f t="shared" si="2"/>
        <v>-3.25</v>
      </c>
      <c r="O14" s="8" t="s">
        <v>17</v>
      </c>
      <c r="P14" t="s">
        <v>32</v>
      </c>
      <c r="Q14" t="s">
        <v>35</v>
      </c>
      <c r="R14" t="s">
        <v>33</v>
      </c>
      <c r="S14" t="s">
        <v>34</v>
      </c>
      <c r="T14" t="s">
        <v>5</v>
      </c>
      <c r="U14" t="s">
        <v>41</v>
      </c>
      <c r="V14" t="s">
        <v>3</v>
      </c>
      <c r="W14" t="s">
        <v>42</v>
      </c>
      <c r="X14" t="s">
        <v>30</v>
      </c>
      <c r="Y14" t="s">
        <v>29</v>
      </c>
      <c r="Z14" t="s">
        <v>31</v>
      </c>
      <c r="AA14" t="s">
        <v>36</v>
      </c>
      <c r="AB14" t="s">
        <v>39</v>
      </c>
      <c r="AC14" t="s">
        <v>40</v>
      </c>
      <c r="AD14" t="s">
        <v>43</v>
      </c>
      <c r="AE14" t="s">
        <v>44</v>
      </c>
    </row>
    <row r="15" spans="1:31" x14ac:dyDescent="0.25">
      <c r="A15">
        <f t="shared" si="7"/>
        <v>2</v>
      </c>
      <c r="B15">
        <f t="shared" si="3"/>
        <v>1</v>
      </c>
      <c r="C15">
        <f t="shared" si="0"/>
        <v>1.6537000000000006</v>
      </c>
      <c r="D15">
        <f t="shared" si="4"/>
        <v>6</v>
      </c>
      <c r="I15">
        <f t="shared" si="8"/>
        <v>-1</v>
      </c>
      <c r="J15">
        <f t="shared" si="9"/>
        <v>-6</v>
      </c>
      <c r="K15">
        <f t="shared" si="10"/>
        <v>-1</v>
      </c>
      <c r="L15">
        <f t="shared" si="5"/>
        <v>-3</v>
      </c>
      <c r="M15">
        <f t="shared" si="1"/>
        <v>-6.5</v>
      </c>
      <c r="N15">
        <f t="shared" si="2"/>
        <v>-4.25</v>
      </c>
    </row>
    <row r="16" spans="1:31" x14ac:dyDescent="0.25">
      <c r="A16">
        <f t="shared" si="7"/>
        <v>3</v>
      </c>
      <c r="B16">
        <f t="shared" si="3"/>
        <v>5</v>
      </c>
      <c r="C16">
        <f t="shared" si="0"/>
        <v>6.7432000000000016</v>
      </c>
      <c r="D16">
        <f t="shared" si="4"/>
        <v>12</v>
      </c>
      <c r="I16">
        <f t="shared" si="8"/>
        <v>-1</v>
      </c>
      <c r="J16">
        <f t="shared" si="9"/>
        <v>-6</v>
      </c>
      <c r="K16">
        <f t="shared" si="10"/>
        <v>-1</v>
      </c>
      <c r="L16">
        <f t="shared" si="5"/>
        <v>-4</v>
      </c>
      <c r="M16">
        <f t="shared" si="1"/>
        <v>-11.5</v>
      </c>
      <c r="N16">
        <f t="shared" si="2"/>
        <v>-5.25</v>
      </c>
    </row>
    <row r="17" spans="1:31" x14ac:dyDescent="0.25">
      <c r="A17">
        <f t="shared" si="7"/>
        <v>4</v>
      </c>
      <c r="B17">
        <f t="shared" si="3"/>
        <v>11</v>
      </c>
      <c r="C17">
        <f t="shared" si="0"/>
        <v>14.268500000000003</v>
      </c>
      <c r="D17">
        <f t="shared" si="4"/>
        <v>20</v>
      </c>
      <c r="I17">
        <f t="shared" si="8"/>
        <v>-1</v>
      </c>
      <c r="J17">
        <f t="shared" si="9"/>
        <v>-6</v>
      </c>
      <c r="K17">
        <f t="shared" si="10"/>
        <v>-1</v>
      </c>
      <c r="L17">
        <f t="shared" si="5"/>
        <v>-5</v>
      </c>
      <c r="M17">
        <f t="shared" si="1"/>
        <v>-18.5</v>
      </c>
      <c r="N17">
        <f t="shared" si="2"/>
        <v>-6.25</v>
      </c>
      <c r="O17">
        <v>1.3</v>
      </c>
      <c r="P17">
        <f>((Y17-X17)/(V17-T17))-R17</f>
        <v>0</v>
      </c>
      <c r="Q17">
        <f>((Y17-X17)/(V17-T17))-S17</f>
        <v>-1.1324274851176597E-14</v>
      </c>
      <c r="R17">
        <f>2*O17*O17*T17-1</f>
        <v>-1.3109815327427514</v>
      </c>
      <c r="S17">
        <f>2*V17+O17</f>
        <v>-1.3109815327427399</v>
      </c>
      <c r="T17">
        <f>-0.0920063706339501</f>
        <v>-9.2006370633950105E-2</v>
      </c>
      <c r="U17">
        <v>1</v>
      </c>
      <c r="V17">
        <v>-1.30549076637137</v>
      </c>
      <c r="W17">
        <v>1</v>
      </c>
      <c r="X17">
        <f>T17*T17*O17*O17-O17*O17-T17</f>
        <v>-1.5836874882851284</v>
      </c>
      <c r="Y17">
        <f>V17*V17+V17*O17</f>
        <v>7.1681447981257751E-3</v>
      </c>
      <c r="Z17">
        <f>-1+2*(T17*O17^2)</f>
        <v>-1.3109815327427514</v>
      </c>
      <c r="AA17">
        <f>2*V17+O17</f>
        <v>-1.3109815327427399</v>
      </c>
    </row>
    <row r="18" spans="1:31" x14ac:dyDescent="0.25">
      <c r="A18">
        <f t="shared" si="7"/>
        <v>5</v>
      </c>
      <c r="B18">
        <f t="shared" si="3"/>
        <v>19</v>
      </c>
      <c r="C18">
        <f t="shared" si="0"/>
        <v>24.229600000000005</v>
      </c>
      <c r="D18">
        <f t="shared" si="4"/>
        <v>30</v>
      </c>
      <c r="I18">
        <f t="shared" si="8"/>
        <v>-1</v>
      </c>
      <c r="J18">
        <f t="shared" si="9"/>
        <v>-6</v>
      </c>
      <c r="K18">
        <f t="shared" si="10"/>
        <v>-1</v>
      </c>
      <c r="L18">
        <f t="shared" si="5"/>
        <v>-6</v>
      </c>
      <c r="M18">
        <f t="shared" si="1"/>
        <v>-27.5</v>
      </c>
      <c r="N18">
        <f t="shared" si="2"/>
        <v>-7.25</v>
      </c>
      <c r="O18">
        <v>2</v>
      </c>
      <c r="P18">
        <f>((Y18-X18)/(V18-T18))-R18</f>
        <v>-6.2172489379008766E-15</v>
      </c>
      <c r="Q18">
        <f>((Y18-X18)/(V18-T18))-S18</f>
        <v>-6.2172489379008766E-15</v>
      </c>
      <c r="R18">
        <f>2*O18*O18*T18-1</f>
        <v>-2.03322295684716</v>
      </c>
      <c r="S18">
        <f>2*V18+O18</f>
        <v>-2.03322295684716</v>
      </c>
      <c r="T18">
        <f>-0.129152869605895</f>
        <v>-0.129152869605895</v>
      </c>
      <c r="U18">
        <v>1</v>
      </c>
      <c r="V18">
        <v>-2.01661147842358</v>
      </c>
      <c r="W18">
        <v>1</v>
      </c>
      <c r="X18">
        <f>T18*T18*O18*O18-O18*O18-T18</f>
        <v>-3.8041252754843553</v>
      </c>
      <c r="Y18">
        <f>V18*V18+V18*O18</f>
        <v>3.3498898062576998E-2</v>
      </c>
      <c r="Z18">
        <f>-1+2*(T18*O18^2)</f>
        <v>-2.03322295684716</v>
      </c>
      <c r="AA18">
        <f>2*V18+O18</f>
        <v>-2.03322295684716</v>
      </c>
    </row>
    <row r="19" spans="1:31" x14ac:dyDescent="0.25">
      <c r="A19">
        <f t="shared" si="7"/>
        <v>6</v>
      </c>
      <c r="B19">
        <f t="shared" si="3"/>
        <v>29</v>
      </c>
      <c r="C19">
        <f t="shared" si="0"/>
        <v>36.626500000000007</v>
      </c>
      <c r="D19">
        <f t="shared" si="4"/>
        <v>42</v>
      </c>
      <c r="I19">
        <f t="shared" si="8"/>
        <v>-1</v>
      </c>
      <c r="J19">
        <f t="shared" si="9"/>
        <v>-6</v>
      </c>
      <c r="K19">
        <f t="shared" si="10"/>
        <v>-1</v>
      </c>
      <c r="L19">
        <f t="shared" si="5"/>
        <v>-7</v>
      </c>
      <c r="M19">
        <f t="shared" si="1"/>
        <v>-38.5</v>
      </c>
      <c r="N19">
        <f t="shared" si="2"/>
        <v>-8.25</v>
      </c>
      <c r="O19">
        <v>0.2</v>
      </c>
      <c r="P19">
        <f>((Y19-X19)/(V19-T19))-R19</f>
        <v>3.2630342872153051E-11</v>
      </c>
      <c r="Q19">
        <f>((Y19-X19)/(V19-T19))-S19</f>
        <v>-6.8736949465630914E-10</v>
      </c>
      <c r="R19">
        <f>2*O19*O19*T19-1</f>
        <v>-0.8137092187199999</v>
      </c>
      <c r="S19">
        <f>2*V19+O19</f>
        <v>-0.81370921800000007</v>
      </c>
      <c r="T19" s="7">
        <v>2.328634766</v>
      </c>
      <c r="U19" s="7">
        <v>1</v>
      </c>
      <c r="V19" s="7">
        <v>-0.50685460900000001</v>
      </c>
      <c r="W19" s="7">
        <v>1</v>
      </c>
      <c r="X19">
        <f>T19*T19*O19*O19-O19*O19-T19</f>
        <v>-2.1517331710630447</v>
      </c>
      <c r="Y19">
        <f>V19*V19+V19*O19</f>
        <v>0.15553067286454286</v>
      </c>
      <c r="Z19">
        <f>-1+2*(T19*O19^2)</f>
        <v>-0.8137092187199999</v>
      </c>
      <c r="AA19">
        <f>2*V19+O19</f>
        <v>-0.81370921800000007</v>
      </c>
      <c r="AB19">
        <f t="shared" ref="AB17:AB22" si="12">U19*U19*P19*O19-O19*O19-U19</f>
        <v>-1.0399999999934739</v>
      </c>
      <c r="AC19">
        <f>V20*V20+V20*O20</f>
        <v>5.4294231287924155E-2</v>
      </c>
      <c r="AD19">
        <f>AB19-X19</f>
        <v>1.1117331710695708</v>
      </c>
      <c r="AE19">
        <f>AC19-Y19</f>
        <v>-0.10123644157661871</v>
      </c>
    </row>
    <row r="20" spans="1:31" x14ac:dyDescent="0.25">
      <c r="A20">
        <f t="shared" si="7"/>
        <v>7</v>
      </c>
      <c r="B20">
        <f t="shared" si="3"/>
        <v>41</v>
      </c>
      <c r="C20">
        <f t="shared" si="0"/>
        <v>51.45920000000001</v>
      </c>
      <c r="D20">
        <f t="shared" si="4"/>
        <v>56</v>
      </c>
      <c r="I20">
        <f t="shared" si="8"/>
        <v>-1</v>
      </c>
      <c r="J20">
        <f t="shared" si="9"/>
        <v>-6</v>
      </c>
      <c r="K20">
        <f t="shared" si="10"/>
        <v>-1</v>
      </c>
      <c r="L20">
        <f t="shared" si="5"/>
        <v>-8</v>
      </c>
      <c r="M20">
        <f t="shared" si="1"/>
        <v>-51.5</v>
      </c>
      <c r="N20">
        <f t="shared" si="2"/>
        <v>-9.25</v>
      </c>
      <c r="O20">
        <v>0.5</v>
      </c>
      <c r="P20">
        <f>((Y20-X20)/(V20-T20))-R20</f>
        <v>-7.2273964590863216E-11</v>
      </c>
      <c r="Q20">
        <f>((Y20-X20)/(V20-T20))-S20</f>
        <v>9.2772611814950778E-10</v>
      </c>
      <c r="R20">
        <f t="shared" ref="R20:R21" si="13">2*O20*O20*T20-1</f>
        <v>-0.683503419</v>
      </c>
      <c r="S20">
        <f>2*V20+O20</f>
        <v>-0.68350342000000008</v>
      </c>
      <c r="T20">
        <v>0.632993162</v>
      </c>
      <c r="U20">
        <v>1</v>
      </c>
      <c r="V20">
        <v>-0.59175171000000004</v>
      </c>
      <c r="W20">
        <v>1</v>
      </c>
      <c r="X20">
        <f>T20*T20*O20*O20-O20*O20-T20</f>
        <v>-0.78282307621531044</v>
      </c>
      <c r="Y20">
        <f>V20*V20+V20*O20</f>
        <v>5.4294231287924155E-2</v>
      </c>
      <c r="Z20">
        <f>-1+2*(T20*O20^2)</f>
        <v>-0.683503419</v>
      </c>
      <c r="AA20">
        <f>2*V20+O20</f>
        <v>-0.68350342000000008</v>
      </c>
      <c r="AB20">
        <f t="shared" si="12"/>
        <v>-1.2500000000361369</v>
      </c>
      <c r="AC20">
        <f t="shared" ref="AC20:AC22" si="14">V21*V21+V21*O21</f>
        <v>6.6187993472949236E-3</v>
      </c>
      <c r="AD20">
        <f t="shared" ref="AD20:AD22" si="15">AB20-X20</f>
        <v>-0.46717692382082643</v>
      </c>
      <c r="AE20">
        <f t="shared" ref="AE20:AE22" si="16">AC20-Y20</f>
        <v>-4.7675431940629232E-2</v>
      </c>
    </row>
    <row r="21" spans="1:31" x14ac:dyDescent="0.25">
      <c r="A21">
        <f t="shared" si="7"/>
        <v>8</v>
      </c>
      <c r="B21">
        <f t="shared" si="3"/>
        <v>55</v>
      </c>
      <c r="C21">
        <f t="shared" si="0"/>
        <v>68.727700000000013</v>
      </c>
      <c r="D21">
        <f t="shared" si="4"/>
        <v>72</v>
      </c>
      <c r="I21">
        <f t="shared" si="8"/>
        <v>-1</v>
      </c>
      <c r="J21">
        <f t="shared" si="9"/>
        <v>-6</v>
      </c>
      <c r="K21">
        <f t="shared" si="10"/>
        <v>-1</v>
      </c>
      <c r="L21">
        <f t="shared" si="5"/>
        <v>-9</v>
      </c>
      <c r="M21">
        <f t="shared" si="1"/>
        <v>-66.5</v>
      </c>
      <c r="N21">
        <f t="shared" si="2"/>
        <v>-10.25</v>
      </c>
      <c r="O21">
        <v>0.8</v>
      </c>
      <c r="P21">
        <f>((Y21-X21)/(V21-T21))-R21</f>
        <v>3.3320524117641526E-10</v>
      </c>
      <c r="Q21">
        <f>((Y21-X21)/(V21-T21))-S21</f>
        <v>-5.4679472061280876E-10</v>
      </c>
      <c r="R21">
        <f t="shared" si="13"/>
        <v>-0.81637932287999992</v>
      </c>
      <c r="S21">
        <f>2*V21+O21</f>
        <v>-0.81637932199999996</v>
      </c>
      <c r="T21">
        <v>0.14345365400000001</v>
      </c>
      <c r="U21">
        <v>1</v>
      </c>
      <c r="V21">
        <v>-0.808189661</v>
      </c>
      <c r="W21">
        <v>1</v>
      </c>
      <c r="X21">
        <f>T21*T21*O21*O21-O21*O21-T21</f>
        <v>-0.77028312545859101</v>
      </c>
      <c r="Y21">
        <f>V21*V21+V21*O21</f>
        <v>6.6187993472949236E-3</v>
      </c>
      <c r="Z21">
        <f>-1+2*(T21*O21^2)</f>
        <v>-0.81637932287999992</v>
      </c>
      <c r="AA21">
        <f>2*V21+O21</f>
        <v>-0.81637932199999996</v>
      </c>
      <c r="AB21">
        <f t="shared" si="12"/>
        <v>-1.639999999733436</v>
      </c>
      <c r="AC21">
        <f t="shared" si="14"/>
        <v>0</v>
      </c>
      <c r="AD21">
        <f t="shared" si="15"/>
        <v>-0.86971687427484501</v>
      </c>
      <c r="AE21">
        <f t="shared" si="16"/>
        <v>-6.6187993472949236E-3</v>
      </c>
    </row>
    <row r="22" spans="1:31" x14ac:dyDescent="0.25">
      <c r="A22">
        <f t="shared" si="7"/>
        <v>9</v>
      </c>
      <c r="B22">
        <f t="shared" si="3"/>
        <v>71</v>
      </c>
      <c r="C22">
        <f t="shared" si="0"/>
        <v>88.432000000000016</v>
      </c>
      <c r="D22">
        <f t="shared" si="4"/>
        <v>90</v>
      </c>
      <c r="I22">
        <f t="shared" si="8"/>
        <v>-1</v>
      </c>
      <c r="J22">
        <f t="shared" si="9"/>
        <v>-6</v>
      </c>
      <c r="K22">
        <f t="shared" si="10"/>
        <v>-1</v>
      </c>
      <c r="L22">
        <f t="shared" si="5"/>
        <v>-10</v>
      </c>
      <c r="M22">
        <f t="shared" si="1"/>
        <v>-83.5</v>
      </c>
      <c r="N22">
        <f t="shared" si="2"/>
        <v>-11.25</v>
      </c>
      <c r="O22">
        <v>1</v>
      </c>
      <c r="P22">
        <f>((Y22-X22)/(V22-T22))-R22</f>
        <v>0</v>
      </c>
      <c r="Q22">
        <f>((Y22-X22)/(V22-T22))-S22</f>
        <v>0</v>
      </c>
      <c r="R22">
        <f>2*O22*O22*T22-1</f>
        <v>-1</v>
      </c>
      <c r="S22">
        <f>2*V22+O22</f>
        <v>-1</v>
      </c>
      <c r="T22">
        <v>0</v>
      </c>
      <c r="V22">
        <v>-1</v>
      </c>
      <c r="X22">
        <f>T22*T22*O22*O22-O22*O22-T22</f>
        <v>-1</v>
      </c>
      <c r="Y22">
        <f>V22*V22+V22*O22</f>
        <v>0</v>
      </c>
      <c r="Z22">
        <f>-1+2*(T22*O22^2)</f>
        <v>-1</v>
      </c>
      <c r="AA22">
        <f>2*V22+O22</f>
        <v>-1</v>
      </c>
      <c r="AB22">
        <f t="shared" si="12"/>
        <v>-1</v>
      </c>
      <c r="AC22">
        <f t="shared" si="14"/>
        <v>0</v>
      </c>
      <c r="AD22">
        <f t="shared" si="15"/>
        <v>0</v>
      </c>
      <c r="AE22">
        <f t="shared" si="16"/>
        <v>0</v>
      </c>
    </row>
    <row r="23" spans="1:31" x14ac:dyDescent="0.25">
      <c r="A23">
        <f t="shared" si="7"/>
        <v>10</v>
      </c>
      <c r="B23">
        <f t="shared" si="3"/>
        <v>89</v>
      </c>
      <c r="C23">
        <f t="shared" si="0"/>
        <v>110.57210000000002</v>
      </c>
      <c r="D23">
        <f t="shared" si="4"/>
        <v>110</v>
      </c>
      <c r="I23">
        <f t="shared" si="8"/>
        <v>-1</v>
      </c>
      <c r="J23">
        <f t="shared" si="9"/>
        <v>-6</v>
      </c>
      <c r="K23">
        <f t="shared" si="10"/>
        <v>-1</v>
      </c>
      <c r="L23">
        <f t="shared" si="5"/>
        <v>-11</v>
      </c>
      <c r="M23">
        <f t="shared" si="1"/>
        <v>-102.5</v>
      </c>
      <c r="N23">
        <f t="shared" si="2"/>
        <v>-12.25</v>
      </c>
    </row>
    <row r="24" spans="1:31" x14ac:dyDescent="0.25">
      <c r="A24">
        <f t="shared" si="7"/>
        <v>11</v>
      </c>
      <c r="B24">
        <f t="shared" si="3"/>
        <v>109</v>
      </c>
      <c r="C24">
        <f t="shared" si="0"/>
        <v>135.14800000000002</v>
      </c>
      <c r="D24">
        <f t="shared" si="4"/>
        <v>132</v>
      </c>
      <c r="I24">
        <f t="shared" si="8"/>
        <v>-1</v>
      </c>
      <c r="J24">
        <f t="shared" si="9"/>
        <v>-6</v>
      </c>
      <c r="K24">
        <f t="shared" si="10"/>
        <v>-1</v>
      </c>
      <c r="L24">
        <f t="shared" si="5"/>
        <v>-12</v>
      </c>
      <c r="M24">
        <f t="shared" si="1"/>
        <v>-123.5</v>
      </c>
      <c r="N24">
        <f t="shared" si="2"/>
        <v>-13.25</v>
      </c>
    </row>
    <row r="25" spans="1:31" x14ac:dyDescent="0.25">
      <c r="A25">
        <f t="shared" si="7"/>
        <v>12</v>
      </c>
      <c r="B25">
        <f t="shared" si="3"/>
        <v>131</v>
      </c>
      <c r="C25">
        <f>A25^2*(C$31)^2-(C$31)^2-A25</f>
        <v>162.15970000000004</v>
      </c>
      <c r="D25">
        <f t="shared" si="4"/>
        <v>156</v>
      </c>
      <c r="I25">
        <f t="shared" si="8"/>
        <v>-1</v>
      </c>
      <c r="J25">
        <f t="shared" si="9"/>
        <v>-6</v>
      </c>
      <c r="K25">
        <f t="shared" si="10"/>
        <v>-1</v>
      </c>
      <c r="L25">
        <f t="shared" si="5"/>
        <v>-13</v>
      </c>
      <c r="M25">
        <f t="shared" si="1"/>
        <v>-146.5</v>
      </c>
      <c r="N25">
        <f t="shared" si="2"/>
        <v>-14.25</v>
      </c>
    </row>
    <row r="26" spans="1:31" x14ac:dyDescent="0.25">
      <c r="I26">
        <f t="shared" si="8"/>
        <v>-1</v>
      </c>
      <c r="J26">
        <f t="shared" si="9"/>
        <v>-6</v>
      </c>
      <c r="K26">
        <f t="shared" si="10"/>
        <v>-1</v>
      </c>
      <c r="L26">
        <f t="shared" si="5"/>
        <v>-1</v>
      </c>
      <c r="M26">
        <f>-A28*A28-2.5</f>
        <v>-2.5</v>
      </c>
      <c r="N26">
        <f>-A28-2.25</f>
        <v>-2.25</v>
      </c>
    </row>
    <row r="27" spans="1:31" x14ac:dyDescent="0.25">
      <c r="L27" s="6" t="s">
        <v>21</v>
      </c>
      <c r="O27" s="5"/>
    </row>
    <row r="28" spans="1:31" x14ac:dyDescent="0.25">
      <c r="A28" s="5">
        <v>0</v>
      </c>
      <c r="B28">
        <f t="shared" si="3"/>
        <v>-1</v>
      </c>
    </row>
    <row r="29" spans="1:31" x14ac:dyDescent="0.25">
      <c r="A29" s="5">
        <v>-1</v>
      </c>
      <c r="B29" s="3">
        <f>D29</f>
        <v>0</v>
      </c>
      <c r="C29" s="3"/>
      <c r="D29">
        <f>(A29*A29)+A29*((A$31))</f>
        <v>0</v>
      </c>
    </row>
    <row r="30" spans="1:31" x14ac:dyDescent="0.25">
      <c r="A30" t="s">
        <v>24</v>
      </c>
    </row>
    <row r="31" spans="1:31" x14ac:dyDescent="0.25">
      <c r="A31">
        <v>1</v>
      </c>
      <c r="C31">
        <f>(0.3175*(A$31^2)+0.048*(A$31)+0.8524)^0.5</f>
        <v>1.1035850669522491</v>
      </c>
      <c r="D31" s="3" t="s">
        <v>45</v>
      </c>
      <c r="P31" t="s">
        <v>25</v>
      </c>
      <c r="Q31" t="s">
        <v>26</v>
      </c>
      <c r="T31" t="s">
        <v>27</v>
      </c>
      <c r="U31" t="s">
        <v>28</v>
      </c>
      <c r="X31" s="5"/>
    </row>
    <row r="32" spans="1:31" x14ac:dyDescent="0.25">
      <c r="O32">
        <v>0</v>
      </c>
      <c r="P32">
        <f>-O32^2*(-0.0421286959674235^2)+O32^2+(-0.0421286959674235)-(-1.10097572212058^2)+(-0.0421286959674235)*O32+2*(-1.10097572212058)*(-0.0421286959674235)</f>
        <v>-1.161510893736891</v>
      </c>
      <c r="Q32">
        <f>O32^2*(-0.0421286959674235^2)+(-1.10097572212058^2)+(-1.10097572212058)*O32+O32^2+(-0.0421286959674235)+(-1.10097572212058)-2*(-0.0421286959674235)*(-1.10097572212058)*O32^2</f>
        <v>6.9043122610929153E-2</v>
      </c>
      <c r="V32">
        <f>-1.757359312*U32^2 - T32- 3.485281374</f>
        <v>-3.4852813739999999</v>
      </c>
    </row>
    <row r="33" spans="4:29" x14ac:dyDescent="0.25">
      <c r="O33">
        <f>O32+0.5</f>
        <v>0.5</v>
      </c>
      <c r="P33">
        <f>-O33^2*(-0.0421286959674235^2)+O33^2+(-0.0421286959674235)-(-1.10097572212058^2)+(-0.0421286959674235)*O33+2*(-1.10097572212058)*(-0.0421286959674235)</f>
        <v>-0.93213153496462409</v>
      </c>
      <c r="Q33">
        <f>O33^2*(-0.0421286959674235^2)+(-1.10097572212058^2)+(-1.10097572212058)*O33+O33^2+(-0.0421286959674235)+(-1.10097572212058)-2*(-0.0421286959674235)*(-1.10097572212058)*O33^2</f>
        <v>-0.25419236742574836</v>
      </c>
    </row>
    <row r="34" spans="4:29" x14ac:dyDescent="0.25">
      <c r="D34" s="3"/>
      <c r="O34">
        <f t="shared" ref="O34:O48" si="17">O33+0.5</f>
        <v>1</v>
      </c>
      <c r="P34">
        <f t="shared" ref="P34:P48" si="18">-O34^2*(-0.0421286959674235^2)+O34^2+(-0.0421286959674235)-(-1.10097572212058^2)+(-0.0421286959674235)*O34+2*(-1.10097572212058)*(-0.0421286959674235)</f>
        <v>-0.20186476268039921</v>
      </c>
      <c r="Q34">
        <f t="shared" ref="Q34:Q46" si="19">O34^2*(-0.0421286959674235^2)+(-1.10097572212058^2)+(-1.10097572212058)*O34+O34^2+(-0.0421286959674235)+(-1.10097572212058)-2*(-0.0421286959674235)*(-1.10097572212058)*O34^2</f>
        <v>-0.12292311541520029</v>
      </c>
      <c r="AC34">
        <f>Z36*AB37+Z35</f>
        <v>1.9539510348454676</v>
      </c>
    </row>
    <row r="35" spans="4:29" x14ac:dyDescent="0.25">
      <c r="O35">
        <f t="shared" si="17"/>
        <v>1.5</v>
      </c>
      <c r="P35">
        <f t="shared" si="18"/>
        <v>1.0292894231157836</v>
      </c>
      <c r="Q35">
        <f t="shared" si="19"/>
        <v>0.46285087864257324</v>
      </c>
      <c r="W35">
        <v>0.87867965599999998</v>
      </c>
      <c r="X35">
        <f>-4.60660171575736</f>
        <v>-4.6066017157573604</v>
      </c>
      <c r="Y35">
        <f>X35/W35</f>
        <v>-5.2426406874240419</v>
      </c>
      <c r="Z35">
        <v>3.4852813739999999</v>
      </c>
      <c r="AA35">
        <f>Z35+Y35</f>
        <v>-1.7573593134240419</v>
      </c>
    </row>
    <row r="36" spans="4:29" x14ac:dyDescent="0.25">
      <c r="O36">
        <f t="shared" si="17"/>
        <v>2</v>
      </c>
      <c r="P36">
        <f t="shared" si="18"/>
        <v>2.7613310224239238</v>
      </c>
      <c r="Q36">
        <f t="shared" si="19"/>
        <v>1.5031296147475717</v>
      </c>
      <c r="W36">
        <v>0.87867965599999998</v>
      </c>
      <c r="X36">
        <v>-0.227922062131722</v>
      </c>
      <c r="Y36">
        <f>X36/W36</f>
        <v>-0.25939153202805232</v>
      </c>
      <c r="Z36">
        <v>-1.757359312</v>
      </c>
      <c r="AA36">
        <f>Z36+Y36</f>
        <v>-2.0167508440280524</v>
      </c>
    </row>
    <row r="37" spans="4:29" x14ac:dyDescent="0.25">
      <c r="O37">
        <f t="shared" si="17"/>
        <v>2.5</v>
      </c>
      <c r="P37">
        <f t="shared" si="18"/>
        <v>4.9942600352440234</v>
      </c>
      <c r="Q37">
        <f t="shared" si="19"/>
        <v>2.9979130928997959</v>
      </c>
      <c r="AB37">
        <f>AA35/AA36</f>
        <v>0.87138146917249915</v>
      </c>
      <c r="AC37">
        <f>AB37*X36+W36</f>
        <v>0.68007259464283443</v>
      </c>
    </row>
    <row r="38" spans="4:29" x14ac:dyDescent="0.25">
      <c r="O38">
        <f t="shared" si="17"/>
        <v>3</v>
      </c>
      <c r="P38">
        <f t="shared" si="18"/>
        <v>7.7280764615760793</v>
      </c>
      <c r="Q38">
        <f t="shared" si="19"/>
        <v>4.9472013130992449</v>
      </c>
      <c r="AB38">
        <f>AB37^0.5</f>
        <v>0.93347815677309731</v>
      </c>
    </row>
    <row r="39" spans="4:29" x14ac:dyDescent="0.25">
      <c r="O39">
        <f t="shared" si="17"/>
        <v>3.5</v>
      </c>
      <c r="P39">
        <f t="shared" si="18"/>
        <v>10.962780301420091</v>
      </c>
      <c r="Q39">
        <f t="shared" si="19"/>
        <v>7.3509942753459194</v>
      </c>
      <c r="AB39">
        <f>1/AB38</f>
        <v>1.0712623458237731</v>
      </c>
    </row>
    <row r="40" spans="4:29" x14ac:dyDescent="0.25">
      <c r="O40">
        <f t="shared" si="17"/>
        <v>4</v>
      </c>
      <c r="P40">
        <f t="shared" si="18"/>
        <v>14.698371554776061</v>
      </c>
      <c r="Q40">
        <f t="shared" si="19"/>
        <v>10.209291979639818</v>
      </c>
    </row>
    <row r="41" spans="4:29" x14ac:dyDescent="0.25">
      <c r="O41">
        <f t="shared" si="17"/>
        <v>4.5</v>
      </c>
      <c r="P41">
        <f t="shared" si="18"/>
        <v>18.934850221643991</v>
      </c>
      <c r="Q41">
        <f t="shared" si="19"/>
        <v>13.522094425980942</v>
      </c>
    </row>
    <row r="42" spans="4:29" x14ac:dyDescent="0.25">
      <c r="O42">
        <f t="shared" si="17"/>
        <v>5</v>
      </c>
      <c r="P42">
        <f t="shared" si="18"/>
        <v>23.67221630202388</v>
      </c>
      <c r="Q42">
        <f t="shared" si="19"/>
        <v>17.289401614369297</v>
      </c>
    </row>
    <row r="43" spans="4:29" x14ac:dyDescent="0.25">
      <c r="O43">
        <f t="shared" si="17"/>
        <v>5.5</v>
      </c>
      <c r="P43">
        <f t="shared" si="18"/>
        <v>28.910469795915724</v>
      </c>
      <c r="Q43">
        <f t="shared" si="19"/>
        <v>21.511213544804875</v>
      </c>
    </row>
    <row r="44" spans="4:29" x14ac:dyDescent="0.25">
      <c r="O44">
        <f t="shared" si="17"/>
        <v>6</v>
      </c>
      <c r="P44">
        <f t="shared" si="18"/>
        <v>34.649610703319532</v>
      </c>
      <c r="Q44">
        <f t="shared" si="19"/>
        <v>26.187530217287673</v>
      </c>
    </row>
    <row r="45" spans="4:29" x14ac:dyDescent="0.25">
      <c r="O45">
        <f t="shared" si="17"/>
        <v>6.5</v>
      </c>
      <c r="P45">
        <f t="shared" si="18"/>
        <v>40.889639024235301</v>
      </c>
      <c r="Q45">
        <f t="shared" si="19"/>
        <v>31.318351631817702</v>
      </c>
    </row>
    <row r="46" spans="4:29" x14ac:dyDescent="0.25">
      <c r="O46">
        <f t="shared" si="17"/>
        <v>7</v>
      </c>
      <c r="P46">
        <f t="shared" si="18"/>
        <v>47.630554758663017</v>
      </c>
      <c r="Q46">
        <f t="shared" si="19"/>
        <v>36.903677788394958</v>
      </c>
    </row>
    <row r="47" spans="4:29" x14ac:dyDescent="0.25">
      <c r="O47">
        <f t="shared" si="17"/>
        <v>7.5</v>
      </c>
      <c r="P47">
        <f t="shared" si="18"/>
        <v>54.872357906602694</v>
      </c>
      <c r="Q47">
        <f t="shared" ref="Q47:Q48" si="20">O47^2*(-0.0421286959674235^2)+(-1.10097572212058^2)+(-1.10097572212058)*O47+O47^2+(-0.0421286959674235)+(-1.10097572212058)-2*(-0.0421286959674235)*(-1.10097572212058)*O47^2</f>
        <v>42.943508687019431</v>
      </c>
    </row>
    <row r="48" spans="4:29" x14ac:dyDescent="0.25">
      <c r="O48">
        <f t="shared" si="17"/>
        <v>8</v>
      </c>
      <c r="P48">
        <f t="shared" si="18"/>
        <v>62.615048468054319</v>
      </c>
      <c r="Q48">
        <f t="shared" si="20"/>
        <v>49.437844327691131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MUHSİN İDER</dc:creator>
  <cp:lastModifiedBy>MUHSİN İDER</cp:lastModifiedBy>
  <cp:lastPrinted>2022-07-03T13:13:41Z</cp:lastPrinted>
  <dcterms:created xsi:type="dcterms:W3CDTF">2022-03-22T12:54:46Z</dcterms:created>
  <dcterms:modified xsi:type="dcterms:W3CDTF">2022-08-30T15:40:57Z</dcterms:modified>
</cp:coreProperties>
</file>