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5.xml" ContentType="application/vnd.openxmlformats-officedocument.drawing+xml"/>
  <Override PartName="/xl/charts/chartEx1.xml" ContentType="application/vnd.ms-office.chartex+xml"/>
  <Override PartName="/xl/charts/style18.xml" ContentType="application/vnd.ms-office.chartstyle+xml"/>
  <Override PartName="/xl/charts/colors18.xml" ContentType="application/vnd.ms-office.chartcolorstyle+xml"/>
  <Override PartName="/xl/drawings/drawing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7.xml" ContentType="application/vnd.openxmlformats-officedocument.drawing+xml"/>
  <Override PartName="/xl/charts/chart22.xml" ContentType="application/vnd.openxmlformats-officedocument.drawingml.chart+xml"/>
  <Override PartName="/xl/charts/style19.xml" ContentType="application/vnd.ms-office.chartstyle+xml"/>
  <Override PartName="/xl/charts/colors19.xml" ContentType="application/vnd.ms-office.chartcolorstyle+xml"/>
  <Override PartName="/xl/charts/chart23.xml" ContentType="application/vnd.openxmlformats-officedocument.drawingml.chart+xml"/>
  <Override PartName="/xl/charts/style20.xml" ContentType="application/vnd.ms-office.chartstyle+xml"/>
  <Override PartName="/xl/charts/colors20.xml" ContentType="application/vnd.ms-office.chartcolorstyle+xml"/>
  <Override PartName="/xl/charts/chart24.xml" ContentType="application/vnd.openxmlformats-officedocument.drawingml.chart+xml"/>
  <Override PartName="/xl/charts/style21.xml" ContentType="application/vnd.ms-office.chartstyle+xml"/>
  <Override PartName="/xl/charts/colors21.xml" ContentType="application/vnd.ms-office.chartcolorstyle+xml"/>
  <Override PartName="/xl/charts/chart25.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07"/>
  <workbookPr defaultThemeVersion="166925"/>
  <mc:AlternateContent xmlns:mc="http://schemas.openxmlformats.org/markup-compatibility/2006">
    <mc:Choice Requires="x15">
      <x15ac:absPath xmlns:x15ac="http://schemas.microsoft.com/office/spreadsheetml/2010/11/ac" url="https://d.docs.live.net/f4fe8816d31ebe08/"/>
    </mc:Choice>
  </mc:AlternateContent>
  <xr:revisionPtr revIDLastSave="0" documentId="8_{B3D8420C-9BBA-450A-A2AE-32A330A7DB6B}" xr6:coauthVersionLast="47" xr6:coauthVersionMax="47" xr10:uidLastSave="{00000000-0000-0000-0000-000000000000}"/>
  <bookViews>
    <workbookView xWindow="28680" yWindow="-120" windowWidth="29040" windowHeight="15840" xr2:uid="{595933E7-D1D8-4FC8-ABF8-2A07E488C3E6}"/>
  </bookViews>
  <sheets>
    <sheet name="READ ME BEFORE STARTING" sheetId="11" r:id="rId1"/>
    <sheet name="Definitions" sheetId="1" r:id="rId2"/>
    <sheet name="Sheet5" sheetId="23" state="hidden" r:id="rId3"/>
    <sheet name="Data Repository Table" sheetId="17" r:id="rId4"/>
    <sheet name="Revenue Analysis" sheetId="15" r:id="rId5"/>
    <sheet name="Expenses Analysis" sheetId="16" r:id="rId6"/>
    <sheet name="EBIT Analysis" sheetId="18" r:id="rId7"/>
    <sheet name="Variance Analysis" sheetId="4" state="hidden" r:id="rId8"/>
    <sheet name="Cost to Produce" sheetId="7" state="hidden" r:id="rId9"/>
    <sheet name="EBIT" sheetId="8" state="hidden" r:id="rId10"/>
  </sheets>
  <definedNames>
    <definedName name="_xlnm._FilterDatabase" localSheetId="3" hidden="1">'Data Repository Table'!$A$2:$L$1010</definedName>
    <definedName name="_xlchart.v1.0" hidden="1">'Variance Analysis'!$B$120:$M$120</definedName>
    <definedName name="_xlchart.v1.1" hidden="1">'Variance Analysis'!$B$125:$M$125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8" i="15" l="1"/>
  <c r="F59" i="15"/>
  <c r="F57" i="15"/>
  <c r="E60" i="15"/>
  <c r="R57" i="16" l="1"/>
  <c r="C60" i="15"/>
  <c r="D60" i="15"/>
  <c r="B60" i="15"/>
  <c r="G57" i="16" l="1"/>
  <c r="H57" i="16"/>
  <c r="I57" i="16"/>
  <c r="J57" i="16"/>
  <c r="K57" i="16"/>
  <c r="L57" i="16"/>
  <c r="M57" i="16"/>
  <c r="N57" i="16"/>
  <c r="O57" i="16"/>
  <c r="P57" i="16"/>
  <c r="Q57" i="16"/>
  <c r="F57" i="16"/>
  <c r="Q43" i="16"/>
  <c r="G43" i="16"/>
  <c r="H43" i="16"/>
  <c r="I43" i="16"/>
  <c r="J43" i="16"/>
  <c r="K43" i="16"/>
  <c r="L43" i="16"/>
  <c r="M43" i="16"/>
  <c r="N43" i="16"/>
  <c r="O43" i="16"/>
  <c r="P43" i="16"/>
  <c r="F43" i="16"/>
  <c r="G33" i="16"/>
  <c r="H33" i="16"/>
  <c r="I33" i="16"/>
  <c r="J33" i="16"/>
  <c r="K33" i="16"/>
  <c r="L33" i="16"/>
  <c r="M33" i="16"/>
  <c r="N33" i="16"/>
  <c r="O33" i="16"/>
  <c r="P33" i="16"/>
  <c r="Q33" i="16"/>
  <c r="F33" i="16"/>
  <c r="G23" i="16"/>
  <c r="H23" i="16"/>
  <c r="I23" i="16"/>
  <c r="J23" i="16"/>
  <c r="K23" i="16"/>
  <c r="L23" i="16"/>
  <c r="M23" i="16"/>
  <c r="N23" i="16"/>
  <c r="O23" i="16"/>
  <c r="P23" i="16"/>
  <c r="Q23" i="16"/>
  <c r="F23" i="16"/>
  <c r="E12" i="15"/>
  <c r="Q57" i="18"/>
  <c r="Q58" i="18"/>
  <c r="Q56" i="18"/>
  <c r="F56" i="18"/>
  <c r="G56" i="18"/>
  <c r="H56" i="18"/>
  <c r="I56" i="18"/>
  <c r="J56" i="18"/>
  <c r="K56" i="18"/>
  <c r="L56" i="18"/>
  <c r="M56" i="18"/>
  <c r="N56" i="18"/>
  <c r="O56" i="18"/>
  <c r="P56" i="18"/>
  <c r="F57" i="18"/>
  <c r="G57" i="18"/>
  <c r="H57" i="18"/>
  <c r="I57" i="18"/>
  <c r="J57" i="18"/>
  <c r="K57" i="18"/>
  <c r="L57" i="18"/>
  <c r="M57" i="18"/>
  <c r="N57" i="18"/>
  <c r="O57" i="18"/>
  <c r="P57" i="18"/>
  <c r="F58" i="18"/>
  <c r="G58" i="18"/>
  <c r="H58" i="18"/>
  <c r="I58" i="18"/>
  <c r="J58" i="18"/>
  <c r="K58" i="18"/>
  <c r="L58" i="18"/>
  <c r="M58" i="18"/>
  <c r="N58" i="18"/>
  <c r="O58" i="18"/>
  <c r="P58" i="18"/>
  <c r="E57" i="18"/>
  <c r="E58" i="18"/>
  <c r="E56" i="18"/>
  <c r="Q23" i="18"/>
  <c r="Q24" i="18"/>
  <c r="Q25" i="18"/>
  <c r="F23" i="18"/>
  <c r="G23" i="18"/>
  <c r="H23" i="18"/>
  <c r="I23" i="18"/>
  <c r="J23" i="18"/>
  <c r="K23" i="18"/>
  <c r="L23" i="18"/>
  <c r="M23" i="18"/>
  <c r="N23" i="18"/>
  <c r="O23" i="18"/>
  <c r="P23" i="18"/>
  <c r="F24" i="18"/>
  <c r="G24" i="18"/>
  <c r="H24" i="18"/>
  <c r="I24" i="18"/>
  <c r="J24" i="18"/>
  <c r="K24" i="18"/>
  <c r="L24" i="18"/>
  <c r="M24" i="18"/>
  <c r="N24" i="18"/>
  <c r="O24" i="18"/>
  <c r="P24" i="18"/>
  <c r="F25" i="18"/>
  <c r="G25" i="18"/>
  <c r="H25" i="18"/>
  <c r="I25" i="18"/>
  <c r="J25" i="18"/>
  <c r="K25" i="18"/>
  <c r="L25" i="18"/>
  <c r="M25" i="18"/>
  <c r="N25" i="18"/>
  <c r="O25" i="18"/>
  <c r="P25" i="18"/>
  <c r="E24" i="18"/>
  <c r="E25" i="18"/>
  <c r="E23" i="18"/>
  <c r="Q19" i="18"/>
  <c r="Q20" i="18"/>
  <c r="Q21" i="18"/>
  <c r="F19" i="18"/>
  <c r="G19" i="18"/>
  <c r="H19" i="18"/>
  <c r="I19" i="18"/>
  <c r="J19" i="18"/>
  <c r="K19" i="18"/>
  <c r="L19" i="18"/>
  <c r="M19" i="18"/>
  <c r="N19" i="18"/>
  <c r="O19" i="18"/>
  <c r="P19" i="18"/>
  <c r="F20" i="18"/>
  <c r="G20" i="18"/>
  <c r="H20" i="18"/>
  <c r="I20" i="18"/>
  <c r="J20" i="18"/>
  <c r="K20" i="18"/>
  <c r="L20" i="18"/>
  <c r="M20" i="18"/>
  <c r="N20" i="18"/>
  <c r="O20" i="18"/>
  <c r="P20" i="18"/>
  <c r="F21" i="18"/>
  <c r="G21" i="18"/>
  <c r="H21" i="18"/>
  <c r="I21" i="18"/>
  <c r="J21" i="18"/>
  <c r="K21" i="18"/>
  <c r="L21" i="18"/>
  <c r="M21" i="18"/>
  <c r="N21" i="18"/>
  <c r="O21" i="18"/>
  <c r="P21" i="18"/>
  <c r="E20" i="18"/>
  <c r="E21" i="18"/>
  <c r="E15" i="18"/>
  <c r="Q15" i="18" s="1"/>
  <c r="E19" i="18"/>
  <c r="Q16" i="18"/>
  <c r="Q17" i="18"/>
  <c r="F15" i="18"/>
  <c r="G15" i="18"/>
  <c r="H15" i="18"/>
  <c r="I15" i="18"/>
  <c r="J15" i="18"/>
  <c r="K15" i="18"/>
  <c r="L15" i="18"/>
  <c r="M15" i="18"/>
  <c r="N15" i="18"/>
  <c r="O15" i="18"/>
  <c r="P15" i="18"/>
  <c r="F16" i="18"/>
  <c r="G16" i="18"/>
  <c r="H16" i="18"/>
  <c r="I16" i="18"/>
  <c r="J16" i="18"/>
  <c r="K16" i="18"/>
  <c r="L16" i="18"/>
  <c r="M16" i="18"/>
  <c r="N16" i="18"/>
  <c r="O16" i="18"/>
  <c r="P16" i="18"/>
  <c r="F17" i="18"/>
  <c r="G17" i="18"/>
  <c r="H17" i="18"/>
  <c r="I17" i="18"/>
  <c r="J17" i="18"/>
  <c r="K17" i="18"/>
  <c r="L17" i="18"/>
  <c r="M17" i="18"/>
  <c r="N17" i="18"/>
  <c r="O17" i="18"/>
  <c r="P17" i="18"/>
  <c r="E16" i="18"/>
  <c r="E17" i="18"/>
  <c r="C119" i="16" l="1"/>
  <c r="C118" i="16"/>
  <c r="B120" i="16"/>
  <c r="B119" i="16"/>
  <c r="B118" i="16"/>
  <c r="H108" i="16"/>
  <c r="I108" i="16"/>
  <c r="J108" i="16"/>
  <c r="K108" i="16"/>
  <c r="L108" i="16"/>
  <c r="M108" i="16"/>
  <c r="N108" i="16"/>
  <c r="O108" i="16"/>
  <c r="P108" i="16"/>
  <c r="Q108" i="16"/>
  <c r="H109" i="16"/>
  <c r="I109" i="16"/>
  <c r="J109" i="16"/>
  <c r="K109" i="16"/>
  <c r="L109" i="16"/>
  <c r="M109" i="16"/>
  <c r="N109" i="16"/>
  <c r="O109" i="16"/>
  <c r="P109" i="16"/>
  <c r="Q109" i="16"/>
  <c r="H110" i="16"/>
  <c r="I110" i="16"/>
  <c r="J110" i="16"/>
  <c r="K110" i="16"/>
  <c r="L110" i="16"/>
  <c r="M110" i="16"/>
  <c r="N110" i="16"/>
  <c r="O110" i="16"/>
  <c r="P110" i="16"/>
  <c r="Q110" i="16"/>
  <c r="G108" i="16"/>
  <c r="G109" i="16"/>
  <c r="G110" i="16"/>
  <c r="F109" i="16"/>
  <c r="F110" i="16"/>
  <c r="C120" i="16" s="1"/>
  <c r="F108" i="16"/>
  <c r="G105" i="16"/>
  <c r="H105" i="16"/>
  <c r="I105" i="16"/>
  <c r="J105" i="16"/>
  <c r="K105" i="16"/>
  <c r="L105" i="16"/>
  <c r="M105" i="16"/>
  <c r="N105" i="16"/>
  <c r="O105" i="16"/>
  <c r="P105" i="16"/>
  <c r="Q105" i="16"/>
  <c r="G106" i="16"/>
  <c r="H106" i="16"/>
  <c r="I106" i="16"/>
  <c r="J106" i="16"/>
  <c r="K106" i="16"/>
  <c r="L106" i="16"/>
  <c r="M106" i="16"/>
  <c r="N106" i="16"/>
  <c r="O106" i="16"/>
  <c r="P106" i="16"/>
  <c r="Q106" i="16"/>
  <c r="G107" i="16"/>
  <c r="H107" i="16"/>
  <c r="I107" i="16"/>
  <c r="J107" i="16"/>
  <c r="K107" i="16"/>
  <c r="L107" i="16"/>
  <c r="M107" i="16"/>
  <c r="N107" i="16"/>
  <c r="O107" i="16"/>
  <c r="P107" i="16"/>
  <c r="Q107" i="16"/>
  <c r="G111" i="16"/>
  <c r="H111" i="16"/>
  <c r="I111" i="16"/>
  <c r="J111" i="16"/>
  <c r="K111" i="16"/>
  <c r="L111" i="16"/>
  <c r="M111" i="16"/>
  <c r="N111" i="16"/>
  <c r="O111" i="16"/>
  <c r="P111" i="16"/>
  <c r="Q111" i="16"/>
  <c r="G112" i="16"/>
  <c r="H112" i="16"/>
  <c r="I112" i="16"/>
  <c r="J112" i="16"/>
  <c r="K112" i="16"/>
  <c r="L112" i="16"/>
  <c r="M112" i="16"/>
  <c r="N112" i="16"/>
  <c r="O112" i="16"/>
  <c r="P112" i="16"/>
  <c r="Q112" i="16"/>
  <c r="G113" i="16"/>
  <c r="H113" i="16"/>
  <c r="I113" i="16"/>
  <c r="J113" i="16"/>
  <c r="K113" i="16"/>
  <c r="L113" i="16"/>
  <c r="M113" i="16"/>
  <c r="N113" i="16"/>
  <c r="O113" i="16"/>
  <c r="P113" i="16"/>
  <c r="Q113" i="16"/>
  <c r="F106" i="16"/>
  <c r="F107" i="16"/>
  <c r="F111" i="16"/>
  <c r="F112" i="16"/>
  <c r="F113" i="16"/>
  <c r="F105" i="16"/>
  <c r="B67" i="16"/>
  <c r="B66" i="16"/>
  <c r="B65" i="16"/>
  <c r="B64" i="16"/>
  <c r="R50" i="16"/>
  <c r="R51" i="16"/>
  <c r="R52" i="16"/>
  <c r="R53" i="16"/>
  <c r="R54" i="16"/>
  <c r="R55" i="16"/>
  <c r="R56" i="16"/>
  <c r="R49" i="16"/>
  <c r="C64" i="15"/>
  <c r="D64" i="15"/>
  <c r="B64" i="15"/>
  <c r="C63" i="15"/>
  <c r="D63" i="15"/>
  <c r="B63" i="15"/>
  <c r="Q36" i="15"/>
  <c r="G49" i="16"/>
  <c r="H49" i="16"/>
  <c r="I49" i="16"/>
  <c r="J49" i="16"/>
  <c r="K49" i="16"/>
  <c r="L49" i="16"/>
  <c r="M49" i="16"/>
  <c r="N49" i="16"/>
  <c r="O49" i="16"/>
  <c r="P49" i="16"/>
  <c r="Q49" i="16"/>
  <c r="G50" i="16"/>
  <c r="H50" i="16"/>
  <c r="I50" i="16"/>
  <c r="J50" i="16"/>
  <c r="K50" i="16"/>
  <c r="L50" i="16"/>
  <c r="M50" i="16"/>
  <c r="N50" i="16"/>
  <c r="O50" i="16"/>
  <c r="P50" i="16"/>
  <c r="Q50" i="16"/>
  <c r="G51" i="16"/>
  <c r="H51" i="16"/>
  <c r="I51" i="16"/>
  <c r="J51" i="16"/>
  <c r="K51" i="16"/>
  <c r="L51" i="16"/>
  <c r="M51" i="16"/>
  <c r="N51" i="16"/>
  <c r="O51" i="16"/>
  <c r="P51" i="16"/>
  <c r="Q51" i="16"/>
  <c r="G52" i="16"/>
  <c r="H52" i="16"/>
  <c r="I52" i="16"/>
  <c r="J52" i="16"/>
  <c r="K52" i="16"/>
  <c r="L52" i="16"/>
  <c r="M52" i="16"/>
  <c r="N52" i="16"/>
  <c r="O52" i="16"/>
  <c r="P52" i="16"/>
  <c r="Q52" i="16"/>
  <c r="G53" i="16"/>
  <c r="H53" i="16"/>
  <c r="I53" i="16"/>
  <c r="J53" i="16"/>
  <c r="K53" i="16"/>
  <c r="L53" i="16"/>
  <c r="M53" i="16"/>
  <c r="N53" i="16"/>
  <c r="O53" i="16"/>
  <c r="P53" i="16"/>
  <c r="Q53" i="16"/>
  <c r="G54" i="16"/>
  <c r="H54" i="16"/>
  <c r="I54" i="16"/>
  <c r="J54" i="16"/>
  <c r="K54" i="16"/>
  <c r="L54" i="16"/>
  <c r="M54" i="16"/>
  <c r="N54" i="16"/>
  <c r="O54" i="16"/>
  <c r="P54" i="16"/>
  <c r="Q54" i="16"/>
  <c r="G55" i="16"/>
  <c r="H55" i="16"/>
  <c r="I55" i="16"/>
  <c r="J55" i="16"/>
  <c r="K55" i="16"/>
  <c r="L55" i="16"/>
  <c r="M55" i="16"/>
  <c r="N55" i="16"/>
  <c r="O55" i="16"/>
  <c r="P55" i="16"/>
  <c r="Q55" i="16"/>
  <c r="G56" i="16"/>
  <c r="H56" i="16"/>
  <c r="I56" i="16"/>
  <c r="J56" i="16"/>
  <c r="K56" i="16"/>
  <c r="L56" i="16"/>
  <c r="M56" i="16"/>
  <c r="N56" i="16"/>
  <c r="O56" i="16"/>
  <c r="P56" i="16"/>
  <c r="Q56" i="16"/>
  <c r="F50" i="16"/>
  <c r="F51" i="16"/>
  <c r="F52" i="16"/>
  <c r="F53" i="16"/>
  <c r="F54" i="16"/>
  <c r="F55" i="16"/>
  <c r="F56" i="16"/>
  <c r="F49" i="16"/>
  <c r="G35" i="16"/>
  <c r="H35" i="16"/>
  <c r="I35" i="16"/>
  <c r="J35" i="16"/>
  <c r="K35" i="16"/>
  <c r="L35" i="16"/>
  <c r="M35" i="16"/>
  <c r="N35" i="16"/>
  <c r="O35" i="16"/>
  <c r="P35" i="16"/>
  <c r="Q35" i="16"/>
  <c r="G36" i="16"/>
  <c r="H36" i="16"/>
  <c r="I36" i="16"/>
  <c r="J36" i="16"/>
  <c r="K36" i="16"/>
  <c r="L36" i="16"/>
  <c r="M36" i="16"/>
  <c r="N36" i="16"/>
  <c r="O36" i="16"/>
  <c r="P36" i="16"/>
  <c r="Q36" i="16"/>
  <c r="G37" i="16"/>
  <c r="H37" i="16"/>
  <c r="I37" i="16"/>
  <c r="J37" i="16"/>
  <c r="K37" i="16"/>
  <c r="L37" i="16"/>
  <c r="M37" i="16"/>
  <c r="N37" i="16"/>
  <c r="O37" i="16"/>
  <c r="P37" i="16"/>
  <c r="Q37" i="16"/>
  <c r="G38" i="16"/>
  <c r="H38" i="16"/>
  <c r="I38" i="16"/>
  <c r="J38" i="16"/>
  <c r="K38" i="16"/>
  <c r="L38" i="16"/>
  <c r="M38" i="16"/>
  <c r="N38" i="16"/>
  <c r="O38" i="16"/>
  <c r="P38" i="16"/>
  <c r="Q38" i="16"/>
  <c r="G39" i="16"/>
  <c r="H39" i="16"/>
  <c r="I39" i="16"/>
  <c r="J39" i="16"/>
  <c r="K39" i="16"/>
  <c r="L39" i="16"/>
  <c r="M39" i="16"/>
  <c r="N39" i="16"/>
  <c r="O39" i="16"/>
  <c r="P39" i="16"/>
  <c r="Q39" i="16"/>
  <c r="G40" i="16"/>
  <c r="H40" i="16"/>
  <c r="I40" i="16"/>
  <c r="J40" i="16"/>
  <c r="K40" i="16"/>
  <c r="L40" i="16"/>
  <c r="M40" i="16"/>
  <c r="N40" i="16"/>
  <c r="O40" i="16"/>
  <c r="P40" i="16"/>
  <c r="Q40" i="16"/>
  <c r="G41" i="16"/>
  <c r="H41" i="16"/>
  <c r="I41" i="16"/>
  <c r="J41" i="16"/>
  <c r="K41" i="16"/>
  <c r="L41" i="16"/>
  <c r="M41" i="16"/>
  <c r="N41" i="16"/>
  <c r="O41" i="16"/>
  <c r="P41" i="16"/>
  <c r="Q41" i="16"/>
  <c r="G42" i="16"/>
  <c r="H42" i="16"/>
  <c r="I42" i="16"/>
  <c r="J42" i="16"/>
  <c r="K42" i="16"/>
  <c r="L42" i="16"/>
  <c r="M42" i="16"/>
  <c r="N42" i="16"/>
  <c r="O42" i="16"/>
  <c r="P42" i="16"/>
  <c r="Q42" i="16"/>
  <c r="F36" i="16"/>
  <c r="F37" i="16"/>
  <c r="F38" i="16"/>
  <c r="F39" i="16"/>
  <c r="F40" i="16"/>
  <c r="F41" i="16"/>
  <c r="F42" i="16"/>
  <c r="F35" i="16"/>
  <c r="M25" i="16"/>
  <c r="N25" i="16"/>
  <c r="O25" i="16"/>
  <c r="P25" i="16"/>
  <c r="Q25" i="16"/>
  <c r="M26" i="16"/>
  <c r="N26" i="16"/>
  <c r="O26" i="16"/>
  <c r="P26" i="16"/>
  <c r="Q26" i="16"/>
  <c r="M27" i="16"/>
  <c r="N27" i="16"/>
  <c r="O27" i="16"/>
  <c r="P27" i="16"/>
  <c r="Q27" i="16"/>
  <c r="M28" i="16"/>
  <c r="N28" i="16"/>
  <c r="O28" i="16"/>
  <c r="P28" i="16"/>
  <c r="Q28" i="16"/>
  <c r="M29" i="16"/>
  <c r="N29" i="16"/>
  <c r="O29" i="16"/>
  <c r="P29" i="16"/>
  <c r="Q29" i="16"/>
  <c r="M30" i="16"/>
  <c r="N30" i="16"/>
  <c r="O30" i="16"/>
  <c r="P30" i="16"/>
  <c r="Q30" i="16"/>
  <c r="M31" i="16"/>
  <c r="N31" i="16"/>
  <c r="O31" i="16"/>
  <c r="P31" i="16"/>
  <c r="Q31" i="16"/>
  <c r="M32" i="16"/>
  <c r="N32" i="16"/>
  <c r="O32" i="16"/>
  <c r="P32" i="16"/>
  <c r="Q32" i="16"/>
  <c r="G25" i="16"/>
  <c r="H25" i="16"/>
  <c r="I25" i="16"/>
  <c r="J25" i="16"/>
  <c r="K25" i="16"/>
  <c r="L25" i="16"/>
  <c r="G26" i="16"/>
  <c r="H26" i="16"/>
  <c r="I26" i="16"/>
  <c r="J26" i="16"/>
  <c r="K26" i="16"/>
  <c r="L26" i="16"/>
  <c r="G27" i="16"/>
  <c r="H27" i="16"/>
  <c r="I27" i="16"/>
  <c r="J27" i="16"/>
  <c r="K27" i="16"/>
  <c r="L27" i="16"/>
  <c r="G28" i="16"/>
  <c r="H28" i="16"/>
  <c r="I28" i="16"/>
  <c r="J28" i="16"/>
  <c r="K28" i="16"/>
  <c r="L28" i="16"/>
  <c r="G29" i="16"/>
  <c r="H29" i="16"/>
  <c r="I29" i="16"/>
  <c r="J29" i="16"/>
  <c r="K29" i="16"/>
  <c r="L29" i="16"/>
  <c r="G30" i="16"/>
  <c r="H30" i="16"/>
  <c r="I30" i="16"/>
  <c r="J30" i="16"/>
  <c r="K30" i="16"/>
  <c r="L30" i="16"/>
  <c r="G31" i="16"/>
  <c r="H31" i="16"/>
  <c r="I31" i="16"/>
  <c r="J31" i="16"/>
  <c r="K31" i="16"/>
  <c r="L31" i="16"/>
  <c r="G32" i="16"/>
  <c r="H32" i="16"/>
  <c r="I32" i="16"/>
  <c r="J32" i="16"/>
  <c r="K32" i="16"/>
  <c r="L32" i="16"/>
  <c r="F26" i="16"/>
  <c r="F27" i="16"/>
  <c r="F28" i="16"/>
  <c r="F29" i="16"/>
  <c r="F30" i="16"/>
  <c r="F31" i="16"/>
  <c r="F32" i="16"/>
  <c r="F25" i="16"/>
  <c r="F15" i="16"/>
  <c r="F16" i="16"/>
  <c r="F17" i="16"/>
  <c r="F18" i="16"/>
  <c r="F19" i="16"/>
  <c r="F20" i="16"/>
  <c r="F21" i="16"/>
  <c r="F22" i="16"/>
  <c r="G15" i="16"/>
  <c r="H15" i="16"/>
  <c r="I15" i="16"/>
  <c r="J15" i="16"/>
  <c r="K15" i="16"/>
  <c r="L15" i="16"/>
  <c r="M15" i="16"/>
  <c r="N15" i="16"/>
  <c r="O15" i="16"/>
  <c r="P15" i="16"/>
  <c r="Q15" i="16"/>
  <c r="G16" i="16"/>
  <c r="H16" i="16"/>
  <c r="I16" i="16"/>
  <c r="J16" i="16"/>
  <c r="K16" i="16"/>
  <c r="L16" i="16"/>
  <c r="M16" i="16"/>
  <c r="N16" i="16"/>
  <c r="O16" i="16"/>
  <c r="P16" i="16"/>
  <c r="Q16" i="16"/>
  <c r="G17" i="16"/>
  <c r="H17" i="16"/>
  <c r="I17" i="16"/>
  <c r="J17" i="16"/>
  <c r="K17" i="16"/>
  <c r="L17" i="16"/>
  <c r="M17" i="16"/>
  <c r="N17" i="16"/>
  <c r="O17" i="16"/>
  <c r="P17" i="16"/>
  <c r="Q17" i="16"/>
  <c r="G18" i="16"/>
  <c r="H18" i="16"/>
  <c r="I18" i="16"/>
  <c r="J18" i="16"/>
  <c r="K18" i="16"/>
  <c r="L18" i="16"/>
  <c r="M18" i="16"/>
  <c r="N18" i="16"/>
  <c r="O18" i="16"/>
  <c r="P18" i="16"/>
  <c r="Q18" i="16"/>
  <c r="G19" i="16"/>
  <c r="H19" i="16"/>
  <c r="I19" i="16"/>
  <c r="J19" i="16"/>
  <c r="K19" i="16"/>
  <c r="L19" i="16"/>
  <c r="M19" i="16"/>
  <c r="N19" i="16"/>
  <c r="O19" i="16"/>
  <c r="P19" i="16"/>
  <c r="Q19" i="16"/>
  <c r="G20" i="16"/>
  <c r="H20" i="16"/>
  <c r="I20" i="16"/>
  <c r="J20" i="16"/>
  <c r="K20" i="16"/>
  <c r="L20" i="16"/>
  <c r="M20" i="16"/>
  <c r="N20" i="16"/>
  <c r="O20" i="16"/>
  <c r="P20" i="16"/>
  <c r="Q20" i="16"/>
  <c r="G21" i="16"/>
  <c r="H21" i="16"/>
  <c r="I21" i="16"/>
  <c r="J21" i="16"/>
  <c r="K21" i="16"/>
  <c r="L21" i="16"/>
  <c r="M21" i="16"/>
  <c r="N21" i="16"/>
  <c r="O21" i="16"/>
  <c r="P21" i="16"/>
  <c r="Q21" i="16"/>
  <c r="G22" i="16"/>
  <c r="H22" i="16"/>
  <c r="I22" i="16"/>
  <c r="J22" i="16"/>
  <c r="K22" i="16"/>
  <c r="L22" i="16"/>
  <c r="M22" i="16"/>
  <c r="N22" i="16"/>
  <c r="O22" i="16"/>
  <c r="P22" i="16"/>
  <c r="Q22" i="16"/>
  <c r="F34" i="15" l="1"/>
  <c r="G34" i="15"/>
  <c r="H34" i="15"/>
  <c r="I34" i="15"/>
  <c r="J34" i="15"/>
  <c r="K34" i="15"/>
  <c r="L34" i="15"/>
  <c r="M34" i="15"/>
  <c r="N34" i="15"/>
  <c r="O34" i="15"/>
  <c r="P34" i="15"/>
  <c r="F35" i="15"/>
  <c r="G35" i="15"/>
  <c r="H35" i="15"/>
  <c r="I35" i="15"/>
  <c r="J35" i="15"/>
  <c r="K35" i="15"/>
  <c r="L35" i="15"/>
  <c r="M35" i="15"/>
  <c r="N35" i="15"/>
  <c r="O35" i="15"/>
  <c r="P35" i="15"/>
  <c r="F36" i="15"/>
  <c r="G36" i="15"/>
  <c r="H36" i="15"/>
  <c r="I36" i="15"/>
  <c r="J36" i="15"/>
  <c r="K36" i="15"/>
  <c r="L36" i="15"/>
  <c r="M36" i="15"/>
  <c r="N36" i="15"/>
  <c r="O36" i="15"/>
  <c r="P36" i="15"/>
  <c r="F37" i="15"/>
  <c r="G37" i="15"/>
  <c r="H37" i="15"/>
  <c r="I37" i="15"/>
  <c r="J37" i="15"/>
  <c r="K37" i="15"/>
  <c r="L37" i="15"/>
  <c r="M37" i="15"/>
  <c r="N37" i="15"/>
  <c r="O37" i="15"/>
  <c r="P37" i="15"/>
  <c r="F38" i="15"/>
  <c r="G38" i="15"/>
  <c r="H38" i="15"/>
  <c r="I38" i="15"/>
  <c r="J38" i="15"/>
  <c r="K38" i="15"/>
  <c r="L38" i="15"/>
  <c r="M38" i="15"/>
  <c r="N38" i="15"/>
  <c r="O38" i="15"/>
  <c r="P38" i="15"/>
  <c r="F39" i="15"/>
  <c r="G39" i="15"/>
  <c r="H39" i="15"/>
  <c r="I39" i="15"/>
  <c r="J39" i="15"/>
  <c r="K39" i="15"/>
  <c r="L39" i="15"/>
  <c r="M39" i="15"/>
  <c r="N39" i="15"/>
  <c r="O39" i="15"/>
  <c r="P39" i="15"/>
  <c r="F40" i="15"/>
  <c r="G40" i="15"/>
  <c r="H40" i="15"/>
  <c r="I40" i="15"/>
  <c r="J40" i="15"/>
  <c r="K40" i="15"/>
  <c r="L40" i="15"/>
  <c r="M40" i="15"/>
  <c r="N40" i="15"/>
  <c r="O40" i="15"/>
  <c r="P40" i="15"/>
  <c r="F41" i="15"/>
  <c r="G41" i="15"/>
  <c r="H41" i="15"/>
  <c r="I41" i="15"/>
  <c r="J41" i="15"/>
  <c r="K41" i="15"/>
  <c r="L41" i="15"/>
  <c r="M41" i="15"/>
  <c r="N41" i="15"/>
  <c r="O41" i="15"/>
  <c r="P41" i="15"/>
  <c r="F42" i="15"/>
  <c r="G42" i="15"/>
  <c r="H42" i="15"/>
  <c r="I42" i="15"/>
  <c r="J42" i="15"/>
  <c r="K42" i="15"/>
  <c r="L42" i="15"/>
  <c r="M42" i="15"/>
  <c r="N42" i="15"/>
  <c r="O42" i="15"/>
  <c r="P42" i="15"/>
  <c r="E35" i="15"/>
  <c r="E36" i="15"/>
  <c r="E37" i="15"/>
  <c r="E38" i="15"/>
  <c r="E39" i="15"/>
  <c r="E40" i="15"/>
  <c r="E41" i="15"/>
  <c r="E42" i="15"/>
  <c r="E34" i="15"/>
  <c r="F24" i="15"/>
  <c r="G24" i="15"/>
  <c r="H24" i="15"/>
  <c r="I24" i="15"/>
  <c r="J24" i="15"/>
  <c r="K24" i="15"/>
  <c r="L24" i="15"/>
  <c r="M24" i="15"/>
  <c r="N24" i="15"/>
  <c r="O24" i="15"/>
  <c r="P24" i="15"/>
  <c r="F25" i="15"/>
  <c r="G25" i="15"/>
  <c r="H25" i="15"/>
  <c r="I25" i="15"/>
  <c r="J25" i="15"/>
  <c r="K25" i="15"/>
  <c r="L25" i="15"/>
  <c r="M25" i="15"/>
  <c r="N25" i="15"/>
  <c r="O25" i="15"/>
  <c r="P25" i="15"/>
  <c r="F26" i="15"/>
  <c r="G26" i="15"/>
  <c r="H26" i="15"/>
  <c r="I26" i="15"/>
  <c r="J26" i="15"/>
  <c r="K26" i="15"/>
  <c r="L26" i="15"/>
  <c r="M26" i="15"/>
  <c r="N26" i="15"/>
  <c r="O26" i="15"/>
  <c r="P26" i="15"/>
  <c r="F27" i="15"/>
  <c r="G27" i="15"/>
  <c r="H27" i="15"/>
  <c r="I27" i="15"/>
  <c r="J27" i="15"/>
  <c r="K27" i="15"/>
  <c r="L27" i="15"/>
  <c r="M27" i="15"/>
  <c r="N27" i="15"/>
  <c r="O27" i="15"/>
  <c r="P27" i="15"/>
  <c r="F28" i="15"/>
  <c r="G28" i="15"/>
  <c r="H28" i="15"/>
  <c r="I28" i="15"/>
  <c r="J28" i="15"/>
  <c r="K28" i="15"/>
  <c r="L28" i="15"/>
  <c r="M28" i="15"/>
  <c r="N28" i="15"/>
  <c r="O28" i="15"/>
  <c r="P28" i="15"/>
  <c r="E25" i="15"/>
  <c r="E26" i="15"/>
  <c r="E27" i="15"/>
  <c r="E28" i="15"/>
  <c r="E24" i="15"/>
  <c r="O18" i="15"/>
  <c r="P18" i="15"/>
  <c r="O19" i="15"/>
  <c r="P19" i="15"/>
  <c r="O20" i="15"/>
  <c r="P20" i="15"/>
  <c r="O21" i="15"/>
  <c r="P21" i="15"/>
  <c r="O22" i="15"/>
  <c r="P22" i="15"/>
  <c r="L18" i="15"/>
  <c r="M18" i="15"/>
  <c r="N18" i="15"/>
  <c r="L19" i="15"/>
  <c r="M19" i="15"/>
  <c r="N19" i="15"/>
  <c r="L20" i="15"/>
  <c r="M20" i="15"/>
  <c r="N20" i="15"/>
  <c r="L21" i="15"/>
  <c r="M21" i="15"/>
  <c r="N21" i="15"/>
  <c r="L22" i="15"/>
  <c r="M22" i="15"/>
  <c r="N22" i="15"/>
  <c r="F18" i="15"/>
  <c r="G18" i="15"/>
  <c r="H18" i="15"/>
  <c r="I18" i="15"/>
  <c r="J18" i="15"/>
  <c r="K18" i="15"/>
  <c r="F19" i="15"/>
  <c r="G19" i="15"/>
  <c r="H19" i="15"/>
  <c r="I19" i="15"/>
  <c r="J19" i="15"/>
  <c r="K19" i="15"/>
  <c r="F20" i="15"/>
  <c r="G20" i="15"/>
  <c r="H20" i="15"/>
  <c r="I20" i="15"/>
  <c r="J20" i="15"/>
  <c r="K20" i="15"/>
  <c r="F21" i="15"/>
  <c r="G21" i="15"/>
  <c r="H21" i="15"/>
  <c r="I21" i="15"/>
  <c r="J21" i="15"/>
  <c r="K21" i="15"/>
  <c r="F22" i="15"/>
  <c r="G22" i="15"/>
  <c r="H22" i="15"/>
  <c r="I22" i="15"/>
  <c r="J22" i="15"/>
  <c r="K22" i="15"/>
  <c r="E19" i="15"/>
  <c r="E20" i="15"/>
  <c r="E21" i="15"/>
  <c r="E22" i="15"/>
  <c r="E18" i="15"/>
  <c r="F12" i="15"/>
  <c r="G12" i="15"/>
  <c r="H12" i="15"/>
  <c r="I12" i="15"/>
  <c r="J12" i="15"/>
  <c r="K12" i="15"/>
  <c r="L12" i="15"/>
  <c r="M12" i="15"/>
  <c r="N12" i="15"/>
  <c r="O12" i="15"/>
  <c r="P12" i="15"/>
  <c r="F13" i="15"/>
  <c r="G13" i="15"/>
  <c r="H13" i="15"/>
  <c r="I13" i="15"/>
  <c r="J13" i="15"/>
  <c r="K13" i="15"/>
  <c r="L13" i="15"/>
  <c r="M13" i="15"/>
  <c r="N13" i="15"/>
  <c r="O13" i="15"/>
  <c r="P13" i="15"/>
  <c r="F14" i="15"/>
  <c r="G14" i="15"/>
  <c r="H14" i="15"/>
  <c r="I14" i="15"/>
  <c r="J14" i="15"/>
  <c r="K14" i="15"/>
  <c r="L14" i="15"/>
  <c r="M14" i="15"/>
  <c r="N14" i="15"/>
  <c r="O14" i="15"/>
  <c r="P14" i="15"/>
  <c r="F15" i="15"/>
  <c r="G15" i="15"/>
  <c r="H15" i="15"/>
  <c r="I15" i="15"/>
  <c r="J15" i="15"/>
  <c r="K15" i="15"/>
  <c r="L15" i="15"/>
  <c r="M15" i="15"/>
  <c r="N15" i="15"/>
  <c r="O15" i="15"/>
  <c r="P15" i="15"/>
  <c r="F16" i="15"/>
  <c r="G16" i="15"/>
  <c r="H16" i="15"/>
  <c r="I16" i="15"/>
  <c r="J16" i="15"/>
  <c r="K16" i="15"/>
  <c r="L16" i="15"/>
  <c r="M16" i="15"/>
  <c r="N16" i="15"/>
  <c r="O16" i="15"/>
  <c r="P16" i="15"/>
  <c r="E13" i="15"/>
  <c r="E14" i="15"/>
  <c r="E15" i="15"/>
  <c r="E16" i="15"/>
  <c r="R36" i="16" l="1"/>
  <c r="R37" i="16"/>
  <c r="R38" i="16"/>
  <c r="R39" i="16"/>
  <c r="R40" i="16"/>
  <c r="R41" i="16"/>
  <c r="R42" i="16"/>
  <c r="R35" i="16"/>
  <c r="R25" i="16"/>
  <c r="R16" i="16"/>
  <c r="R17" i="16"/>
  <c r="R18" i="16"/>
  <c r="R19" i="16"/>
  <c r="R20" i="16"/>
  <c r="R21" i="16"/>
  <c r="R22" i="16"/>
  <c r="R15" i="16"/>
  <c r="R26" i="16"/>
  <c r="R27" i="16"/>
  <c r="R28" i="16"/>
  <c r="R29" i="16"/>
  <c r="R30" i="16"/>
  <c r="R31" i="16"/>
  <c r="R32" i="16"/>
  <c r="R23" i="16" l="1"/>
  <c r="R43" i="16"/>
  <c r="R33" i="16"/>
  <c r="E842" i="17" l="1"/>
  <c r="E841" i="17"/>
  <c r="E840" i="17"/>
  <c r="E839" i="17"/>
  <c r="E838" i="17"/>
  <c r="E837" i="17"/>
  <c r="E836" i="17"/>
  <c r="E835" i="17"/>
  <c r="E834" i="17"/>
  <c r="E833" i="17"/>
  <c r="E832" i="17"/>
  <c r="E831" i="17"/>
  <c r="E830" i="17"/>
  <c r="E829" i="17"/>
  <c r="E828" i="17"/>
  <c r="E827" i="17"/>
  <c r="E826" i="17"/>
  <c r="E825" i="17"/>
  <c r="E824" i="17"/>
  <c r="E823" i="17"/>
  <c r="E822" i="17"/>
  <c r="E821" i="17"/>
  <c r="E820" i="17"/>
  <c r="E819" i="17"/>
  <c r="E818" i="17"/>
  <c r="E817" i="17"/>
  <c r="E816" i="17"/>
  <c r="E815" i="17"/>
  <c r="E814" i="17"/>
  <c r="E813" i="17"/>
  <c r="E812" i="17"/>
  <c r="E811" i="17"/>
  <c r="E810" i="17"/>
  <c r="E809" i="17"/>
  <c r="E808" i="17"/>
  <c r="E807" i="17"/>
  <c r="E806" i="17"/>
  <c r="E805" i="17"/>
  <c r="E804" i="17"/>
  <c r="E803" i="17"/>
  <c r="E802" i="17"/>
  <c r="E801" i="17"/>
  <c r="E800" i="17"/>
  <c r="E799" i="17"/>
  <c r="E798" i="17"/>
  <c r="E797" i="17"/>
  <c r="E796" i="17"/>
  <c r="E795" i="17"/>
  <c r="E794" i="17"/>
  <c r="E793" i="17"/>
  <c r="E792" i="17"/>
  <c r="E791" i="17"/>
  <c r="E790" i="17"/>
  <c r="E789" i="17"/>
  <c r="E788" i="17"/>
  <c r="E787" i="17"/>
  <c r="E786" i="17"/>
  <c r="E785" i="17"/>
  <c r="E784" i="17"/>
  <c r="E783" i="17"/>
  <c r="E782" i="17"/>
  <c r="E781" i="17"/>
  <c r="E780" i="17"/>
  <c r="E779" i="17"/>
  <c r="E778" i="17"/>
  <c r="E777" i="17"/>
  <c r="E776" i="17"/>
  <c r="E775" i="17"/>
  <c r="E774" i="17"/>
  <c r="E773" i="17"/>
  <c r="E772" i="17"/>
  <c r="E771" i="17"/>
  <c r="E770" i="17"/>
  <c r="E769" i="17"/>
  <c r="E768" i="17"/>
  <c r="E767" i="17"/>
  <c r="E766" i="17"/>
  <c r="E765" i="17"/>
  <c r="E764" i="17"/>
  <c r="E763" i="17"/>
  <c r="E762" i="17"/>
  <c r="E761" i="17"/>
  <c r="E760" i="17"/>
  <c r="E759" i="17"/>
  <c r="E758" i="17"/>
  <c r="E757" i="17"/>
  <c r="E756" i="17"/>
  <c r="E755" i="17"/>
  <c r="E754" i="17"/>
  <c r="E753" i="17"/>
  <c r="E752" i="17"/>
  <c r="E751" i="17"/>
  <c r="E750" i="17"/>
  <c r="E749" i="17"/>
  <c r="E748" i="17"/>
  <c r="E747" i="17"/>
  <c r="E746" i="17"/>
  <c r="E745" i="17"/>
  <c r="E744" i="17"/>
  <c r="E743" i="17"/>
  <c r="E742" i="17"/>
  <c r="E741" i="17"/>
  <c r="E740" i="17"/>
  <c r="E739" i="17"/>
  <c r="E738" i="17"/>
  <c r="E737" i="17"/>
  <c r="E736" i="17"/>
  <c r="E735" i="17"/>
  <c r="E734" i="17"/>
  <c r="E733" i="17"/>
  <c r="E732" i="17"/>
  <c r="E731" i="17"/>
  <c r="E730" i="17"/>
  <c r="E729" i="17"/>
  <c r="E728" i="17"/>
  <c r="E727" i="17"/>
  <c r="E726" i="17"/>
  <c r="E725" i="17"/>
  <c r="E724" i="17"/>
  <c r="E723" i="17"/>
  <c r="E722" i="17"/>
  <c r="E721" i="17"/>
  <c r="E720" i="17"/>
  <c r="E719" i="17"/>
  <c r="E718" i="17"/>
  <c r="E717" i="17"/>
  <c r="E716" i="17"/>
  <c r="E715" i="17"/>
  <c r="E714" i="17"/>
  <c r="E713" i="17"/>
  <c r="E712" i="17"/>
  <c r="E711" i="17"/>
  <c r="E710" i="17"/>
  <c r="E709" i="17"/>
  <c r="E708" i="17"/>
  <c r="E707" i="17"/>
  <c r="E706" i="17"/>
  <c r="E705" i="17"/>
  <c r="E704" i="17"/>
  <c r="E703" i="17"/>
  <c r="E702" i="17"/>
  <c r="E701" i="17"/>
  <c r="E700" i="17"/>
  <c r="E699" i="17"/>
  <c r="E698" i="17"/>
  <c r="E697" i="17"/>
  <c r="E696" i="17"/>
  <c r="E695" i="17"/>
  <c r="E694" i="17"/>
  <c r="E693" i="17"/>
  <c r="E692" i="17"/>
  <c r="E691" i="17"/>
  <c r="E690" i="17"/>
  <c r="E689" i="17"/>
  <c r="E688" i="17"/>
  <c r="E687" i="17"/>
  <c r="E686" i="17"/>
  <c r="E685" i="17"/>
  <c r="E684" i="17"/>
  <c r="E683" i="17"/>
  <c r="E682" i="17"/>
  <c r="E681" i="17"/>
  <c r="E680" i="17"/>
  <c r="E679" i="17"/>
  <c r="E678" i="17"/>
  <c r="E677" i="17"/>
  <c r="E676" i="17"/>
  <c r="E675" i="17"/>
  <c r="E674" i="17"/>
  <c r="E673" i="17"/>
  <c r="E672" i="17"/>
  <c r="E671" i="17"/>
  <c r="E670" i="17"/>
  <c r="E669" i="17"/>
  <c r="E668" i="17"/>
  <c r="E667" i="17"/>
  <c r="E666" i="17"/>
  <c r="E665" i="17"/>
  <c r="E664" i="17"/>
  <c r="E663" i="17"/>
  <c r="E662" i="17"/>
  <c r="E661" i="17"/>
  <c r="E660" i="17"/>
  <c r="E659" i="17"/>
  <c r="E658" i="17"/>
  <c r="E657" i="17"/>
  <c r="E656" i="17"/>
  <c r="E655" i="17"/>
  <c r="E654" i="17"/>
  <c r="E653" i="17"/>
  <c r="E652" i="17"/>
  <c r="E651" i="17"/>
  <c r="E650" i="17"/>
  <c r="E649" i="17"/>
  <c r="E648" i="17"/>
  <c r="E647" i="17"/>
  <c r="E646" i="17"/>
  <c r="E645" i="17"/>
  <c r="E644" i="17"/>
  <c r="E643" i="17"/>
  <c r="E642" i="17"/>
  <c r="E641" i="17"/>
  <c r="E640" i="17"/>
  <c r="E639" i="17"/>
  <c r="E638" i="17"/>
  <c r="E637" i="17"/>
  <c r="E636" i="17"/>
  <c r="E635" i="17"/>
  <c r="E634" i="17"/>
  <c r="E633" i="17"/>
  <c r="E632" i="17"/>
  <c r="E631" i="17"/>
  <c r="E630" i="17"/>
  <c r="E629" i="17"/>
  <c r="E628" i="17"/>
  <c r="E627" i="17"/>
  <c r="E626" i="17"/>
  <c r="E625" i="17"/>
  <c r="E624" i="17"/>
  <c r="E623" i="17"/>
  <c r="E622" i="17"/>
  <c r="E621" i="17"/>
  <c r="E620" i="17"/>
  <c r="E619" i="17"/>
  <c r="E618" i="17"/>
  <c r="E617" i="17"/>
  <c r="E616" i="17"/>
  <c r="E615" i="17"/>
  <c r="E614" i="17"/>
  <c r="E613" i="17"/>
  <c r="E612" i="17"/>
  <c r="E611" i="17"/>
  <c r="E610" i="17"/>
  <c r="E609" i="17"/>
  <c r="E608" i="17"/>
  <c r="E607" i="17"/>
  <c r="E606" i="17"/>
  <c r="E605" i="17"/>
  <c r="E604" i="17"/>
  <c r="E603" i="17"/>
  <c r="E602" i="17"/>
  <c r="E601" i="17"/>
  <c r="E600" i="17"/>
  <c r="E599" i="17"/>
  <c r="E598" i="17"/>
  <c r="E597" i="17"/>
  <c r="E596" i="17"/>
  <c r="E595" i="17"/>
  <c r="E594" i="17"/>
  <c r="E593" i="17"/>
  <c r="E592" i="17"/>
  <c r="E591" i="17"/>
  <c r="E590" i="17"/>
  <c r="E589" i="17"/>
  <c r="E588" i="17"/>
  <c r="E587" i="17"/>
  <c r="E586" i="17"/>
  <c r="E585" i="17"/>
  <c r="E584" i="17"/>
  <c r="E583" i="17"/>
  <c r="E582" i="17"/>
  <c r="E581" i="17"/>
  <c r="E580" i="17"/>
  <c r="E579" i="17"/>
  <c r="E578" i="17"/>
  <c r="E577" i="17"/>
  <c r="E576" i="17"/>
  <c r="E575" i="17"/>
  <c r="E574" i="17"/>
  <c r="E573" i="17"/>
  <c r="E572" i="17"/>
  <c r="E571" i="17"/>
  <c r="E570" i="17"/>
  <c r="E569" i="17"/>
  <c r="E568" i="17"/>
  <c r="E567" i="17"/>
  <c r="E566" i="17"/>
  <c r="E565" i="17"/>
  <c r="E564" i="17"/>
  <c r="E563" i="17"/>
  <c r="E562" i="17"/>
  <c r="E561" i="17"/>
  <c r="E560" i="17"/>
  <c r="E559" i="17"/>
  <c r="E558" i="17"/>
  <c r="E557" i="17"/>
  <c r="E556" i="17"/>
  <c r="E555" i="17"/>
  <c r="E554" i="17"/>
  <c r="E553" i="17"/>
  <c r="E552" i="17"/>
  <c r="E551" i="17"/>
  <c r="E550" i="17"/>
  <c r="E549" i="17"/>
  <c r="E548" i="17"/>
  <c r="E547" i="17"/>
  <c r="E546" i="17"/>
  <c r="E545" i="17"/>
  <c r="E544" i="17"/>
  <c r="E543" i="17"/>
  <c r="E542" i="17"/>
  <c r="E541" i="17"/>
  <c r="E540" i="17"/>
  <c r="E539" i="17"/>
  <c r="E538" i="17"/>
  <c r="E537" i="17"/>
  <c r="E536" i="17"/>
  <c r="E535" i="17"/>
  <c r="E534" i="17"/>
  <c r="E533" i="17"/>
  <c r="E532" i="17"/>
  <c r="E531" i="17"/>
  <c r="E530" i="17"/>
  <c r="E529" i="17"/>
  <c r="E528" i="17"/>
  <c r="E527" i="17"/>
  <c r="E526" i="17"/>
  <c r="E525" i="17"/>
  <c r="E524" i="17"/>
  <c r="E523" i="17"/>
  <c r="E522" i="17"/>
  <c r="E521" i="17"/>
  <c r="E520" i="17"/>
  <c r="E519" i="17"/>
  <c r="E518" i="17"/>
  <c r="E517" i="17"/>
  <c r="E516" i="17"/>
  <c r="E515" i="17"/>
  <c r="E514" i="17"/>
  <c r="E513" i="17"/>
  <c r="E512" i="17"/>
  <c r="E511" i="17"/>
  <c r="E510" i="17"/>
  <c r="E509" i="17"/>
  <c r="E508" i="17"/>
  <c r="E507" i="17"/>
  <c r="E506" i="17"/>
  <c r="E505" i="17"/>
  <c r="E504" i="17"/>
  <c r="E503" i="17"/>
  <c r="E502" i="17"/>
  <c r="E501" i="17"/>
  <c r="E500" i="17"/>
  <c r="E499" i="17"/>
  <c r="E498" i="17"/>
  <c r="E497" i="17"/>
  <c r="E496" i="17"/>
  <c r="E495" i="17"/>
  <c r="E494" i="17"/>
  <c r="E493" i="17"/>
  <c r="E492" i="17"/>
  <c r="E491" i="17"/>
  <c r="E490" i="17"/>
  <c r="E489" i="17"/>
  <c r="E488" i="17"/>
  <c r="E487" i="17"/>
  <c r="E486" i="17"/>
  <c r="E485" i="17"/>
  <c r="E484" i="17"/>
  <c r="E483" i="17"/>
  <c r="E482" i="17"/>
  <c r="E481" i="17"/>
  <c r="E480" i="17"/>
  <c r="E479" i="17"/>
  <c r="E478" i="17"/>
  <c r="E477" i="17"/>
  <c r="E476" i="17"/>
  <c r="E475" i="17"/>
  <c r="E474" i="17"/>
  <c r="E473" i="17"/>
  <c r="E472" i="17"/>
  <c r="E471" i="17"/>
  <c r="E374" i="17"/>
  <c r="E373" i="17"/>
  <c r="E372" i="17"/>
  <c r="E371" i="17"/>
  <c r="E370" i="17"/>
  <c r="E369" i="17"/>
  <c r="E368" i="17"/>
  <c r="E367" i="17"/>
  <c r="E366" i="17"/>
  <c r="E365" i="17"/>
  <c r="E364" i="17"/>
  <c r="E363" i="17"/>
  <c r="E362" i="17"/>
  <c r="E361" i="17"/>
  <c r="E360" i="17"/>
  <c r="E359" i="17"/>
  <c r="E358" i="17"/>
  <c r="E357" i="17"/>
  <c r="E356" i="17"/>
  <c r="E355" i="17"/>
  <c r="E354" i="17"/>
  <c r="E353" i="17"/>
  <c r="E352" i="17"/>
  <c r="E351" i="17"/>
  <c r="E350" i="17"/>
  <c r="E349" i="17"/>
  <c r="E348" i="17"/>
  <c r="E347" i="17"/>
  <c r="E346" i="17"/>
  <c r="E345" i="17"/>
  <c r="E344" i="17"/>
  <c r="E343" i="17"/>
  <c r="E342" i="17"/>
  <c r="E341" i="17"/>
  <c r="E340" i="17"/>
  <c r="E339" i="17"/>
  <c r="E338" i="17"/>
  <c r="E337" i="17"/>
  <c r="E336" i="17"/>
  <c r="E335" i="17"/>
  <c r="E334" i="17"/>
  <c r="E333" i="17"/>
  <c r="E332" i="17"/>
  <c r="E331" i="17"/>
  <c r="E330" i="17"/>
  <c r="E329" i="17"/>
  <c r="E328" i="17"/>
  <c r="E327" i="17"/>
  <c r="E326" i="17"/>
  <c r="E325" i="17"/>
  <c r="E324" i="17"/>
  <c r="E323" i="17"/>
  <c r="E322" i="17"/>
  <c r="E321" i="17"/>
  <c r="E320" i="17"/>
  <c r="E319" i="17"/>
  <c r="E318" i="17"/>
  <c r="E317" i="17"/>
  <c r="E316" i="17"/>
  <c r="E315" i="17"/>
  <c r="E314" i="17"/>
  <c r="E313" i="17"/>
  <c r="E312" i="17"/>
  <c r="E311" i="17"/>
  <c r="E310" i="17"/>
  <c r="E309" i="17"/>
  <c r="E308" i="17"/>
  <c r="E307" i="17"/>
  <c r="E306" i="17"/>
  <c r="E305" i="17"/>
  <c r="E304" i="17"/>
  <c r="E303" i="17"/>
  <c r="E302" i="17"/>
  <c r="E301" i="17"/>
  <c r="E300" i="17"/>
  <c r="E299" i="17"/>
  <c r="E298" i="17"/>
  <c r="E297" i="17"/>
  <c r="E296" i="17"/>
  <c r="E295" i="17"/>
  <c r="E294" i="17"/>
  <c r="E293" i="17"/>
  <c r="E292" i="17"/>
  <c r="E291" i="17"/>
  <c r="E290" i="17"/>
  <c r="E289" i="17"/>
  <c r="E288" i="17"/>
  <c r="E287" i="17"/>
  <c r="E286" i="17"/>
  <c r="E285" i="17"/>
  <c r="E284" i="17"/>
  <c r="E283" i="17"/>
  <c r="E282" i="17"/>
  <c r="E281" i="17"/>
  <c r="E280" i="17"/>
  <c r="E279"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18" i="17"/>
  <c r="E217" i="17"/>
  <c r="E216" i="17"/>
  <c r="E215" i="17"/>
  <c r="E214" i="17"/>
  <c r="E213" i="17"/>
  <c r="E212" i="17"/>
  <c r="E211" i="17"/>
  <c r="E210" i="17"/>
  <c r="E209" i="17"/>
  <c r="E208" i="17"/>
  <c r="E207" i="17"/>
  <c r="E206" i="17"/>
  <c r="E205" i="17"/>
  <c r="E204" i="17"/>
  <c r="E203" i="17"/>
  <c r="E202" i="17"/>
  <c r="E201" i="17"/>
  <c r="E200" i="17"/>
  <c r="E199" i="17"/>
  <c r="E198" i="17"/>
  <c r="E197" i="17"/>
  <c r="E196" i="17"/>
  <c r="E195" i="17"/>
  <c r="E183" i="17" l="1"/>
  <c r="E184" i="17"/>
  <c r="E185" i="17"/>
  <c r="E186" i="17"/>
  <c r="E187" i="17"/>
  <c r="E188" i="17"/>
  <c r="E189" i="17"/>
  <c r="E190" i="17"/>
  <c r="E191" i="17"/>
  <c r="E192" i="17"/>
  <c r="E193" i="17"/>
  <c r="E194" i="17"/>
  <c r="E182" i="17" l="1"/>
  <c r="E181" i="17"/>
  <c r="E180" i="17"/>
  <c r="E179" i="17"/>
  <c r="E178" i="17"/>
  <c r="E177" i="17"/>
  <c r="E176" i="17"/>
  <c r="E175" i="17"/>
  <c r="E174" i="17"/>
  <c r="E173" i="17"/>
  <c r="E172" i="17"/>
  <c r="E171" i="17"/>
  <c r="E170" i="17"/>
  <c r="E169" i="17"/>
  <c r="E168" i="17"/>
  <c r="E167" i="17"/>
  <c r="E166" i="17"/>
  <c r="E165" i="17"/>
  <c r="E164" i="17"/>
  <c r="E163" i="17"/>
  <c r="E162" i="17"/>
  <c r="E161" i="17"/>
  <c r="E160" i="17"/>
  <c r="E159" i="17"/>
  <c r="E158" i="17"/>
  <c r="E157" i="17"/>
  <c r="E156" i="17"/>
  <c r="E155" i="17"/>
  <c r="E154" i="17"/>
  <c r="E153" i="17"/>
  <c r="E152" i="17"/>
  <c r="E151" i="17"/>
  <c r="E150" i="17"/>
  <c r="E149" i="17"/>
  <c r="E148" i="17"/>
  <c r="E147" i="17"/>
  <c r="E146" i="17"/>
  <c r="E145" i="17"/>
  <c r="E144" i="17"/>
  <c r="E143" i="17"/>
  <c r="E142" i="17"/>
  <c r="E141" i="17"/>
  <c r="E140" i="17"/>
  <c r="E139" i="17"/>
  <c r="E138" i="17"/>
  <c r="E137" i="17"/>
  <c r="E136" i="17"/>
  <c r="E135" i="17"/>
  <c r="E134" i="17"/>
  <c r="E133" i="17"/>
  <c r="E132" i="17"/>
  <c r="E131" i="17"/>
  <c r="E130" i="17"/>
  <c r="E129" i="17"/>
  <c r="E128" i="17"/>
  <c r="E127" i="17"/>
  <c r="E126" i="17"/>
  <c r="E125" i="17"/>
  <c r="E124" i="17"/>
  <c r="E123" i="17"/>
  <c r="E122" i="17"/>
  <c r="E121" i="17"/>
  <c r="E120" i="17"/>
  <c r="E119" i="17"/>
  <c r="E118" i="17"/>
  <c r="E117" i="17"/>
  <c r="E116" i="17"/>
  <c r="E115" i="17"/>
  <c r="E114" i="17"/>
  <c r="E113" i="17"/>
  <c r="E112" i="17"/>
  <c r="E111" i="17"/>
  <c r="E110" i="17"/>
  <c r="E109" i="17"/>
  <c r="E108" i="17"/>
  <c r="E107" i="17"/>
  <c r="E106" i="17"/>
  <c r="E105" i="17"/>
  <c r="E104" i="17"/>
  <c r="E103" i="17"/>
  <c r="E102" i="17"/>
  <c r="E101" i="17"/>
  <c r="E100" i="17"/>
  <c r="E99" i="17"/>
  <c r="E98" i="17"/>
  <c r="E97" i="17"/>
  <c r="E96" i="17"/>
  <c r="E95" i="17"/>
  <c r="E94" i="17"/>
  <c r="E93" i="17"/>
  <c r="E92" i="17"/>
  <c r="E91" i="17"/>
  <c r="E90" i="17"/>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Q40" i="15" l="1"/>
  <c r="Q41" i="15"/>
  <c r="Q37" i="15"/>
  <c r="Q42" i="15"/>
  <c r="Q38" i="15"/>
  <c r="Q34" i="15"/>
  <c r="Q39" i="15"/>
  <c r="Q35" i="15"/>
  <c r="Q25" i="15"/>
  <c r="Q26" i="15"/>
  <c r="Q27" i="15"/>
  <c r="Q28" i="15"/>
  <c r="Q24" i="15"/>
  <c r="Q19" i="15"/>
  <c r="Q20" i="15"/>
  <c r="Q21" i="15"/>
  <c r="Q22" i="15"/>
  <c r="Q18" i="15"/>
  <c r="Q13" i="15"/>
  <c r="Q14" i="15"/>
  <c r="Q15" i="15"/>
  <c r="Q16" i="15"/>
  <c r="Q12" i="15"/>
  <c r="E4" i="17" l="1"/>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3" i="17"/>
  <c r="E59" i="15" l="1"/>
  <c r="E58" i="15"/>
  <c r="E57" i="15"/>
  <c r="C62" i="15" l="1"/>
  <c r="D62" i="15"/>
  <c r="B62" i="15"/>
  <c r="H14" i="8"/>
  <c r="L7" i="8"/>
  <c r="D69" i="7"/>
  <c r="E69" i="7"/>
  <c r="F69" i="7"/>
  <c r="G69" i="7"/>
  <c r="H69" i="7"/>
  <c r="I69" i="7"/>
  <c r="J69" i="7"/>
  <c r="K69" i="7"/>
  <c r="L69" i="7"/>
  <c r="M69" i="7"/>
  <c r="N69" i="7"/>
  <c r="D70" i="7"/>
  <c r="E70" i="7"/>
  <c r="F70" i="7"/>
  <c r="G70" i="7"/>
  <c r="H70" i="7"/>
  <c r="I70" i="7"/>
  <c r="J70" i="7"/>
  <c r="K70" i="7"/>
  <c r="L70" i="7"/>
  <c r="M70" i="7"/>
  <c r="N70" i="7"/>
  <c r="D71" i="7"/>
  <c r="E71" i="7"/>
  <c r="F71" i="7"/>
  <c r="G71" i="7"/>
  <c r="H71" i="7"/>
  <c r="I71" i="7"/>
  <c r="J71" i="7"/>
  <c r="K71" i="7"/>
  <c r="L71" i="7"/>
  <c r="M71" i="7"/>
  <c r="N71" i="7"/>
  <c r="C70" i="7"/>
  <c r="C71" i="7"/>
  <c r="C69" i="7"/>
  <c r="D61" i="7"/>
  <c r="E61" i="7"/>
  <c r="F61" i="7"/>
  <c r="G61" i="7"/>
  <c r="H61" i="7"/>
  <c r="I61" i="7"/>
  <c r="J61" i="7"/>
  <c r="K61" i="7"/>
  <c r="L61" i="7"/>
  <c r="M61" i="7"/>
  <c r="N61" i="7"/>
  <c r="C61" i="7"/>
  <c r="D53" i="7"/>
  <c r="E53" i="7"/>
  <c r="F53" i="7"/>
  <c r="G53" i="7"/>
  <c r="H53" i="7"/>
  <c r="I53" i="7"/>
  <c r="J53" i="7"/>
  <c r="K53" i="7"/>
  <c r="L53" i="7"/>
  <c r="M53" i="7"/>
  <c r="N53" i="7"/>
  <c r="G50" i="7"/>
  <c r="C53" i="7"/>
  <c r="D45" i="7"/>
  <c r="E45" i="7"/>
  <c r="F45" i="7"/>
  <c r="G45" i="7"/>
  <c r="H45" i="7"/>
  <c r="I45" i="7"/>
  <c r="J45" i="7"/>
  <c r="K45" i="7"/>
  <c r="L45" i="7"/>
  <c r="M45" i="7"/>
  <c r="N45" i="7"/>
  <c r="C45" i="7"/>
  <c r="D35" i="7"/>
  <c r="E35" i="7"/>
  <c r="F35" i="7"/>
  <c r="G35" i="7"/>
  <c r="H35" i="7"/>
  <c r="I35" i="7"/>
  <c r="J35" i="7"/>
  <c r="K35" i="7"/>
  <c r="L35" i="7"/>
  <c r="M35" i="7"/>
  <c r="N35" i="7"/>
  <c r="D36" i="7"/>
  <c r="E36" i="7"/>
  <c r="F36" i="7"/>
  <c r="G36" i="7"/>
  <c r="H36" i="7"/>
  <c r="I36" i="7"/>
  <c r="J36" i="7"/>
  <c r="K36" i="7"/>
  <c r="L36" i="7"/>
  <c r="M36" i="7"/>
  <c r="N36" i="7"/>
  <c r="D37" i="7"/>
  <c r="E37" i="7"/>
  <c r="F37" i="7"/>
  <c r="G37" i="7"/>
  <c r="H37" i="7"/>
  <c r="I37" i="7"/>
  <c r="J37" i="7"/>
  <c r="K37" i="7"/>
  <c r="L37" i="7"/>
  <c r="M37" i="7"/>
  <c r="N37" i="7"/>
  <c r="C36" i="7"/>
  <c r="C37" i="7"/>
  <c r="C35" i="7"/>
  <c r="D27" i="7"/>
  <c r="E27" i="7"/>
  <c r="F27" i="7"/>
  <c r="G27" i="7"/>
  <c r="H27" i="7"/>
  <c r="I27" i="7"/>
  <c r="J27" i="7"/>
  <c r="K27" i="7"/>
  <c r="L27" i="7"/>
  <c r="M27" i="7"/>
  <c r="N27" i="7"/>
  <c r="C27" i="7"/>
  <c r="D19" i="7"/>
  <c r="E19" i="7"/>
  <c r="F19" i="7"/>
  <c r="G19" i="7"/>
  <c r="H19" i="7"/>
  <c r="I19" i="7"/>
  <c r="J19" i="7"/>
  <c r="K19" i="7"/>
  <c r="L19" i="7"/>
  <c r="M19" i="7"/>
  <c r="N19" i="7"/>
  <c r="C19" i="7"/>
  <c r="H16" i="7"/>
  <c r="D11" i="7"/>
  <c r="E11" i="7"/>
  <c r="F11" i="7"/>
  <c r="G11" i="7"/>
  <c r="H11" i="7"/>
  <c r="I11" i="7"/>
  <c r="J11" i="7"/>
  <c r="K11" i="7"/>
  <c r="L11" i="7"/>
  <c r="M11" i="7"/>
  <c r="N11" i="7"/>
  <c r="C11" i="7"/>
  <c r="D16" i="4"/>
  <c r="D44" i="8" s="1"/>
  <c r="E16" i="4"/>
  <c r="E44" i="8" s="1"/>
  <c r="F16" i="4"/>
  <c r="F44" i="8" s="1"/>
  <c r="G16" i="4"/>
  <c r="G44" i="8" s="1"/>
  <c r="H16" i="4"/>
  <c r="H44" i="8" s="1"/>
  <c r="I16" i="4"/>
  <c r="I44" i="8" s="1"/>
  <c r="J16" i="4"/>
  <c r="J44" i="8" s="1"/>
  <c r="K16" i="4"/>
  <c r="K44" i="8" s="1"/>
  <c r="L16" i="4"/>
  <c r="L44" i="8" s="1"/>
  <c r="M16" i="4"/>
  <c r="M44" i="8" s="1"/>
  <c r="N16" i="4"/>
  <c r="N44" i="8" s="1"/>
  <c r="C16" i="4"/>
  <c r="C44" i="8" s="1"/>
  <c r="E41" i="4"/>
  <c r="E21" i="8" s="1"/>
  <c r="F41" i="4"/>
  <c r="F21" i="8" s="1"/>
  <c r="G41" i="4"/>
  <c r="G21" i="8" s="1"/>
  <c r="H41" i="4"/>
  <c r="I41" i="4"/>
  <c r="I21" i="8" s="1"/>
  <c r="J41" i="4"/>
  <c r="J21" i="8" s="1"/>
  <c r="K41" i="4"/>
  <c r="K21" i="8" s="1"/>
  <c r="L41" i="4"/>
  <c r="M41" i="4"/>
  <c r="M21" i="8" s="1"/>
  <c r="N41" i="4"/>
  <c r="N21" i="8" s="1"/>
  <c r="D41" i="4"/>
  <c r="D21" i="8" s="1"/>
  <c r="C41" i="4"/>
  <c r="C21" i="8" s="1"/>
  <c r="D33" i="4"/>
  <c r="D8" i="7" s="1"/>
  <c r="E33" i="4"/>
  <c r="E7" i="8" s="1"/>
  <c r="F33" i="4"/>
  <c r="F8" i="7" s="1"/>
  <c r="G33" i="4"/>
  <c r="G8" i="7" s="1"/>
  <c r="H33" i="4"/>
  <c r="H8" i="7" s="1"/>
  <c r="I33" i="4"/>
  <c r="I7" i="8" s="1"/>
  <c r="J33" i="4"/>
  <c r="J8" i="7" s="1"/>
  <c r="K33" i="4"/>
  <c r="K8" i="7" s="1"/>
  <c r="L33" i="4"/>
  <c r="L8" i="7" s="1"/>
  <c r="M33" i="4"/>
  <c r="M7" i="8" s="1"/>
  <c r="N33" i="4"/>
  <c r="N8" i="7" s="1"/>
  <c r="D37" i="4"/>
  <c r="D14" i="8" s="1"/>
  <c r="E37" i="4"/>
  <c r="E14" i="8" s="1"/>
  <c r="F37" i="4"/>
  <c r="F14" i="8" s="1"/>
  <c r="G37" i="4"/>
  <c r="G14" i="8" s="1"/>
  <c r="H37" i="4"/>
  <c r="I37" i="4"/>
  <c r="I14" i="8" s="1"/>
  <c r="J37" i="4"/>
  <c r="J14" i="8" s="1"/>
  <c r="K37" i="4"/>
  <c r="K14" i="8" s="1"/>
  <c r="L37" i="4"/>
  <c r="L14" i="8" s="1"/>
  <c r="M37" i="4"/>
  <c r="M14" i="8" s="1"/>
  <c r="N37" i="4"/>
  <c r="N14" i="8" s="1"/>
  <c r="C37" i="4"/>
  <c r="C14" i="8" s="1"/>
  <c r="C33" i="4"/>
  <c r="C8" i="7" s="1"/>
  <c r="D20" i="4"/>
  <c r="D52" i="8" s="1"/>
  <c r="E20" i="4"/>
  <c r="E52" i="8" s="1"/>
  <c r="F20" i="4"/>
  <c r="F52" i="8" s="1"/>
  <c r="G20" i="4"/>
  <c r="G52" i="8" s="1"/>
  <c r="H20" i="4"/>
  <c r="H52" i="8" s="1"/>
  <c r="I20" i="4"/>
  <c r="I52" i="8" s="1"/>
  <c r="J20" i="4"/>
  <c r="J58" i="7" s="1"/>
  <c r="K20" i="4"/>
  <c r="K52" i="8" s="1"/>
  <c r="L20" i="4"/>
  <c r="L52" i="8" s="1"/>
  <c r="M20" i="4"/>
  <c r="M52" i="8" s="1"/>
  <c r="N20" i="4"/>
  <c r="N52" i="8" s="1"/>
  <c r="C20" i="4"/>
  <c r="C58" i="7" s="1"/>
  <c r="D12" i="4"/>
  <c r="D36" i="8" s="1"/>
  <c r="E12" i="4"/>
  <c r="E36" i="8" s="1"/>
  <c r="F12" i="4"/>
  <c r="F36" i="8" s="1"/>
  <c r="G12" i="4"/>
  <c r="G36" i="8" s="1"/>
  <c r="H12" i="4"/>
  <c r="H36" i="8" s="1"/>
  <c r="I12" i="4"/>
  <c r="I36" i="8" s="1"/>
  <c r="J12" i="4"/>
  <c r="J42" i="7" s="1"/>
  <c r="K12" i="4"/>
  <c r="K36" i="8" s="1"/>
  <c r="L12" i="4"/>
  <c r="L36" i="8" s="1"/>
  <c r="M12" i="4"/>
  <c r="M36" i="8" s="1"/>
  <c r="N12" i="4"/>
  <c r="N36" i="8" s="1"/>
  <c r="C12" i="4"/>
  <c r="C24" i="4" s="1"/>
  <c r="L62" i="4" l="1"/>
  <c r="L83" i="4" s="1"/>
  <c r="H62" i="4"/>
  <c r="H83" i="4" s="1"/>
  <c r="L16" i="7"/>
  <c r="H24" i="7"/>
  <c r="K50" i="7"/>
  <c r="H21" i="8"/>
  <c r="C52" i="8"/>
  <c r="D16" i="7"/>
  <c r="H7" i="8"/>
  <c r="D24" i="7"/>
  <c r="L24" i="7"/>
  <c r="C50" i="7"/>
  <c r="D7" i="8"/>
  <c r="L21" i="8"/>
  <c r="E64" i="15"/>
  <c r="E63" i="15"/>
  <c r="I8" i="7"/>
  <c r="K16" i="7"/>
  <c r="G16" i="7"/>
  <c r="C16" i="7"/>
  <c r="K24" i="7"/>
  <c r="G24" i="7"/>
  <c r="C24" i="7"/>
  <c r="C7" i="8"/>
  <c r="K7" i="8"/>
  <c r="G7" i="8"/>
  <c r="M8" i="7"/>
  <c r="N16" i="7"/>
  <c r="J16" i="7"/>
  <c r="F16" i="7"/>
  <c r="N24" i="7"/>
  <c r="J24" i="7"/>
  <c r="F24" i="7"/>
  <c r="N7" i="8"/>
  <c r="J7" i="8"/>
  <c r="F7" i="8"/>
  <c r="E8" i="7"/>
  <c r="M16" i="7"/>
  <c r="I16" i="7"/>
  <c r="E16" i="7"/>
  <c r="M24" i="7"/>
  <c r="I24" i="7"/>
  <c r="E24" i="7"/>
  <c r="F42" i="7"/>
  <c r="N58" i="7"/>
  <c r="J36" i="8"/>
  <c r="J52" i="8"/>
  <c r="M42" i="7"/>
  <c r="I42" i="7"/>
  <c r="E42" i="7"/>
  <c r="N50" i="7"/>
  <c r="J50" i="7"/>
  <c r="F50" i="7"/>
  <c r="M58" i="7"/>
  <c r="I58" i="7"/>
  <c r="E58" i="7"/>
  <c r="N42" i="7"/>
  <c r="F58" i="7"/>
  <c r="L42" i="7"/>
  <c r="H42" i="7"/>
  <c r="D42" i="7"/>
  <c r="M50" i="7"/>
  <c r="I50" i="7"/>
  <c r="E50" i="7"/>
  <c r="L58" i="7"/>
  <c r="H58" i="7"/>
  <c r="D58" i="7"/>
  <c r="C42" i="7"/>
  <c r="K42" i="7"/>
  <c r="G42" i="7"/>
  <c r="L50" i="7"/>
  <c r="H50" i="7"/>
  <c r="D50" i="7"/>
  <c r="K58" i="7"/>
  <c r="G58" i="7"/>
  <c r="C36" i="8"/>
  <c r="C66" i="7"/>
  <c r="C59" i="8"/>
  <c r="E62" i="15"/>
  <c r="N58" i="4"/>
  <c r="N79" i="4" s="1"/>
  <c r="J58" i="4"/>
  <c r="J79" i="4" s="1"/>
  <c r="F58" i="4"/>
  <c r="F79" i="4" s="1"/>
  <c r="J54" i="4"/>
  <c r="J75" i="4" s="1"/>
  <c r="C62" i="4"/>
  <c r="C83" i="4" s="1"/>
  <c r="C45" i="4"/>
  <c r="N54" i="4"/>
  <c r="N75" i="4" s="1"/>
  <c r="F54" i="4"/>
  <c r="F75" i="4" s="1"/>
  <c r="C58" i="4"/>
  <c r="C79" i="4" s="1"/>
  <c r="M58" i="4"/>
  <c r="M79" i="4" s="1"/>
  <c r="I58" i="4"/>
  <c r="I79" i="4" s="1"/>
  <c r="E58" i="4"/>
  <c r="E79" i="4" s="1"/>
  <c r="M45" i="4"/>
  <c r="I54" i="4"/>
  <c r="I75" i="4" s="1"/>
  <c r="E45" i="4"/>
  <c r="D62" i="4"/>
  <c r="D83" i="4" s="1"/>
  <c r="K62" i="4"/>
  <c r="K83" i="4" s="1"/>
  <c r="G62" i="4"/>
  <c r="G83" i="4" s="1"/>
  <c r="N45" i="4"/>
  <c r="L58" i="4"/>
  <c r="L79" i="4" s="1"/>
  <c r="H58" i="4"/>
  <c r="H79" i="4" s="1"/>
  <c r="D58" i="4"/>
  <c r="D79" i="4" s="1"/>
  <c r="L54" i="4"/>
  <c r="L75" i="4" s="1"/>
  <c r="H54" i="4"/>
  <c r="H75" i="4" s="1"/>
  <c r="D45" i="4"/>
  <c r="N62" i="4"/>
  <c r="N83" i="4" s="1"/>
  <c r="J62" i="4"/>
  <c r="J83" i="4" s="1"/>
  <c r="F62" i="4"/>
  <c r="F83" i="4" s="1"/>
  <c r="K58" i="4"/>
  <c r="K79" i="4" s="1"/>
  <c r="G58" i="4"/>
  <c r="G79" i="4" s="1"/>
  <c r="K54" i="4"/>
  <c r="K75" i="4" s="1"/>
  <c r="G54" i="4"/>
  <c r="G75" i="4" s="1"/>
  <c r="M62" i="4"/>
  <c r="M83" i="4" s="1"/>
  <c r="I62" i="4"/>
  <c r="I83" i="4" s="1"/>
  <c r="E62" i="4"/>
  <c r="E83" i="4" s="1"/>
  <c r="H24" i="4"/>
  <c r="N24" i="4"/>
  <c r="J24" i="4"/>
  <c r="F24" i="4"/>
  <c r="I45" i="4"/>
  <c r="C54" i="4"/>
  <c r="C75" i="4" s="1"/>
  <c r="G45" i="4"/>
  <c r="M54" i="4"/>
  <c r="M75" i="4" s="1"/>
  <c r="E54" i="4"/>
  <c r="E75" i="4" s="1"/>
  <c r="L24" i="4"/>
  <c r="D24" i="4"/>
  <c r="D54" i="4"/>
  <c r="D75" i="4" s="1"/>
  <c r="K45" i="4"/>
  <c r="L45" i="4"/>
  <c r="H45" i="4"/>
  <c r="J45" i="4"/>
  <c r="F45" i="4"/>
  <c r="M24" i="4"/>
  <c r="I24" i="4"/>
  <c r="E24" i="4"/>
  <c r="K24" i="4"/>
  <c r="G24" i="4"/>
  <c r="E66" i="7" l="1"/>
  <c r="E59" i="8"/>
  <c r="I59" i="8"/>
  <c r="I66" i="7"/>
  <c r="J59" i="8"/>
  <c r="J66" i="7"/>
  <c r="H66" i="7"/>
  <c r="H59" i="8"/>
  <c r="L66" i="7"/>
  <c r="L59" i="8"/>
  <c r="F59" i="8"/>
  <c r="F66" i="7"/>
  <c r="M59" i="8"/>
  <c r="M66" i="7"/>
  <c r="N59" i="8"/>
  <c r="N66" i="7"/>
  <c r="G66" i="7"/>
  <c r="G59" i="8"/>
  <c r="K66" i="7"/>
  <c r="K59" i="8"/>
  <c r="D66" i="4"/>
  <c r="D87" i="4" s="1"/>
  <c r="D66" i="7"/>
  <c r="D59" i="8"/>
  <c r="M66" i="4"/>
  <c r="M87" i="4" s="1"/>
  <c r="E66" i="4"/>
  <c r="E87" i="4" s="1"/>
  <c r="J66" i="4"/>
  <c r="J87" i="4" s="1"/>
  <c r="J28" i="8"/>
  <c r="J32" i="7"/>
  <c r="G32" i="7"/>
  <c r="G28" i="8"/>
  <c r="N32" i="7"/>
  <c r="N28" i="8"/>
  <c r="M28" i="8"/>
  <c r="M32" i="7"/>
  <c r="C66" i="4"/>
  <c r="C87" i="4" s="1"/>
  <c r="C32" i="7"/>
  <c r="C28" i="8"/>
  <c r="H66" i="4"/>
  <c r="H87" i="4" s="1"/>
  <c r="H28" i="8"/>
  <c r="H32" i="7"/>
  <c r="L66" i="4"/>
  <c r="L87" i="4" s="1"/>
  <c r="L28" i="8"/>
  <c r="L32" i="7"/>
  <c r="I28" i="8"/>
  <c r="I32" i="7"/>
  <c r="N66" i="4"/>
  <c r="N87" i="4" s="1"/>
  <c r="F66" i="4"/>
  <c r="F87" i="4" s="1"/>
  <c r="F28" i="8"/>
  <c r="F32" i="7"/>
  <c r="K28" i="8"/>
  <c r="K32" i="7"/>
  <c r="D28" i="8"/>
  <c r="D32" i="7"/>
  <c r="E28" i="8"/>
  <c r="E32" i="7"/>
  <c r="G66" i="4"/>
  <c r="G87" i="4" s="1"/>
  <c r="K66" i="4"/>
  <c r="K87" i="4" s="1"/>
  <c r="I66" i="4"/>
  <c r="I87" i="4" s="1"/>
  <c r="E38" i="4" l="1"/>
  <c r="I38" i="4"/>
  <c r="M38" i="4"/>
  <c r="F39" i="4"/>
  <c r="J39" i="4"/>
  <c r="N39" i="4"/>
  <c r="G40" i="4"/>
  <c r="K40" i="4"/>
  <c r="C39" i="4"/>
  <c r="F38" i="4"/>
  <c r="J38" i="4"/>
  <c r="N38" i="4"/>
  <c r="G39" i="4"/>
  <c r="K39" i="4"/>
  <c r="D40" i="4"/>
  <c r="H40" i="4"/>
  <c r="L40" i="4"/>
  <c r="C40" i="4"/>
  <c r="D34" i="4"/>
  <c r="H34" i="4"/>
  <c r="L34" i="4"/>
  <c r="E35" i="4"/>
  <c r="I35" i="4"/>
  <c r="M35" i="4"/>
  <c r="F36" i="4"/>
  <c r="J36" i="4"/>
  <c r="N36" i="4"/>
  <c r="C34" i="4"/>
  <c r="H38" i="4"/>
  <c r="E39" i="4"/>
  <c r="M39" i="4"/>
  <c r="J40" i="4"/>
  <c r="K30" i="4"/>
  <c r="H31" i="4"/>
  <c r="E32" i="4"/>
  <c r="M32" i="4"/>
  <c r="J34" i="4"/>
  <c r="G35" i="4"/>
  <c r="D36" i="4"/>
  <c r="L36" i="4"/>
  <c r="C36" i="4"/>
  <c r="M34" i="4"/>
  <c r="G36" i="4"/>
  <c r="G38" i="4"/>
  <c r="I40" i="4"/>
  <c r="N35" i="4"/>
  <c r="K38" i="4"/>
  <c r="H39" i="4"/>
  <c r="E40" i="4"/>
  <c r="M40" i="4"/>
  <c r="E34" i="4"/>
  <c r="J35" i="4"/>
  <c r="D39" i="4"/>
  <c r="F35" i="4"/>
  <c r="C35" i="4"/>
  <c r="D38" i="4"/>
  <c r="L38" i="4"/>
  <c r="I39" i="4"/>
  <c r="F40" i="4"/>
  <c r="N40" i="4"/>
  <c r="G30" i="4"/>
  <c r="D31" i="4"/>
  <c r="L31" i="4"/>
  <c r="I32" i="4"/>
  <c r="F34" i="4"/>
  <c r="N34" i="4"/>
  <c r="K35" i="4"/>
  <c r="H36" i="4"/>
  <c r="L39" i="4"/>
  <c r="C38" i="4"/>
  <c r="I34" i="4"/>
  <c r="K36" i="4"/>
  <c r="D17" i="4"/>
  <c r="D55" i="8" s="1"/>
  <c r="E17" i="4"/>
  <c r="E55" i="8" s="1"/>
  <c r="F17" i="4"/>
  <c r="F55" i="8" s="1"/>
  <c r="G17" i="4"/>
  <c r="G55" i="8" s="1"/>
  <c r="H17" i="4"/>
  <c r="H55" i="8" s="1"/>
  <c r="I17" i="4"/>
  <c r="I55" i="8" s="1"/>
  <c r="J17" i="4"/>
  <c r="J55" i="8" s="1"/>
  <c r="K17" i="4"/>
  <c r="K55" i="8" s="1"/>
  <c r="L17" i="4"/>
  <c r="L55" i="8" s="1"/>
  <c r="M17" i="4"/>
  <c r="M55" i="8" s="1"/>
  <c r="N17" i="4"/>
  <c r="N55" i="8" s="1"/>
  <c r="D18" i="4"/>
  <c r="E18" i="4"/>
  <c r="F18" i="4"/>
  <c r="G18" i="4"/>
  <c r="H18" i="4"/>
  <c r="I18" i="4"/>
  <c r="J18" i="4"/>
  <c r="K18" i="4"/>
  <c r="L18" i="4"/>
  <c r="M18" i="4"/>
  <c r="N18" i="4"/>
  <c r="D19" i="4"/>
  <c r="E19" i="4"/>
  <c r="F19" i="4"/>
  <c r="G19" i="4"/>
  <c r="H19" i="4"/>
  <c r="I19" i="4"/>
  <c r="J19" i="4"/>
  <c r="K19" i="4"/>
  <c r="L19" i="4"/>
  <c r="M19" i="4"/>
  <c r="N19" i="4"/>
  <c r="C19" i="4"/>
  <c r="C18" i="4"/>
  <c r="C17" i="4"/>
  <c r="C55" i="8" s="1"/>
  <c r="D14" i="4"/>
  <c r="E14" i="4"/>
  <c r="F14" i="4"/>
  <c r="G14" i="4"/>
  <c r="H14" i="4"/>
  <c r="I14" i="4"/>
  <c r="J14" i="4"/>
  <c r="K14" i="4"/>
  <c r="L14" i="4"/>
  <c r="M14" i="4"/>
  <c r="N14" i="4"/>
  <c r="D15" i="4"/>
  <c r="E15" i="4"/>
  <c r="F15" i="4"/>
  <c r="G15" i="4"/>
  <c r="H15" i="4"/>
  <c r="I15" i="4"/>
  <c r="J15" i="4"/>
  <c r="K15" i="4"/>
  <c r="L15" i="4"/>
  <c r="M15" i="4"/>
  <c r="N15" i="4"/>
  <c r="C15" i="4"/>
  <c r="C14" i="4"/>
  <c r="D13" i="4"/>
  <c r="D47" i="8" s="1"/>
  <c r="E13" i="4"/>
  <c r="E47" i="8" s="1"/>
  <c r="F13" i="4"/>
  <c r="F47" i="8" s="1"/>
  <c r="G13" i="4"/>
  <c r="G47" i="8" s="1"/>
  <c r="H13" i="4"/>
  <c r="H47" i="8" s="1"/>
  <c r="I13" i="4"/>
  <c r="I47" i="8" s="1"/>
  <c r="J13" i="4"/>
  <c r="J47" i="8" s="1"/>
  <c r="K13" i="4"/>
  <c r="K47" i="8" s="1"/>
  <c r="L13" i="4"/>
  <c r="L47" i="8" s="1"/>
  <c r="M13" i="4"/>
  <c r="M47" i="8" s="1"/>
  <c r="N13" i="4"/>
  <c r="N47" i="8" s="1"/>
  <c r="C13" i="4"/>
  <c r="C47" i="8" s="1"/>
  <c r="C9" i="4"/>
  <c r="D11" i="4"/>
  <c r="E11" i="4"/>
  <c r="G11" i="4"/>
  <c r="H11" i="4"/>
  <c r="I11" i="4"/>
  <c r="K11" i="4"/>
  <c r="L11" i="4"/>
  <c r="M11" i="4"/>
  <c r="C11" i="4"/>
  <c r="D10" i="4"/>
  <c r="E10" i="4"/>
  <c r="F10" i="4"/>
  <c r="G10" i="4"/>
  <c r="H10" i="4"/>
  <c r="I10" i="4"/>
  <c r="J10" i="4"/>
  <c r="K10" i="4"/>
  <c r="L10" i="4"/>
  <c r="M10" i="4"/>
  <c r="N10" i="4"/>
  <c r="C10" i="4"/>
  <c r="D9" i="4"/>
  <c r="E9" i="4"/>
  <c r="F9" i="4"/>
  <c r="G9" i="4"/>
  <c r="H9" i="4"/>
  <c r="I9" i="4"/>
  <c r="J9" i="4"/>
  <c r="K9" i="4"/>
  <c r="M9" i="4"/>
  <c r="N9" i="4"/>
  <c r="N39" i="8" l="1"/>
  <c r="N21" i="4"/>
  <c r="N62" i="8" s="1"/>
  <c r="N37" i="8"/>
  <c r="N43" i="7"/>
  <c r="N22" i="4"/>
  <c r="N11" i="4"/>
  <c r="G48" i="8"/>
  <c r="H59" i="7"/>
  <c r="H53" i="8"/>
  <c r="D59" i="7"/>
  <c r="D53" i="8"/>
  <c r="M39" i="8"/>
  <c r="M21" i="4"/>
  <c r="M62" i="8" s="1"/>
  <c r="E37" i="8"/>
  <c r="E43" i="7"/>
  <c r="E22" i="4"/>
  <c r="J48" i="8"/>
  <c r="C52" i="7"/>
  <c r="C46" i="8"/>
  <c r="K46" i="8"/>
  <c r="K52" i="7"/>
  <c r="G52" i="7"/>
  <c r="G46" i="8"/>
  <c r="N45" i="8"/>
  <c r="N51" i="7"/>
  <c r="J45" i="8"/>
  <c r="J51" i="7"/>
  <c r="F51" i="7"/>
  <c r="F45" i="8"/>
  <c r="F48" i="8" s="1"/>
  <c r="C53" i="8"/>
  <c r="C56" i="8" s="1"/>
  <c r="C59" i="7"/>
  <c r="L54" i="8"/>
  <c r="L60" i="7"/>
  <c r="H54" i="8"/>
  <c r="H60" i="7"/>
  <c r="D54" i="8"/>
  <c r="D60" i="7"/>
  <c r="K53" i="8"/>
  <c r="K59" i="7"/>
  <c r="G53" i="8"/>
  <c r="G59" i="7"/>
  <c r="F39" i="8"/>
  <c r="F40" i="8" s="1"/>
  <c r="F21" i="4"/>
  <c r="F62" i="8" s="1"/>
  <c r="F37" i="8"/>
  <c r="F43" i="7"/>
  <c r="F22" i="4"/>
  <c r="F11" i="4"/>
  <c r="C45" i="8"/>
  <c r="C48" i="8" s="1"/>
  <c r="C51" i="7"/>
  <c r="D46" i="8"/>
  <c r="D52" i="7"/>
  <c r="K45" i="8"/>
  <c r="K48" i="8" s="1"/>
  <c r="K51" i="7"/>
  <c r="I60" i="7"/>
  <c r="I54" i="8"/>
  <c r="L59" i="7"/>
  <c r="L53" i="8"/>
  <c r="K56" i="8"/>
  <c r="I39" i="8"/>
  <c r="I21" i="4"/>
  <c r="I62" i="8" s="1"/>
  <c r="M37" i="8"/>
  <c r="M43" i="7"/>
  <c r="M22" i="4"/>
  <c r="M38" i="8"/>
  <c r="M44" i="7"/>
  <c r="M23" i="4"/>
  <c r="N48" i="8"/>
  <c r="L9" i="4"/>
  <c r="H39" i="8"/>
  <c r="H21" i="4"/>
  <c r="H62" i="8" s="1"/>
  <c r="D39" i="8"/>
  <c r="D21" i="4"/>
  <c r="D62" i="8" s="1"/>
  <c r="L37" i="8"/>
  <c r="L43" i="7"/>
  <c r="L22" i="4"/>
  <c r="H37" i="8"/>
  <c r="H43" i="7"/>
  <c r="H22" i="4"/>
  <c r="D37" i="8"/>
  <c r="D43" i="7"/>
  <c r="D22" i="4"/>
  <c r="L44" i="7"/>
  <c r="L38" i="8"/>
  <c r="L23" i="4"/>
  <c r="H38" i="8"/>
  <c r="H44" i="7"/>
  <c r="H23" i="4"/>
  <c r="D38" i="8"/>
  <c r="D44" i="7"/>
  <c r="D23" i="4"/>
  <c r="M48" i="8"/>
  <c r="N52" i="7"/>
  <c r="N46" i="8"/>
  <c r="J52" i="7"/>
  <c r="J46" i="8"/>
  <c r="F52" i="7"/>
  <c r="F46" i="8"/>
  <c r="M51" i="7"/>
  <c r="M45" i="8"/>
  <c r="I51" i="7"/>
  <c r="I45" i="8"/>
  <c r="I48" i="8" s="1"/>
  <c r="E51" i="7"/>
  <c r="E45" i="8"/>
  <c r="E48" i="8" s="1"/>
  <c r="C54" i="8"/>
  <c r="C60" i="7"/>
  <c r="K54" i="8"/>
  <c r="K60" i="7"/>
  <c r="G60" i="7"/>
  <c r="G54" i="8"/>
  <c r="N53" i="8"/>
  <c r="N56" i="8" s="1"/>
  <c r="N59" i="7"/>
  <c r="J59" i="7"/>
  <c r="J53" i="8"/>
  <c r="J56" i="8" s="1"/>
  <c r="F53" i="8"/>
  <c r="F56" i="8" s="1"/>
  <c r="F59" i="7"/>
  <c r="J39" i="8"/>
  <c r="J21" i="4"/>
  <c r="J62" i="8" s="1"/>
  <c r="J37" i="8"/>
  <c r="J43" i="7"/>
  <c r="J22" i="4"/>
  <c r="J11" i="4"/>
  <c r="L46" i="8"/>
  <c r="L52" i="7"/>
  <c r="H46" i="8"/>
  <c r="H52" i="7"/>
  <c r="G45" i="8"/>
  <c r="G51" i="7"/>
  <c r="M60" i="7"/>
  <c r="M54" i="8"/>
  <c r="E60" i="7"/>
  <c r="E54" i="8"/>
  <c r="G56" i="8"/>
  <c r="E39" i="8"/>
  <c r="E21" i="4"/>
  <c r="E62" i="8" s="1"/>
  <c r="I37" i="8"/>
  <c r="I43" i="7"/>
  <c r="I22" i="4"/>
  <c r="I38" i="8"/>
  <c r="I44" i="7"/>
  <c r="I23" i="4"/>
  <c r="E38" i="8"/>
  <c r="E44" i="7"/>
  <c r="E23" i="4"/>
  <c r="K39" i="8"/>
  <c r="K40" i="8" s="1"/>
  <c r="K21" i="4"/>
  <c r="K62" i="8" s="1"/>
  <c r="G39" i="8"/>
  <c r="G21" i="4"/>
  <c r="G62" i="8" s="1"/>
  <c r="C37" i="8"/>
  <c r="C43" i="7"/>
  <c r="C22" i="4"/>
  <c r="K37" i="8"/>
  <c r="K43" i="7"/>
  <c r="K22" i="4"/>
  <c r="G43" i="7"/>
  <c r="G37" i="8"/>
  <c r="G22" i="4"/>
  <c r="C38" i="8"/>
  <c r="C44" i="7"/>
  <c r="C23" i="4"/>
  <c r="K38" i="8"/>
  <c r="K44" i="7"/>
  <c r="K23" i="4"/>
  <c r="G38" i="8"/>
  <c r="G44" i="7"/>
  <c r="G23" i="4"/>
  <c r="C39" i="8"/>
  <c r="C21" i="4"/>
  <c r="C62" i="8" s="1"/>
  <c r="L48" i="8"/>
  <c r="M52" i="7"/>
  <c r="M46" i="8"/>
  <c r="I52" i="7"/>
  <c r="I46" i="8"/>
  <c r="E52" i="7"/>
  <c r="E46" i="8"/>
  <c r="L51" i="7"/>
  <c r="L45" i="8"/>
  <c r="H51" i="7"/>
  <c r="H45" i="8"/>
  <c r="H48" i="8" s="1"/>
  <c r="D51" i="7"/>
  <c r="D45" i="8"/>
  <c r="D48" i="8" s="1"/>
  <c r="N60" i="7"/>
  <c r="N54" i="8"/>
  <c r="J60" i="7"/>
  <c r="J54" i="8"/>
  <c r="F60" i="7"/>
  <c r="F54" i="8"/>
  <c r="M59" i="7"/>
  <c r="M53" i="8"/>
  <c r="M56" i="8" s="1"/>
  <c r="I59" i="7"/>
  <c r="I53" i="8"/>
  <c r="I56" i="8" s="1"/>
  <c r="E59" i="7"/>
  <c r="E53" i="8"/>
  <c r="E56" i="8" s="1"/>
  <c r="L56" i="8"/>
  <c r="H56" i="8"/>
  <c r="D56" i="8"/>
  <c r="C24" i="8"/>
  <c r="C59" i="4"/>
  <c r="C80" i="4" s="1"/>
  <c r="D24" i="8"/>
  <c r="D59" i="4"/>
  <c r="D80" i="4" s="1"/>
  <c r="K59" i="4"/>
  <c r="K80" i="4" s="1"/>
  <c r="K24" i="8"/>
  <c r="G31" i="4"/>
  <c r="H8" i="8"/>
  <c r="H9" i="7"/>
  <c r="H52" i="4"/>
  <c r="H73" i="4" s="1"/>
  <c r="E15" i="8"/>
  <c r="E17" i="7"/>
  <c r="E56" i="4"/>
  <c r="E77" i="4" s="1"/>
  <c r="C23" i="8"/>
  <c r="C26" i="7"/>
  <c r="C61" i="4"/>
  <c r="C82" i="4" s="1"/>
  <c r="F24" i="8"/>
  <c r="F59" i="4"/>
  <c r="F80" i="4" s="1"/>
  <c r="E36" i="4"/>
  <c r="K34" i="4"/>
  <c r="K42" i="4" s="1"/>
  <c r="L30" i="4"/>
  <c r="F22" i="8"/>
  <c r="F25" i="7"/>
  <c r="F60" i="4"/>
  <c r="F81" i="4" s="1"/>
  <c r="K16" i="8"/>
  <c r="K18" i="7"/>
  <c r="K57" i="4"/>
  <c r="K78" i="4" s="1"/>
  <c r="L60" i="4"/>
  <c r="L81" i="4" s="1"/>
  <c r="L25" i="7"/>
  <c r="L22" i="8"/>
  <c r="K15" i="8"/>
  <c r="K17" i="7"/>
  <c r="K56" i="4"/>
  <c r="K77" i="4" s="1"/>
  <c r="L8" i="8"/>
  <c r="L9" i="7"/>
  <c r="L52" i="4"/>
  <c r="L73" i="4" s="1"/>
  <c r="F23" i="8"/>
  <c r="F26" i="7"/>
  <c r="F61" i="4"/>
  <c r="F82" i="4" s="1"/>
  <c r="C15" i="8"/>
  <c r="C17" i="7"/>
  <c r="C56" i="4"/>
  <c r="C77" i="4" s="1"/>
  <c r="M61" i="4"/>
  <c r="M82" i="4" s="1"/>
  <c r="M26" i="7"/>
  <c r="M23" i="8"/>
  <c r="I61" i="4"/>
  <c r="I82" i="4" s="1"/>
  <c r="I26" i="7"/>
  <c r="I23" i="8"/>
  <c r="H32" i="4"/>
  <c r="C16" i="8"/>
  <c r="C18" i="7"/>
  <c r="C57" i="4"/>
  <c r="C78" i="4" s="1"/>
  <c r="J17" i="8"/>
  <c r="J55" i="4"/>
  <c r="J76" i="4" s="1"/>
  <c r="K10" i="8"/>
  <c r="K51" i="4"/>
  <c r="K72" i="4" s="1"/>
  <c r="E22" i="8"/>
  <c r="E25" i="7"/>
  <c r="E60" i="4"/>
  <c r="E81" i="4" s="1"/>
  <c r="F16" i="8"/>
  <c r="F18" i="7"/>
  <c r="F57" i="4"/>
  <c r="F78" i="4" s="1"/>
  <c r="L17" i="8"/>
  <c r="L55" i="4"/>
  <c r="L76" i="4" s="1"/>
  <c r="G32" i="4"/>
  <c r="M30" i="4"/>
  <c r="L23" i="8"/>
  <c r="L26" i="7"/>
  <c r="L61" i="4"/>
  <c r="L82" i="4" s="1"/>
  <c r="G22" i="8"/>
  <c r="G25" i="7"/>
  <c r="G60" i="4"/>
  <c r="G81" i="4" s="1"/>
  <c r="C32" i="4"/>
  <c r="L35" i="4"/>
  <c r="G34" i="4"/>
  <c r="M31" i="4"/>
  <c r="H30" i="4"/>
  <c r="G23" i="8"/>
  <c r="G26" i="7"/>
  <c r="G61" i="4"/>
  <c r="G82" i="4" s="1"/>
  <c r="M24" i="8"/>
  <c r="M59" i="4"/>
  <c r="M80" i="4" s="1"/>
  <c r="H18" i="7"/>
  <c r="H16" i="8"/>
  <c r="H57" i="4"/>
  <c r="H78" i="4" s="1"/>
  <c r="I10" i="7"/>
  <c r="I9" i="8"/>
  <c r="I53" i="4"/>
  <c r="I74" i="4" s="1"/>
  <c r="N23" i="8"/>
  <c r="N26" i="7"/>
  <c r="N61" i="4"/>
  <c r="N82" i="4" s="1"/>
  <c r="D60" i="4"/>
  <c r="D81" i="4" s="1"/>
  <c r="D25" i="7"/>
  <c r="D22" i="8"/>
  <c r="N30" i="4"/>
  <c r="M17" i="8"/>
  <c r="M55" i="4"/>
  <c r="M76" i="4" s="1"/>
  <c r="G17" i="7"/>
  <c r="G15" i="8"/>
  <c r="G56" i="4"/>
  <c r="G77" i="4" s="1"/>
  <c r="M22" i="8"/>
  <c r="M25" i="7"/>
  <c r="M60" i="4"/>
  <c r="M81" i="4" s="1"/>
  <c r="J16" i="8"/>
  <c r="J18" i="7"/>
  <c r="J57" i="4"/>
  <c r="J78" i="4" s="1"/>
  <c r="K32" i="4"/>
  <c r="F31" i="4"/>
  <c r="K25" i="7"/>
  <c r="K22" i="8"/>
  <c r="K60" i="4"/>
  <c r="K81" i="4" s="1"/>
  <c r="F32" i="4"/>
  <c r="K23" i="8"/>
  <c r="K26" i="7"/>
  <c r="K61" i="4"/>
  <c r="K82" i="4" s="1"/>
  <c r="I17" i="8"/>
  <c r="I55" i="4"/>
  <c r="I76" i="4" s="1"/>
  <c r="N17" i="8"/>
  <c r="N55" i="4"/>
  <c r="N76" i="4" s="1"/>
  <c r="D9" i="7"/>
  <c r="D8" i="8"/>
  <c r="D52" i="4"/>
  <c r="D73" i="4" s="1"/>
  <c r="I22" i="8"/>
  <c r="I25" i="7"/>
  <c r="I60" i="4"/>
  <c r="I81" i="4" s="1"/>
  <c r="F15" i="8"/>
  <c r="F17" i="7"/>
  <c r="F56" i="4"/>
  <c r="F77" i="4" s="1"/>
  <c r="J17" i="7"/>
  <c r="J15" i="8"/>
  <c r="J56" i="4"/>
  <c r="J77" i="4" s="1"/>
  <c r="E61" i="4"/>
  <c r="E82" i="4" s="1"/>
  <c r="E26" i="7"/>
  <c r="E23" i="8"/>
  <c r="N15" i="8"/>
  <c r="N17" i="7"/>
  <c r="N56" i="4"/>
  <c r="N77" i="4" s="1"/>
  <c r="G59" i="4"/>
  <c r="G80" i="4" s="1"/>
  <c r="G24" i="8"/>
  <c r="K31" i="4"/>
  <c r="L16" i="8"/>
  <c r="L18" i="7"/>
  <c r="L57" i="4"/>
  <c r="L78" i="4" s="1"/>
  <c r="M10" i="7"/>
  <c r="M9" i="8"/>
  <c r="M53" i="4"/>
  <c r="M74" i="4" s="1"/>
  <c r="C30" i="4"/>
  <c r="H24" i="8"/>
  <c r="H59" i="4"/>
  <c r="H80" i="4" s="1"/>
  <c r="C17" i="8"/>
  <c r="C55" i="4"/>
  <c r="C76" i="4" s="1"/>
  <c r="M15" i="8"/>
  <c r="M17" i="7"/>
  <c r="M56" i="4"/>
  <c r="M77" i="4" s="1"/>
  <c r="H17" i="8"/>
  <c r="H55" i="4"/>
  <c r="H76" i="4" s="1"/>
  <c r="N31" i="4"/>
  <c r="I30" i="4"/>
  <c r="H26" i="7"/>
  <c r="H23" i="8"/>
  <c r="H61" i="4"/>
  <c r="H82" i="4" s="1"/>
  <c r="N24" i="8"/>
  <c r="N59" i="4"/>
  <c r="N80" i="4" s="1"/>
  <c r="M36" i="4"/>
  <c r="M44" i="4" s="1"/>
  <c r="H35" i="4"/>
  <c r="H43" i="4" s="1"/>
  <c r="N32" i="4"/>
  <c r="I31" i="4"/>
  <c r="D30" i="4"/>
  <c r="N22" i="8"/>
  <c r="N25" i="7"/>
  <c r="N60" i="4"/>
  <c r="N81" i="4" s="1"/>
  <c r="I24" i="8"/>
  <c r="I59" i="4"/>
  <c r="I80" i="4" s="1"/>
  <c r="D32" i="4"/>
  <c r="C31" i="4"/>
  <c r="F17" i="8"/>
  <c r="F55" i="4"/>
  <c r="F76" i="4" s="1"/>
  <c r="G10" i="8"/>
  <c r="G42" i="4"/>
  <c r="G51" i="4"/>
  <c r="G72" i="4" s="1"/>
  <c r="L24" i="8"/>
  <c r="L59" i="4"/>
  <c r="L80" i="4" s="1"/>
  <c r="J30" i="4"/>
  <c r="E17" i="8"/>
  <c r="E55" i="4"/>
  <c r="E76" i="4" s="1"/>
  <c r="H60" i="4"/>
  <c r="H81" i="4" s="1"/>
  <c r="H22" i="8"/>
  <c r="H25" i="7"/>
  <c r="L32" i="4"/>
  <c r="G16" i="8"/>
  <c r="G18" i="7"/>
  <c r="G57" i="4"/>
  <c r="G78" i="4" s="1"/>
  <c r="F30" i="4"/>
  <c r="D16" i="8"/>
  <c r="D18" i="7"/>
  <c r="D57" i="4"/>
  <c r="D78" i="4" s="1"/>
  <c r="E10" i="7"/>
  <c r="E9" i="8"/>
  <c r="D123" i="4" s="1"/>
  <c r="E44" i="4"/>
  <c r="E53" i="4"/>
  <c r="E74" i="4" s="1"/>
  <c r="J23" i="8"/>
  <c r="J26" i="7"/>
  <c r="J61" i="4"/>
  <c r="J82" i="4" s="1"/>
  <c r="N16" i="8"/>
  <c r="N18" i="7"/>
  <c r="N57" i="4"/>
  <c r="N78" i="4" s="1"/>
  <c r="I15" i="8"/>
  <c r="I17" i="7"/>
  <c r="I56" i="4"/>
  <c r="I77" i="4" s="1"/>
  <c r="D17" i="8"/>
  <c r="D55" i="4"/>
  <c r="D76" i="4" s="1"/>
  <c r="J31" i="4"/>
  <c r="E30" i="4"/>
  <c r="D23" i="8"/>
  <c r="D26" i="7"/>
  <c r="D61" i="4"/>
  <c r="D82" i="4" s="1"/>
  <c r="J24" i="8"/>
  <c r="J59" i="4"/>
  <c r="J80" i="4" s="1"/>
  <c r="I36" i="4"/>
  <c r="I44" i="4" s="1"/>
  <c r="D35" i="4"/>
  <c r="D43" i="4" s="1"/>
  <c r="J32" i="4"/>
  <c r="E31" i="4"/>
  <c r="C22" i="8"/>
  <c r="C25" i="7"/>
  <c r="C60" i="4"/>
  <c r="C81" i="4" s="1"/>
  <c r="J22" i="8"/>
  <c r="J25" i="7"/>
  <c r="J60" i="4"/>
  <c r="J81" i="4" s="1"/>
  <c r="E24" i="8"/>
  <c r="E59" i="4"/>
  <c r="E80" i="4" s="1"/>
  <c r="D121" i="4"/>
  <c r="I121" i="4"/>
  <c r="H121" i="4"/>
  <c r="E121" i="4"/>
  <c r="F121" i="4"/>
  <c r="M121" i="4"/>
  <c r="L121" i="4"/>
  <c r="H123" i="4"/>
  <c r="G121" i="4"/>
  <c r="C121" i="4"/>
  <c r="J121" i="4"/>
  <c r="K121" i="4"/>
  <c r="B121" i="4"/>
  <c r="L123" i="4" l="1"/>
  <c r="L25" i="8"/>
  <c r="H61" i="8"/>
  <c r="H68" i="7"/>
  <c r="D40" i="8"/>
  <c r="F60" i="8"/>
  <c r="F63" i="8" s="1"/>
  <c r="F67" i="7"/>
  <c r="C68" i="7"/>
  <c r="C61" i="8"/>
  <c r="G63" i="8"/>
  <c r="E68" i="7"/>
  <c r="E61" i="8"/>
  <c r="D61" i="8"/>
  <c r="D68" i="7"/>
  <c r="H67" i="7"/>
  <c r="H60" i="8"/>
  <c r="H63" i="8"/>
  <c r="M67" i="7"/>
  <c r="M60" i="8"/>
  <c r="I40" i="8"/>
  <c r="M63" i="8"/>
  <c r="N38" i="8"/>
  <c r="N44" i="7"/>
  <c r="N23" i="4"/>
  <c r="I68" i="7"/>
  <c r="I61" i="8"/>
  <c r="C40" i="8"/>
  <c r="K61" i="8"/>
  <c r="K68" i="7"/>
  <c r="C60" i="8"/>
  <c r="C63" i="8" s="1"/>
  <c r="C67" i="7"/>
  <c r="G40" i="8"/>
  <c r="J67" i="7"/>
  <c r="J60" i="8"/>
  <c r="J63" i="8" s="1"/>
  <c r="J40" i="8"/>
  <c r="D67" i="7"/>
  <c r="D60" i="8"/>
  <c r="H40" i="8"/>
  <c r="M68" i="7"/>
  <c r="M61" i="8"/>
  <c r="F38" i="8"/>
  <c r="F44" i="7"/>
  <c r="F23" i="4"/>
  <c r="G62" i="7"/>
  <c r="F62" i="7"/>
  <c r="L62" i="7"/>
  <c r="K62" i="7"/>
  <c r="E62" i="7"/>
  <c r="I62" i="7"/>
  <c r="H62" i="7"/>
  <c r="J62" i="7"/>
  <c r="C62" i="7"/>
  <c r="N62" i="7"/>
  <c r="M62" i="7"/>
  <c r="D62" i="7"/>
  <c r="E67" i="7"/>
  <c r="E60" i="8"/>
  <c r="E63" i="8" s="1"/>
  <c r="M40" i="8"/>
  <c r="G60" i="8"/>
  <c r="G67" i="7"/>
  <c r="J38" i="8"/>
  <c r="J44" i="7"/>
  <c r="J23" i="4"/>
  <c r="L67" i="7"/>
  <c r="L60" i="8"/>
  <c r="J124" i="4"/>
  <c r="G61" i="8"/>
  <c r="G68" i="7"/>
  <c r="K60" i="8"/>
  <c r="K63" i="8" s="1"/>
  <c r="K67" i="7"/>
  <c r="F46" i="7"/>
  <c r="N46" i="7"/>
  <c r="E46" i="7"/>
  <c r="D46" i="7"/>
  <c r="M46" i="7"/>
  <c r="I46" i="7"/>
  <c r="G46" i="7"/>
  <c r="H46" i="7"/>
  <c r="C46" i="7"/>
  <c r="J46" i="7"/>
  <c r="K46" i="7"/>
  <c r="L46" i="7"/>
  <c r="I67" i="7"/>
  <c r="I60" i="8"/>
  <c r="I63" i="8" s="1"/>
  <c r="E40" i="8"/>
  <c r="L61" i="8"/>
  <c r="L68" i="7"/>
  <c r="D63" i="8"/>
  <c r="L39" i="8"/>
  <c r="L40" i="8" s="1"/>
  <c r="L21" i="4"/>
  <c r="L62" i="8" s="1"/>
  <c r="E54" i="7"/>
  <c r="F54" i="7"/>
  <c r="D54" i="7"/>
  <c r="G54" i="7"/>
  <c r="H54" i="7"/>
  <c r="I54" i="7"/>
  <c r="J54" i="7"/>
  <c r="C54" i="7"/>
  <c r="K54" i="7"/>
  <c r="L54" i="7"/>
  <c r="M54" i="7"/>
  <c r="N54" i="7"/>
  <c r="N60" i="8"/>
  <c r="N63" i="8" s="1"/>
  <c r="N67" i="7"/>
  <c r="N40" i="8"/>
  <c r="C18" i="8"/>
  <c r="M25" i="8"/>
  <c r="J18" i="8"/>
  <c r="H25" i="8"/>
  <c r="G25" i="8"/>
  <c r="C122" i="4"/>
  <c r="E25" i="8"/>
  <c r="D29" i="8"/>
  <c r="D33" i="7"/>
  <c r="D64" i="4"/>
  <c r="D85" i="4" s="1"/>
  <c r="E9" i="7"/>
  <c r="E8" i="8"/>
  <c r="D122" i="4" s="1"/>
  <c r="E43" i="4"/>
  <c r="E52" i="4"/>
  <c r="E73" i="4" s="1"/>
  <c r="L9" i="8"/>
  <c r="K123" i="4" s="1"/>
  <c r="L10" i="7"/>
  <c r="L44" i="4"/>
  <c r="L53" i="4"/>
  <c r="L74" i="4" s="1"/>
  <c r="G31" i="8"/>
  <c r="G63" i="4"/>
  <c r="G84" i="4" s="1"/>
  <c r="N25" i="8"/>
  <c r="I10" i="8"/>
  <c r="I51" i="4"/>
  <c r="I72" i="4" s="1"/>
  <c r="I42" i="4"/>
  <c r="N10" i="8"/>
  <c r="N51" i="4"/>
  <c r="N72" i="4" s="1"/>
  <c r="N42" i="4"/>
  <c r="I30" i="8"/>
  <c r="I34" i="7"/>
  <c r="I65" i="4"/>
  <c r="I86" i="4" s="1"/>
  <c r="H10" i="8"/>
  <c r="H11" i="8" s="1"/>
  <c r="H51" i="4"/>
  <c r="H72" i="4" s="1"/>
  <c r="H42" i="4"/>
  <c r="C9" i="8"/>
  <c r="B123" i="4" s="1"/>
  <c r="C10" i="7"/>
  <c r="C53" i="4"/>
  <c r="C74" i="4" s="1"/>
  <c r="C44" i="4"/>
  <c r="M10" i="8"/>
  <c r="M51" i="4"/>
  <c r="M72" i="4" s="1"/>
  <c r="M42" i="4"/>
  <c r="K17" i="8"/>
  <c r="K18" i="8" s="1"/>
  <c r="K55" i="4"/>
  <c r="K76" i="4" s="1"/>
  <c r="H29" i="8"/>
  <c r="H33" i="7"/>
  <c r="H64" i="4"/>
  <c r="H85" i="4" s="1"/>
  <c r="E10" i="8"/>
  <c r="E11" i="8" s="1"/>
  <c r="D125" i="4" s="1"/>
  <c r="E42" i="4"/>
  <c r="E51" i="4"/>
  <c r="E72" i="4" s="1"/>
  <c r="E30" i="8"/>
  <c r="E34" i="7"/>
  <c r="E65" i="4"/>
  <c r="E86" i="4" s="1"/>
  <c r="I25" i="8"/>
  <c r="M16" i="8"/>
  <c r="M18" i="8" s="1"/>
  <c r="M18" i="7"/>
  <c r="M57" i="4"/>
  <c r="M78" i="4" s="1"/>
  <c r="F8" i="8"/>
  <c r="E122" i="4" s="1"/>
  <c r="F9" i="7"/>
  <c r="F43" i="4"/>
  <c r="F52" i="4"/>
  <c r="F73" i="4" s="1"/>
  <c r="C20" i="7"/>
  <c r="F25" i="8"/>
  <c r="D25" i="8"/>
  <c r="D10" i="8"/>
  <c r="D42" i="4"/>
  <c r="D51" i="4"/>
  <c r="D72" i="4" s="1"/>
  <c r="C28" i="7"/>
  <c r="G28" i="7"/>
  <c r="M28" i="7"/>
  <c r="H28" i="7"/>
  <c r="D28" i="7"/>
  <c r="E28" i="7"/>
  <c r="F28" i="7"/>
  <c r="I28" i="7"/>
  <c r="N28" i="7"/>
  <c r="K28" i="7"/>
  <c r="J28" i="7"/>
  <c r="L28" i="7"/>
  <c r="J9" i="8"/>
  <c r="I123" i="4" s="1"/>
  <c r="J10" i="7"/>
  <c r="J53" i="4"/>
  <c r="J74" i="4" s="1"/>
  <c r="J44" i="4"/>
  <c r="I16" i="8"/>
  <c r="I18" i="8" s="1"/>
  <c r="I18" i="7"/>
  <c r="I57" i="4"/>
  <c r="I78" i="4" s="1"/>
  <c r="D9" i="8"/>
  <c r="D10" i="7"/>
  <c r="D44" i="4"/>
  <c r="D53" i="4"/>
  <c r="D74" i="4" s="1"/>
  <c r="N8" i="8"/>
  <c r="M122" i="4" s="1"/>
  <c r="N9" i="7"/>
  <c r="N52" i="4"/>
  <c r="N73" i="4" s="1"/>
  <c r="N43" i="4"/>
  <c r="C10" i="8"/>
  <c r="C42" i="4"/>
  <c r="C51" i="4"/>
  <c r="C72" i="4" s="1"/>
  <c r="K8" i="8"/>
  <c r="K9" i="7"/>
  <c r="K43" i="4"/>
  <c r="K52" i="4"/>
  <c r="K73" i="4" s="1"/>
  <c r="N18" i="8"/>
  <c r="M9" i="7"/>
  <c r="M8" i="8"/>
  <c r="L122" i="4" s="1"/>
  <c r="M52" i="4"/>
  <c r="M73" i="4" s="1"/>
  <c r="M43" i="4"/>
  <c r="L15" i="8"/>
  <c r="L18" i="8" s="1"/>
  <c r="L17" i="7"/>
  <c r="L56" i="4"/>
  <c r="L77" i="4" s="1"/>
  <c r="G9" i="8"/>
  <c r="F123" i="4" s="1"/>
  <c r="G10" i="7"/>
  <c r="G53" i="4"/>
  <c r="G74" i="4" s="1"/>
  <c r="G44" i="4"/>
  <c r="L10" i="8"/>
  <c r="K124" i="4" s="1"/>
  <c r="L51" i="4"/>
  <c r="L72" i="4" s="1"/>
  <c r="L42" i="4"/>
  <c r="E16" i="8"/>
  <c r="E18" i="8" s="1"/>
  <c r="E18" i="7"/>
  <c r="E57" i="4"/>
  <c r="E78" i="4" s="1"/>
  <c r="K25" i="8"/>
  <c r="D15" i="8"/>
  <c r="D18" i="8" s="1"/>
  <c r="D17" i="7"/>
  <c r="D20" i="7" s="1"/>
  <c r="D56" i="4"/>
  <c r="D77" i="4" s="1"/>
  <c r="M30" i="8"/>
  <c r="M34" i="7"/>
  <c r="M65" i="4"/>
  <c r="M86" i="4" s="1"/>
  <c r="F10" i="7"/>
  <c r="F9" i="8"/>
  <c r="E123" i="4" s="1"/>
  <c r="F53" i="4"/>
  <c r="F74" i="4" s="1"/>
  <c r="F44" i="4"/>
  <c r="G17" i="8"/>
  <c r="G18" i="8" s="1"/>
  <c r="G55" i="4"/>
  <c r="G76" i="4" s="1"/>
  <c r="K31" i="8"/>
  <c r="K63" i="4"/>
  <c r="K84" i="4" s="1"/>
  <c r="H9" i="8"/>
  <c r="G123" i="4" s="1"/>
  <c r="H10" i="7"/>
  <c r="H53" i="4"/>
  <c r="H74" i="4" s="1"/>
  <c r="H44" i="4"/>
  <c r="G8" i="8"/>
  <c r="G11" i="8" s="1"/>
  <c r="F125" i="4" s="1"/>
  <c r="G9" i="7"/>
  <c r="G43" i="4"/>
  <c r="G52" i="4"/>
  <c r="G73" i="4" s="1"/>
  <c r="D124" i="4"/>
  <c r="J25" i="8"/>
  <c r="C9" i="7"/>
  <c r="C8" i="8"/>
  <c r="C11" i="8" s="1"/>
  <c r="C52" i="4"/>
  <c r="C73" i="4" s="1"/>
  <c r="C43" i="4"/>
  <c r="N9" i="8"/>
  <c r="N10" i="7"/>
  <c r="N53" i="4"/>
  <c r="N74" i="4" s="1"/>
  <c r="N44" i="4"/>
  <c r="L124" i="4"/>
  <c r="J122" i="4"/>
  <c r="F124" i="4"/>
  <c r="J8" i="8"/>
  <c r="I122" i="4" s="1"/>
  <c r="J9" i="7"/>
  <c r="J43" i="4"/>
  <c r="J52" i="4"/>
  <c r="J73" i="4" s="1"/>
  <c r="F10" i="8"/>
  <c r="F42" i="4"/>
  <c r="F51" i="4"/>
  <c r="F72" i="4" s="1"/>
  <c r="J10" i="8"/>
  <c r="I124" i="4" s="1"/>
  <c r="J42" i="4"/>
  <c r="J51" i="4"/>
  <c r="J72" i="4" s="1"/>
  <c r="F18" i="8"/>
  <c r="I9" i="7"/>
  <c r="I8" i="8"/>
  <c r="H122" i="4" s="1"/>
  <c r="I52" i="4"/>
  <c r="I73" i="4" s="1"/>
  <c r="I43" i="4"/>
  <c r="H15" i="8"/>
  <c r="H18" i="8" s="1"/>
  <c r="H17" i="7"/>
  <c r="H56" i="4"/>
  <c r="H77" i="4" s="1"/>
  <c r="K9" i="8"/>
  <c r="J123" i="4" s="1"/>
  <c r="K10" i="7"/>
  <c r="K44" i="4"/>
  <c r="K53" i="4"/>
  <c r="K74" i="4" s="1"/>
  <c r="L43" i="4"/>
  <c r="C25" i="8"/>
  <c r="J11" i="8"/>
  <c r="I125" i="4" s="1"/>
  <c r="K122" i="4"/>
  <c r="C123" i="4"/>
  <c r="G122" i="4"/>
  <c r="M124" i="4"/>
  <c r="C124" i="4"/>
  <c r="M11" i="8"/>
  <c r="H124" i="4"/>
  <c r="L11" i="8"/>
  <c r="K125" i="4" s="1"/>
  <c r="B124" i="4"/>
  <c r="D11" i="8" l="1"/>
  <c r="C125" i="4" s="1"/>
  <c r="M123" i="4"/>
  <c r="N68" i="7"/>
  <c r="N61" i="8"/>
  <c r="L125" i="4"/>
  <c r="L63" i="8"/>
  <c r="J68" i="7"/>
  <c r="J61" i="8"/>
  <c r="C72" i="7"/>
  <c r="E72" i="7"/>
  <c r="D72" i="7"/>
  <c r="H72" i="7"/>
  <c r="I72" i="7"/>
  <c r="F72" i="7"/>
  <c r="N72" i="7"/>
  <c r="K72" i="7"/>
  <c r="J72" i="7"/>
  <c r="L72" i="7"/>
  <c r="G72" i="7"/>
  <c r="M72" i="7"/>
  <c r="G125" i="4"/>
  <c r="F68" i="7"/>
  <c r="F61" i="8"/>
  <c r="G124" i="4"/>
  <c r="C12" i="7"/>
  <c r="N11" i="8"/>
  <c r="M125" i="4" s="1"/>
  <c r="L12" i="7"/>
  <c r="K11" i="8"/>
  <c r="J125" i="4" s="1"/>
  <c r="K20" i="7"/>
  <c r="F11" i="8"/>
  <c r="E125" i="4" s="1"/>
  <c r="E124" i="4"/>
  <c r="E12" i="7"/>
  <c r="F12" i="7"/>
  <c r="E20" i="7"/>
  <c r="L31" i="8"/>
  <c r="L63" i="4"/>
  <c r="L84" i="4" s="1"/>
  <c r="K33" i="7"/>
  <c r="K29" i="8"/>
  <c r="K64" i="4"/>
  <c r="K85" i="4" s="1"/>
  <c r="C63" i="4"/>
  <c r="C84" i="4" s="1"/>
  <c r="C31" i="8"/>
  <c r="J20" i="7"/>
  <c r="F20" i="7"/>
  <c r="G20" i="7"/>
  <c r="N31" i="8"/>
  <c r="N63" i="4"/>
  <c r="N84" i="4" s="1"/>
  <c r="I31" i="8"/>
  <c r="I63" i="4"/>
  <c r="I84" i="4" s="1"/>
  <c r="F31" i="8"/>
  <c r="F63" i="4"/>
  <c r="F84" i="4" s="1"/>
  <c r="D30" i="8"/>
  <c r="D34" i="7"/>
  <c r="D65" i="4"/>
  <c r="D86" i="4" s="1"/>
  <c r="F29" i="8"/>
  <c r="F33" i="7"/>
  <c r="F64" i="4"/>
  <c r="F85" i="4" s="1"/>
  <c r="E31" i="8"/>
  <c r="E63" i="4"/>
  <c r="E84" i="4" s="1"/>
  <c r="E29" i="8"/>
  <c r="E33" i="7"/>
  <c r="E64" i="4"/>
  <c r="E85" i="4" s="1"/>
  <c r="J12" i="7"/>
  <c r="K30" i="8"/>
  <c r="K32" i="8" s="1"/>
  <c r="K34" i="7"/>
  <c r="K65" i="4"/>
  <c r="K86" i="4" s="1"/>
  <c r="J31" i="8"/>
  <c r="J63" i="4"/>
  <c r="J84" i="4" s="1"/>
  <c r="G12" i="7"/>
  <c r="K12" i="7"/>
  <c r="I11" i="8"/>
  <c r="H125" i="4" s="1"/>
  <c r="D31" i="8"/>
  <c r="D32" i="8" s="1"/>
  <c r="D63" i="4"/>
  <c r="D84" i="4" s="1"/>
  <c r="H20" i="7"/>
  <c r="M20" i="7"/>
  <c r="N20" i="7"/>
  <c r="G30" i="8"/>
  <c r="G34" i="7"/>
  <c r="G65" i="4"/>
  <c r="G86" i="4" s="1"/>
  <c r="J30" i="8"/>
  <c r="J34" i="7"/>
  <c r="J65" i="4"/>
  <c r="J86" i="4" s="1"/>
  <c r="M31" i="8"/>
  <c r="M63" i="4"/>
  <c r="M84" i="4" s="1"/>
  <c r="L30" i="8"/>
  <c r="L34" i="7"/>
  <c r="L65" i="4"/>
  <c r="L86" i="4" s="1"/>
  <c r="N12" i="7"/>
  <c r="M12" i="7"/>
  <c r="L33" i="7"/>
  <c r="L29" i="8"/>
  <c r="L64" i="4"/>
  <c r="L85" i="4" s="1"/>
  <c r="H34" i="7"/>
  <c r="H30" i="8"/>
  <c r="H65" i="4"/>
  <c r="H86" i="4" s="1"/>
  <c r="F30" i="8"/>
  <c r="F34" i="7"/>
  <c r="F65" i="4"/>
  <c r="F86" i="4" s="1"/>
  <c r="I12" i="7"/>
  <c r="D12" i="7"/>
  <c r="H12" i="7"/>
  <c r="F122" i="4"/>
  <c r="I29" i="8"/>
  <c r="I33" i="7"/>
  <c r="I64" i="4"/>
  <c r="I85" i="4" s="1"/>
  <c r="J29" i="8"/>
  <c r="J33" i="7"/>
  <c r="J64" i="4"/>
  <c r="J85" i="4" s="1"/>
  <c r="N30" i="8"/>
  <c r="N34" i="7"/>
  <c r="N65" i="4"/>
  <c r="N86" i="4" s="1"/>
  <c r="C29" i="8"/>
  <c r="C33" i="7"/>
  <c r="C64" i="4"/>
  <c r="C85" i="4" s="1"/>
  <c r="G29" i="8"/>
  <c r="G32" i="8" s="1"/>
  <c r="G33" i="7"/>
  <c r="G64" i="4"/>
  <c r="G85" i="4" s="1"/>
  <c r="M29" i="8"/>
  <c r="M33" i="7"/>
  <c r="M64" i="4"/>
  <c r="M85" i="4" s="1"/>
  <c r="N29" i="8"/>
  <c r="N33" i="7"/>
  <c r="N64" i="4"/>
  <c r="N85" i="4" s="1"/>
  <c r="L20" i="7"/>
  <c r="I20" i="7"/>
  <c r="C30" i="8"/>
  <c r="C34" i="7"/>
  <c r="C65" i="4"/>
  <c r="C86" i="4" s="1"/>
  <c r="H31" i="8"/>
  <c r="H63" i="4"/>
  <c r="H84" i="4" s="1"/>
  <c r="B122" i="4"/>
  <c r="B125" i="4"/>
  <c r="H32" i="8" l="1"/>
  <c r="F38" i="7"/>
  <c r="D38" i="7"/>
  <c r="M38" i="7"/>
  <c r="N38" i="7"/>
  <c r="K38" i="7"/>
  <c r="H38" i="7"/>
  <c r="C38" i="7"/>
  <c r="J38" i="7"/>
  <c r="E38" i="7"/>
  <c r="G38" i="7"/>
  <c r="L38" i="7"/>
  <c r="I38" i="7"/>
  <c r="E32" i="8"/>
  <c r="F32" i="8"/>
  <c r="N32" i="8"/>
  <c r="C32" i="8"/>
  <c r="J32" i="8"/>
  <c r="M32" i="8"/>
  <c r="I32" i="8"/>
  <c r="L32" i="8"/>
</calcChain>
</file>

<file path=xl/sharedStrings.xml><?xml version="1.0" encoding="utf-8"?>
<sst xmlns="http://schemas.openxmlformats.org/spreadsheetml/2006/main" count="10466" uniqueCount="193">
  <si>
    <t>Southern Water Corp. Financial Analysis</t>
  </si>
  <si>
    <t>Welcome to your first formal Financial Analysis Exercise for Unit 5!</t>
  </si>
  <si>
    <r>
      <t xml:space="preserve">The exercises you will be completing are based off a </t>
    </r>
    <r>
      <rPr>
        <b/>
        <u/>
        <sz val="11"/>
        <color rgb="FF000000"/>
        <rFont val="Arial"/>
        <family val="2"/>
      </rPr>
      <t xml:space="preserve">REAL WORLD Client </t>
    </r>
    <r>
      <rPr>
        <sz val="11"/>
        <color rgb="FF000000"/>
        <rFont val="Arial"/>
        <family val="2"/>
      </rPr>
      <t>and will have you focus on using the foundational knowledge you've built in Unit 4 with your Excel Functions, and combining this with the Financial Literacy you've established in Unit 5. 
It's your chance to prove that you aren't just confident in the topics you've covered - you're able to craft meaningful insights from the data you'll analyse!</t>
    </r>
  </si>
  <si>
    <r>
      <t xml:space="preserve">In this case study, all the data you need to access is located in the </t>
    </r>
    <r>
      <rPr>
        <b/>
        <sz val="11"/>
        <color rgb="FF000000"/>
        <rFont val="Arial"/>
        <family val="2"/>
      </rPr>
      <t>Data Repository Table</t>
    </r>
    <r>
      <rPr>
        <sz val="11"/>
        <color rgb="FF000000"/>
        <rFont val="Arial"/>
        <family val="2"/>
      </rPr>
      <t xml:space="preserve">. This contains a </t>
    </r>
    <r>
      <rPr>
        <b/>
        <sz val="11"/>
        <color rgb="FF000000"/>
        <rFont val="Arial"/>
        <family val="2"/>
      </rPr>
      <t>mixture of Financial Data and Production Data that you will be using to answer the questions in each of the three (3) tabs, Revenue, Expenses and EBIT.</t>
    </r>
  </si>
  <si>
    <t>This case study will be challenging, but I'm confident with the skills you've developed across Unit 4 and Unit 5 - you'll be able to tell Management a compelling story regarding what insights you can extract from analysing the Revenues, Expenses and EBIT!</t>
  </si>
  <si>
    <t>Let's get started.</t>
  </si>
  <si>
    <t>What do the tab colours mean?</t>
  </si>
  <si>
    <t>Throughout the Case Study, we've split this into three sections.
The green tabs are all tabs you will have to complete. 
The order of completion is below:
1) Revenue Analysis (Unit 5.4)
2) Expenses Analysis (Unit 5.6)
3) EBIT Analysis (Unit 5.8)</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</si>
  <si>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</si>
  <si>
    <r>
      <t xml:space="preserve">You will note that when you explore the dataset in the Data Repository Table - in Column F, "Centre Type", there are two centres. 
Profit Centres - These are centres which handle all the </t>
    </r>
    <r>
      <rPr>
        <b/>
        <u/>
        <sz val="11"/>
        <color rgb="FF000000"/>
        <rFont val="Arial"/>
        <family val="2"/>
      </rPr>
      <t>revenue generating activities</t>
    </r>
    <r>
      <rPr>
        <u/>
        <sz val="11"/>
        <color rgb="FF000000"/>
        <rFont val="Arial"/>
        <family val="2"/>
      </rPr>
      <t xml:space="preserve">. 
</t>
    </r>
    <r>
      <rPr>
        <sz val="11"/>
        <color rgb="FF000000"/>
        <rFont val="Arial"/>
        <family val="2"/>
      </rPr>
      <t>These are then broken down further into Profit Centre Elements of which there are two, one for each water product (Soft Water and Hard Water).</t>
    </r>
    <r>
      <rPr>
        <b/>
        <sz val="11"/>
        <color rgb="FF000000"/>
        <rFont val="Arial"/>
        <family val="2"/>
      </rPr>
      <t xml:space="preserve">
</t>
    </r>
  </si>
  <si>
    <r>
      <rPr>
        <b/>
        <sz val="11"/>
        <color rgb="FF000000"/>
        <rFont val="Arial"/>
        <family val="2"/>
      </rPr>
      <t xml:space="preserve">Cost Centres - </t>
    </r>
    <r>
      <rPr>
        <sz val="11"/>
        <color rgb="FF000000"/>
        <rFont val="Arial"/>
        <family val="2"/>
      </rPr>
      <t xml:space="preserve">There are centres which handle all </t>
    </r>
    <r>
      <rPr>
        <b/>
        <u/>
        <sz val="11"/>
        <color rgb="FF000000"/>
        <rFont val="Arial"/>
        <family val="2"/>
      </rPr>
      <t xml:space="preserve">cost generating activities. 
</t>
    </r>
    <r>
      <rPr>
        <sz val="11"/>
        <color rgb="FF000000"/>
        <rFont val="Arial"/>
        <family val="2"/>
      </rPr>
      <t xml:space="preserve">If a business has set costs, they will normally flow through to a </t>
    </r>
    <r>
      <rPr>
        <b/>
        <sz val="11"/>
        <color rgb="FF000000"/>
        <rFont val="Arial"/>
        <family val="2"/>
      </rPr>
      <t>cost centre</t>
    </r>
    <r>
      <rPr>
        <sz val="11"/>
        <color rgb="FF000000"/>
        <rFont val="Arial"/>
        <family val="2"/>
      </rPr>
      <t xml:space="preserve"> for capture. 
In most cases, ONLY costs flow through Cost Centres, but depending on company set up - you may have the rare instance where there are revenue-generating activities included in Cost Centres. 
For Southern Water Corp, we've simplified this structure so </t>
    </r>
    <r>
      <rPr>
        <b/>
        <sz val="11"/>
        <color rgb="FF000000"/>
        <rFont val="Arial"/>
        <family val="2"/>
      </rPr>
      <t>revenues stay in Profit Centres and Costs stay in Cost Centres</t>
    </r>
    <r>
      <rPr>
        <sz val="11"/>
        <color rgb="FF000000"/>
        <rFont val="Arial"/>
        <family val="2"/>
      </rPr>
      <t xml:space="preserve">. </t>
    </r>
  </si>
  <si>
    <t>Refer to the below example to understand how to interpret the information in the Data Repository Table.</t>
  </si>
  <si>
    <t>Definitions</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</si>
  <si>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</si>
  <si>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</si>
  <si>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t>Account Type</t>
  </si>
  <si>
    <r>
      <t xml:space="preserve">This column provides information on whether the dataset is referencing </t>
    </r>
    <r>
      <rPr>
        <b/>
        <sz val="10"/>
        <color theme="1"/>
        <rFont val="Arial"/>
        <family val="2"/>
      </rPr>
      <t>Financial Actuals, Financial Budgets, Water Production Actuals or Water Production Budget.</t>
    </r>
  </si>
  <si>
    <t>Value Drivers</t>
  </si>
  <si>
    <t>For the exercises in 5.4, 5.6 and 5.8 - you will need to create Value Driver Trees. This Column let's you know whether the Value Driver belongs to Revenue or Expenses so you are aware of which cost centres / profit centres you need to pay attention towards.</t>
  </si>
  <si>
    <t>Unit</t>
  </si>
  <si>
    <t>In the Southern Water Corp. Case Study, there are 3 Units. These are Kootha, Surjek or Jutik. The Unit column indicates, for that row of data, which Unit it applies towards.</t>
  </si>
  <si>
    <t>Month</t>
  </si>
  <si>
    <t>This represents the month that data was calculated for.</t>
  </si>
  <si>
    <t>Month (Number)</t>
  </si>
  <si>
    <t>This represents the month in numerical form.</t>
  </si>
  <si>
    <t>Centre Type</t>
  </si>
  <si>
    <t>Costs / Profits either fall into a Cost Centre or Profit Centre. This column provides the individual with an understanding as to whether the cost centre is a Cost Centre or a Profit Centre.</t>
  </si>
  <si>
    <t>Cost Centre /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</si>
  <si>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</si>
  <si>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Cost Centre / Profit Centre Elements</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</si>
  <si>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</si>
  <si>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</si>
  <si>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</si>
  <si>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Row Data</t>
  </si>
  <si>
    <t>This is the unique value that is stored for every row entry.</t>
  </si>
  <si>
    <t>Financial Actual</t>
  </si>
  <si>
    <t>Revenues</t>
  </si>
  <si>
    <t>Kootha</t>
  </si>
  <si>
    <t>Profit Centre</t>
  </si>
  <si>
    <t>001 Private Water Hedge Sales</t>
  </si>
  <si>
    <t>W-Transact (0211) - Soft</t>
  </si>
  <si>
    <t>$</t>
  </si>
  <si>
    <t>W-Transact (0212) - Hard</t>
  </si>
  <si>
    <t>002 Public Sales</t>
  </si>
  <si>
    <t>003 Residential Sales</t>
  </si>
  <si>
    <t>Water Production Budget</t>
  </si>
  <si>
    <t>None</t>
  </si>
  <si>
    <t>Giga-Litre</t>
  </si>
  <si>
    <t>Water Production Actuals</t>
  </si>
  <si>
    <t>Financial Budget</t>
  </si>
  <si>
    <t>Expenses</t>
  </si>
  <si>
    <t>Cost Centre</t>
  </si>
  <si>
    <t>Labour Costs</t>
  </si>
  <si>
    <t>Labour-Costs (001)</t>
  </si>
  <si>
    <t>Operational Maintenance Costs</t>
  </si>
  <si>
    <t>Plant Admin Costs (004)</t>
  </si>
  <si>
    <t>Plant Op. Costs (003)</t>
  </si>
  <si>
    <t>Plant Outages (002)</t>
  </si>
  <si>
    <t>Plant Maintenance (001)</t>
  </si>
  <si>
    <t>Facility Costs</t>
  </si>
  <si>
    <t>Utility-Exp (002) - Electricity</t>
  </si>
  <si>
    <t>Utility-Exp (002) - Heating</t>
  </si>
  <si>
    <t>Chemical Costs</t>
  </si>
  <si>
    <t>Chem-Exp (001)</t>
  </si>
  <si>
    <t>Data Source Reference</t>
  </si>
  <si>
    <t>Surjek</t>
  </si>
  <si>
    <t>Jutik</t>
  </si>
  <si>
    <t>Revenue Analysis - Part I</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</si>
  <si>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</si>
  <si>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</si>
  <si>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</si>
  <si>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r>
      <t>However</t>
    </r>
    <r>
      <rPr>
        <sz val="10"/>
        <color rgb="FF000000"/>
        <rFont val="Arial"/>
        <family val="2"/>
      </rPr>
      <t>, if the product generates a lot of revenues, and the expenses are well below the revenues - we may have a product which is performing well.</t>
    </r>
  </si>
  <si>
    <t>Let's take a look at how Southern Water Corps Revenue Analysis looks like by calculating the Revenues for each of the products and asking ourselves - what does the data tell us?</t>
  </si>
  <si>
    <t>Let's get started!</t>
  </si>
  <si>
    <t>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t>
  </si>
  <si>
    <r>
      <t xml:space="preserve">Note: You will have to rely on the Value Driver Tree you have created earlier to see which cost elements map to the respective Profit Centres. 
</t>
    </r>
    <r>
      <rPr>
        <b/>
        <sz val="11"/>
        <color rgb="FFFF0000"/>
        <rFont val="Arial"/>
        <family val="2"/>
      </rPr>
      <t>Please note you will have to reference the account type FINANCIAL ACTUAL in the Data Repository Tab to answer the questions in this Case Study for Revenue Analysis, Expenses Analysis and EBIT Analysis.</t>
    </r>
  </si>
  <si>
    <t>Value Driver</t>
  </si>
  <si>
    <t>Profit Centre Element</t>
  </si>
  <si>
    <t>Total</t>
  </si>
  <si>
    <t>Revenue</t>
  </si>
  <si>
    <r>
      <t>You've now calculated the Revenues for each of the three desalination plants (Kootha, Surjek and Jutik). This has given you a micro-view of the trends, but let's take a look at the macro-revenue
trends and view all this information aggregated together.</t>
    </r>
    <r>
      <rPr>
        <b/>
        <u/>
        <sz val="11"/>
        <color rgb="FF000000"/>
        <rFont val="Arial"/>
        <family val="2"/>
      </rPr>
      <t xml:space="preserve"> Is there any particular trend(s) that we can pick up with respect to which water product(s) have the highest revenue overall? </t>
    </r>
  </si>
  <si>
    <t>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t>
  </si>
  <si>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</si>
  <si>
    <t>Expenses Analysis - Part II</t>
  </si>
  <si>
    <r>
      <t xml:space="preserve">In Financial Data Analysis, Expense Analysis speaks primarily to understanding which product(s) are the most </t>
    </r>
    <r>
      <rPr>
        <b/>
        <sz val="10"/>
        <color rgb="FF000000"/>
        <rFont val="Arial"/>
        <family val="2"/>
      </rPr>
      <t>expensive</t>
    </r>
    <r>
      <rPr>
        <sz val="10"/>
        <color rgb="FF000000"/>
        <rFont val="Arial"/>
        <family val="2"/>
      </rPr>
      <t xml:space="preserve"> to operate and maintain. </t>
    </r>
  </si>
  <si>
    <t xml:space="preserve">Think about this as your personal budget; You want to know exactly where your money is being spent. </t>
  </si>
  <si>
    <r>
      <t xml:space="preserve">As we mentioned in the last section; we've calculated the revenues and know which of our products generate the most revenues at a Unit Level (Kootha, Surjek, Jutik).
But it is </t>
    </r>
    <r>
      <rPr>
        <b/>
        <sz val="10"/>
        <color rgb="FF000000"/>
        <rFont val="Arial"/>
        <family val="2"/>
      </rPr>
      <t xml:space="preserve">equally important </t>
    </r>
    <r>
      <rPr>
        <sz val="10"/>
        <color rgb="FF000000"/>
        <rFont val="Arial"/>
        <family val="2"/>
      </rPr>
      <t xml:space="preserve">for us to understand what is our </t>
    </r>
    <r>
      <rPr>
        <b/>
        <sz val="10"/>
        <color rgb="FF000000"/>
        <rFont val="Arial"/>
        <family val="2"/>
      </rPr>
      <t>expenses at a unit level</t>
    </r>
    <r>
      <rPr>
        <sz val="10"/>
        <color rgb="FF000000"/>
        <rFont val="Arial"/>
        <family val="2"/>
      </rPr>
      <t>. 
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</si>
  <si>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</si>
  <si>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t xml:space="preserve">Note: You </t>
    </r>
    <r>
      <rPr>
        <i/>
        <sz val="10"/>
        <color rgb="FF000000"/>
        <rFont val="Arial"/>
        <family val="2"/>
      </rPr>
      <t>may</t>
    </r>
    <r>
      <rPr>
        <sz val="10"/>
        <color rgb="FF000000"/>
        <rFont val="Arial"/>
        <family val="2"/>
      </rPr>
      <t xml:space="preserve"> notice some trends with respect to higher costs for those units which produce a </t>
    </r>
    <r>
      <rPr>
        <b/>
        <sz val="10"/>
        <color rgb="FF000000"/>
        <rFont val="Arial"/>
        <family val="2"/>
      </rPr>
      <t>specific</t>
    </r>
    <r>
      <rPr>
        <sz val="10"/>
        <color rgb="FF000000"/>
        <rFont val="Arial"/>
        <family val="2"/>
      </rPr>
      <t xml:space="preserve"> type of water. </t>
    </r>
  </si>
  <si>
    <t>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t>
  </si>
  <si>
    <t>Note: You will have to rely on the Value Driver Tree you have created earlier to see which cost elements map to the respective Profit Centres.</t>
  </si>
  <si>
    <t>Cost Centre Element</t>
  </si>
  <si>
    <r>
      <t>You've now calculated the Expenses for each of the three desalination plants (Kootha, Surjek and Jutik). This has given you a micro-view of the trends, but let's take a look at the macro-expenses
trends and view all this information aggregated together (Kootha + Surjek + Jutik) and then.</t>
    </r>
    <r>
      <rPr>
        <b/>
        <u/>
        <sz val="11"/>
        <color rgb="FF000000"/>
        <rFont val="Arial"/>
        <family val="2"/>
      </rPr>
      <t xml:space="preserve"> Is there any particular trend(s) that we can pick up with respect to which water product(s) have the highest expenses overall? </t>
    </r>
  </si>
  <si>
    <t>Q5) Aggregate the Cost Centre(s) for each Unit (i.e.Chemical Costs, Facility Costs, Operational Maintenance Costs, Labour Costs) in the table below and subsequently plot this out.</t>
  </si>
  <si>
    <t>(As a data analyst, it is up to YOU to choose which visual most effectively illustrates the data. It may be worthwhile using the Total Columns to see the overall aggregate costs by Cost Centre so you can see which cost centre elements are the most expensive...!)</t>
  </si>
  <si>
    <t>All</t>
  </si>
  <si>
    <t>Overall</t>
  </si>
  <si>
    <r>
      <t xml:space="preserve">In the previous question, we've calculated the expenses at an aggregate level. 
You would have noticed some particularly high-costs for certain cost elements that you'd be keen to dive into in more detail from a visual stand point.
Q6) Using the Totals for the Year Column (Column R) for each Unit (Kootha, Surjek and Jutik), create a chart which clearly shows the </t>
    </r>
    <r>
      <rPr>
        <b/>
        <u/>
        <sz val="11"/>
        <color rgb="FF000000"/>
        <rFont val="Arial"/>
        <family val="2"/>
      </rPr>
      <t>Total Costs</t>
    </r>
    <r>
      <rPr>
        <b/>
        <sz val="11"/>
        <color rgb="FF000000"/>
        <rFont val="Arial"/>
        <family val="2"/>
      </rPr>
      <t xml:space="preserve"> for each Cost Element.
You will end up with three (3) Column Charts that will let you see which of the Units drive the majority of costs.
What trends have you noticed?</t>
    </r>
  </si>
  <si>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</si>
  <si>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</si>
  <si>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r>
      <t xml:space="preserve">However, it is important to note that for the water production data, it has been </t>
    </r>
    <r>
      <rPr>
        <b/>
        <u/>
        <sz val="11"/>
        <color rgb="FF000000"/>
        <rFont val="Arial"/>
        <family val="2"/>
      </rPr>
      <t>aggregated</t>
    </r>
    <r>
      <rPr>
        <b/>
        <sz val="11"/>
        <color rgb="FF000000"/>
        <rFont val="Arial"/>
        <family val="2"/>
      </rPr>
      <t>. This means we cannot see the separation between Soft / Hard Water Production.</t>
    </r>
  </si>
  <si>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</si>
  <si>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</si>
  <si>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</si>
  <si>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t xml:space="preserve">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t>
  </si>
  <si>
    <t>Chem Exp</t>
  </si>
  <si>
    <t>Water Production</t>
  </si>
  <si>
    <t>From the Combo chart , looks like they are directly related to each other.</t>
  </si>
  <si>
    <t>EBIT Analysis - Part III.</t>
  </si>
  <si>
    <t>In Financial Data Analysis, EBIT Analysis, also known as Profitability Analysis, speaks primarily to understanding which product(s) are the most cashflow positive.</t>
  </si>
  <si>
    <r>
      <t>We're now at the</t>
    </r>
    <r>
      <rPr>
        <b/>
        <sz val="10"/>
        <color rgb="FF000000"/>
        <rFont val="Arial"/>
        <family val="2"/>
      </rPr>
      <t xml:space="preserve"> final stage</t>
    </r>
    <r>
      <rPr>
        <sz val="10"/>
        <color rgb="FF000000"/>
        <rFont val="Arial"/>
        <family val="2"/>
      </rPr>
      <t xml:space="preserve"> of the puzzle (Woo!); We've got the Revenues. We've got the Expenses. All that is now left is the EBIT and we're done!</t>
    </r>
  </si>
  <si>
    <r>
      <t xml:space="preserve">Once we subtract our Expenses from our Revenues - we can find out how financially sound Southern Water Corp's Units actually are.
Let's take one final look at Southern Water Corp's Data for the 2013 - 2014 Period and find out </t>
    </r>
    <r>
      <rPr>
        <b/>
        <sz val="10"/>
        <color rgb="FF000000"/>
        <rFont val="Arial"/>
        <family val="2"/>
      </rPr>
      <t xml:space="preserve">just how profitable the Unit(s) actually are.
Additionally, we'll explore how we can use </t>
    </r>
    <r>
      <rPr>
        <sz val="10"/>
        <color rgb="FF000000"/>
        <rFont val="Arial"/>
        <family val="2"/>
      </rPr>
      <t>Ratio's to help us show which Unit(s) are most cost-effective from a Revenue to Expenses perspective.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</si>
  <si>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</si>
  <si>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</si>
  <si>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</si>
  <si>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t>
  </si>
  <si>
    <t>EBIT</t>
  </si>
  <si>
    <t>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Feel free to trend this out over the 12 Month Period (Jul-13 to June-14) or simply use the Total EBIT / Total Revenue for each Unit.  (If you really want - you can use both!)
What do you conclude?</t>
  </si>
  <si>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</si>
  <si>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</si>
  <si>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</si>
  <si>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Q2a. Popuate the Production, Production Other and Overheads Section of the Table below with the Budgeted Values from the Financial Budget Tab.</t>
  </si>
  <si>
    <t>Budget</t>
  </si>
  <si>
    <t>Desalination Plants [All]</t>
  </si>
  <si>
    <t>2013/Jul</t>
  </si>
  <si>
    <t>2013/Aug</t>
  </si>
  <si>
    <t>2013/Sep</t>
  </si>
  <si>
    <t>2013/Oct</t>
  </si>
  <si>
    <t>2013/Nov</t>
  </si>
  <si>
    <t>2013/Dec</t>
  </si>
  <si>
    <t>2014/Jan</t>
  </si>
  <si>
    <t>2014/Feb</t>
  </si>
  <si>
    <t>2014/Mar</t>
  </si>
  <si>
    <t>2014/Apr</t>
  </si>
  <si>
    <t>2014/May</t>
  </si>
  <si>
    <t>2014/Jun</t>
  </si>
  <si>
    <t>Kootha (1 Major Desal Unit)</t>
  </si>
  <si>
    <t>Production</t>
  </si>
  <si>
    <t>Production Other</t>
  </si>
  <si>
    <t>Overheads</t>
  </si>
  <si>
    <t>Surjek (4 Major Desal. Plants)</t>
  </si>
  <si>
    <t>Jutik Desalination Plant [Newest Desalination Plant]</t>
  </si>
  <si>
    <t>Actuals</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</si>
  <si>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</si>
  <si>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</si>
  <si>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Production Costs</t>
  </si>
  <si>
    <t>Other Production Costs</t>
  </si>
  <si>
    <t>Jutik (New Desalination Plant)</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</si>
  <si>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</si>
  <si>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</si>
  <si>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</si>
  <si>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Note for Mentors: </t>
  </si>
  <si>
    <t>If the variance is negative, this is not a bad indicator. Check the numbers. i.e. If Revenue Actuals was -8.4M but Budget was -8.2M, then we have earned an additional -0.2M. Similarly, positive numbers are not necessarily a good sign.</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</si>
  <si>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</si>
  <si>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</si>
  <si>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</si>
  <si>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EBIT VARIANCE ANALYSIS</t>
  </si>
  <si>
    <t>Overheads [ ALL ]</t>
  </si>
  <si>
    <t>Production Costs [ALL]</t>
  </si>
  <si>
    <t>Other Production Costs [ALL]</t>
  </si>
  <si>
    <t>EBIT Variance</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</si>
  <si>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</si>
  <si>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Cost to Produce Calculation</t>
  </si>
  <si>
    <t>(Overheads + Production Cost + Other Production Costs) / Gross Water Production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</si>
  <si>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</si>
  <si>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Kootha ACTUALS</t>
  </si>
  <si>
    <t>Desalinated Water Production Per Litre ($/ML)</t>
  </si>
  <si>
    <t>Units</t>
  </si>
  <si>
    <t>Mega-Litres (Needs to be converted from Giga-Litres)</t>
  </si>
  <si>
    <t>Actual Cost to Produce (Rolling)</t>
  </si>
  <si>
    <t>$/Mega-Litres</t>
  </si>
  <si>
    <t>Surjek ACTUALS</t>
  </si>
  <si>
    <t>Jutik ACTUALS</t>
  </si>
  <si>
    <t>Overall ACTUALS</t>
  </si>
  <si>
    <t>Kootha BUDGET</t>
  </si>
  <si>
    <t>Budget Cost to Produce (Rolling)</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</si>
  <si>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</si>
  <si>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</si>
  <si>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</si>
  <si>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</si>
  <si>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</si>
  <si>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Hint: Don't forget to calculate EBIT you need to subtract the costs (Overheads, Production Costs and Other Production Costs). Note that we show that Revenues are currently being 'Debited' with a -ve. Don't forget to convert the Revenues to a +ve figure!</t>
  </si>
  <si>
    <t>Q1. Calculate Actual EBIT for Kootha, Surjek, Juitk and Overall (Kootha + Surjek + Jutik). Don't forget to populate the Overheads, Production Costs and Other Production Costs using the SUMIFS Formula, referencing the Variance Analysis Tab.</t>
  </si>
  <si>
    <t>EBIT ACTUALS</t>
  </si>
  <si>
    <t xml:space="preserve">Overheads </t>
  </si>
  <si>
    <t xml:space="preserve">Production Costs </t>
  </si>
  <si>
    <t xml:space="preserve">Other Production Costs </t>
  </si>
  <si>
    <t>OVERALL</t>
  </si>
  <si>
    <t>BUDGET</t>
  </si>
  <si>
    <t>Q2. Create Line Charts Plotting out the EBIT for each individual Unit (Kootha, Surjek, Jutik and Overall) and copy these graphs into a PowerPoint Slide Pack. What do the EBIT Trends tell you?</t>
  </si>
  <si>
    <t>Overall, the EBIT Trend for 2013-2014 on an Overall basis, remains favorable with an overall EBIT of 273M Actuals vs 262M Budgeted.</t>
  </si>
  <si>
    <t>This is driven by strong EBIT Performance from Kootha and Surjek, whilst Jutik fell short of the respective EBIT Targets by ~$28.5M.</t>
  </si>
  <si>
    <t>This isn't to say that Jutik performed poorly, rather, it could point to an overtly aggressive Budget Target that needs to be addressed.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</si>
</sst>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quot;#,##0.00_);[Red]\(&quot;$&quot;#,##0.00\)"/>
    <numFmt numFmtId="164" formatCode="&quot;$&quot;#,##0.00;[Red]\-&quot;$&quot;#,##0.00"/>
    <numFmt numFmtId="165" formatCode="[$$-C09]#,##0.00"/>
    <numFmt numFmtId="166" formatCode="0.0%"/>
    <numFmt numFmtId="167" formatCode="#.00,,\ &quot;M&quot;"/>
    <numFmt numFmtId="168" formatCode="0.000000"/>
    <numFmt numFmtId="169" formatCode="#.00,,&quot;M&quot;"/>
  </numFmts>
  <fonts count="59">
    <font>
      <sz val="11"/>
      <color rgb="FF000000"/>
      <name val="Calibri"/>
    </font>
    <font>
      <sz val="11"/>
      <color theme="1"/>
      <name val="Calibri"/>
      <family val="2"/>
      <scheme val="minor"/>
    </font>
    <font>
      <sz val="10"/>
      <name val="Arial"/>
      <family val="2"/>
    </font>
    <font>
      <b/>
      <sz val="10"/>
      <color rgb="FF000000"/>
      <name val="Arial"/>
      <family val="2"/>
    </font>
    <font>
      <sz val="10"/>
      <color rgb="FF000000"/>
      <name val="Arial"/>
      <family val="2"/>
    </font>
    <font>
      <sz val="10"/>
      <color rgb="FF000000"/>
      <name val="Calibri"/>
      <family val="2"/>
    </font>
    <font>
      <b/>
      <sz val="11"/>
      <color rgb="FF000000"/>
      <name val="Arial"/>
      <family val="2"/>
    </font>
    <font>
      <b/>
      <sz val="11"/>
      <color rgb="FF000000"/>
      <name val="Calibri"/>
      <family val="2"/>
    </font>
    <font>
      <sz val="11"/>
      <color rgb="FF000000"/>
      <name val="Arial"/>
      <family val="2"/>
    </font>
    <font>
      <sz val="9"/>
      <color rgb="FF000000"/>
      <name val="Arial"/>
      <family val="2"/>
    </font>
    <font>
      <b/>
      <sz val="10"/>
      <color theme="0"/>
      <name val="Arial"/>
      <family val="2"/>
    </font>
    <font>
      <sz val="10"/>
      <color theme="0"/>
      <name val="Arial"/>
      <family val="2"/>
    </font>
    <font>
      <sz val="11"/>
      <color theme="0"/>
      <name val="Calibri"/>
      <family val="2"/>
    </font>
    <font>
      <sz val="10"/>
      <color theme="0"/>
      <name val="Calibri"/>
      <family val="2"/>
    </font>
    <font>
      <b/>
      <sz val="11"/>
      <color theme="0"/>
      <name val="Calibri"/>
      <family val="2"/>
    </font>
    <font>
      <b/>
      <sz val="12"/>
      <color theme="0"/>
      <name val="Arial"/>
      <family val="2"/>
    </font>
    <font>
      <sz val="12"/>
      <color theme="0"/>
      <name val="Arial"/>
      <family val="2"/>
    </font>
    <font>
      <sz val="12"/>
      <color theme="0"/>
      <name val="Calibri"/>
      <family val="2"/>
    </font>
    <font>
      <sz val="14"/>
      <color theme="0"/>
      <name val="Arial"/>
      <family val="2"/>
    </font>
    <font>
      <b/>
      <sz val="14"/>
      <color theme="0"/>
      <name val="Arial"/>
      <family val="2"/>
    </font>
    <font>
      <sz val="16"/>
      <color theme="0"/>
      <name val="Arial"/>
      <family val="2"/>
    </font>
    <font>
      <b/>
      <sz val="16"/>
      <color theme="0"/>
      <name val="Arial"/>
      <family val="2"/>
    </font>
    <font>
      <sz val="16"/>
      <color theme="0"/>
      <name val="Calibri"/>
      <family val="2"/>
    </font>
    <font>
      <sz val="14"/>
      <color rgb="FF000000"/>
      <name val="Calibri"/>
      <family val="2"/>
    </font>
    <font>
      <b/>
      <sz val="10"/>
      <color theme="0"/>
      <name val="Calibri"/>
      <family val="2"/>
    </font>
    <font>
      <i/>
      <sz val="12"/>
      <color rgb="FF000000"/>
      <name val="Arial"/>
      <family val="2"/>
    </font>
    <font>
      <sz val="9"/>
      <color theme="0"/>
      <name val="Arial"/>
      <family val="2"/>
    </font>
    <font>
      <b/>
      <u/>
      <sz val="10"/>
      <color rgb="FFFF0000"/>
      <name val="Arial"/>
      <family val="2"/>
    </font>
    <font>
      <b/>
      <sz val="9"/>
      <color rgb="FF000000"/>
      <name val="Arial"/>
      <family val="2"/>
    </font>
    <font>
      <sz val="8"/>
      <name val="Calibri"/>
      <family val="2"/>
    </font>
    <font>
      <b/>
      <sz val="14"/>
      <color rgb="FF000000"/>
      <name val="Arial"/>
      <family val="2"/>
    </font>
    <font>
      <sz val="14"/>
      <color rgb="FF000000"/>
      <name val="Arial"/>
      <family val="2"/>
    </font>
    <font>
      <sz val="11"/>
      <color rgb="FF000000"/>
      <name val="Calibri"/>
      <family val="2"/>
    </font>
    <font>
      <b/>
      <u/>
      <sz val="11"/>
      <color rgb="FF000000"/>
      <name val="Arial"/>
      <family val="2"/>
    </font>
    <font>
      <i/>
      <sz val="10"/>
      <color rgb="FF000000"/>
      <name val="Arial"/>
      <family val="2"/>
    </font>
    <font>
      <b/>
      <sz val="10"/>
      <color rgb="FF000000"/>
      <name val="Calibri"/>
      <family val="2"/>
    </font>
    <font>
      <sz val="8"/>
      <color rgb="FF000000"/>
      <name val="Arial"/>
      <family val="2"/>
    </font>
    <font>
      <b/>
      <sz val="11"/>
      <color theme="0"/>
      <name val="Arial"/>
      <family val="2"/>
    </font>
    <font>
      <u/>
      <sz val="11"/>
      <color rgb="FF000000"/>
      <name val="Arial"/>
      <family val="2"/>
    </font>
    <font>
      <b/>
      <sz val="11"/>
      <color theme="1"/>
      <name val="Arial"/>
      <family val="2"/>
    </font>
    <font>
      <b/>
      <sz val="10"/>
      <color theme="1"/>
      <name val="Arial"/>
      <family val="2"/>
    </font>
    <font>
      <sz val="10"/>
      <color theme="1"/>
      <name val="Arial"/>
      <family val="2"/>
    </font>
    <font>
      <b/>
      <sz val="11"/>
      <color rgb="FFFF0000"/>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45">
    <fill>
      <patternFill patternType="none"/>
    </fill>
    <fill>
      <patternFill patternType="gray125"/>
    </fill>
    <fill>
      <patternFill patternType="solid">
        <fgColor rgb="FFBDD6EE"/>
        <bgColor rgb="FFBDD6EE"/>
      </patternFill>
    </fill>
    <fill>
      <patternFill patternType="solid">
        <fgColor rgb="FFFFFFFF"/>
        <bgColor rgb="FFFFFFFF"/>
      </patternFill>
    </fill>
    <fill>
      <patternFill patternType="solid">
        <fgColor rgb="FFBFD2E2"/>
        <bgColor rgb="FFBFD2E2"/>
      </patternFill>
    </fill>
    <fill>
      <patternFill patternType="solid">
        <fgColor theme="1"/>
        <bgColor indexed="64"/>
      </patternFill>
    </fill>
    <fill>
      <patternFill patternType="solid">
        <fgColor theme="9"/>
        <bgColor indexed="64"/>
      </patternFill>
    </fill>
    <fill>
      <patternFill patternType="solid">
        <fgColor theme="1"/>
        <bgColor rgb="FFBDD6EE"/>
      </patternFill>
    </fill>
    <fill>
      <patternFill patternType="solid">
        <fgColor theme="1"/>
        <bgColor rgb="FFC5E0B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6">
    <border>
      <left/>
      <right/>
      <top/>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93B1CD"/>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style="medium">
        <color rgb="FF000000"/>
      </bottom>
      <diagonal/>
    </border>
    <border>
      <left/>
      <right/>
      <top style="medium">
        <color rgb="FF000000"/>
      </top>
      <bottom style="double">
        <color rgb="FF000000"/>
      </bottom>
      <diagonal/>
    </border>
    <border>
      <left/>
      <right/>
      <top/>
      <bottom style="thin">
        <color rgb="FF000000"/>
      </bottom>
      <diagonal/>
    </border>
    <border>
      <left/>
      <right/>
      <top style="double">
        <color auto="1"/>
      </top>
      <bottom style="double">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32" fillId="0" borderId="0" applyFont="0" applyFill="0" applyBorder="0" applyAlignment="0" applyProtection="0"/>
    <xf numFmtId="0" fontId="43" fillId="0" borderId="0" applyNumberFormat="0" applyFill="0" applyBorder="0" applyAlignment="0" applyProtection="0"/>
    <xf numFmtId="0" fontId="44" fillId="0" borderId="17" applyNumberFormat="0" applyFill="0" applyAlignment="0" applyProtection="0"/>
    <xf numFmtId="0" fontId="45" fillId="0" borderId="18" applyNumberFormat="0" applyFill="0" applyAlignment="0" applyProtection="0"/>
    <xf numFmtId="0" fontId="46" fillId="0" borderId="19" applyNumberFormat="0" applyFill="0" applyAlignment="0" applyProtection="0"/>
    <xf numFmtId="0" fontId="46" fillId="0" borderId="0" applyNumberFormat="0" applyFill="0" applyBorder="0" applyAlignment="0" applyProtection="0"/>
    <xf numFmtId="0" fontId="47" fillId="14" borderId="0" applyNumberFormat="0" applyBorder="0" applyAlignment="0" applyProtection="0"/>
    <xf numFmtId="0" fontId="48" fillId="15" borderId="0" applyNumberFormat="0" applyBorder="0" applyAlignment="0" applyProtection="0"/>
    <xf numFmtId="0" fontId="49" fillId="16" borderId="0" applyNumberFormat="0" applyBorder="0" applyAlignment="0" applyProtection="0"/>
    <xf numFmtId="0" fontId="50" fillId="17" borderId="20" applyNumberFormat="0" applyAlignment="0" applyProtection="0"/>
    <xf numFmtId="0" fontId="51" fillId="18" borderId="21" applyNumberFormat="0" applyAlignment="0" applyProtection="0"/>
    <xf numFmtId="0" fontId="52" fillId="18" borderId="20" applyNumberFormat="0" applyAlignment="0" applyProtection="0"/>
    <xf numFmtId="0" fontId="53" fillId="0" borderId="22" applyNumberFormat="0" applyFill="0" applyAlignment="0" applyProtection="0"/>
    <xf numFmtId="0" fontId="54" fillId="19" borderId="23" applyNumberFormat="0" applyAlignment="0" applyProtection="0"/>
    <xf numFmtId="0" fontId="55" fillId="0" borderId="0" applyNumberFormat="0" applyFill="0" applyBorder="0" applyAlignment="0" applyProtection="0"/>
    <xf numFmtId="0" fontId="32" fillId="20" borderId="24" applyNumberFormat="0" applyFont="0" applyAlignment="0" applyProtection="0"/>
    <xf numFmtId="0" fontId="56" fillId="0" borderId="0" applyNumberFormat="0" applyFill="0" applyBorder="0" applyAlignment="0" applyProtection="0"/>
    <xf numFmtId="0" fontId="57" fillId="0" borderId="25" applyNumberFormat="0" applyFill="0" applyAlignment="0" applyProtection="0"/>
    <xf numFmtId="0" fontId="5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5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5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58"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58"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58"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176">
    <xf numFmtId="0" fontId="0" fillId="0" borderId="0" xfId="0"/>
    <xf numFmtId="0" fontId="3" fillId="0" borderId="0" xfId="0" applyFont="1"/>
    <xf numFmtId="0" fontId="4" fillId="0" borderId="0" xfId="0" applyFont="1"/>
    <xf numFmtId="0" fontId="3" fillId="2" borderId="4" xfId="0" applyFont="1" applyFill="1" applyBorder="1" applyAlignment="1">
      <alignment horizontal="left" vertical="top"/>
    </xf>
    <xf numFmtId="49" fontId="4" fillId="0" borderId="2" xfId="0" applyNumberFormat="1" applyFont="1" applyBorder="1"/>
    <xf numFmtId="49" fontId="3" fillId="0" borderId="6" xfId="0" applyNumberFormat="1" applyFont="1" applyBorder="1"/>
    <xf numFmtId="49" fontId="4" fillId="0" borderId="7" xfId="0" applyNumberFormat="1" applyFont="1" applyBorder="1"/>
    <xf numFmtId="49" fontId="4" fillId="0" borderId="5" xfId="0" applyNumberFormat="1" applyFont="1" applyBorder="1"/>
    <xf numFmtId="0" fontId="4" fillId="4" borderId="8" xfId="0" applyFont="1" applyFill="1" applyBorder="1" applyAlignment="1">
      <alignment horizontal="left" vertical="top"/>
    </xf>
    <xf numFmtId="4" fontId="4" fillId="3" borderId="9" xfId="0" applyNumberFormat="1" applyFont="1" applyFill="1" applyBorder="1" applyAlignment="1">
      <alignment horizontal="right" vertical="top"/>
    </xf>
    <xf numFmtId="4" fontId="4" fillId="3" borderId="10" xfId="0" applyNumberFormat="1" applyFont="1" applyFill="1" applyBorder="1" applyAlignment="1">
      <alignment horizontal="right" vertical="top"/>
    </xf>
    <xf numFmtId="4" fontId="4" fillId="3" borderId="11" xfId="0" applyNumberFormat="1" applyFont="1" applyFill="1" applyBorder="1" applyAlignment="1">
      <alignment horizontal="right" vertical="top"/>
    </xf>
    <xf numFmtId="4" fontId="4" fillId="3" borderId="12" xfId="0" applyNumberFormat="1" applyFont="1" applyFill="1" applyBorder="1" applyAlignment="1">
      <alignment horizontal="right" vertical="top"/>
    </xf>
    <xf numFmtId="0" fontId="4" fillId="4" borderId="1" xfId="0" applyFont="1" applyFill="1" applyBorder="1" applyAlignment="1">
      <alignment horizontal="left" vertical="top"/>
    </xf>
    <xf numFmtId="0" fontId="3" fillId="0" borderId="13" xfId="0" applyFont="1" applyBorder="1"/>
    <xf numFmtId="0" fontId="4" fillId="0" borderId="14" xfId="0" applyFont="1" applyBorder="1"/>
    <xf numFmtId="164" fontId="4" fillId="0" borderId="14" xfId="0" applyNumberFormat="1" applyFont="1" applyBorder="1"/>
    <xf numFmtId="164" fontId="8" fillId="0" borderId="14" xfId="0" applyNumberFormat="1" applyFont="1" applyBorder="1"/>
    <xf numFmtId="0" fontId="5" fillId="0" borderId="0" xfId="0" applyFont="1"/>
    <xf numFmtId="164" fontId="4" fillId="0" borderId="0" xfId="0" applyNumberFormat="1" applyFont="1"/>
    <xf numFmtId="0" fontId="4" fillId="5" borderId="0" xfId="0" applyFont="1" applyFill="1"/>
    <xf numFmtId="0" fontId="11" fillId="5" borderId="0" xfId="0" applyFont="1" applyFill="1"/>
    <xf numFmtId="0" fontId="4" fillId="6" borderId="0" xfId="0" applyFont="1" applyFill="1"/>
    <xf numFmtId="0" fontId="4" fillId="0" borderId="3" xfId="0" applyFont="1" applyBorder="1" applyAlignment="1">
      <alignment horizontal="left" vertical="top"/>
    </xf>
    <xf numFmtId="0" fontId="2" fillId="0" borderId="0" xfId="0" applyFont="1"/>
    <xf numFmtId="0" fontId="7" fillId="0" borderId="0" xfId="0" applyFont="1"/>
    <xf numFmtId="0" fontId="0" fillId="5" borderId="0" xfId="0" applyFill="1"/>
    <xf numFmtId="0" fontId="12" fillId="5" borderId="0" xfId="0" applyFont="1" applyFill="1"/>
    <xf numFmtId="0" fontId="10" fillId="5" borderId="0" xfId="0" applyFont="1" applyFill="1"/>
    <xf numFmtId="0" fontId="10" fillId="7" borderId="4" xfId="0" applyFont="1" applyFill="1" applyBorder="1" applyAlignment="1">
      <alignment horizontal="left" vertical="top"/>
    </xf>
    <xf numFmtId="0" fontId="4" fillId="0" borderId="1" xfId="0" applyFont="1" applyBorder="1" applyAlignment="1">
      <alignment horizontal="left" vertical="top"/>
    </xf>
    <xf numFmtId="2" fontId="4" fillId="0" borderId="5" xfId="0" applyNumberFormat="1" applyFont="1" applyBorder="1"/>
    <xf numFmtId="0" fontId="5" fillId="5" borderId="0" xfId="0" applyFont="1" applyFill="1"/>
    <xf numFmtId="0" fontId="13" fillId="5" borderId="0" xfId="0" applyFont="1" applyFill="1"/>
    <xf numFmtId="0" fontId="14" fillId="5" borderId="0" xfId="0" applyFont="1" applyFill="1"/>
    <xf numFmtId="0" fontId="17" fillId="5" borderId="0" xfId="0" applyFont="1" applyFill="1"/>
    <xf numFmtId="0" fontId="19" fillId="5" borderId="0" xfId="0" applyFont="1" applyFill="1"/>
    <xf numFmtId="0" fontId="18" fillId="5" borderId="0" xfId="0" applyFont="1" applyFill="1"/>
    <xf numFmtId="0" fontId="21" fillId="5" borderId="0" xfId="0" applyFont="1" applyFill="1"/>
    <xf numFmtId="0" fontId="22" fillId="5" borderId="0" xfId="0" applyFont="1" applyFill="1"/>
    <xf numFmtId="164" fontId="11" fillId="5" borderId="0" xfId="0" applyNumberFormat="1" applyFont="1" applyFill="1"/>
    <xf numFmtId="0" fontId="11" fillId="8" borderId="1" xfId="0" applyFont="1" applyFill="1" applyBorder="1"/>
    <xf numFmtId="0" fontId="3" fillId="0" borderId="16" xfId="0" applyFont="1" applyBorder="1"/>
    <xf numFmtId="164" fontId="4" fillId="0" borderId="16" xfId="0" applyNumberFormat="1" applyFont="1" applyBorder="1"/>
    <xf numFmtId="0" fontId="25" fillId="0" borderId="0" xfId="0" applyFont="1"/>
    <xf numFmtId="49" fontId="10" fillId="5" borderId="2" xfId="0" applyNumberFormat="1" applyFont="1" applyFill="1" applyBorder="1"/>
    <xf numFmtId="49" fontId="10" fillId="5" borderId="5" xfId="0" applyNumberFormat="1" applyFont="1" applyFill="1" applyBorder="1"/>
    <xf numFmtId="0" fontId="24" fillId="5" borderId="0" xfId="0" applyFont="1" applyFill="1"/>
    <xf numFmtId="0" fontId="15" fillId="5" borderId="0" xfId="0" applyFont="1" applyFill="1" applyAlignment="1">
      <alignment wrapText="1"/>
    </xf>
    <xf numFmtId="49" fontId="19" fillId="5" borderId="2" xfId="0" applyNumberFormat="1" applyFont="1" applyFill="1" applyBorder="1"/>
    <xf numFmtId="0" fontId="20" fillId="5" borderId="0" xfId="0" applyFont="1" applyFill="1"/>
    <xf numFmtId="0" fontId="3" fillId="0" borderId="1" xfId="0" applyFont="1" applyBorder="1"/>
    <xf numFmtId="0" fontId="4" fillId="0" borderId="1" xfId="0" applyFont="1" applyBorder="1"/>
    <xf numFmtId="164" fontId="4" fillId="0" borderId="1" xfId="0" applyNumberFormat="1" applyFont="1" applyBorder="1"/>
    <xf numFmtId="164" fontId="8" fillId="0" borderId="1" xfId="0" applyNumberFormat="1" applyFont="1" applyBorder="1"/>
    <xf numFmtId="0" fontId="16" fillId="5" borderId="1" xfId="0" applyFont="1" applyFill="1" applyBorder="1"/>
    <xf numFmtId="164" fontId="16" fillId="5" borderId="1" xfId="0" applyNumberFormat="1" applyFont="1" applyFill="1" applyBorder="1"/>
    <xf numFmtId="0" fontId="19" fillId="5" borderId="1" xfId="0" applyFont="1" applyFill="1" applyBorder="1"/>
    <xf numFmtId="0" fontId="4" fillId="0" borderId="8" xfId="0" applyFont="1" applyBorder="1" applyAlignment="1">
      <alignment horizontal="left" vertical="top"/>
    </xf>
    <xf numFmtId="164" fontId="4" fillId="0" borderId="9" xfId="0" applyNumberFormat="1" applyFont="1" applyBorder="1" applyAlignment="1">
      <alignment horizontal="right" vertical="top"/>
    </xf>
    <xf numFmtId="0" fontId="3" fillId="0" borderId="4" xfId="0" applyFont="1" applyBorder="1" applyAlignment="1">
      <alignment horizontal="left" vertical="top"/>
    </xf>
    <xf numFmtId="0" fontId="10" fillId="5" borderId="4" xfId="0" applyFont="1" applyFill="1" applyBorder="1" applyAlignment="1">
      <alignment horizontal="left" vertical="top"/>
    </xf>
    <xf numFmtId="164" fontId="4" fillId="0" borderId="1" xfId="0" applyNumberFormat="1" applyFont="1" applyBorder="1" applyAlignment="1">
      <alignment horizontal="right" vertical="top"/>
    </xf>
    <xf numFmtId="0" fontId="4" fillId="5" borderId="1" xfId="0" applyFont="1" applyFill="1" applyBorder="1" applyAlignment="1">
      <alignment horizontal="left" vertical="top"/>
    </xf>
    <xf numFmtId="164" fontId="4" fillId="5" borderId="1" xfId="0" applyNumberFormat="1" applyFont="1" applyFill="1" applyBorder="1" applyAlignment="1">
      <alignment horizontal="right" vertical="top"/>
    </xf>
    <xf numFmtId="0" fontId="21" fillId="5" borderId="1" xfId="0" applyFont="1" applyFill="1" applyBorder="1" applyAlignment="1">
      <alignment horizontal="left" vertical="top"/>
    </xf>
    <xf numFmtId="0" fontId="21" fillId="5" borderId="1" xfId="0" applyFont="1" applyFill="1" applyBorder="1"/>
    <xf numFmtId="0" fontId="20" fillId="5" borderId="1" xfId="0" applyFont="1" applyFill="1" applyBorder="1"/>
    <xf numFmtId="164" fontId="20" fillId="5" borderId="1" xfId="0" applyNumberFormat="1" applyFont="1" applyFill="1" applyBorder="1"/>
    <xf numFmtId="4" fontId="4" fillId="0" borderId="9" xfId="0" applyNumberFormat="1" applyFont="1" applyBorder="1" applyAlignment="1">
      <alignment horizontal="right" vertical="top"/>
    </xf>
    <xf numFmtId="0" fontId="19" fillId="5" borderId="5" xfId="0" applyFont="1" applyFill="1" applyBorder="1" applyAlignment="1">
      <alignment wrapText="1"/>
    </xf>
    <xf numFmtId="164" fontId="4" fillId="0" borderId="3" xfId="0" applyNumberFormat="1" applyFont="1" applyBorder="1" applyAlignment="1">
      <alignment horizontal="left" vertical="top"/>
    </xf>
    <xf numFmtId="164" fontId="4" fillId="0" borderId="3" xfId="0" applyNumberFormat="1" applyFont="1" applyBorder="1" applyAlignment="1">
      <alignment horizontal="center"/>
    </xf>
    <xf numFmtId="164" fontId="4" fillId="0" borderId="3" xfId="0" applyNumberFormat="1" applyFont="1" applyBorder="1" applyAlignment="1">
      <alignment horizontal="center" vertical="top"/>
    </xf>
    <xf numFmtId="2" fontId="4" fillId="0" borderId="3" xfId="0" applyNumberFormat="1" applyFont="1" applyBorder="1" applyAlignment="1">
      <alignment horizontal="left" vertical="top"/>
    </xf>
    <xf numFmtId="165" fontId="4" fillId="5" borderId="0" xfId="0" applyNumberFormat="1" applyFont="1" applyFill="1" applyAlignment="1">
      <alignment horizontal="right" vertical="top"/>
    </xf>
    <xf numFmtId="0" fontId="0" fillId="5" borderId="5" xfId="0" applyFill="1" applyBorder="1"/>
    <xf numFmtId="0" fontId="21" fillId="5" borderId="5" xfId="0" applyFont="1" applyFill="1" applyBorder="1"/>
    <xf numFmtId="164" fontId="4" fillId="0" borderId="8" xfId="0" applyNumberFormat="1" applyFont="1" applyBorder="1" applyAlignment="1">
      <alignment horizontal="left" vertical="top"/>
    </xf>
    <xf numFmtId="0" fontId="8" fillId="0" borderId="0" xfId="0" applyFont="1"/>
    <xf numFmtId="0" fontId="9" fillId="0" borderId="0" xfId="0" applyFont="1"/>
    <xf numFmtId="0" fontId="30" fillId="0" borderId="0" xfId="0" applyFont="1"/>
    <xf numFmtId="0" fontId="31" fillId="0" borderId="0" xfId="0" applyFont="1"/>
    <xf numFmtId="0" fontId="6" fillId="9" borderId="0" xfId="0" applyFont="1" applyFill="1"/>
    <xf numFmtId="0" fontId="8" fillId="10" borderId="0" xfId="0" applyFont="1" applyFill="1"/>
    <xf numFmtId="0" fontId="28" fillId="10" borderId="0" xfId="0" applyFont="1" applyFill="1"/>
    <xf numFmtId="17" fontId="28" fillId="10" borderId="0" xfId="0" applyNumberFormat="1" applyFont="1" applyFill="1"/>
    <xf numFmtId="0" fontId="9" fillId="10" borderId="0" xfId="0" applyFont="1" applyFill="1"/>
    <xf numFmtId="164" fontId="8" fillId="0" borderId="0" xfId="0" applyNumberFormat="1" applyFont="1"/>
    <xf numFmtId="3" fontId="28" fillId="10" borderId="0" xfId="0" applyNumberFormat="1" applyFont="1" applyFill="1"/>
    <xf numFmtId="0" fontId="12" fillId="11" borderId="0" xfId="0" applyFont="1" applyFill="1"/>
    <xf numFmtId="0" fontId="26" fillId="11" borderId="0" xfId="0" applyFont="1" applyFill="1"/>
    <xf numFmtId="0" fontId="8" fillId="9" borderId="0" xfId="0" applyFont="1" applyFill="1"/>
    <xf numFmtId="0" fontId="6" fillId="12" borderId="0" xfId="0" applyFont="1" applyFill="1"/>
    <xf numFmtId="0" fontId="6" fillId="10" borderId="0" xfId="0" applyFont="1" applyFill="1"/>
    <xf numFmtId="0" fontId="6" fillId="0" borderId="0" xfId="0" applyFont="1"/>
    <xf numFmtId="9" fontId="8" fillId="0" borderId="0" xfId="0" applyNumberFormat="1" applyFont="1"/>
    <xf numFmtId="166" fontId="4" fillId="0" borderId="0" xfId="1" applyNumberFormat="1" applyFont="1" applyAlignment="1"/>
    <xf numFmtId="17" fontId="3" fillId="10" borderId="0" xfId="0" applyNumberFormat="1" applyFont="1" applyFill="1"/>
    <xf numFmtId="0" fontId="4" fillId="10" borderId="0" xfId="0" applyFont="1" applyFill="1"/>
    <xf numFmtId="3" fontId="3" fillId="10" borderId="0" xfId="0" applyNumberFormat="1" applyFont="1" applyFill="1"/>
    <xf numFmtId="0" fontId="3" fillId="10" borderId="0" xfId="0" applyFont="1" applyFill="1"/>
    <xf numFmtId="0" fontId="3" fillId="9" borderId="0" xfId="0" applyFont="1" applyFill="1"/>
    <xf numFmtId="166" fontId="9" fillId="0" borderId="0" xfId="0" applyNumberFormat="1" applyFont="1"/>
    <xf numFmtId="10" fontId="9" fillId="0" borderId="0" xfId="0" applyNumberFormat="1" applyFont="1"/>
    <xf numFmtId="164" fontId="4" fillId="10" borderId="0" xfId="0" applyNumberFormat="1" applyFont="1" applyFill="1"/>
    <xf numFmtId="0" fontId="10" fillId="11" borderId="0" xfId="0" applyFont="1" applyFill="1"/>
    <xf numFmtId="0" fontId="11" fillId="11" borderId="0" xfId="0" applyFont="1" applyFill="1"/>
    <xf numFmtId="17" fontId="4" fillId="0" borderId="0" xfId="0" applyNumberFormat="1" applyFont="1"/>
    <xf numFmtId="3" fontId="4" fillId="0" borderId="0" xfId="0" applyNumberFormat="1" applyFont="1"/>
    <xf numFmtId="164" fontId="0" fillId="0" borderId="0" xfId="0" applyNumberFormat="1"/>
    <xf numFmtId="0" fontId="10" fillId="11" borderId="0" xfId="0" applyFont="1" applyFill="1" applyAlignment="1">
      <alignment horizontal="right"/>
    </xf>
    <xf numFmtId="4" fontId="4" fillId="0" borderId="0" xfId="0" applyNumberFormat="1" applyFont="1"/>
    <xf numFmtId="0" fontId="0" fillId="9" borderId="0" xfId="0" applyFill="1"/>
    <xf numFmtId="17" fontId="0" fillId="0" borderId="0" xfId="0" applyNumberFormat="1"/>
    <xf numFmtId="0" fontId="0" fillId="10" borderId="0" xfId="0" applyFill="1"/>
    <xf numFmtId="0" fontId="28" fillId="0" borderId="16" xfId="0" applyFont="1" applyBorder="1"/>
    <xf numFmtId="0" fontId="8" fillId="0" borderId="16" xfId="0" applyFont="1" applyBorder="1"/>
    <xf numFmtId="0" fontId="0" fillId="0" borderId="16" xfId="0" applyBorder="1"/>
    <xf numFmtId="0" fontId="6" fillId="0" borderId="0" xfId="0" applyFont="1" applyAlignment="1">
      <alignment wrapText="1"/>
    </xf>
    <xf numFmtId="0" fontId="7" fillId="9" borderId="0" xfId="0" applyFont="1" applyFill="1"/>
    <xf numFmtId="164" fontId="36" fillId="0" borderId="0" xfId="0" applyNumberFormat="1" applyFont="1"/>
    <xf numFmtId="0" fontId="36" fillId="0" borderId="0" xfId="0" applyFont="1"/>
    <xf numFmtId="164" fontId="36" fillId="10" borderId="0" xfId="0" applyNumberFormat="1" applyFont="1" applyFill="1"/>
    <xf numFmtId="0" fontId="36" fillId="10" borderId="0" xfId="0" applyFont="1" applyFill="1"/>
    <xf numFmtId="10" fontId="8" fillId="0" borderId="0" xfId="0" applyNumberFormat="1" applyFont="1"/>
    <xf numFmtId="0" fontId="19" fillId="13" borderId="0" xfId="0" applyFont="1" applyFill="1"/>
    <xf numFmtId="0" fontId="11" fillId="13" borderId="0" xfId="0" applyFont="1" applyFill="1"/>
    <xf numFmtId="0" fontId="10" fillId="13" borderId="0" xfId="0" applyFont="1" applyFill="1"/>
    <xf numFmtId="0" fontId="37" fillId="13" borderId="0" xfId="0" applyFont="1" applyFill="1"/>
    <xf numFmtId="0" fontId="10" fillId="0" borderId="0" xfId="0" applyFont="1"/>
    <xf numFmtId="0" fontId="4" fillId="13" borderId="0" xfId="0" applyFont="1" applyFill="1"/>
    <xf numFmtId="0" fontId="9" fillId="0" borderId="16" xfId="0" applyFont="1" applyBorder="1"/>
    <xf numFmtId="0" fontId="40" fillId="0" borderId="0" xfId="0" applyFont="1"/>
    <xf numFmtId="0" fontId="41" fillId="0" borderId="0" xfId="0" applyFont="1"/>
    <xf numFmtId="0" fontId="40" fillId="0" borderId="0" xfId="0" applyFont="1" applyAlignment="1">
      <alignment horizontal="left"/>
    </xf>
    <xf numFmtId="166" fontId="8" fillId="0" borderId="0" xfId="0" applyNumberFormat="1" applyFont="1"/>
    <xf numFmtId="8" fontId="8" fillId="0" borderId="0" xfId="0" applyNumberFormat="1" applyFont="1"/>
    <xf numFmtId="40" fontId="4" fillId="0" borderId="0" xfId="0" applyNumberFormat="1" applyFont="1"/>
    <xf numFmtId="40" fontId="0" fillId="0" borderId="0" xfId="0" applyNumberFormat="1"/>
    <xf numFmtId="14" fontId="0" fillId="0" borderId="0" xfId="0" applyNumberFormat="1"/>
    <xf numFmtId="0" fontId="28" fillId="0" borderId="0" xfId="0" applyFont="1"/>
    <xf numFmtId="167" fontId="4" fillId="0" borderId="0" xfId="0" applyNumberFormat="1" applyFont="1"/>
    <xf numFmtId="167" fontId="8" fillId="0" borderId="0" xfId="0" applyNumberFormat="1" applyFont="1"/>
    <xf numFmtId="167" fontId="36" fillId="0" borderId="0" xfId="0" applyNumberFormat="1" applyFont="1"/>
    <xf numFmtId="168" fontId="8" fillId="0" borderId="0" xfId="0" applyNumberFormat="1" applyFont="1"/>
    <xf numFmtId="169" fontId="4" fillId="0" borderId="16" xfId="0" applyNumberFormat="1" applyFont="1" applyBorder="1"/>
    <xf numFmtId="0" fontId="32" fillId="0" borderId="0" xfId="0" applyFont="1"/>
    <xf numFmtId="0" fontId="8" fillId="0" borderId="0" xfId="0" applyFont="1" applyAlignment="1">
      <alignment wrapText="1"/>
    </xf>
    <xf numFmtId="0" fontId="39" fillId="0" borderId="0" xfId="0" applyFont="1" applyAlignment="1">
      <alignment wrapText="1"/>
    </xf>
    <xf numFmtId="0" fontId="0" fillId="0" borderId="0" xfId="0"/>
    <xf numFmtId="0" fontId="32" fillId="0" borderId="0" xfId="0" applyFont="1" applyAlignment="1">
      <alignment wrapText="1"/>
    </xf>
    <xf numFmtId="0" fontId="6" fillId="0" borderId="0" xfId="0" applyFont="1" applyAlignment="1">
      <alignment wrapText="1"/>
    </xf>
    <xf numFmtId="0" fontId="6" fillId="9" borderId="0" xfId="0" applyFont="1" applyFill="1" applyAlignment="1">
      <alignment wrapText="1"/>
    </xf>
    <xf numFmtId="0" fontId="7" fillId="9" borderId="0" xfId="0" applyFont="1" applyFill="1" applyAlignment="1">
      <alignment wrapText="1"/>
    </xf>
    <xf numFmtId="0" fontId="3" fillId="12" borderId="0" xfId="0" applyFont="1" applyFill="1" applyAlignment="1">
      <alignment wrapText="1"/>
    </xf>
    <xf numFmtId="0" fontId="4" fillId="0" borderId="0" xfId="0" applyFont="1" applyAlignment="1">
      <alignment wrapText="1"/>
    </xf>
    <xf numFmtId="0" fontId="3" fillId="9" borderId="0" xfId="0" applyFont="1" applyFill="1" applyAlignment="1">
      <alignment wrapText="1"/>
    </xf>
    <xf numFmtId="0" fontId="35" fillId="9" borderId="0" xfId="0" applyFont="1" applyFill="1" applyAlignment="1">
      <alignment wrapText="1"/>
    </xf>
    <xf numFmtId="0" fontId="19" fillId="8" borderId="1" xfId="0" applyFont="1" applyFill="1" applyBorder="1" applyAlignment="1">
      <alignment wrapText="1"/>
    </xf>
    <xf numFmtId="0" fontId="16" fillId="5" borderId="0" xfId="0" applyFont="1" applyFill="1" applyAlignment="1">
      <alignment wrapText="1"/>
    </xf>
    <xf numFmtId="0" fontId="15" fillId="5" borderId="0" xfId="0" applyFont="1" applyFill="1" applyAlignment="1">
      <alignment wrapText="1"/>
    </xf>
    <xf numFmtId="0" fontId="19" fillId="5" borderId="15" xfId="0" applyFont="1" applyFill="1" applyBorder="1" applyAlignment="1">
      <alignment wrapText="1"/>
    </xf>
    <xf numFmtId="0" fontId="19" fillId="5" borderId="5" xfId="0" applyFont="1" applyFill="1" applyBorder="1" applyAlignment="1">
      <alignment wrapText="1"/>
    </xf>
    <xf numFmtId="0" fontId="10" fillId="5" borderId="0" xfId="0" applyFont="1" applyFill="1" applyAlignment="1">
      <alignment wrapText="1"/>
    </xf>
    <xf numFmtId="0" fontId="0" fillId="5" borderId="0" xfId="0" applyFill="1" applyAlignment="1">
      <alignment wrapText="1"/>
    </xf>
    <xf numFmtId="0" fontId="19" fillId="5" borderId="0" xfId="0" applyFont="1" applyFill="1" applyAlignment="1">
      <alignment wrapText="1"/>
    </xf>
    <xf numFmtId="0" fontId="32" fillId="0" borderId="0" xfId="0" applyFont="1" applyAlignment="1"/>
    <xf numFmtId="0" fontId="0" fillId="0" borderId="0" xfId="0" applyAlignment="1"/>
    <xf numFmtId="0" fontId="0" fillId="9" borderId="0" xfId="0" applyFill="1" applyAlignment="1"/>
    <xf numFmtId="0" fontId="5" fillId="0" borderId="0" xfId="0" applyFont="1" applyAlignment="1"/>
    <xf numFmtId="0" fontId="8" fillId="0" borderId="0" xfId="0" applyFont="1" applyAlignment="1"/>
    <xf numFmtId="0" fontId="23" fillId="0" borderId="0" xfId="0" applyFont="1" applyAlignment="1"/>
    <xf numFmtId="0" fontId="17" fillId="5" borderId="0" xfId="0" applyFont="1" applyFill="1" applyAlignment="1"/>
    <xf numFmtId="0" fontId="0" fillId="0" borderId="15" xfId="0" applyBorder="1" applyAlignment="1"/>
    <xf numFmtId="0" fontId="0" fillId="0" borderId="5" xfId="0" applyBorder="1" applyAlignme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2">
    <dxf>
      <fill>
        <patternFill>
          <bgColor theme="9" tint="0.79998168889431442"/>
        </patternFill>
      </fill>
    </dxf>
    <dxf>
      <font>
        <b val="0"/>
        <i val="0"/>
        <strike val="0"/>
        <condense val="0"/>
        <extend val="0"/>
        <outline val="0"/>
        <shadow val="0"/>
        <u val="none"/>
        <vertAlign val="baseline"/>
        <sz val="11"/>
        <color rgb="FF000000"/>
        <name val="Calibri"/>
        <scheme val="none"/>
      </font>
      <numFmt numFmtId="19" formatCode="m/d/yyyy"/>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2.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3.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4.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5.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Percentage contribution</a:t>
            </a:r>
          </a:p>
        </c:rich>
      </c:tx>
      <c:layout>
        <c:manualLayout>
          <c:xMode val="edge"/>
          <c:yMode val="edge"/>
          <c:x val="0.22743866232163071"/>
          <c:y val="0.8232995056637495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8.309532231931907E-2"/>
          <c:y val="2.54106855657616E-2"/>
          <c:w val="0.87253418405893934"/>
          <c:h val="0.73595472668622874"/>
        </c:manualLayout>
      </c:layout>
      <c:barChart>
        <c:barDir val="col"/>
        <c:grouping val="percentStacked"/>
        <c:varyColors val="0"/>
        <c:ser>
          <c:idx val="0"/>
          <c:order val="0"/>
          <c:tx>
            <c:strRef>
              <c:f>'Revenue Analysis'!$B$61</c:f>
              <c:strCache>
                <c:ptCount val="1"/>
                <c:pt idx="0">
                  <c:v>001 Private Water Hedge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lt1"/>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a:solidFill>
                        <a:schemeClr val="lt1">
                          <a:lumMod val="95000"/>
                          <a:alpha val="54000"/>
                        </a:schemeClr>
                      </a:solidFill>
                    </a:ln>
                    <a:effectLst/>
                  </c:spPr>
                </c15:leaderLines>
              </c:ext>
            </c:extLst>
          </c:dLbls>
          <c:cat>
            <c:strRef>
              <c:f>'Revenue Analysis'!$A$62:$A$64</c:f>
              <c:strCache>
                <c:ptCount val="3"/>
                <c:pt idx="0">
                  <c:v>Kootha</c:v>
                </c:pt>
                <c:pt idx="1">
                  <c:v>Surjek</c:v>
                </c:pt>
                <c:pt idx="2">
                  <c:v>Jutik</c:v>
                </c:pt>
              </c:strCache>
            </c:strRef>
          </c:cat>
          <c:val>
            <c:numRef>
              <c:f>'Revenue Analysis'!$B$62:$B$64</c:f>
              <c:numCache>
                <c:formatCode>0.0%</c:formatCode>
                <c:ptCount val="3"/>
                <c:pt idx="0">
                  <c:v>0.52320475368890496</c:v>
                </c:pt>
                <c:pt idx="1">
                  <c:v>0.40764341953130878</c:v>
                </c:pt>
                <c:pt idx="2">
                  <c:v>0.41462998885337127</c:v>
                </c:pt>
              </c:numCache>
            </c:numRef>
          </c:val>
          <c:extLst>
            <c:ext xmlns:c16="http://schemas.microsoft.com/office/drawing/2014/chart" uri="{C3380CC4-5D6E-409C-BE32-E72D297353CC}">
              <c16:uniqueId val="{00000000-954A-4A02-8AA0-F29AE7517595}"/>
            </c:ext>
          </c:extLst>
        </c:ser>
        <c:ser>
          <c:idx val="1"/>
          <c:order val="1"/>
          <c:tx>
            <c:strRef>
              <c:f>'Revenue Analysis'!$C$61</c:f>
              <c:strCache>
                <c:ptCount val="1"/>
                <c:pt idx="0">
                  <c:v>002 Public 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tx>
                <c:rich>
                  <a:bodyPr/>
                  <a:lstStyle/>
                  <a:p>
                    <a:r>
                      <a:rPr lang="en-US" baseline="0"/>
                      <a:t> </a:t>
                    </a:r>
                    <a:fld id="{013D4B97-D7C6-44D3-BCBF-C7A1104F2ADC}" type="VALUE">
                      <a:rPr lang="en-US" baseline="0"/>
                      <a:pPr/>
                      <a:t>[]</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A7D-45D8-B484-ECCD9E66CBC5}"/>
                </c:ext>
              </c:extLst>
            </c:dLbl>
            <c:dLbl>
              <c:idx val="1"/>
              <c:tx>
                <c:rich>
                  <a:bodyPr/>
                  <a:lstStyle/>
                  <a:p>
                    <a:r>
                      <a:rPr lang="en-US" baseline="0"/>
                      <a:t> </a:t>
                    </a:r>
                    <a:fld id="{C693A84C-4CAD-4E1C-AC60-40A63C68C80B}" type="VALUE">
                      <a:rPr lang="en-US" baseline="0"/>
                      <a:pPr/>
                      <a:t>[]</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1A7D-45D8-B484-ECCD9E66CBC5}"/>
                </c:ext>
              </c:extLst>
            </c:dLbl>
            <c:dLbl>
              <c:idx val="2"/>
              <c:tx>
                <c:rich>
                  <a:bodyPr/>
                  <a:lstStyle/>
                  <a:p>
                    <a:r>
                      <a:rPr lang="en-US" baseline="0"/>
                      <a:t> </a:t>
                    </a:r>
                    <a:fld id="{BE3BF6B5-82DD-425E-B0AE-EA3B550AD720}" type="VALUE">
                      <a:rPr lang="en-US" baseline="0"/>
                      <a:pPr/>
                      <a:t>[]</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A7D-45D8-B484-ECCD9E66CBC5}"/>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0"/>
              </c:ext>
            </c:extLst>
          </c:dLbls>
          <c:cat>
            <c:strRef>
              <c:f>'Revenue Analysis'!$A$62:$A$64</c:f>
              <c:strCache>
                <c:ptCount val="3"/>
                <c:pt idx="0">
                  <c:v>Kootha</c:v>
                </c:pt>
                <c:pt idx="1">
                  <c:v>Surjek</c:v>
                </c:pt>
                <c:pt idx="2">
                  <c:v>Jutik</c:v>
                </c:pt>
              </c:strCache>
            </c:strRef>
          </c:cat>
          <c:val>
            <c:numRef>
              <c:f>'Revenue Analysis'!$C$62:$C$64</c:f>
              <c:numCache>
                <c:formatCode>0.0%</c:formatCode>
                <c:ptCount val="3"/>
                <c:pt idx="0">
                  <c:v>0.25754754000336338</c:v>
                </c:pt>
                <c:pt idx="1">
                  <c:v>0.34887778413286691</c:v>
                </c:pt>
                <c:pt idx="2">
                  <c:v>0.35498085766522613</c:v>
                </c:pt>
              </c:numCache>
            </c:numRef>
          </c:val>
          <c:extLst>
            <c:ext xmlns:c16="http://schemas.microsoft.com/office/drawing/2014/chart" uri="{C3380CC4-5D6E-409C-BE32-E72D297353CC}">
              <c16:uniqueId val="{00000001-954A-4A02-8AA0-F29AE7517595}"/>
            </c:ext>
          </c:extLst>
        </c:ser>
        <c:ser>
          <c:idx val="2"/>
          <c:order val="2"/>
          <c:tx>
            <c:strRef>
              <c:f>'Revenue Analysis'!$D$61</c:f>
              <c:strCache>
                <c:ptCount val="1"/>
                <c:pt idx="0">
                  <c:v>003 Residential Sales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lt1"/>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a:solidFill>
                        <a:schemeClr val="lt1">
                          <a:lumMod val="95000"/>
                          <a:alpha val="54000"/>
                        </a:schemeClr>
                      </a:solidFill>
                    </a:ln>
                    <a:effectLst/>
                  </c:spPr>
                </c15:leaderLines>
              </c:ext>
            </c:extLst>
          </c:dLbls>
          <c:cat>
            <c:strRef>
              <c:f>'Revenue Analysis'!$A$62:$A$64</c:f>
              <c:strCache>
                <c:ptCount val="3"/>
                <c:pt idx="0">
                  <c:v>Kootha</c:v>
                </c:pt>
                <c:pt idx="1">
                  <c:v>Surjek</c:v>
                </c:pt>
                <c:pt idx="2">
                  <c:v>Jutik</c:v>
                </c:pt>
              </c:strCache>
            </c:strRef>
          </c:cat>
          <c:val>
            <c:numRef>
              <c:f>'Revenue Analysis'!$D$62:$D$64</c:f>
              <c:numCache>
                <c:formatCode>0.0%</c:formatCode>
                <c:ptCount val="3"/>
                <c:pt idx="0">
                  <c:v>0.2192477063077316</c:v>
                </c:pt>
                <c:pt idx="1">
                  <c:v>0.24347879633582434</c:v>
                </c:pt>
                <c:pt idx="2">
                  <c:v>0.23038915348140254</c:v>
                </c:pt>
              </c:numCache>
            </c:numRef>
          </c:val>
          <c:extLst>
            <c:ext xmlns:c16="http://schemas.microsoft.com/office/drawing/2014/chart" uri="{C3380CC4-5D6E-409C-BE32-E72D297353CC}">
              <c16:uniqueId val="{00000002-954A-4A02-8AA0-F29AE7517595}"/>
            </c:ext>
          </c:extLst>
        </c:ser>
        <c:dLbls>
          <c:showLegendKey val="0"/>
          <c:showVal val="0"/>
          <c:showCatName val="0"/>
          <c:showSerName val="0"/>
          <c:showPercent val="0"/>
          <c:showBubbleSize val="0"/>
        </c:dLbls>
        <c:gapWidth val="150"/>
        <c:overlap val="100"/>
        <c:axId val="473884576"/>
        <c:axId val="101513840"/>
      </c:barChart>
      <c:catAx>
        <c:axId val="4738845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513840"/>
        <c:crosses val="autoZero"/>
        <c:auto val="1"/>
        <c:lblAlgn val="ctr"/>
        <c:lblOffset val="100"/>
        <c:noMultiLvlLbl val="0"/>
      </c:catAx>
      <c:valAx>
        <c:axId val="10151384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3884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Aggregated Cost Centre Costs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'Expenses Analysis'!$D$49:$D$56</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Analysis'!$R$49:$R$56</c:f>
              <c:numCache>
                <c:formatCode>#.00,,\ "M"</c:formatCode>
                <c:ptCount val="8"/>
                <c:pt idx="0">
                  <c:v>78413350.257664919</c:v>
                </c:pt>
                <c:pt idx="1">
                  <c:v>38717591.397570275</c:v>
                </c:pt>
                <c:pt idx="2">
                  <c:v>36414827.690372624</c:v>
                </c:pt>
                <c:pt idx="3">
                  <c:v>31752797.278513506</c:v>
                </c:pt>
                <c:pt idx="4">
                  <c:v>16735122.996921198</c:v>
                </c:pt>
                <c:pt idx="5">
                  <c:v>21090666.556378298</c:v>
                </c:pt>
                <c:pt idx="6">
                  <c:v>10813424.6638656</c:v>
                </c:pt>
                <c:pt idx="7">
                  <c:v>87328631.570812494</c:v>
                </c:pt>
              </c:numCache>
            </c:numRef>
          </c:val>
          <c:extLst>
            <c:ext xmlns:c16="http://schemas.microsoft.com/office/drawing/2014/chart" uri="{C3380CC4-5D6E-409C-BE32-E72D297353CC}">
              <c16:uniqueId val="{00000000-F8EA-47A8-832F-EAE3D0EABDAE}"/>
            </c:ext>
          </c:extLst>
        </c:ser>
        <c:dLbls>
          <c:showLegendKey val="0"/>
          <c:showVal val="0"/>
          <c:showCatName val="0"/>
          <c:showSerName val="0"/>
          <c:showPercent val="0"/>
          <c:showBubbleSize val="0"/>
        </c:dLbls>
        <c:gapWidth val="164"/>
        <c:overlap val="-22"/>
        <c:axId val="614165776"/>
        <c:axId val="606785952"/>
      </c:barChart>
      <c:catAx>
        <c:axId val="61416577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785952"/>
        <c:crosses val="autoZero"/>
        <c:auto val="1"/>
        <c:lblAlgn val="ctr"/>
        <c:lblOffset val="100"/>
        <c:noMultiLvlLbl val="0"/>
      </c:catAx>
      <c:valAx>
        <c:axId val="606785952"/>
        <c:scaling>
          <c:orientation val="minMax"/>
        </c:scaling>
        <c:delete val="0"/>
        <c:axPos val="l"/>
        <c:numFmt formatCode="#.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16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Kootha Chemical Expenditure vs Water Production Actuals</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1"/>
          <c:order val="1"/>
          <c:tx>
            <c:strRef>
              <c:f>'Expenses Analysis'!$E$105</c:f>
              <c:strCache>
                <c:ptCount val="1"/>
                <c:pt idx="0">
                  <c:v>Chem-Exp (001)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Analysis'!$F$105:$Q$105</c:f>
              <c:numCache>
                <c:formatCode>"$"#,##0.00;[Red]\-"$"#,##0.00</c:formatCode>
                <c:ptCount val="12"/>
                <c:pt idx="0">
                  <c:v>593751.84077137313</c:v>
                </c:pt>
                <c:pt idx="1">
                  <c:v>820393.03401412489</c:v>
                </c:pt>
                <c:pt idx="2">
                  <c:v>642291.58212862327</c:v>
                </c:pt>
                <c:pt idx="3">
                  <c:v>609639.97288837493</c:v>
                </c:pt>
                <c:pt idx="4">
                  <c:v>626073.16897124995</c:v>
                </c:pt>
                <c:pt idx="5">
                  <c:v>602153.37789750006</c:v>
                </c:pt>
                <c:pt idx="6">
                  <c:v>1146143.9846999997</c:v>
                </c:pt>
                <c:pt idx="7">
                  <c:v>964931.83751249989</c:v>
                </c:pt>
                <c:pt idx="8">
                  <c:v>962733.95790000004</c:v>
                </c:pt>
                <c:pt idx="9">
                  <c:v>964825.21760624985</c:v>
                </c:pt>
                <c:pt idx="10">
                  <c:v>1024534.78359375</c:v>
                </c:pt>
                <c:pt idx="11">
                  <c:v>1168045.22566875</c:v>
                </c:pt>
              </c:numCache>
            </c:numRef>
          </c:val>
          <c:extLst>
            <c:ext xmlns:c16="http://schemas.microsoft.com/office/drawing/2014/chart" uri="{C3380CC4-5D6E-409C-BE32-E72D297353CC}">
              <c16:uniqueId val="{00000001-ABDA-4BD9-A2ED-C0BE40BF6E82}"/>
            </c:ext>
          </c:extLst>
        </c:ser>
        <c:dLbls>
          <c:showLegendKey val="0"/>
          <c:showVal val="0"/>
          <c:showCatName val="0"/>
          <c:showSerName val="0"/>
          <c:showPercent val="0"/>
          <c:showBubbleSize val="0"/>
        </c:dLbls>
        <c:gapWidth val="150"/>
        <c:axId val="761844928"/>
        <c:axId val="606777632"/>
        <c:extLst>
          <c:ext xmlns:c15="http://schemas.microsoft.com/office/drawing/2012/chart" uri="{02D57815-91ED-43cb-92C2-25804820EDAC}">
            <c15:filteredBarSeries>
              <c15:ser>
                <c:idx val="0"/>
                <c:order val="0"/>
                <c:tx>
                  <c:strRef>
                    <c:extLst>
                      <c:ext uri="{02D57815-91ED-43cb-92C2-25804820EDAC}">
                        <c15:formulaRef>
                          <c15:sqref>'Expenses Analysis'!$E$104</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numRef>
                    <c:extLst>
                      <c:ext uri="{02D57815-91ED-43cb-92C2-25804820EDAC}">
                        <c15:formulaRef>
                          <c15:sqref>'Expenses Analysis'!$F$103:$Q$103</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uri="{02D57815-91ED-43cb-92C2-25804820EDAC}">
                        <c15:formulaRef>
                          <c15:sqref>'Expenses Analysis'!$F$104:$Q$104</c15:sqref>
                        </c15:formulaRef>
                      </c:ext>
                    </c:extLst>
                    <c:numCache>
                      <c:formatCode>General</c:formatCode>
                      <c:ptCount val="12"/>
                    </c:numCache>
                  </c:numRef>
                </c:val>
                <c:extLst>
                  <c:ext xmlns:c16="http://schemas.microsoft.com/office/drawing/2014/chart" uri="{C3380CC4-5D6E-409C-BE32-E72D297353CC}">
                    <c16:uniqueId val="{00000000-ABDA-4BD9-A2ED-C0BE40BF6E82}"/>
                  </c:ext>
                </c:extLst>
              </c15:ser>
            </c15:filteredBarSeries>
          </c:ext>
        </c:extLst>
      </c:barChart>
      <c:lineChart>
        <c:grouping val="standard"/>
        <c:varyColors val="0"/>
        <c:ser>
          <c:idx val="2"/>
          <c:order val="2"/>
          <c:tx>
            <c:strRef>
              <c:f>'Expenses Analysis'!$A$108</c:f>
              <c:strCache>
                <c:ptCount val="1"/>
                <c:pt idx="0">
                  <c:v>Water Production Actuals</c:v>
                </c:pt>
              </c:strCache>
            </c:strRef>
          </c:tx>
          <c:spPr>
            <a:ln w="31750" cap="rnd">
              <a:solidFill>
                <a:schemeClr val="accent3"/>
              </a:solidFill>
              <a:round/>
            </a:ln>
            <a:effectLst/>
          </c:spPr>
          <c:marker>
            <c:symbol val="none"/>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Analysis'!$F$108:$Q$108</c:f>
              <c:numCache>
                <c:formatCode>#,##0.00_);[Red]\(#,##0.00\)</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val>
          <c:smooth val="0"/>
          <c:extLst>
            <c:ext xmlns:c16="http://schemas.microsoft.com/office/drawing/2014/chart" uri="{C3380CC4-5D6E-409C-BE32-E72D297353CC}">
              <c16:uniqueId val="{00000002-ABDA-4BD9-A2ED-C0BE40BF6E82}"/>
            </c:ext>
          </c:extLst>
        </c:ser>
        <c:dLbls>
          <c:showLegendKey val="0"/>
          <c:showVal val="0"/>
          <c:showCatName val="0"/>
          <c:showSerName val="0"/>
          <c:showPercent val="0"/>
          <c:showBubbleSize val="0"/>
        </c:dLbls>
        <c:marker val="1"/>
        <c:smooth val="0"/>
        <c:axId val="761861328"/>
        <c:axId val="606785120"/>
      </c:lineChart>
      <c:dateAx>
        <c:axId val="761844928"/>
        <c:scaling>
          <c:orientation val="minMax"/>
        </c:scaling>
        <c:delete val="0"/>
        <c:axPos val="b"/>
        <c:numFmt formatCode="mmm\-yy"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6777632"/>
        <c:crosses val="autoZero"/>
        <c:auto val="1"/>
        <c:lblOffset val="100"/>
        <c:baseTimeUnit val="months"/>
      </c:dateAx>
      <c:valAx>
        <c:axId val="606777632"/>
        <c:scaling>
          <c:orientation val="minMax"/>
        </c:scaling>
        <c:delete val="0"/>
        <c:axPos val="l"/>
        <c:majorGridlines>
          <c:spPr>
            <a:ln w="9525" cap="flat" cmpd="sng" algn="ctr">
              <a:solidFill>
                <a:schemeClr val="tx2">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1844928"/>
        <c:crosses val="autoZero"/>
        <c:crossBetween val="between"/>
      </c:valAx>
      <c:valAx>
        <c:axId val="606785120"/>
        <c:scaling>
          <c:orientation val="minMax"/>
        </c:scaling>
        <c:delete val="0"/>
        <c:axPos val="r"/>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1861328"/>
        <c:crosses val="max"/>
        <c:crossBetween val="between"/>
      </c:valAx>
      <c:dateAx>
        <c:axId val="761861328"/>
        <c:scaling>
          <c:orientation val="minMax"/>
        </c:scaling>
        <c:delete val="1"/>
        <c:axPos val="b"/>
        <c:numFmt formatCode="mmm\-yy" sourceLinked="1"/>
        <c:majorTickMark val="out"/>
        <c:minorTickMark val="none"/>
        <c:tickLblPos val="nextTo"/>
        <c:crossAx val="606785120"/>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Surjek Chemical Expenditure vs. Water Production Actuals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'Expenses Analysis'!$E$106</c:f>
              <c:strCache>
                <c:ptCount val="1"/>
                <c:pt idx="0">
                  <c:v>Chem-Exp (001)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Analysis'!$F$106:$Q$106</c:f>
              <c:numCache>
                <c:formatCode>"$"#,##0.00;[Red]\-"$"#,##0.00</c:formatCode>
                <c:ptCount val="12"/>
                <c:pt idx="0">
                  <c:v>2533034.5131168002</c:v>
                </c:pt>
                <c:pt idx="1">
                  <c:v>3051574.1625600001</c:v>
                </c:pt>
                <c:pt idx="2">
                  <c:v>3084202.7580672004</c:v>
                </c:pt>
                <c:pt idx="3">
                  <c:v>4135202.765971201</c:v>
                </c:pt>
                <c:pt idx="4">
                  <c:v>4473275.8948415993</c:v>
                </c:pt>
                <c:pt idx="5">
                  <c:v>3464957.9260800011</c:v>
                </c:pt>
                <c:pt idx="6">
                  <c:v>4049642.8266000003</c:v>
                </c:pt>
                <c:pt idx="7">
                  <c:v>4767948.2214000002</c:v>
                </c:pt>
                <c:pt idx="8">
                  <c:v>4346722.8083999995</c:v>
                </c:pt>
                <c:pt idx="9">
                  <c:v>4671541.1274000006</c:v>
                </c:pt>
                <c:pt idx="10">
                  <c:v>5478104.6040000012</c:v>
                </c:pt>
                <c:pt idx="11">
                  <c:v>2269805.1667200001</c:v>
                </c:pt>
              </c:numCache>
            </c:numRef>
          </c:val>
          <c:extLst>
            <c:ext xmlns:c16="http://schemas.microsoft.com/office/drawing/2014/chart" uri="{C3380CC4-5D6E-409C-BE32-E72D297353CC}">
              <c16:uniqueId val="{00000000-8EDC-4D97-9481-3FFC73594C7C}"/>
            </c:ext>
          </c:extLst>
        </c:ser>
        <c:dLbls>
          <c:showLegendKey val="0"/>
          <c:showVal val="0"/>
          <c:showCatName val="0"/>
          <c:showSerName val="0"/>
          <c:showPercent val="0"/>
          <c:showBubbleSize val="0"/>
        </c:dLbls>
        <c:gapWidth val="219"/>
        <c:overlap val="-27"/>
        <c:axId val="562028560"/>
        <c:axId val="606770976"/>
      </c:barChart>
      <c:lineChart>
        <c:grouping val="standard"/>
        <c:varyColors val="0"/>
        <c:ser>
          <c:idx val="1"/>
          <c:order val="1"/>
          <c:tx>
            <c:strRef>
              <c:f>'Expenses Analysis'!$A$109</c:f>
              <c:strCache>
                <c:ptCount val="1"/>
                <c:pt idx="0">
                  <c:v>Water Production Actuals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Analysis'!$F$109:$Q$109</c:f>
              <c:numCache>
                <c:formatCode>#,##0.00_);[Red]\(#,##0.00\)</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val>
          <c:smooth val="0"/>
          <c:extLst>
            <c:ext xmlns:c16="http://schemas.microsoft.com/office/drawing/2014/chart" uri="{C3380CC4-5D6E-409C-BE32-E72D297353CC}">
              <c16:uniqueId val="{00000001-8EDC-4D97-9481-3FFC73594C7C}"/>
            </c:ext>
          </c:extLst>
        </c:ser>
        <c:dLbls>
          <c:showLegendKey val="0"/>
          <c:showVal val="0"/>
          <c:showCatName val="0"/>
          <c:showSerName val="0"/>
          <c:showPercent val="0"/>
          <c:showBubbleSize val="0"/>
        </c:dLbls>
        <c:marker val="1"/>
        <c:smooth val="0"/>
        <c:axId val="562073760"/>
        <c:axId val="606779712"/>
      </c:lineChart>
      <c:dateAx>
        <c:axId val="562028560"/>
        <c:scaling>
          <c:orientation val="minMax"/>
        </c:scaling>
        <c:delete val="0"/>
        <c:axPos val="b"/>
        <c:numFmt formatCode="mmm\-yy"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6770976"/>
        <c:crosses val="autoZero"/>
        <c:auto val="1"/>
        <c:lblOffset val="100"/>
        <c:baseTimeUnit val="months"/>
      </c:dateAx>
      <c:valAx>
        <c:axId val="606770976"/>
        <c:scaling>
          <c:orientation val="minMax"/>
        </c:scaling>
        <c:delete val="0"/>
        <c:axPos val="l"/>
        <c:majorGridlines>
          <c:spPr>
            <a:ln w="9525" cap="flat" cmpd="sng" algn="ctr">
              <a:solidFill>
                <a:schemeClr val="tx2">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62028560"/>
        <c:crosses val="autoZero"/>
        <c:crossBetween val="between"/>
      </c:valAx>
      <c:valAx>
        <c:axId val="606779712"/>
        <c:scaling>
          <c:orientation val="minMax"/>
        </c:scaling>
        <c:delete val="0"/>
        <c:axPos val="r"/>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62073760"/>
        <c:crosses val="max"/>
        <c:crossBetween val="between"/>
      </c:valAx>
      <c:dateAx>
        <c:axId val="562073760"/>
        <c:scaling>
          <c:orientation val="minMax"/>
        </c:scaling>
        <c:delete val="1"/>
        <c:axPos val="b"/>
        <c:numFmt formatCode="mmm\-yy" sourceLinked="1"/>
        <c:majorTickMark val="out"/>
        <c:minorTickMark val="none"/>
        <c:tickLblPos val="nextTo"/>
        <c:crossAx val="606779712"/>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 Chemical Expenditure vs Water</a:t>
            </a:r>
            <a:r>
              <a:rPr lang="en-US" baseline="0"/>
              <a:t> Production Actuals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'Expenses Analysis'!$E$107</c:f>
              <c:strCache>
                <c:ptCount val="1"/>
                <c:pt idx="0">
                  <c:v>Chem-Exp (001)</c:v>
                </c:pt>
              </c:strCache>
            </c:strRef>
          </c:tx>
          <c:spPr>
            <a:solidFill>
              <a:schemeClr val="accent1"/>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Analysis'!$F$107:$Q$107</c:f>
              <c:numCache>
                <c:formatCode>"$"#,##0.00;[Red]\-"$"#,##0.00</c:formatCode>
                <c:ptCount val="12"/>
                <c:pt idx="0">
                  <c:v>1625596.3356633</c:v>
                </c:pt>
                <c:pt idx="1">
                  <c:v>1295067.8472731998</c:v>
                </c:pt>
                <c:pt idx="2">
                  <c:v>1750624.8818057997</c:v>
                </c:pt>
                <c:pt idx="3">
                  <c:v>1472529.3869285996</c:v>
                </c:pt>
                <c:pt idx="4">
                  <c:v>1252200.4923928501</c:v>
                </c:pt>
                <c:pt idx="5">
                  <c:v>1406782.6738875001</c:v>
                </c:pt>
                <c:pt idx="6">
                  <c:v>1877449.5046125001</c:v>
                </c:pt>
                <c:pt idx="7">
                  <c:v>1912219.1750437501</c:v>
                </c:pt>
                <c:pt idx="8">
                  <c:v>2266625.1980531253</c:v>
                </c:pt>
                <c:pt idx="9">
                  <c:v>2234200.5744250002</c:v>
                </c:pt>
                <c:pt idx="10">
                  <c:v>2593715.6428375002</c:v>
                </c:pt>
                <c:pt idx="11">
                  <c:v>2274807.7859325004</c:v>
                </c:pt>
              </c:numCache>
            </c:numRef>
          </c:val>
          <c:extLst>
            <c:ext xmlns:c16="http://schemas.microsoft.com/office/drawing/2014/chart" uri="{C3380CC4-5D6E-409C-BE32-E72D297353CC}">
              <c16:uniqueId val="{00000000-1C88-457E-9C3D-BEF9365929FA}"/>
            </c:ext>
          </c:extLst>
        </c:ser>
        <c:dLbls>
          <c:showLegendKey val="0"/>
          <c:showVal val="0"/>
          <c:showCatName val="0"/>
          <c:showSerName val="0"/>
          <c:showPercent val="0"/>
          <c:showBubbleSize val="0"/>
        </c:dLbls>
        <c:gapWidth val="219"/>
        <c:overlap val="-27"/>
        <c:axId val="636402032"/>
        <c:axId val="606791360"/>
      </c:barChart>
      <c:lineChart>
        <c:grouping val="standard"/>
        <c:varyColors val="0"/>
        <c:ser>
          <c:idx val="1"/>
          <c:order val="1"/>
          <c:tx>
            <c:strRef>
              <c:f>'Expenses Analysis'!$A$109</c:f>
              <c:strCache>
                <c:ptCount val="1"/>
                <c:pt idx="0">
                  <c:v>Water Production Actuals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Analysis'!$F$110:$Q$110</c:f>
              <c:numCache>
                <c:formatCode>#,##0.00_);[Red]\(#,##0.00\)</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val>
          <c:smooth val="0"/>
          <c:extLst>
            <c:ext xmlns:c16="http://schemas.microsoft.com/office/drawing/2014/chart" uri="{C3380CC4-5D6E-409C-BE32-E72D297353CC}">
              <c16:uniqueId val="{00000001-1C88-457E-9C3D-BEF9365929FA}"/>
            </c:ext>
          </c:extLst>
        </c:ser>
        <c:dLbls>
          <c:showLegendKey val="0"/>
          <c:showVal val="0"/>
          <c:showCatName val="0"/>
          <c:showSerName val="0"/>
          <c:showPercent val="0"/>
          <c:showBubbleSize val="0"/>
        </c:dLbls>
        <c:marker val="1"/>
        <c:smooth val="0"/>
        <c:axId val="636419632"/>
        <c:axId val="606773888"/>
      </c:lineChart>
      <c:dateAx>
        <c:axId val="63640203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791360"/>
        <c:crosses val="autoZero"/>
        <c:auto val="1"/>
        <c:lblOffset val="100"/>
        <c:baseTimeUnit val="months"/>
      </c:dateAx>
      <c:valAx>
        <c:axId val="6067913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402032"/>
        <c:crosses val="autoZero"/>
        <c:crossBetween val="between"/>
      </c:valAx>
      <c:valAx>
        <c:axId val="606773888"/>
        <c:scaling>
          <c:orientation val="minMax"/>
        </c:scaling>
        <c:delete val="0"/>
        <c:axPos val="r"/>
        <c:numFmt formatCode="#,##0.00_);[Red]\(#,##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419632"/>
        <c:crosses val="max"/>
        <c:crossBetween val="between"/>
      </c:valAx>
      <c:dateAx>
        <c:axId val="636419632"/>
        <c:scaling>
          <c:orientation val="minMax"/>
        </c:scaling>
        <c:delete val="1"/>
        <c:axPos val="b"/>
        <c:numFmt formatCode="mmm\-yy" sourceLinked="1"/>
        <c:majorTickMark val="out"/>
        <c:minorTickMark val="none"/>
        <c:tickLblPos val="nextTo"/>
        <c:crossAx val="606773888"/>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Overall Contribution</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('Expenses Analysis'!$E$23,'Expenses Analysis'!$E$33,'Expenses Analysis'!$E$43)</c:f>
              <c:strCache>
                <c:ptCount val="3"/>
                <c:pt idx="0">
                  <c:v>Kootha</c:v>
                </c:pt>
                <c:pt idx="1">
                  <c:v>Surjek</c:v>
                </c:pt>
                <c:pt idx="2">
                  <c:v>Jutik</c:v>
                </c:pt>
              </c:strCache>
            </c:strRef>
          </c:cat>
          <c:val>
            <c:numRef>
              <c:f>('Expenses Analysis'!$R$23,'Expenses Analysis'!$R$33,'Expenses Analysis'!$R$43)</c:f>
              <c:numCache>
                <c:formatCode>#.00,,"M"</c:formatCode>
                <c:ptCount val="3"/>
                <c:pt idx="0">
                  <c:v>51223824.092327476</c:v>
                </c:pt>
                <c:pt idx="1">
                  <c:v>179319099.03996587</c:v>
                </c:pt>
                <c:pt idx="2">
                  <c:v>90723489.279805601</c:v>
                </c:pt>
              </c:numCache>
            </c:numRef>
          </c:val>
          <c:extLst>
            <c:ext xmlns:c16="http://schemas.microsoft.com/office/drawing/2014/chart" uri="{C3380CC4-5D6E-409C-BE32-E72D297353CC}">
              <c16:uniqueId val="{00000000-9C55-4AA7-9344-74E692C2F94D}"/>
            </c:ext>
          </c:extLst>
        </c:ser>
        <c:dLbls>
          <c:showLegendKey val="0"/>
          <c:showVal val="0"/>
          <c:showCatName val="0"/>
          <c:showSerName val="0"/>
          <c:showPercent val="0"/>
          <c:showBubbleSize val="0"/>
        </c:dLbls>
        <c:gapWidth val="100"/>
        <c:overlap val="-24"/>
        <c:axId val="1408258624"/>
        <c:axId val="1782393232"/>
      </c:barChart>
      <c:catAx>
        <c:axId val="140825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82393232"/>
        <c:crosses val="autoZero"/>
        <c:auto val="1"/>
        <c:lblAlgn val="ctr"/>
        <c:lblOffset val="100"/>
        <c:noMultiLvlLbl val="0"/>
      </c:catAx>
      <c:valAx>
        <c:axId val="1782393232"/>
        <c:scaling>
          <c:orientation val="minMax"/>
        </c:scaling>
        <c:delete val="0"/>
        <c:axPos val="l"/>
        <c:majorGridlines>
          <c:spPr>
            <a:ln w="9525" cap="flat" cmpd="sng" algn="ctr">
              <a:solidFill>
                <a:schemeClr val="tx1">
                  <a:lumMod val="15000"/>
                  <a:lumOff val="85000"/>
                </a:schemeClr>
              </a:solidFill>
              <a:round/>
            </a:ln>
            <a:effectLst/>
          </c:spPr>
        </c:majorGridlines>
        <c:numFmt formatCode="#.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08258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EBIT Trend Percentage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'EBIT Analysis'!$A$56</c:f>
              <c:strCache>
                <c:ptCount val="1"/>
                <c:pt idx="0">
                  <c:v>Kootha</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Analysis'!$E$56:$P$56</c:f>
              <c:numCache>
                <c:formatCode>0.00%</c:formatCode>
                <c:ptCount val="12"/>
                <c:pt idx="0">
                  <c:v>0.41529437933894875</c:v>
                </c:pt>
                <c:pt idx="1">
                  <c:v>0.16120151183040166</c:v>
                </c:pt>
                <c:pt idx="2">
                  <c:v>0.28887410723655493</c:v>
                </c:pt>
                <c:pt idx="3">
                  <c:v>0.32001932998338012</c:v>
                </c:pt>
                <c:pt idx="4">
                  <c:v>0.33869312626258291</c:v>
                </c:pt>
                <c:pt idx="5">
                  <c:v>0.34820783846476255</c:v>
                </c:pt>
                <c:pt idx="6">
                  <c:v>0.32889058147025918</c:v>
                </c:pt>
                <c:pt idx="7">
                  <c:v>0.36170053874987812</c:v>
                </c:pt>
                <c:pt idx="8">
                  <c:v>0.3957450352355435</c:v>
                </c:pt>
                <c:pt idx="9">
                  <c:v>0.17121060352256295</c:v>
                </c:pt>
                <c:pt idx="10">
                  <c:v>0.13014434409940612</c:v>
                </c:pt>
                <c:pt idx="11">
                  <c:v>-3.2015452692863752E-2</c:v>
                </c:pt>
              </c:numCache>
            </c:numRef>
          </c:val>
          <c:smooth val="0"/>
          <c:extLst>
            <c:ext xmlns:c16="http://schemas.microsoft.com/office/drawing/2014/chart" uri="{C3380CC4-5D6E-409C-BE32-E72D297353CC}">
              <c16:uniqueId val="{00000001-8FD1-447F-B204-387C7CA1C33E}"/>
            </c:ext>
          </c:extLst>
        </c:ser>
        <c:ser>
          <c:idx val="2"/>
          <c:order val="2"/>
          <c:tx>
            <c:strRef>
              <c:f>'EBIT Analysis'!$A$57</c:f>
              <c:strCache>
                <c:ptCount val="1"/>
                <c:pt idx="0">
                  <c:v>Surjek</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Analysis'!$E$57:$P$57</c:f>
              <c:numCache>
                <c:formatCode>0.00%</c:formatCode>
                <c:ptCount val="12"/>
                <c:pt idx="0">
                  <c:v>0.3455956940538133</c:v>
                </c:pt>
                <c:pt idx="1">
                  <c:v>6.4599684274176436E-2</c:v>
                </c:pt>
                <c:pt idx="2">
                  <c:v>0.14433359289184161</c:v>
                </c:pt>
                <c:pt idx="3">
                  <c:v>-0.22177748431522884</c:v>
                </c:pt>
                <c:pt idx="4">
                  <c:v>-0.44766201795834271</c:v>
                </c:pt>
                <c:pt idx="5">
                  <c:v>0.16732145063494736</c:v>
                </c:pt>
                <c:pt idx="6">
                  <c:v>0.37427618015254988</c:v>
                </c:pt>
                <c:pt idx="7">
                  <c:v>0.11368942332287189</c:v>
                </c:pt>
                <c:pt idx="8">
                  <c:v>0.23574321478746135</c:v>
                </c:pt>
                <c:pt idx="9">
                  <c:v>0.11675504697526991</c:v>
                </c:pt>
                <c:pt idx="10">
                  <c:v>-0.29356581548975247</c:v>
                </c:pt>
                <c:pt idx="11">
                  <c:v>0.47482161130642109</c:v>
                </c:pt>
              </c:numCache>
            </c:numRef>
          </c:val>
          <c:smooth val="0"/>
          <c:extLst>
            <c:ext xmlns:c16="http://schemas.microsoft.com/office/drawing/2014/chart" uri="{C3380CC4-5D6E-409C-BE32-E72D297353CC}">
              <c16:uniqueId val="{00000002-8FD1-447F-B204-387C7CA1C33E}"/>
            </c:ext>
          </c:extLst>
        </c:ser>
        <c:ser>
          <c:idx val="3"/>
          <c:order val="3"/>
          <c:tx>
            <c:strRef>
              <c:f>'EBIT Analysis'!$A$58</c:f>
              <c:strCache>
                <c:ptCount val="1"/>
                <c:pt idx="0">
                  <c:v>Jutik</c:v>
                </c:pt>
              </c:strCache>
            </c:strRef>
          </c:tx>
          <c:spPr>
            <a:ln w="22225" cap="rnd">
              <a:solidFill>
                <a:schemeClr val="accent4"/>
              </a:solidFill>
              <a:round/>
            </a:ln>
            <a:effectLst/>
          </c:spPr>
          <c:marker>
            <c:symbol val="x"/>
            <c:size val="6"/>
            <c:spPr>
              <a:noFill/>
              <a:ln w="9525">
                <a:solidFill>
                  <a:schemeClr val="accent4"/>
                </a:solidFill>
                <a:round/>
              </a:ln>
              <a:effectLst/>
            </c:spPr>
          </c:marker>
          <c:cat>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Analysis'!$E$58:$P$58</c:f>
              <c:numCache>
                <c:formatCode>0.00%</c:formatCode>
                <c:ptCount val="12"/>
                <c:pt idx="0">
                  <c:v>0.35762388953297342</c:v>
                </c:pt>
                <c:pt idx="1">
                  <c:v>0.5013107546263732</c:v>
                </c:pt>
                <c:pt idx="2">
                  <c:v>0.33532439120342417</c:v>
                </c:pt>
                <c:pt idx="3">
                  <c:v>0.37373471996246976</c:v>
                </c:pt>
                <c:pt idx="4">
                  <c:v>0.47039691903281722</c:v>
                </c:pt>
                <c:pt idx="5">
                  <c:v>0.47313004208100951</c:v>
                </c:pt>
                <c:pt idx="6">
                  <c:v>0.5353020289864372</c:v>
                </c:pt>
                <c:pt idx="7">
                  <c:v>0.52577909011510338</c:v>
                </c:pt>
                <c:pt idx="8">
                  <c:v>0.38588068285200638</c:v>
                </c:pt>
                <c:pt idx="9">
                  <c:v>0.55152119278952894</c:v>
                </c:pt>
                <c:pt idx="10">
                  <c:v>0.43228332459198315</c:v>
                </c:pt>
                <c:pt idx="11">
                  <c:v>0.37303495544431575</c:v>
                </c:pt>
              </c:numCache>
            </c:numRef>
          </c:val>
          <c:smooth val="0"/>
          <c:extLst>
            <c:ext xmlns:c16="http://schemas.microsoft.com/office/drawing/2014/chart" uri="{C3380CC4-5D6E-409C-BE32-E72D297353CC}">
              <c16:uniqueId val="{00000003-8FD1-447F-B204-387C7CA1C33E}"/>
            </c:ext>
          </c:extLst>
        </c:ser>
        <c:dLbls>
          <c:showLegendKey val="0"/>
          <c:showVal val="0"/>
          <c:showCatName val="0"/>
          <c:showSerName val="0"/>
          <c:showPercent val="0"/>
          <c:showBubbleSize val="0"/>
        </c:dLbls>
        <c:marker val="1"/>
        <c:smooth val="0"/>
        <c:axId val="773912656"/>
        <c:axId val="606797184"/>
        <c:extLst>
          <c:ext xmlns:c15="http://schemas.microsoft.com/office/drawing/2012/chart" uri="{02D57815-91ED-43cb-92C2-25804820EDAC}">
            <c15:filteredLineSeries>
              <c15:ser>
                <c:idx val="0"/>
                <c:order val="0"/>
                <c:tx>
                  <c:strRef>
                    <c:extLst>
                      <c:ext uri="{02D57815-91ED-43cb-92C2-25804820EDAC}">
                        <c15:formulaRef>
                          <c15:sqref>'EBIT Analysis'!$A$55</c15:sqref>
                        </c15:formulaRef>
                      </c:ext>
                    </c:extLst>
                    <c:strCache>
                      <c:ptCount val="1"/>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extLst>
                      <c:ext uri="{02D57815-91ED-43cb-92C2-25804820EDAC}">
                        <c15:formulaRef>
                          <c15:sqref>'EBIT Analysis'!$E$54:$P$54</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uri="{02D57815-91ED-43cb-92C2-25804820EDAC}">
                        <c15:formulaRef>
                          <c15:sqref>'EBIT Analysis'!$E$55:$P$55</c15:sqref>
                        </c15:formulaRef>
                      </c:ext>
                    </c:extLst>
                    <c:numCache>
                      <c:formatCode>#,##0</c:formatCode>
                      <c:ptCount val="12"/>
                    </c:numCache>
                  </c:numRef>
                </c:val>
                <c:smooth val="0"/>
                <c:extLst>
                  <c:ext xmlns:c16="http://schemas.microsoft.com/office/drawing/2014/chart" uri="{C3380CC4-5D6E-409C-BE32-E72D297353CC}">
                    <c16:uniqueId val="{00000000-8FD1-447F-B204-387C7CA1C33E}"/>
                  </c:ext>
                </c:extLst>
              </c15:ser>
            </c15:filteredLineSeries>
          </c:ext>
        </c:extLst>
      </c:lineChart>
      <c:dateAx>
        <c:axId val="773912656"/>
        <c:scaling>
          <c:orientation val="minMax"/>
        </c:scaling>
        <c:delete val="0"/>
        <c:axPos val="b"/>
        <c:numFmt formatCode="mmm\-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06797184"/>
        <c:crosses val="autoZero"/>
        <c:auto val="1"/>
        <c:lblOffset val="100"/>
        <c:baseTimeUnit val="months"/>
      </c:dateAx>
      <c:valAx>
        <c:axId val="606797184"/>
        <c:scaling>
          <c:orientation val="minMax"/>
        </c:scaling>
        <c:delete val="0"/>
        <c:axPos val="l"/>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9126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EBIT TREND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stacked"/>
        <c:varyColors val="0"/>
        <c:ser>
          <c:idx val="0"/>
          <c:order val="0"/>
          <c:tx>
            <c:strRef>
              <c:f>'EBIT Analysis'!$A$23:$B$23</c:f>
              <c:strCache>
                <c:ptCount val="2"/>
                <c:pt idx="0">
                  <c:v>Kootha</c:v>
                </c:pt>
                <c:pt idx="1">
                  <c:v>EBIT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numRef>
              <c:extLst>
                <c:ext xmlns:c15="http://schemas.microsoft.com/office/drawing/2012/chart" uri="{02D57815-91ED-43cb-92C2-25804820EDAC}">
                  <c15:fullRef>
                    <c15:sqref>'EBIT Analysis'!$C$13:$P$13</c15:sqref>
                  </c15:fullRef>
                </c:ext>
              </c:extLst>
              <c:f>'EBIT Analysis'!$E$13:$P$13</c:f>
              <c:numCache>
                <c:formatCode>General</c:formatCode>
                <c:ptCount val="12"/>
                <c:pt idx="0" formatCode="mmm\-yy">
                  <c:v>41456</c:v>
                </c:pt>
                <c:pt idx="1" formatCode="mmm\-yy">
                  <c:v>41487</c:v>
                </c:pt>
                <c:pt idx="2" formatCode="mmm\-yy">
                  <c:v>41518</c:v>
                </c:pt>
                <c:pt idx="3" formatCode="mmm\-yy">
                  <c:v>41548</c:v>
                </c:pt>
                <c:pt idx="4" formatCode="mmm\-yy">
                  <c:v>41579</c:v>
                </c:pt>
                <c:pt idx="5" formatCode="mmm\-yy">
                  <c:v>41609</c:v>
                </c:pt>
                <c:pt idx="6" formatCode="mmm\-yy">
                  <c:v>41640</c:v>
                </c:pt>
                <c:pt idx="7" formatCode="mmm\-yy">
                  <c:v>41671</c:v>
                </c:pt>
                <c:pt idx="8" formatCode="mmm\-yy">
                  <c:v>41699</c:v>
                </c:pt>
                <c:pt idx="9" formatCode="mmm\-yy">
                  <c:v>41730</c:v>
                </c:pt>
                <c:pt idx="10" formatCode="mmm\-yy">
                  <c:v>41760</c:v>
                </c:pt>
                <c:pt idx="11" formatCode="mmm\-yy">
                  <c:v>41791</c:v>
                </c:pt>
              </c:numCache>
            </c:numRef>
          </c:cat>
          <c:val>
            <c:numRef>
              <c:extLst>
                <c:ext xmlns:c15="http://schemas.microsoft.com/office/drawing/2012/chart" uri="{02D57815-91ED-43cb-92C2-25804820EDAC}">
                  <c15:fullRef>
                    <c15:sqref>'EBIT Analysis'!$C$23:$P$23</c15:sqref>
                  </c15:fullRef>
                </c:ext>
              </c:extLst>
              <c:f>'EBIT Analysis'!$E$23:$P$23</c:f>
              <c:numCache>
                <c:formatCode>General</c:formatCode>
                <c:ptCount val="12"/>
                <c:pt idx="0" formatCode="&quot;$&quot;#,##0.00;[Red]\-&quot;$&quot;#,##0.00">
                  <c:v>2456292.3275362095</c:v>
                </c:pt>
                <c:pt idx="1" formatCode="&quot;$&quot;#,##0.00;[Red]\-&quot;$&quot;#,##0.00">
                  <c:v>918310.88787430618</c:v>
                </c:pt>
                <c:pt idx="2" formatCode="&quot;$&quot;#,##0.00;[Red]\-&quot;$&quot;#,##0.00">
                  <c:v>1519674.7670411356</c:v>
                </c:pt>
                <c:pt idx="3" formatCode="&quot;$&quot;#,##0.00;[Red]\-&quot;$&quot;#,##0.00">
                  <c:v>1671126.6978958244</c:v>
                </c:pt>
                <c:pt idx="4" formatCode="&quot;$&quot;#,##0.00;[Red]\-&quot;$&quot;#,##0.00">
                  <c:v>1867603.7439484252</c:v>
                </c:pt>
                <c:pt idx="5" formatCode="&quot;$&quot;#,##0.00;[Red]\-&quot;$&quot;#,##0.00">
                  <c:v>1873668.8420387572</c:v>
                </c:pt>
                <c:pt idx="6" formatCode="&quot;$&quot;#,##0.00;[Red]\-&quot;$&quot;#,##0.00">
                  <c:v>2572779.3705296321</c:v>
                </c:pt>
                <c:pt idx="7" formatCode="&quot;$&quot;#,##0.00;[Red]\-&quot;$&quot;#,##0.00">
                  <c:v>2504531.9499788238</c:v>
                </c:pt>
                <c:pt idx="8" formatCode="&quot;$&quot;#,##0.00;[Red]\-&quot;$&quot;#,##0.00">
                  <c:v>2888063.9198026378</c:v>
                </c:pt>
                <c:pt idx="9" formatCode="&quot;$&quot;#,##0.00;[Red]\-&quot;$&quot;#,##0.00">
                  <c:v>912936.10019635595</c:v>
                </c:pt>
                <c:pt idx="10" formatCode="&quot;$&quot;#,##0.00;[Red]\-&quot;$&quot;#,##0.00">
                  <c:v>702117.95209483802</c:v>
                </c:pt>
                <c:pt idx="11" formatCode="&quot;$&quot;#,##0.00;[Red]\-&quot;$&quot;#,##0.00">
                  <c:v>-165973.35311146174</c:v>
                </c:pt>
              </c:numCache>
            </c:numRef>
          </c:val>
          <c:extLst>
            <c:ext xmlns:c16="http://schemas.microsoft.com/office/drawing/2014/chart" uri="{C3380CC4-5D6E-409C-BE32-E72D297353CC}">
              <c16:uniqueId val="{00000000-8D28-425D-93A0-69A28EE339D0}"/>
            </c:ext>
          </c:extLst>
        </c:ser>
        <c:ser>
          <c:idx val="1"/>
          <c:order val="1"/>
          <c:tx>
            <c:strRef>
              <c:f>'EBIT Analysis'!$A$24:$B$24</c:f>
              <c:strCache>
                <c:ptCount val="2"/>
                <c:pt idx="0">
                  <c:v>Surjek</c:v>
                </c:pt>
                <c:pt idx="1">
                  <c:v>EBIT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numRef>
              <c:extLst>
                <c:ext xmlns:c15="http://schemas.microsoft.com/office/drawing/2012/chart" uri="{02D57815-91ED-43cb-92C2-25804820EDAC}">
                  <c15:fullRef>
                    <c15:sqref>'EBIT Analysis'!$C$13:$P$13</c15:sqref>
                  </c15:fullRef>
                </c:ext>
              </c:extLst>
              <c:f>'EBIT Analysis'!$E$13:$P$13</c:f>
              <c:numCache>
                <c:formatCode>General</c:formatCode>
                <c:ptCount val="12"/>
                <c:pt idx="0" formatCode="mmm\-yy">
                  <c:v>41456</c:v>
                </c:pt>
                <c:pt idx="1" formatCode="mmm\-yy">
                  <c:v>41487</c:v>
                </c:pt>
                <c:pt idx="2" formatCode="mmm\-yy">
                  <c:v>41518</c:v>
                </c:pt>
                <c:pt idx="3" formatCode="mmm\-yy">
                  <c:v>41548</c:v>
                </c:pt>
                <c:pt idx="4" formatCode="mmm\-yy">
                  <c:v>41579</c:v>
                </c:pt>
                <c:pt idx="5" formatCode="mmm\-yy">
                  <c:v>41609</c:v>
                </c:pt>
                <c:pt idx="6" formatCode="mmm\-yy">
                  <c:v>41640</c:v>
                </c:pt>
                <c:pt idx="7" formatCode="mmm\-yy">
                  <c:v>41671</c:v>
                </c:pt>
                <c:pt idx="8" formatCode="mmm\-yy">
                  <c:v>41699</c:v>
                </c:pt>
                <c:pt idx="9" formatCode="mmm\-yy">
                  <c:v>41730</c:v>
                </c:pt>
                <c:pt idx="10" formatCode="mmm\-yy">
                  <c:v>41760</c:v>
                </c:pt>
                <c:pt idx="11" formatCode="mmm\-yy">
                  <c:v>41791</c:v>
                </c:pt>
              </c:numCache>
            </c:numRef>
          </c:cat>
          <c:val>
            <c:numRef>
              <c:extLst>
                <c:ext xmlns:c15="http://schemas.microsoft.com/office/drawing/2012/chart" uri="{02D57815-91ED-43cb-92C2-25804820EDAC}">
                  <c15:fullRef>
                    <c15:sqref>'EBIT Analysis'!$C$24:$P$24</c15:sqref>
                  </c15:fullRef>
                </c:ext>
              </c:extLst>
              <c:f>'EBIT Analysis'!$E$24:$P$24</c:f>
              <c:numCache>
                <c:formatCode>General</c:formatCode>
                <c:ptCount val="12"/>
                <c:pt idx="0" formatCode="&quot;$&quot;#,##0.00;[Red]\-&quot;$&quot;#,##0.00">
                  <c:v>5988499.8026137892</c:v>
                </c:pt>
                <c:pt idx="1" formatCode="&quot;$&quot;#,##0.00;[Red]\-&quot;$&quot;#,##0.00">
                  <c:v>943434.10160639696</c:v>
                </c:pt>
                <c:pt idx="2" formatCode="&quot;$&quot;#,##0.00;[Red]\-&quot;$&quot;#,##0.00">
                  <c:v>2328952.4387191646</c:v>
                </c:pt>
                <c:pt idx="3" formatCode="&quot;$&quot;#,##0.00;[Red]\-&quot;$&quot;#,##0.00">
                  <c:v>-3360291.110331079</c:v>
                </c:pt>
                <c:pt idx="4" formatCode="&quot;$&quot;#,##0.00;[Red]\-&quot;$&quot;#,##0.00">
                  <c:v>-6192464.2872408964</c:v>
                </c:pt>
                <c:pt idx="5" formatCode="&quot;$&quot;#,##0.00;[Red]\-&quot;$&quot;#,##0.00">
                  <c:v>2604016.9804607946</c:v>
                </c:pt>
                <c:pt idx="6" formatCode="&quot;$&quot;#,##0.00;[Red]\-&quot;$&quot;#,##0.00">
                  <c:v>8366591.2969236001</c:v>
                </c:pt>
                <c:pt idx="7" formatCode="&quot;$&quot;#,##0.00;[Red]\-&quot;$&quot;#,##0.00">
                  <c:v>2112457.573284395</c:v>
                </c:pt>
                <c:pt idx="8" formatCode="&quot;$&quot;#,##0.00;[Red]\-&quot;$&quot;#,##0.00">
                  <c:v>4631100.2007863969</c:v>
                </c:pt>
                <c:pt idx="9" formatCode="&quot;$&quot;#,##0.00;[Red]\-&quot;$&quot;#,##0.00">
                  <c:v>2132931.991960397</c:v>
                </c:pt>
                <c:pt idx="10" formatCode="&quot;$&quot;#,##0.00;[Red]\-&quot;$&quot;#,##0.00">
                  <c:v>-4294074.8102160059</c:v>
                </c:pt>
                <c:pt idx="11" formatCode="&quot;$&quot;#,##0.00;[Red]\-&quot;$&quot;#,##0.00">
                  <c:v>7675095.9504671991</c:v>
                </c:pt>
              </c:numCache>
            </c:numRef>
          </c:val>
          <c:extLst>
            <c:ext xmlns:c16="http://schemas.microsoft.com/office/drawing/2014/chart" uri="{C3380CC4-5D6E-409C-BE32-E72D297353CC}">
              <c16:uniqueId val="{00000001-8D28-425D-93A0-69A28EE339D0}"/>
            </c:ext>
          </c:extLst>
        </c:ser>
        <c:ser>
          <c:idx val="2"/>
          <c:order val="2"/>
          <c:tx>
            <c:strRef>
              <c:f>'EBIT Analysis'!$A$25:$B$25</c:f>
              <c:strCache>
                <c:ptCount val="2"/>
                <c:pt idx="0">
                  <c:v>Jutik</c:v>
                </c:pt>
                <c:pt idx="1">
                  <c:v>EBIT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numRef>
              <c:extLst>
                <c:ext xmlns:c15="http://schemas.microsoft.com/office/drawing/2012/chart" uri="{02D57815-91ED-43cb-92C2-25804820EDAC}">
                  <c15:fullRef>
                    <c15:sqref>'EBIT Analysis'!$C$13:$P$13</c15:sqref>
                  </c15:fullRef>
                </c:ext>
              </c:extLst>
              <c:f>'EBIT Analysis'!$E$13:$P$13</c:f>
              <c:numCache>
                <c:formatCode>General</c:formatCode>
                <c:ptCount val="12"/>
                <c:pt idx="0" formatCode="mmm\-yy">
                  <c:v>41456</c:v>
                </c:pt>
                <c:pt idx="1" formatCode="mmm\-yy">
                  <c:v>41487</c:v>
                </c:pt>
                <c:pt idx="2" formatCode="mmm\-yy">
                  <c:v>41518</c:v>
                </c:pt>
                <c:pt idx="3" formatCode="mmm\-yy">
                  <c:v>41548</c:v>
                </c:pt>
                <c:pt idx="4" formatCode="mmm\-yy">
                  <c:v>41579</c:v>
                </c:pt>
                <c:pt idx="5" formatCode="mmm\-yy">
                  <c:v>41609</c:v>
                </c:pt>
                <c:pt idx="6" formatCode="mmm\-yy">
                  <c:v>41640</c:v>
                </c:pt>
                <c:pt idx="7" formatCode="mmm\-yy">
                  <c:v>41671</c:v>
                </c:pt>
                <c:pt idx="8" formatCode="mmm\-yy">
                  <c:v>41699</c:v>
                </c:pt>
                <c:pt idx="9" formatCode="mmm\-yy">
                  <c:v>41730</c:v>
                </c:pt>
                <c:pt idx="10" formatCode="mmm\-yy">
                  <c:v>41760</c:v>
                </c:pt>
                <c:pt idx="11" formatCode="mmm\-yy">
                  <c:v>41791</c:v>
                </c:pt>
              </c:numCache>
            </c:numRef>
          </c:cat>
          <c:val>
            <c:numRef>
              <c:extLst>
                <c:ext xmlns:c15="http://schemas.microsoft.com/office/drawing/2012/chart" uri="{02D57815-91ED-43cb-92C2-25804820EDAC}">
                  <c15:fullRef>
                    <c15:sqref>'EBIT Analysis'!$C$25:$P$25</c15:sqref>
                  </c15:fullRef>
                </c:ext>
              </c:extLst>
              <c:f>'EBIT Analysis'!$E$25:$P$25</c:f>
              <c:numCache>
                <c:formatCode>General</c:formatCode>
                <c:ptCount val="12"/>
                <c:pt idx="0" formatCode="&quot;$&quot;#,##0.00;[Red]\-&quot;$&quot;#,##0.00">
                  <c:v>4547848.2127075791</c:v>
                </c:pt>
                <c:pt idx="1" formatCode="&quot;$&quot;#,##0.00;[Red]\-&quot;$&quot;#,##0.00">
                  <c:v>6542227.6080423184</c:v>
                </c:pt>
                <c:pt idx="2" formatCode="&quot;$&quot;#,##0.00;[Red]\-&quot;$&quot;#,##0.00">
                  <c:v>4438176.8988530822</c:v>
                </c:pt>
                <c:pt idx="3" formatCode="&quot;$&quot;#,##0.00;[Red]\-&quot;$&quot;#,##0.00">
                  <c:v>4415960.6020003622</c:v>
                </c:pt>
                <c:pt idx="4" formatCode="&quot;$&quot;#,##0.00;[Red]\-&quot;$&quot;#,##0.00">
                  <c:v>5589126.5717249103</c:v>
                </c:pt>
                <c:pt idx="5" formatCode="&quot;$&quot;#,##0.00;[Red]\-&quot;$&quot;#,##0.00">
                  <c:v>5264580.3424524991</c:v>
                </c:pt>
                <c:pt idx="6" formatCode="&quot;$&quot;#,##0.00;[Red]\-&quot;$&quot;#,##0.00">
                  <c:v>8292411.5891714972</c:v>
                </c:pt>
                <c:pt idx="7" formatCode="&quot;$&quot;#,##0.00;[Red]\-&quot;$&quot;#,##0.00">
                  <c:v>8295134.2778322492</c:v>
                </c:pt>
                <c:pt idx="8" formatCode="&quot;$&quot;#,##0.00;[Red]\-&quot;$&quot;#,##0.00">
                  <c:v>5460903.0204648729</c:v>
                </c:pt>
                <c:pt idx="9" formatCode="&quot;$&quot;#,##0.00;[Red]\-&quot;$&quot;#,##0.00">
                  <c:v>8279084.1609189995</c:v>
                </c:pt>
                <c:pt idx="10" formatCode="&quot;$&quot;#,##0.00;[Red]\-&quot;$&quot;#,##0.00">
                  <c:v>6175874.2250345014</c:v>
                </c:pt>
                <c:pt idx="11" formatCode="&quot;$&quot;#,##0.00;[Red]\-&quot;$&quot;#,##0.00">
                  <c:v>5640408.5879914984</c:v>
                </c:pt>
              </c:numCache>
            </c:numRef>
          </c:val>
          <c:extLst>
            <c:ext xmlns:c16="http://schemas.microsoft.com/office/drawing/2014/chart" uri="{C3380CC4-5D6E-409C-BE32-E72D297353CC}">
              <c16:uniqueId val="{00000002-8D28-425D-93A0-69A28EE339D0}"/>
            </c:ext>
          </c:extLst>
        </c:ser>
        <c:dLbls>
          <c:showLegendKey val="0"/>
          <c:showVal val="0"/>
          <c:showCatName val="0"/>
          <c:showSerName val="0"/>
          <c:showPercent val="0"/>
          <c:showBubbleSize val="0"/>
        </c:dLbls>
        <c:gapWidth val="150"/>
        <c:overlap val="100"/>
        <c:axId val="487429440"/>
        <c:axId val="606780960"/>
      </c:barChart>
      <c:dateAx>
        <c:axId val="487429440"/>
        <c:scaling>
          <c:orientation val="minMax"/>
        </c:scaling>
        <c:delete val="0"/>
        <c:axPos val="b"/>
        <c:numFmt formatCode="mmm\-yy" sourceLinked="1"/>
        <c:majorTickMark val="out"/>
        <c:minorTickMark val="none"/>
        <c:tickLblPos val="low"/>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6780960"/>
        <c:crosses val="autoZero"/>
        <c:auto val="1"/>
        <c:lblOffset val="100"/>
        <c:baseTimeUnit val="months"/>
      </c:dateAx>
      <c:valAx>
        <c:axId val="6067809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7429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EBIT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'EBIT Analysis'!$A$23:$A$25</c:f>
              <c:strCache>
                <c:ptCount val="3"/>
                <c:pt idx="0">
                  <c:v>Kootha</c:v>
                </c:pt>
                <c:pt idx="1">
                  <c:v>Surjek</c:v>
                </c:pt>
                <c:pt idx="2">
                  <c:v>Jutik</c:v>
                </c:pt>
              </c:strCache>
            </c:strRef>
          </c:cat>
          <c:val>
            <c:numRef>
              <c:f>'EBIT Analysis'!$Q$23:$Q$25</c:f>
              <c:numCache>
                <c:formatCode>#.00,,\ "M"</c:formatCode>
                <c:ptCount val="3"/>
                <c:pt idx="0">
                  <c:v>19721133.205825485</c:v>
                </c:pt>
                <c:pt idx="1">
                  <c:v>22936250.12903415</c:v>
                </c:pt>
                <c:pt idx="2">
                  <c:v>72941736.097194374</c:v>
                </c:pt>
              </c:numCache>
            </c:numRef>
          </c:val>
          <c:extLst>
            <c:ext xmlns:c16="http://schemas.microsoft.com/office/drawing/2014/chart" uri="{C3380CC4-5D6E-409C-BE32-E72D297353CC}">
              <c16:uniqueId val="{00000000-C5CF-4284-85F1-61871285BCC7}"/>
            </c:ext>
          </c:extLst>
        </c:ser>
        <c:dLbls>
          <c:showLegendKey val="0"/>
          <c:showVal val="0"/>
          <c:showCatName val="0"/>
          <c:showSerName val="0"/>
          <c:showPercent val="0"/>
          <c:showBubbleSize val="0"/>
        </c:dLbls>
        <c:gapWidth val="150"/>
        <c:overlap val="100"/>
        <c:axId val="947204240"/>
        <c:axId val="606763488"/>
      </c:barChart>
      <c:catAx>
        <c:axId val="9472042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6763488"/>
        <c:crosses val="autoZero"/>
        <c:auto val="1"/>
        <c:lblAlgn val="ctr"/>
        <c:lblOffset val="100"/>
        <c:noMultiLvlLbl val="0"/>
      </c:catAx>
      <c:valAx>
        <c:axId val="606763488"/>
        <c:scaling>
          <c:orientation val="minMax"/>
        </c:scaling>
        <c:delete val="0"/>
        <c:axPos val="l"/>
        <c:majorGridlines>
          <c:spPr>
            <a:ln w="9525" cap="flat" cmpd="sng" algn="ctr">
              <a:solidFill>
                <a:schemeClr val="lt1">
                  <a:lumMod val="95000"/>
                  <a:alpha val="10000"/>
                </a:schemeClr>
              </a:solidFill>
              <a:round/>
            </a:ln>
            <a:effectLst/>
          </c:spPr>
        </c:majorGridlines>
        <c:numFmt formatCode="#.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7204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rPr lang="en-AU"/>
              <a:t>Rolling Year-to-Date Cost to Produce per Litre ($/ML) 2013-Jul to 2014-Jun [Kootha]</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07D-46BC-B40B-4CA087F7EA23}"/>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507D-46BC-B40B-4CA087F7EA23}"/>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507D-46BC-B40B-4CA087F7EA23}"/>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507D-46BC-B40B-4CA087F7EA23}"/>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[Surjek]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BDD-48E1-B4FF-44DD1FA95ECE}"/>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2BDD-48E1-B4FF-44DD1FA95ECE}"/>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BDD-48E1-B4FF-44DD1FA95ECE}"/>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2BDD-48E1-B4FF-44DD1FA95ECE}"/>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Kootha Revenue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'Revenue Analysis'!$C$34</c:f>
              <c:strCache>
                <c:ptCount val="1"/>
                <c:pt idx="0">
                  <c:v>001 Private Water Hedge 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Analysis'!$E$34:$P$34</c:f>
              <c:numCache>
                <c:formatCode>"$"#,##0.00;[Red]\-"$"#,##0.00</c:formatCode>
                <c:ptCount val="12"/>
                <c:pt idx="0">
                  <c:v>3094536.9986999994</c:v>
                </c:pt>
                <c:pt idx="1">
                  <c:v>2980521.8105250001</c:v>
                </c:pt>
                <c:pt idx="2">
                  <c:v>2752413.7409999999</c:v>
                </c:pt>
                <c:pt idx="3">
                  <c:v>2732151.9371999996</c:v>
                </c:pt>
                <c:pt idx="4">
                  <c:v>2885028.0122999996</c:v>
                </c:pt>
                <c:pt idx="5">
                  <c:v>2815308.3782250006</c:v>
                </c:pt>
                <c:pt idx="6">
                  <c:v>4092821.3597249994</c:v>
                </c:pt>
                <c:pt idx="7">
                  <c:v>3622839.5636999998</c:v>
                </c:pt>
                <c:pt idx="8">
                  <c:v>3818238.1009499999</c:v>
                </c:pt>
                <c:pt idx="9">
                  <c:v>2789853.534825</c:v>
                </c:pt>
                <c:pt idx="10">
                  <c:v>2822646.2911499999</c:v>
                </c:pt>
                <c:pt idx="11">
                  <c:v>2712379.18035</c:v>
                </c:pt>
              </c:numCache>
            </c:numRef>
          </c:val>
          <c:smooth val="0"/>
          <c:extLst>
            <c:ext xmlns:c16="http://schemas.microsoft.com/office/drawing/2014/chart" uri="{C3380CC4-5D6E-409C-BE32-E72D297353CC}">
              <c16:uniqueId val="{00000000-3DCF-4F40-8B8F-C7D212C849F7}"/>
            </c:ext>
          </c:extLst>
        </c:ser>
        <c:ser>
          <c:idx val="1"/>
          <c:order val="1"/>
          <c:tx>
            <c:strRef>
              <c:f>'Revenue Analysis'!$C$35</c:f>
              <c:strCache>
                <c:ptCount val="1"/>
                <c:pt idx="0">
                  <c:v>002 Public Sales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Analysis'!$E$35:$P$35</c:f>
              <c:numCache>
                <c:formatCode>"$"#,##0.00;[Red]\-"$"#,##0.00</c:formatCode>
                <c:ptCount val="12"/>
                <c:pt idx="0">
                  <c:v>1523285.8376100748</c:v>
                </c:pt>
                <c:pt idx="1">
                  <c:v>1467161.8612309312</c:v>
                </c:pt>
                <c:pt idx="2">
                  <c:v>1354875.66400725</c:v>
                </c:pt>
                <c:pt idx="3">
                  <c:v>1344901.7910867</c:v>
                </c:pt>
                <c:pt idx="4">
                  <c:v>1420155.039054675</c:v>
                </c:pt>
                <c:pt idx="5">
                  <c:v>1385835.5491812564</c:v>
                </c:pt>
                <c:pt idx="6">
                  <c:v>2014691.3143246307</c:v>
                </c:pt>
                <c:pt idx="7">
                  <c:v>1783342.7752313251</c:v>
                </c:pt>
                <c:pt idx="8">
                  <c:v>1879527.7051926372</c:v>
                </c:pt>
                <c:pt idx="9">
                  <c:v>1373305.4025176065</c:v>
                </c:pt>
                <c:pt idx="10">
                  <c:v>1389447.6368185873</c:v>
                </c:pt>
                <c:pt idx="11">
                  <c:v>1335168.6515272874</c:v>
                </c:pt>
              </c:numCache>
            </c:numRef>
          </c:val>
          <c:smooth val="0"/>
          <c:extLst>
            <c:ext xmlns:c16="http://schemas.microsoft.com/office/drawing/2014/chart" uri="{C3380CC4-5D6E-409C-BE32-E72D297353CC}">
              <c16:uniqueId val="{00000001-3DCF-4F40-8B8F-C7D212C849F7}"/>
            </c:ext>
          </c:extLst>
        </c:ser>
        <c:ser>
          <c:idx val="2"/>
          <c:order val="2"/>
          <c:tx>
            <c:strRef>
              <c:f>'Revenue Analysis'!$C$36</c:f>
              <c:strCache>
                <c:ptCount val="1"/>
                <c:pt idx="0">
                  <c:v>003 Residential Sales</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Analysis'!$E$36:$P$36</c:f>
              <c:numCache>
                <c:formatCode>"$"#,##0.00;[Red]\-"$"#,##0.00</c:formatCode>
                <c:ptCount val="12"/>
                <c:pt idx="0">
                  <c:v>1296758.36136</c:v>
                </c:pt>
                <c:pt idx="1">
                  <c:v>1248980.56822</c:v>
                </c:pt>
                <c:pt idx="2">
                  <c:v>1153392.4247999999</c:v>
                </c:pt>
                <c:pt idx="3">
                  <c:v>1144901.76416</c:v>
                </c:pt>
                <c:pt idx="4">
                  <c:v>1208964.11944</c:v>
                </c:pt>
                <c:pt idx="5">
                  <c:v>1179748.2727800002</c:v>
                </c:pt>
                <c:pt idx="6">
                  <c:v>1715087.0459799999</c:v>
                </c:pt>
                <c:pt idx="7">
                  <c:v>1518142.2933600002</c:v>
                </c:pt>
                <c:pt idx="8">
                  <c:v>1600023.58516</c:v>
                </c:pt>
                <c:pt idx="9">
                  <c:v>1169081.4812600003</c:v>
                </c:pt>
                <c:pt idx="10">
                  <c:v>1182823.2077200001</c:v>
                </c:pt>
                <c:pt idx="11">
                  <c:v>1136616.0374800002</c:v>
                </c:pt>
              </c:numCache>
            </c:numRef>
          </c:val>
          <c:smooth val="0"/>
          <c:extLst>
            <c:ext xmlns:c16="http://schemas.microsoft.com/office/drawing/2014/chart" uri="{C3380CC4-5D6E-409C-BE32-E72D297353CC}">
              <c16:uniqueId val="{00000002-3DCF-4F40-8B8F-C7D212C849F7}"/>
            </c:ext>
          </c:extLst>
        </c:ser>
        <c:dLbls>
          <c:showLegendKey val="0"/>
          <c:showVal val="0"/>
          <c:showCatName val="0"/>
          <c:showSerName val="0"/>
          <c:showPercent val="0"/>
          <c:showBubbleSize val="0"/>
        </c:dLbls>
        <c:marker val="1"/>
        <c:smooth val="0"/>
        <c:axId val="480411488"/>
        <c:axId val="606761824"/>
      </c:lineChart>
      <c:dateAx>
        <c:axId val="480411488"/>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06761824"/>
        <c:crosses val="autoZero"/>
        <c:auto val="1"/>
        <c:lblOffset val="100"/>
        <c:baseTimeUnit val="months"/>
      </c:dateAx>
      <c:valAx>
        <c:axId val="606761824"/>
        <c:scaling>
          <c:orientation val="minMax"/>
        </c:scaling>
        <c:delete val="0"/>
        <c:axPos val="l"/>
        <c:numFmt formatCode="&quot;$&quot;#,##0.00;[Red]\-&quot;$&quot;#,##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4114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[Jutik]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AA9-44BC-B4D1-D913154B874B}"/>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AA9-44BC-B4D1-D913154B874B}"/>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AA9-44BC-B4D1-D913154B874B}"/>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AA9-44BC-B4D1-D913154B874B}"/>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[Overall]</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D18-461B-8CF0-4552F76C6130}"/>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D18-461B-8CF0-4552F76C6130}"/>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D18-461B-8CF0-4552F76C6130}"/>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D18-461B-8CF0-4552F76C6130}"/>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Kootha EBIT 2013 - 2014 Actuals vs Budget</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029-4D97-AC45-B5BFFFC94955}"/>
            </c:ext>
          </c:extLst>
        </c:ser>
        <c:ser>
          <c:idx val="1"/>
          <c:order val="1"/>
          <c:tx>
            <c:v>Kootha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EBIT!$C$40:$N$40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029-4D97-AC45-B5BFFFC9495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Surjek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Surjek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B83-412F-958C-2480F2870FE2}"/>
            </c:ext>
          </c:extLst>
        </c:ser>
        <c:ser>
          <c:idx val="1"/>
          <c:order val="1"/>
          <c:tx>
            <c:v>Surjek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EBIT!$C$48:$N$48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B83-412F-958C-2480F2870FE2}"/>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Jutik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Jutik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761-4D8D-B3C4-115D286331E5}"/>
            </c:ext>
          </c:extLst>
        </c:ser>
        <c:ser>
          <c:idx val="1"/>
          <c:order val="1"/>
          <c:tx>
            <c:v>Jutik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EBIT!$C$56:$N$56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761-4D8D-B3C4-115D286331E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Overall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Overall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20A-4775-A52C-18E6B7489CD8}"/>
            </c:ext>
          </c:extLst>
        </c:ser>
        <c:ser>
          <c:idx val="1"/>
          <c:order val="1"/>
          <c:tx>
            <c:v>Overall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EBIT!$C$63:$N$63</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0A-4775-A52C-18E6B7489CD8}"/>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Surjek Revenue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 Analysis'!$C$37</c:f>
              <c:strCache>
                <c:ptCount val="1"/>
                <c:pt idx="0">
                  <c:v>001 Private Water Hedge 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Analysis'!$E$37:$P$37</c:f>
              <c:numCache>
                <c:formatCode>"$"#,##0.00;[Red]\-"$"#,##0.00</c:formatCode>
                <c:ptCount val="12"/>
                <c:pt idx="0">
                  <c:v>7220021.2387499996</c:v>
                </c:pt>
                <c:pt idx="1">
                  <c:v>6085131.0149999997</c:v>
                </c:pt>
                <c:pt idx="2">
                  <c:v>6723291.7162500005</c:v>
                </c:pt>
                <c:pt idx="3">
                  <c:v>6313180.5299999993</c:v>
                </c:pt>
                <c:pt idx="4">
                  <c:v>5763708.6674999995</c:v>
                </c:pt>
                <c:pt idx="5">
                  <c:v>6484566.5099999998</c:v>
                </c:pt>
                <c:pt idx="6">
                  <c:v>9314190.6750000007</c:v>
                </c:pt>
                <c:pt idx="7">
                  <c:v>6750396.1374999993</c:v>
                </c:pt>
                <c:pt idx="8">
                  <c:v>8185283.6587499995</c:v>
                </c:pt>
                <c:pt idx="9">
                  <c:v>6778514.602500001</c:v>
                </c:pt>
                <c:pt idx="10">
                  <c:v>6094707.7050000001</c:v>
                </c:pt>
                <c:pt idx="11">
                  <c:v>6735069.6974999998</c:v>
                </c:pt>
              </c:numCache>
            </c:numRef>
          </c:val>
          <c:smooth val="0"/>
          <c:extLst>
            <c:ext xmlns:c16="http://schemas.microsoft.com/office/drawing/2014/chart" uri="{C3380CC4-5D6E-409C-BE32-E72D297353CC}">
              <c16:uniqueId val="{00000000-FC85-40D7-84A1-6B0D41FAF4B1}"/>
            </c:ext>
          </c:extLst>
        </c:ser>
        <c:ser>
          <c:idx val="1"/>
          <c:order val="1"/>
          <c:tx>
            <c:strRef>
              <c:f>'Revenue Analysis'!$C$38</c:f>
              <c:strCache>
                <c:ptCount val="1"/>
                <c:pt idx="0">
                  <c:v>002 Public Sales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Analysis'!$E$38:$P$38</c:f>
              <c:numCache>
                <c:formatCode>"$"#,##0.00;[Red]\-"$"#,##0.00</c:formatCode>
                <c:ptCount val="12"/>
                <c:pt idx="0">
                  <c:v>5968550.8906999994</c:v>
                </c:pt>
                <c:pt idx="1">
                  <c:v>5030374.9724000003</c:v>
                </c:pt>
                <c:pt idx="2">
                  <c:v>5557921.1521000005</c:v>
                </c:pt>
                <c:pt idx="3">
                  <c:v>5218895.9047999997</c:v>
                </c:pt>
                <c:pt idx="4">
                  <c:v>4764665.8318000007</c:v>
                </c:pt>
                <c:pt idx="5">
                  <c:v>5360574.9815999996</c:v>
                </c:pt>
                <c:pt idx="6">
                  <c:v>7699730.9580000006</c:v>
                </c:pt>
                <c:pt idx="7">
                  <c:v>6985660.807</c:v>
                </c:pt>
                <c:pt idx="8">
                  <c:v>6766501.1579</c:v>
                </c:pt>
                <c:pt idx="9">
                  <c:v>6603572.0713999998</c:v>
                </c:pt>
                <c:pt idx="10">
                  <c:v>5038291.7028000001</c:v>
                </c:pt>
                <c:pt idx="11">
                  <c:v>5567657.6166000003</c:v>
                </c:pt>
              </c:numCache>
            </c:numRef>
          </c:val>
          <c:smooth val="0"/>
          <c:extLst>
            <c:ext xmlns:c16="http://schemas.microsoft.com/office/drawing/2014/chart" uri="{C3380CC4-5D6E-409C-BE32-E72D297353CC}">
              <c16:uniqueId val="{00000001-FC85-40D7-84A1-6B0D41FAF4B1}"/>
            </c:ext>
          </c:extLst>
        </c:ser>
        <c:ser>
          <c:idx val="2"/>
          <c:order val="2"/>
          <c:tx>
            <c:strRef>
              <c:f>'Revenue Analysis'!$C$39</c:f>
              <c:strCache>
                <c:ptCount val="1"/>
                <c:pt idx="0">
                  <c:v>003 Residential Sales</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Analysis'!$E$39:$P$39</c:f>
              <c:numCache>
                <c:formatCode>"$"#,##0.00;[Red]\-"$"#,##0.00</c:formatCode>
                <c:ptCount val="12"/>
                <c:pt idx="0">
                  <c:v>4139478.8435499985</c:v>
                </c:pt>
                <c:pt idx="1">
                  <c:v>3488808.4485999988</c:v>
                </c:pt>
                <c:pt idx="2">
                  <c:v>3854687.2506499989</c:v>
                </c:pt>
                <c:pt idx="3">
                  <c:v>3619556.8371999986</c:v>
                </c:pt>
                <c:pt idx="4">
                  <c:v>3304526.302699999</c:v>
                </c:pt>
                <c:pt idx="5">
                  <c:v>3717818.1323999991</c:v>
                </c:pt>
                <c:pt idx="6">
                  <c:v>5340135.9869999988</c:v>
                </c:pt>
                <c:pt idx="7">
                  <c:v>4844893.7854999984</c:v>
                </c:pt>
                <c:pt idx="8">
                  <c:v>4692895.9643499991</c:v>
                </c:pt>
                <c:pt idx="9">
                  <c:v>4886348.3721000003</c:v>
                </c:pt>
                <c:pt idx="10">
                  <c:v>3494299.084199999</c:v>
                </c:pt>
                <c:pt idx="11">
                  <c:v>3861439.9598999987</c:v>
                </c:pt>
              </c:numCache>
            </c:numRef>
          </c:val>
          <c:smooth val="0"/>
          <c:extLst>
            <c:ext xmlns:c16="http://schemas.microsoft.com/office/drawing/2014/chart" uri="{C3380CC4-5D6E-409C-BE32-E72D297353CC}">
              <c16:uniqueId val="{00000002-FC85-40D7-84A1-6B0D41FAF4B1}"/>
            </c:ext>
          </c:extLst>
        </c:ser>
        <c:dLbls>
          <c:showLegendKey val="0"/>
          <c:showVal val="0"/>
          <c:showCatName val="0"/>
          <c:showSerName val="0"/>
          <c:showPercent val="0"/>
          <c:showBubbleSize val="0"/>
        </c:dLbls>
        <c:marker val="1"/>
        <c:smooth val="0"/>
        <c:axId val="470434464"/>
        <c:axId val="606740608"/>
      </c:lineChart>
      <c:dateAx>
        <c:axId val="470434464"/>
        <c:scaling>
          <c:orientation val="minMax"/>
        </c:scaling>
        <c:delete val="0"/>
        <c:axPos val="b"/>
        <c:majorGridlines>
          <c:spPr>
            <a:ln w="9525" cap="flat" cmpd="sng" algn="ctr">
              <a:solidFill>
                <a:schemeClr val="tx1">
                  <a:lumMod val="15000"/>
                  <a:lumOff val="85000"/>
                </a:schemeClr>
              </a:solidFill>
              <a:round/>
            </a:ln>
            <a:effectLst/>
          </c:spPr>
        </c:majorGridlines>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06740608"/>
        <c:crosses val="autoZero"/>
        <c:auto val="1"/>
        <c:lblOffset val="100"/>
        <c:baseTimeUnit val="months"/>
      </c:dateAx>
      <c:valAx>
        <c:axId val="606740608"/>
        <c:scaling>
          <c:orientation val="minMax"/>
        </c:scaling>
        <c:delete val="0"/>
        <c:axPos val="l"/>
        <c:numFmt formatCode="&quot;$&quot;#,##0.00;[Red]\-&quot;$&quot;#,##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4344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Jutik Revenue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'Revenue Analysis'!$C$40</c:f>
              <c:strCache>
                <c:ptCount val="1"/>
                <c:pt idx="0">
                  <c:v>001 Private Water Hedge 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Analysis'!$E$40:$P$40</c:f>
              <c:numCache>
                <c:formatCode>"$"#,##0.00;[Red]\-"$"#,##0.00</c:formatCode>
                <c:ptCount val="12"/>
                <c:pt idx="0">
                  <c:v>5298686.1637500003</c:v>
                </c:pt>
                <c:pt idx="1">
                  <c:v>5854268.2837499995</c:v>
                </c:pt>
                <c:pt idx="2">
                  <c:v>5098113.7162500005</c:v>
                </c:pt>
                <c:pt idx="3">
                  <c:v>4506567.6112500001</c:v>
                </c:pt>
                <c:pt idx="4">
                  <c:v>4950718.5187500007</c:v>
                </c:pt>
                <c:pt idx="5">
                  <c:v>4219638.2549999999</c:v>
                </c:pt>
                <c:pt idx="6">
                  <c:v>6454620.584999999</c:v>
                </c:pt>
                <c:pt idx="7">
                  <c:v>6573684.678749999</c:v>
                </c:pt>
                <c:pt idx="8">
                  <c:v>5896579.8487499999</c:v>
                </c:pt>
                <c:pt idx="9">
                  <c:v>6254734.0800000001</c:v>
                </c:pt>
                <c:pt idx="10">
                  <c:v>6161098.0612500003</c:v>
                </c:pt>
                <c:pt idx="11">
                  <c:v>6591800.7712500002</c:v>
                </c:pt>
              </c:numCache>
            </c:numRef>
          </c:val>
          <c:smooth val="0"/>
          <c:extLst>
            <c:ext xmlns:c16="http://schemas.microsoft.com/office/drawing/2014/chart" uri="{C3380CC4-5D6E-409C-BE32-E72D297353CC}">
              <c16:uniqueId val="{00000000-8B44-4E5F-BD6D-E9BB78DD2CF0}"/>
            </c:ext>
          </c:extLst>
        </c:ser>
        <c:ser>
          <c:idx val="1"/>
          <c:order val="1"/>
          <c:tx>
            <c:strRef>
              <c:f>'Revenue Analysis'!$C$41</c:f>
              <c:strCache>
                <c:ptCount val="1"/>
                <c:pt idx="0">
                  <c:v>002 Public Sales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Analysis'!$E$41:$P$41</c:f>
              <c:numCache>
                <c:formatCode>"$"#,##0.00;[Red]\-"$"#,##0.00</c:formatCode>
                <c:ptCount val="12"/>
                <c:pt idx="0">
                  <c:v>4380247.2286999999</c:v>
                </c:pt>
                <c:pt idx="1">
                  <c:v>3839528.4479</c:v>
                </c:pt>
                <c:pt idx="2">
                  <c:v>5214440.6721000001</c:v>
                </c:pt>
                <c:pt idx="3">
                  <c:v>4725429.2253</c:v>
                </c:pt>
                <c:pt idx="4">
                  <c:v>4092593.9755000006</c:v>
                </c:pt>
                <c:pt idx="5">
                  <c:v>4488234.2907999996</c:v>
                </c:pt>
                <c:pt idx="6">
                  <c:v>5335819.6836000001</c:v>
                </c:pt>
                <c:pt idx="7">
                  <c:v>5434246.0011</c:v>
                </c:pt>
                <c:pt idx="8">
                  <c:v>4874506.0082999999</c:v>
                </c:pt>
                <c:pt idx="9">
                  <c:v>5170580.1728000008</c:v>
                </c:pt>
                <c:pt idx="10">
                  <c:v>5093174.3973000003</c:v>
                </c:pt>
                <c:pt idx="11">
                  <c:v>5449221.9709000001</c:v>
                </c:pt>
              </c:numCache>
            </c:numRef>
          </c:val>
          <c:smooth val="0"/>
          <c:extLst>
            <c:ext xmlns:c16="http://schemas.microsoft.com/office/drawing/2014/chart" uri="{C3380CC4-5D6E-409C-BE32-E72D297353CC}">
              <c16:uniqueId val="{00000001-8B44-4E5F-BD6D-E9BB78DD2CF0}"/>
            </c:ext>
          </c:extLst>
        </c:ser>
        <c:ser>
          <c:idx val="2"/>
          <c:order val="2"/>
          <c:tx>
            <c:strRef>
              <c:f>'Revenue Analysis'!$C$42</c:f>
              <c:strCache>
                <c:ptCount val="1"/>
                <c:pt idx="0">
                  <c:v>003 Residential Sales</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Analysis'!$E$42:$P$42</c:f>
              <c:numCache>
                <c:formatCode>"$"#,##0.00;[Red]\-"$"#,##0.00</c:formatCode>
                <c:ptCount val="12"/>
                <c:pt idx="0">
                  <c:v>3037913.400549999</c:v>
                </c:pt>
                <c:pt idx="1">
                  <c:v>3356447.1493499991</c:v>
                </c:pt>
                <c:pt idx="2">
                  <c:v>2922918.5306499992</c:v>
                </c:pt>
                <c:pt idx="3">
                  <c:v>2583765.4304499994</c:v>
                </c:pt>
                <c:pt idx="4">
                  <c:v>2838411.9507499994</c:v>
                </c:pt>
                <c:pt idx="5">
                  <c:v>2419259.2661999995</c:v>
                </c:pt>
                <c:pt idx="6">
                  <c:v>3700649.1353999986</c:v>
                </c:pt>
                <c:pt idx="7">
                  <c:v>3768912.5491499985</c:v>
                </c:pt>
                <c:pt idx="8">
                  <c:v>3380705.7799499989</c:v>
                </c:pt>
                <c:pt idx="9">
                  <c:v>3586047.5391999991</c:v>
                </c:pt>
                <c:pt idx="10">
                  <c:v>3032362.88845</c:v>
                </c:pt>
                <c:pt idx="11">
                  <c:v>3079299.10885</c:v>
                </c:pt>
              </c:numCache>
            </c:numRef>
          </c:val>
          <c:smooth val="0"/>
          <c:extLst>
            <c:ext xmlns:c16="http://schemas.microsoft.com/office/drawing/2014/chart" uri="{C3380CC4-5D6E-409C-BE32-E72D297353CC}">
              <c16:uniqueId val="{00000002-8B44-4E5F-BD6D-E9BB78DD2CF0}"/>
            </c:ext>
          </c:extLst>
        </c:ser>
        <c:dLbls>
          <c:showLegendKey val="0"/>
          <c:showVal val="0"/>
          <c:showCatName val="0"/>
          <c:showSerName val="0"/>
          <c:showPercent val="0"/>
          <c:showBubbleSize val="0"/>
        </c:dLbls>
        <c:marker val="1"/>
        <c:smooth val="0"/>
        <c:axId val="609480752"/>
        <c:axId val="606753088"/>
      </c:lineChart>
      <c:dateAx>
        <c:axId val="609480752"/>
        <c:scaling>
          <c:orientation val="minMax"/>
        </c:scaling>
        <c:delete val="0"/>
        <c:axPos val="b"/>
        <c:majorGridlines>
          <c:spPr>
            <a:ln w="9525" cap="flat" cmpd="sng" algn="ctr">
              <a:solidFill>
                <a:schemeClr val="tx1">
                  <a:lumMod val="15000"/>
                  <a:lumOff val="85000"/>
                </a:schemeClr>
              </a:solidFill>
              <a:round/>
            </a:ln>
            <a:effectLst/>
          </c:spPr>
        </c:majorGridlines>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06753088"/>
        <c:crosses val="autoZero"/>
        <c:auto val="1"/>
        <c:lblOffset val="100"/>
        <c:baseTimeUnit val="months"/>
      </c:dateAx>
      <c:valAx>
        <c:axId val="606753088"/>
        <c:scaling>
          <c:orientation val="minMax"/>
        </c:scaling>
        <c:delete val="0"/>
        <c:axPos val="l"/>
        <c:numFmt formatCode="&quot;$&quot;#,##0.00;[Red]\-&quot;$&quot;#,##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4807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Overall Contribution by Unit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'Revenue Analysis'!$B$56</c:f>
              <c:strCache>
                <c:ptCount val="1"/>
                <c:pt idx="0">
                  <c:v>001 Private Water Hedge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'Revenue Analysis'!$A$57:$A$59</c:f>
              <c:strCache>
                <c:ptCount val="3"/>
                <c:pt idx="0">
                  <c:v>Kootha</c:v>
                </c:pt>
                <c:pt idx="1">
                  <c:v>Surjek</c:v>
                </c:pt>
                <c:pt idx="2">
                  <c:v>Jutik</c:v>
                </c:pt>
              </c:strCache>
            </c:strRef>
          </c:cat>
          <c:val>
            <c:numRef>
              <c:f>'Revenue Analysis'!$B$57:$B$59</c:f>
              <c:numCache>
                <c:formatCode>#.00,,\ "M"</c:formatCode>
                <c:ptCount val="3"/>
                <c:pt idx="0">
                  <c:v>37118738.908650003</c:v>
                </c:pt>
                <c:pt idx="1">
                  <c:v>82448062.153750017</c:v>
                </c:pt>
                <c:pt idx="2">
                  <c:v>67860510.573750004</c:v>
                </c:pt>
              </c:numCache>
            </c:numRef>
          </c:val>
          <c:extLst>
            <c:ext xmlns:c16="http://schemas.microsoft.com/office/drawing/2014/chart" uri="{C3380CC4-5D6E-409C-BE32-E72D297353CC}">
              <c16:uniqueId val="{00000000-5C9D-4A87-A931-B671064612D5}"/>
            </c:ext>
          </c:extLst>
        </c:ser>
        <c:ser>
          <c:idx val="1"/>
          <c:order val="1"/>
          <c:tx>
            <c:strRef>
              <c:f>'Revenue Analysis'!$C$56</c:f>
              <c:strCache>
                <c:ptCount val="1"/>
                <c:pt idx="0">
                  <c:v>002 Public 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'Revenue Analysis'!$A$57:$A$59</c:f>
              <c:strCache>
                <c:ptCount val="3"/>
                <c:pt idx="0">
                  <c:v>Kootha</c:v>
                </c:pt>
                <c:pt idx="1">
                  <c:v>Surjek</c:v>
                </c:pt>
                <c:pt idx="2">
                  <c:v>Jutik</c:v>
                </c:pt>
              </c:strCache>
            </c:strRef>
          </c:cat>
          <c:val>
            <c:numRef>
              <c:f>'Revenue Analysis'!$C$57:$C$59</c:f>
              <c:numCache>
                <c:formatCode>#.00,,\ "M"</c:formatCode>
                <c:ptCount val="3"/>
                <c:pt idx="0">
                  <c:v>18271699.227782957</c:v>
                </c:pt>
                <c:pt idx="1">
                  <c:v>70562398.047100008</c:v>
                </c:pt>
                <c:pt idx="2">
                  <c:v>58098022.074299999</c:v>
                </c:pt>
              </c:numCache>
            </c:numRef>
          </c:val>
          <c:extLst>
            <c:ext xmlns:c16="http://schemas.microsoft.com/office/drawing/2014/chart" uri="{C3380CC4-5D6E-409C-BE32-E72D297353CC}">
              <c16:uniqueId val="{00000001-5C9D-4A87-A931-B671064612D5}"/>
            </c:ext>
          </c:extLst>
        </c:ser>
        <c:ser>
          <c:idx val="2"/>
          <c:order val="2"/>
          <c:tx>
            <c:strRef>
              <c:f>'Revenue Analysis'!$D$56</c:f>
              <c:strCache>
                <c:ptCount val="1"/>
                <c:pt idx="0">
                  <c:v>003 Residential Sales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'Revenue Analysis'!$A$57:$A$59</c:f>
              <c:strCache>
                <c:ptCount val="3"/>
                <c:pt idx="0">
                  <c:v>Kootha</c:v>
                </c:pt>
                <c:pt idx="1">
                  <c:v>Surjek</c:v>
                </c:pt>
                <c:pt idx="2">
                  <c:v>Jutik</c:v>
                </c:pt>
              </c:strCache>
            </c:strRef>
          </c:cat>
          <c:val>
            <c:numRef>
              <c:f>'Revenue Analysis'!$D$57:$D$59</c:f>
              <c:numCache>
                <c:formatCode>#.00,,\ "M"</c:formatCode>
                <c:ptCount val="3"/>
                <c:pt idx="0">
                  <c:v>15554519.161720002</c:v>
                </c:pt>
                <c:pt idx="1">
                  <c:v>49244888.96814999</c:v>
                </c:pt>
                <c:pt idx="2">
                  <c:v>37706692.728949994</c:v>
                </c:pt>
              </c:numCache>
            </c:numRef>
          </c:val>
          <c:extLst>
            <c:ext xmlns:c16="http://schemas.microsoft.com/office/drawing/2014/chart" uri="{C3380CC4-5D6E-409C-BE32-E72D297353CC}">
              <c16:uniqueId val="{00000002-5C9D-4A87-A931-B671064612D5}"/>
            </c:ext>
          </c:extLst>
        </c:ser>
        <c:dLbls>
          <c:dLblPos val="ctr"/>
          <c:showLegendKey val="0"/>
          <c:showVal val="1"/>
          <c:showCatName val="0"/>
          <c:showSerName val="0"/>
          <c:showPercent val="0"/>
          <c:showBubbleSize val="0"/>
        </c:dLbls>
        <c:gapWidth val="150"/>
        <c:overlap val="100"/>
        <c:axId val="457419872"/>
        <c:axId val="606774720"/>
      </c:barChart>
      <c:catAx>
        <c:axId val="4574198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6774720"/>
        <c:crosses val="autoZero"/>
        <c:auto val="1"/>
        <c:lblAlgn val="ctr"/>
        <c:lblOffset val="100"/>
        <c:noMultiLvlLbl val="0"/>
      </c:catAx>
      <c:valAx>
        <c:axId val="606774720"/>
        <c:scaling>
          <c:orientation val="minMax"/>
        </c:scaling>
        <c:delete val="0"/>
        <c:axPos val="l"/>
        <c:majorGridlines>
          <c:spPr>
            <a:ln w="9525" cap="flat" cmpd="sng" algn="ctr">
              <a:solidFill>
                <a:schemeClr val="lt1">
                  <a:lumMod val="95000"/>
                  <a:alpha val="10000"/>
                </a:schemeClr>
              </a:solidFill>
              <a:round/>
            </a:ln>
            <a:effectLst/>
          </c:spPr>
        </c:majorGridlines>
        <c:numFmt formatCode="#.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7419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rgbClr val="00B0F0"/>
                </a:solidFill>
                <a:latin typeface="+mn-lt"/>
                <a:ea typeface="+mn-ea"/>
                <a:cs typeface="+mn-cs"/>
              </a:defRPr>
            </a:pPr>
            <a:r>
              <a:rPr lang="en-US">
                <a:solidFill>
                  <a:srgbClr val="00B0F0"/>
                </a:solidFill>
              </a:rPr>
              <a:t>Cost by Elements_Surjek</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rgbClr val="00B0F0"/>
              </a:solidFill>
              <a:latin typeface="+mn-lt"/>
              <a:ea typeface="+mn-ea"/>
              <a:cs typeface="+mn-cs"/>
            </a:defRPr>
          </a:pPr>
          <a:endParaRPr lang="en-US"/>
        </a:p>
      </c:txPr>
    </c:title>
    <c:autoTitleDeleted val="0"/>
    <c:plotArea>
      <c:layout/>
      <c:barChart>
        <c:barDir val="col"/>
        <c:grouping val="clustered"/>
        <c:varyColors val="0"/>
        <c:ser>
          <c:idx val="0"/>
          <c:order val="0"/>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'Expenses Analysis'!$D$25:$D$32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Analysis'!$R$25:$R$32</c:f>
              <c:numCache>
                <c:formatCode>"$"#,##0.00;[Red]\-"$"#,##0.00</c:formatCode>
                <c:ptCount val="8"/>
                <c:pt idx="0">
                  <c:v>46326012.775156811</c:v>
                </c:pt>
                <c:pt idx="1">
                  <c:v>23163006.387578405</c:v>
                </c:pt>
                <c:pt idx="2">
                  <c:v>19302505.322982002</c:v>
                </c:pt>
                <c:pt idx="3">
                  <c:v>18221565.024895009</c:v>
                </c:pt>
                <c:pt idx="4">
                  <c:v>11461092.4195712</c:v>
                </c:pt>
                <c:pt idx="5">
                  <c:v>12135274.3266048</c:v>
                </c:pt>
                <c:pt idx="6">
                  <c:v>6573273.5935776001</c:v>
                </c:pt>
                <c:pt idx="7">
                  <c:v>42136369.189600006</c:v>
                </c:pt>
              </c:numCache>
            </c:numRef>
          </c:val>
          <c:extLst>
            <c:ext xmlns:c16="http://schemas.microsoft.com/office/drawing/2014/chart" uri="{C3380CC4-5D6E-409C-BE32-E72D297353CC}">
              <c16:uniqueId val="{00000000-1A42-4E4F-924F-5632F6FFF2F6}"/>
            </c:ext>
          </c:extLst>
        </c:ser>
        <c:dLbls>
          <c:showLegendKey val="0"/>
          <c:showVal val="0"/>
          <c:showCatName val="0"/>
          <c:showSerName val="0"/>
          <c:showPercent val="0"/>
          <c:showBubbleSize val="0"/>
        </c:dLbls>
        <c:gapWidth val="164"/>
        <c:overlap val="-22"/>
        <c:axId val="475261584"/>
        <c:axId val="101527152"/>
      </c:barChart>
      <c:catAx>
        <c:axId val="47526158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crossAx val="101527152"/>
        <c:crosses val="autoZero"/>
        <c:auto val="1"/>
        <c:lblAlgn val="ctr"/>
        <c:lblOffset val="100"/>
        <c:noMultiLvlLbl val="0"/>
      </c:catAx>
      <c:valAx>
        <c:axId val="101527152"/>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crossAx val="475261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Cost by Elements_Jutik</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barChart>
        <c:barDir val="col"/>
        <c:grouping val="clustered"/>
        <c:varyColors val="0"/>
        <c:ser>
          <c:idx val="0"/>
          <c:order val="0"/>
          <c:spPr>
            <a:pattFill prst="ltUpDiag">
              <a:fgClr>
                <a:schemeClr val="accent1"/>
              </a:fgClr>
              <a:bgClr>
                <a:schemeClr val="lt1"/>
              </a:bgClr>
            </a:pattFill>
            <a:ln>
              <a:noFill/>
            </a:ln>
            <a:effectLst/>
          </c:spPr>
          <c:invertIfNegative val="0"/>
          <c:cat>
            <c:strRef>
              <c:f>'Expenses Analysis'!$D$35:$D$42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Analysis'!$R$35:$R$42</c:f>
              <c:numCache>
                <c:formatCode>"$"#,##0.00;[Red]\-"$"#,##0.00</c:formatCode>
                <c:ptCount val="8"/>
                <c:pt idx="0">
                  <c:v>21961819.498855624</c:v>
                </c:pt>
                <c:pt idx="1">
                  <c:v>10834063.805491872</c:v>
                </c:pt>
                <c:pt idx="2">
                  <c:v>10031540.560640626</c:v>
                </c:pt>
                <c:pt idx="3">
                  <c:v>8667251.0443934985</c:v>
                </c:pt>
                <c:pt idx="4">
                  <c:v>2219902.8413250004</c:v>
                </c:pt>
                <c:pt idx="5">
                  <c:v>5505359.0464859996</c:v>
                </c:pt>
                <c:pt idx="6">
                  <c:v>1864718.386713</c:v>
                </c:pt>
                <c:pt idx="7">
                  <c:v>29638834.095899999</c:v>
                </c:pt>
              </c:numCache>
            </c:numRef>
          </c:val>
          <c:extLst>
            <c:ext xmlns:c16="http://schemas.microsoft.com/office/drawing/2014/chart" uri="{C3380CC4-5D6E-409C-BE32-E72D297353CC}">
              <c16:uniqueId val="{00000000-454F-4EBA-81B1-03A24AC5F749}"/>
            </c:ext>
          </c:extLst>
        </c:ser>
        <c:dLbls>
          <c:showLegendKey val="0"/>
          <c:showVal val="0"/>
          <c:showCatName val="0"/>
          <c:showSerName val="0"/>
          <c:showPercent val="0"/>
          <c:showBubbleSize val="0"/>
        </c:dLbls>
        <c:gapWidth val="269"/>
        <c:overlap val="-20"/>
        <c:axId val="1152653024"/>
        <c:axId val="101515504"/>
      </c:barChart>
      <c:catAx>
        <c:axId val="1152653024"/>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01515504"/>
        <c:crosses val="autoZero"/>
        <c:auto val="1"/>
        <c:lblAlgn val="ctr"/>
        <c:lblOffset val="100"/>
        <c:noMultiLvlLbl val="0"/>
      </c:catAx>
      <c:valAx>
        <c:axId val="10151550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52653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F0"/>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Cost by Elements_Kootha</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barChart>
        <c:barDir val="col"/>
        <c:grouping val="clustered"/>
        <c:varyColors val="0"/>
        <c:ser>
          <c:idx val="0"/>
          <c:order val="0"/>
          <c:spPr>
            <a:pattFill prst="ltUpDiag">
              <a:fgClr>
                <a:schemeClr val="accent1"/>
              </a:fgClr>
              <a:bgClr>
                <a:schemeClr val="lt1"/>
              </a:bgClr>
            </a:pattFill>
            <a:ln>
              <a:noFill/>
            </a:ln>
            <a:effectLst/>
          </c:spPr>
          <c:invertIfNegative val="0"/>
          <c:cat>
            <c:strRef>
              <c:f>'Expenses Analysis'!$D$15:$D$22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Analysis'!$R$15:$R$22</c:f>
              <c:numCache>
                <c:formatCode>"$"#,##0.00;[Red]\-"$"#,##0.00</c:formatCode>
                <c:ptCount val="8"/>
                <c:pt idx="0">
                  <c:v>10125517.983652497</c:v>
                </c:pt>
                <c:pt idx="1">
                  <c:v>4720521.2044999981</c:v>
                </c:pt>
                <c:pt idx="2">
                  <c:v>7080781.8067499967</c:v>
                </c:pt>
                <c:pt idx="3">
                  <c:v>4863981.2092249971</c:v>
                </c:pt>
                <c:pt idx="4">
                  <c:v>3054127.7360249986</c:v>
                </c:pt>
                <c:pt idx="5">
                  <c:v>3450033.1832874976</c:v>
                </c:pt>
                <c:pt idx="6">
                  <c:v>2375432.6835749988</c:v>
                </c:pt>
                <c:pt idx="7">
                  <c:v>15553428.285312492</c:v>
                </c:pt>
              </c:numCache>
            </c:numRef>
          </c:val>
          <c:extLst>
            <c:ext xmlns:c16="http://schemas.microsoft.com/office/drawing/2014/chart" uri="{C3380CC4-5D6E-409C-BE32-E72D297353CC}">
              <c16:uniqueId val="{00000000-9425-4A27-8159-91E5CC53BC0D}"/>
            </c:ext>
          </c:extLst>
        </c:ser>
        <c:dLbls>
          <c:showLegendKey val="0"/>
          <c:showVal val="0"/>
          <c:showCatName val="0"/>
          <c:showSerName val="0"/>
          <c:showPercent val="0"/>
          <c:showBubbleSize val="0"/>
        </c:dLbls>
        <c:gapWidth val="269"/>
        <c:overlap val="-20"/>
        <c:axId val="479781408"/>
        <c:axId val="319067984"/>
      </c:barChart>
      <c:catAx>
        <c:axId val="479781408"/>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319067984"/>
        <c:crosses val="autoZero"/>
        <c:auto val="1"/>
        <c:lblAlgn val="ctr"/>
        <c:lblOffset val="100"/>
        <c:noMultiLvlLbl val="0"/>
      </c:catAx>
      <c:valAx>
        <c:axId val="31906798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79781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Aggregate Costs For All Centres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'Expenses Analysis'!$E$23</c:f>
              <c:strCache>
                <c:ptCount val="1"/>
                <c:pt idx="0">
                  <c:v>Kootha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c:ext xmlns:c15="http://schemas.microsoft.com/office/drawing/2012/chart" uri="{02D57815-91ED-43cb-92C2-25804820EDAC}">
                  <c15:fullRef>
                    <c15:sqref>'Expenses Analysis'!$E$47:$Q$47</c15:sqref>
                  </c15:fullRef>
                </c:ext>
              </c:extLst>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'Expenses Analysis'!$F$23:$Q$23</c15:sqref>
                  </c15:fullRef>
                </c:ext>
              </c:extLst>
              <c:f>'Expenses Analysis'!$G$23:$Q$23</c:f>
              <c:numCache>
                <c:formatCode>#.00,,"M"</c:formatCode>
                <c:ptCount val="11"/>
                <c:pt idx="0">
                  <c:v>4778353.3521016249</c:v>
                </c:pt>
                <c:pt idx="1">
                  <c:v>3741007.0627661142</c:v>
                </c:pt>
                <c:pt idx="2">
                  <c:v>3550828.7945508747</c:v>
                </c:pt>
                <c:pt idx="3">
                  <c:v>3646543.42684625</c:v>
                </c:pt>
                <c:pt idx="4">
                  <c:v>3507223.3581475001</c:v>
                </c:pt>
                <c:pt idx="5">
                  <c:v>5249820.3494999986</c:v>
                </c:pt>
                <c:pt idx="6">
                  <c:v>4419792.6823125007</c:v>
                </c:pt>
                <c:pt idx="7">
                  <c:v>4409725.4715</c:v>
                </c:pt>
                <c:pt idx="8">
                  <c:v>4419304.3184062503</c:v>
                </c:pt>
                <c:pt idx="9">
                  <c:v>4692799.18359375</c:v>
                </c:pt>
                <c:pt idx="10">
                  <c:v>5350137.2224687496</c:v>
                </c:pt>
              </c:numCache>
            </c:numRef>
          </c:val>
          <c:smooth val="0"/>
          <c:extLst>
            <c:ext xmlns:c16="http://schemas.microsoft.com/office/drawing/2014/chart" uri="{C3380CC4-5D6E-409C-BE32-E72D297353CC}">
              <c16:uniqueId val="{00000000-B452-4FFE-AD44-A4495E465BA7}"/>
            </c:ext>
          </c:extLst>
        </c:ser>
        <c:ser>
          <c:idx val="1"/>
          <c:order val="1"/>
          <c:tx>
            <c:strRef>
              <c:f>'Expenses Analysis'!$E$33</c:f>
              <c:strCache>
                <c:ptCount val="1"/>
                <c:pt idx="0">
                  <c:v>Surjek</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c:ext xmlns:c15="http://schemas.microsoft.com/office/drawing/2012/chart" uri="{02D57815-91ED-43cb-92C2-25804820EDAC}">
                  <c15:fullRef>
                    <c15:sqref>'Expenses Analysis'!$E$47:$Q$47</c15:sqref>
                  </c15:fullRef>
                </c:ext>
              </c:extLst>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'Expenses Analysis'!$F$33:$Q$33</c15:sqref>
                  </c15:fullRef>
                </c:ext>
              </c:extLst>
              <c:f>'Expenses Analysis'!$G$33:$Q$33</c:f>
              <c:numCache>
                <c:formatCode>#.00,,"M"</c:formatCode>
                <c:ptCount val="11"/>
                <c:pt idx="0">
                  <c:v>13660880.3343936</c:v>
                </c:pt>
                <c:pt idx="1">
                  <c:v>13806947.680280834</c:v>
                </c:pt>
                <c:pt idx="2">
                  <c:v>18511924.382331077</c:v>
                </c:pt>
                <c:pt idx="3">
                  <c:v>20025365.089240894</c:v>
                </c:pt>
                <c:pt idx="4">
                  <c:v>12958942.643539203</c:v>
                </c:pt>
                <c:pt idx="5">
                  <c:v>13987466.323076401</c:v>
                </c:pt>
                <c:pt idx="6">
                  <c:v>16468493.156715602</c:v>
                </c:pt>
                <c:pt idx="7">
                  <c:v>15013580.580213603</c:v>
                </c:pt>
                <c:pt idx="8">
                  <c:v>16135503.054039603</c:v>
                </c:pt>
                <c:pt idx="9">
                  <c:v>18921373.302216005</c:v>
                </c:pt>
                <c:pt idx="10">
                  <c:v>8489071.3235327993</c:v>
                </c:pt>
              </c:numCache>
            </c:numRef>
          </c:val>
          <c:smooth val="0"/>
          <c:extLst>
            <c:ext xmlns:c16="http://schemas.microsoft.com/office/drawing/2014/chart" uri="{C3380CC4-5D6E-409C-BE32-E72D297353CC}">
              <c16:uniqueId val="{00000001-B452-4FFE-AD44-A4495E465BA7}"/>
            </c:ext>
          </c:extLst>
        </c:ser>
        <c:ser>
          <c:idx val="2"/>
          <c:order val="2"/>
          <c:tx>
            <c:strRef>
              <c:f>'Expenses Analysis'!$E$43</c:f>
              <c:strCache>
                <c:ptCount val="1"/>
                <c:pt idx="0">
                  <c:v>Jutik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extLst>
                <c:ext xmlns:c15="http://schemas.microsoft.com/office/drawing/2012/chart" uri="{02D57815-91ED-43cb-92C2-25804820EDAC}">
                  <c15:fullRef>
                    <c15:sqref>'Expenses Analysis'!$E$47:$Q$47</c15:sqref>
                  </c15:fullRef>
                </c:ext>
              </c:extLst>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'Expenses Analysis'!$F$43:$Q$43</c15:sqref>
                  </c15:fullRef>
                </c:ext>
              </c:extLst>
              <c:f>'Expenses Analysis'!$G$43:$Q$43</c:f>
              <c:numCache>
                <c:formatCode>#.00,,"M"</c:formatCode>
                <c:ptCount val="11"/>
                <c:pt idx="0">
                  <c:v>6508016.2729576789</c:v>
                </c:pt>
                <c:pt idx="1">
                  <c:v>8797296.0201469176</c:v>
                </c:pt>
                <c:pt idx="2">
                  <c:v>7399801.6649996387</c:v>
                </c:pt>
                <c:pt idx="3">
                  <c:v>6292597.87327509</c:v>
                </c:pt>
                <c:pt idx="4">
                  <c:v>5862551.4695474999</c:v>
                </c:pt>
                <c:pt idx="5">
                  <c:v>7198677.8148285002</c:v>
                </c:pt>
                <c:pt idx="6">
                  <c:v>7481708.9511677492</c:v>
                </c:pt>
                <c:pt idx="7">
                  <c:v>8690888.6165351253</c:v>
                </c:pt>
                <c:pt idx="8">
                  <c:v>6732277.631081</c:v>
                </c:pt>
                <c:pt idx="9">
                  <c:v>8110761.1219654996</c:v>
                </c:pt>
                <c:pt idx="10">
                  <c:v>9479913.2630085014</c:v>
                </c:pt>
              </c:numCache>
            </c:numRef>
          </c:val>
          <c:smooth val="0"/>
          <c:extLst>
            <c:ext xmlns:c16="http://schemas.microsoft.com/office/drawing/2014/chart" uri="{C3380CC4-5D6E-409C-BE32-E72D297353CC}">
              <c16:uniqueId val="{00000002-B452-4FFE-AD44-A4495E465BA7}"/>
            </c:ext>
          </c:extLst>
        </c:ser>
        <c:ser>
          <c:idx val="3"/>
          <c:order val="3"/>
          <c:tx>
            <c:strRef>
              <c:f>'Expenses Analysis'!$E$57</c:f>
              <c:strCache>
                <c:ptCount val="1"/>
                <c:pt idx="0">
                  <c:v>Overall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extLst>
                <c:ext xmlns:c15="http://schemas.microsoft.com/office/drawing/2012/chart" uri="{02D57815-91ED-43cb-92C2-25804820EDAC}">
                  <c15:fullRef>
                    <c15:sqref>'Expenses Analysis'!$E$47:$Q$47</c15:sqref>
                  </c15:fullRef>
                </c:ext>
              </c:extLst>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'Expenses Analysis'!$F$57:$Q$57</c15:sqref>
                  </c15:fullRef>
                </c:ext>
              </c:extLst>
              <c:f>'Expenses Analysis'!$G$57:$Q$57</c:f>
              <c:numCache>
                <c:formatCode>"$"#,##0.00;[Red]\-"$"#,##0.00</c:formatCode>
                <c:ptCount val="11"/>
                <c:pt idx="0">
                  <c:v>24947249.959452901</c:v>
                </c:pt>
                <c:pt idx="1">
                  <c:v>26345250.763193868</c:v>
                </c:pt>
                <c:pt idx="2">
                  <c:v>29462554.841881588</c:v>
                </c:pt>
                <c:pt idx="3">
                  <c:v>29964506.389362231</c:v>
                </c:pt>
                <c:pt idx="4">
                  <c:v>22328717.471234206</c:v>
                </c:pt>
                <c:pt idx="5">
                  <c:v>26435964.487404898</c:v>
                </c:pt>
                <c:pt idx="6">
                  <c:v>28369994.790195849</c:v>
                </c:pt>
                <c:pt idx="7">
                  <c:v>28114194.668248728</c:v>
                </c:pt>
                <c:pt idx="8">
                  <c:v>27287085.003526852</c:v>
                </c:pt>
                <c:pt idx="9">
                  <c:v>31724933.607775252</c:v>
                </c:pt>
                <c:pt idx="10">
                  <c:v>23319121.809010051</c:v>
                </c:pt>
              </c:numCache>
            </c:numRef>
          </c:val>
          <c:smooth val="0"/>
          <c:extLst>
            <c:ext xmlns:c16="http://schemas.microsoft.com/office/drawing/2014/chart" uri="{C3380CC4-5D6E-409C-BE32-E72D297353CC}">
              <c16:uniqueId val="{00000003-B452-4FFE-AD44-A4495E465BA7}"/>
            </c:ext>
          </c:extLst>
        </c:ser>
        <c:dLbls>
          <c:showLegendKey val="0"/>
          <c:showVal val="0"/>
          <c:showCatName val="0"/>
          <c:showSerName val="0"/>
          <c:showPercent val="0"/>
          <c:showBubbleSize val="0"/>
        </c:dLbls>
        <c:marker val="1"/>
        <c:smooth val="0"/>
        <c:axId val="773897856"/>
        <c:axId val="606798432"/>
      </c:lineChart>
      <c:dateAx>
        <c:axId val="773897856"/>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798432"/>
        <c:crosses val="autoZero"/>
        <c:auto val="1"/>
        <c:lblOffset val="100"/>
        <c:baseTimeUnit val="months"/>
      </c:dateAx>
      <c:valAx>
        <c:axId val="606798432"/>
        <c:scaling>
          <c:orientation val="minMax"/>
        </c:scaling>
        <c:delete val="0"/>
        <c:axPos val="l"/>
        <c:majorGridlines>
          <c:spPr>
            <a:ln w="9525" cap="flat" cmpd="sng" algn="ctr">
              <a:solidFill>
                <a:schemeClr val="tx1">
                  <a:lumMod val="15000"/>
                  <a:lumOff val="85000"/>
                </a:schemeClr>
              </a:solidFill>
              <a:round/>
            </a:ln>
            <a:effectLst/>
          </c:spPr>
        </c:majorGridlines>
        <c:numFmt formatCode="#.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97856"/>
        <c:crosses val="autoZero"/>
        <c:crossBetween val="between"/>
      </c:valAx>
      <c:spPr>
        <a:noFill/>
        <a:ln>
          <a:noFill/>
        </a:ln>
        <a:effectLst/>
      </c:spPr>
    </c:plotArea>
    <c:legend>
      <c:legendPos val="r"/>
      <c:layout>
        <c:manualLayout>
          <c:xMode val="edge"/>
          <c:yMode val="edge"/>
          <c:x val="0.81275509590063222"/>
          <c:y val="0.28377187226596684"/>
          <c:w val="0.15667661175533551"/>
          <c:h val="0.312502187226596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txData>
          <cx:v>EBIT Variance Analysis FY13 vs FY14</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EBIT Variance Analysis FY13 vs FY14</a:t>
          </a:r>
        </a:p>
      </cx:txPr>
    </cx:title>
    <cx:plotArea>
      <cx:plotAreaRegion>
        <cx:series layoutId="waterfall" uniqueId="{E242B045-0C69-45B5-A2DC-DB2EFFDB6F31}">
          <cx:dataLabels pos="outEnd">
            <cx:visibility seriesName="0" categoryName="0" value="1"/>
          </cx:dataLabels>
          <cx:dataId val="0"/>
          <cx:layoutPr>
            <cx:subtotals/>
          </cx:layoutPr>
        </cx:series>
      </cx:plotAreaRegion>
      <cx:axis id="0">
        <cx:catScaling gapWidth="0.5"/>
        <cx:tickLabels/>
      </cx:axis>
      <cx:axis id="1">
        <cx:valScaling/>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 Id="rId9"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4" Type="http://schemas.openxmlformats.org/officeDocument/2006/relationships/chart" Target="../charts/chart2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 Id="rId4"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61135</xdr:rowOff>
    </xdr:from>
    <xdr:to>
      <xdr:col>16</xdr:col>
      <xdr:colOff>190500</xdr:colOff>
      <xdr:row>50</xdr:row>
      <xdr:rowOff>53690</xdr:rowOff>
    </xdr:to>
    <xdr:pic>
      <xdr:nvPicPr>
        <xdr:cNvPr id="5" name="Picture 4">
          <a:extLst>
            <a:ext uri="{FF2B5EF4-FFF2-40B4-BE49-F238E27FC236}">
              <a16:creationId xmlns:a16="http://schemas.microsoft.com/office/drawing/2014/main" id="{A557FF6D-7793-4C86-B887-D002FA52E916}"/>
            </a:ext>
          </a:extLst>
        </xdr:cNvPr>
        <xdr:cNvPicPr>
          <a:picLocks noChangeAspect="1"/>
        </xdr:cNvPicPr>
      </xdr:nvPicPr>
      <xdr:blipFill>
        <a:blip xmlns:r="http://schemas.openxmlformats.org/officeDocument/2006/relationships" r:embed="rId1"/>
        <a:stretch>
          <a:fillRect/>
        </a:stretch>
      </xdr:blipFill>
      <xdr:spPr>
        <a:xfrm>
          <a:off x="0" y="6538135"/>
          <a:ext cx="9969500" cy="5544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589597</xdr:colOff>
      <xdr:row>65</xdr:row>
      <xdr:rowOff>76200</xdr:rowOff>
    </xdr:from>
    <xdr:to>
      <xdr:col>3</xdr:col>
      <xdr:colOff>1235392</xdr:colOff>
      <xdr:row>73</xdr:row>
      <xdr:rowOff>341947</xdr:rowOff>
    </xdr:to>
    <xdr:graphicFrame macro="">
      <xdr:nvGraphicFramePr>
        <xdr:cNvPr id="7" name="Chart 6">
          <a:extLst>
            <a:ext uri="{FF2B5EF4-FFF2-40B4-BE49-F238E27FC236}">
              <a16:creationId xmlns:a16="http://schemas.microsoft.com/office/drawing/2014/main" id="{0050E4E1-7A4D-46D7-BCFB-88FFEE12D4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551497</xdr:colOff>
      <xdr:row>43</xdr:row>
      <xdr:rowOff>141922</xdr:rowOff>
    </xdr:from>
    <xdr:to>
      <xdr:col>2</xdr:col>
      <xdr:colOff>1245870</xdr:colOff>
      <xdr:row>51</xdr:row>
      <xdr:rowOff>65722</xdr:rowOff>
    </xdr:to>
    <xdr:graphicFrame macro="">
      <xdr:nvGraphicFramePr>
        <xdr:cNvPr id="5" name="Chart 4">
          <a:extLst>
            <a:ext uri="{FF2B5EF4-FFF2-40B4-BE49-F238E27FC236}">
              <a16:creationId xmlns:a16="http://schemas.microsoft.com/office/drawing/2014/main" id="{87F08581-A5B4-4204-8341-907C539599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467677</xdr:colOff>
      <xdr:row>44</xdr:row>
      <xdr:rowOff>40957</xdr:rowOff>
    </xdr:from>
    <xdr:to>
      <xdr:col>7</xdr:col>
      <xdr:colOff>412432</xdr:colOff>
      <xdr:row>51</xdr:row>
      <xdr:rowOff>317182</xdr:rowOff>
    </xdr:to>
    <xdr:graphicFrame macro="">
      <xdr:nvGraphicFramePr>
        <xdr:cNvPr id="6" name="Chart 5">
          <a:extLst>
            <a:ext uri="{FF2B5EF4-FFF2-40B4-BE49-F238E27FC236}">
              <a16:creationId xmlns:a16="http://schemas.microsoft.com/office/drawing/2014/main" id="{002080E9-08E7-4EB2-A9B3-1793F8499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670559</xdr:colOff>
      <xdr:row>44</xdr:row>
      <xdr:rowOff>88582</xdr:rowOff>
    </xdr:from>
    <xdr:to>
      <xdr:col>11</xdr:col>
      <xdr:colOff>755331</xdr:colOff>
      <xdr:row>52</xdr:row>
      <xdr:rowOff>12382</xdr:rowOff>
    </xdr:to>
    <xdr:graphicFrame macro="">
      <xdr:nvGraphicFramePr>
        <xdr:cNvPr id="8" name="Chart 7">
          <a:extLst>
            <a:ext uri="{FF2B5EF4-FFF2-40B4-BE49-F238E27FC236}">
              <a16:creationId xmlns:a16="http://schemas.microsoft.com/office/drawing/2014/main" id="{B635862B-4235-4115-9E29-64A5916941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741997</xdr:colOff>
      <xdr:row>60</xdr:row>
      <xdr:rowOff>77151</xdr:rowOff>
    </xdr:from>
    <xdr:to>
      <xdr:col>10</xdr:col>
      <xdr:colOff>301942</xdr:colOff>
      <xdr:row>68</xdr:row>
      <xdr:rowOff>276224</xdr:rowOff>
    </xdr:to>
    <xdr:graphicFrame macro="">
      <xdr:nvGraphicFramePr>
        <xdr:cNvPr id="13" name="Chart 12">
          <a:extLst>
            <a:ext uri="{FF2B5EF4-FFF2-40B4-BE49-F238E27FC236}">
              <a16:creationId xmlns:a16="http://schemas.microsoft.com/office/drawing/2014/main" id="{20BBEF42-3022-4547-B853-257C641E69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1060132</xdr:colOff>
      <xdr:row>77</xdr:row>
      <xdr:rowOff>117157</xdr:rowOff>
    </xdr:from>
    <xdr:to>
      <xdr:col>5</xdr:col>
      <xdr:colOff>437197</xdr:colOff>
      <xdr:row>92</xdr:row>
      <xdr:rowOff>140017</xdr:rowOff>
    </xdr:to>
    <xdr:graphicFrame macro="">
      <xdr:nvGraphicFramePr>
        <xdr:cNvPr id="5" name="Chart 4">
          <a:extLst>
            <a:ext uri="{FF2B5EF4-FFF2-40B4-BE49-F238E27FC236}">
              <a16:creationId xmlns:a16="http://schemas.microsoft.com/office/drawing/2014/main" id="{0E4D4FCC-FAFC-4813-8675-A53AAB387B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675322</xdr:colOff>
      <xdr:row>77</xdr:row>
      <xdr:rowOff>151447</xdr:rowOff>
    </xdr:from>
    <xdr:to>
      <xdr:col>10</xdr:col>
      <xdr:colOff>625792</xdr:colOff>
      <xdr:row>92</xdr:row>
      <xdr:rowOff>142875</xdr:rowOff>
    </xdr:to>
    <xdr:graphicFrame macro="">
      <xdr:nvGraphicFramePr>
        <xdr:cNvPr id="6" name="Chart 5">
          <a:extLst>
            <a:ext uri="{FF2B5EF4-FFF2-40B4-BE49-F238E27FC236}">
              <a16:creationId xmlns:a16="http://schemas.microsoft.com/office/drawing/2014/main" id="{0CD367A5-BD31-4DB0-81BD-5791D6FDFE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278130</xdr:colOff>
      <xdr:row>77</xdr:row>
      <xdr:rowOff>149542</xdr:rowOff>
    </xdr:from>
    <xdr:to>
      <xdr:col>2</xdr:col>
      <xdr:colOff>741045</xdr:colOff>
      <xdr:row>92</xdr:row>
      <xdr:rowOff>174307</xdr:rowOff>
    </xdr:to>
    <xdr:graphicFrame macro="">
      <xdr:nvGraphicFramePr>
        <xdr:cNvPr id="7" name="Chart 6">
          <a:extLst>
            <a:ext uri="{FF2B5EF4-FFF2-40B4-BE49-F238E27FC236}">
              <a16:creationId xmlns:a16="http://schemas.microsoft.com/office/drawing/2014/main" id="{53BBCAC5-E386-4A90-A70D-719D972A28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164782</xdr:colOff>
      <xdr:row>59</xdr:row>
      <xdr:rowOff>63817</xdr:rowOff>
    </xdr:from>
    <xdr:to>
      <xdr:col>4</xdr:col>
      <xdr:colOff>1002982</xdr:colOff>
      <xdr:row>74</xdr:row>
      <xdr:rowOff>98107</xdr:rowOff>
    </xdr:to>
    <xdr:graphicFrame macro="">
      <xdr:nvGraphicFramePr>
        <xdr:cNvPr id="3" name="Chart 2">
          <a:extLst>
            <a:ext uri="{FF2B5EF4-FFF2-40B4-BE49-F238E27FC236}">
              <a16:creationId xmlns:a16="http://schemas.microsoft.com/office/drawing/2014/main" id="{FD78FBF9-F603-4DEE-9056-5D6789F23F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362902</xdr:colOff>
      <xdr:row>58</xdr:row>
      <xdr:rowOff>116206</xdr:rowOff>
    </xdr:from>
    <xdr:to>
      <xdr:col>10</xdr:col>
      <xdr:colOff>288607</xdr:colOff>
      <xdr:row>75</xdr:row>
      <xdr:rowOff>124778</xdr:rowOff>
    </xdr:to>
    <xdr:graphicFrame macro="">
      <xdr:nvGraphicFramePr>
        <xdr:cNvPr id="4" name="Chart 3">
          <a:extLst>
            <a:ext uri="{FF2B5EF4-FFF2-40B4-BE49-F238E27FC236}">
              <a16:creationId xmlns:a16="http://schemas.microsoft.com/office/drawing/2014/main" id="{89F04A4C-038A-4CAB-82AE-D51400158D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120</xdr:row>
      <xdr:rowOff>75247</xdr:rowOff>
    </xdr:from>
    <xdr:to>
      <xdr:col>2</xdr:col>
      <xdr:colOff>474345</xdr:colOff>
      <xdr:row>133</xdr:row>
      <xdr:rowOff>465772</xdr:rowOff>
    </xdr:to>
    <xdr:graphicFrame macro="">
      <xdr:nvGraphicFramePr>
        <xdr:cNvPr id="9" name="Chart 8">
          <a:extLst>
            <a:ext uri="{FF2B5EF4-FFF2-40B4-BE49-F238E27FC236}">
              <a16:creationId xmlns:a16="http://schemas.microsoft.com/office/drawing/2014/main" id="{45105DC9-7087-4460-BF63-B088C37553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522922</xdr:colOff>
      <xdr:row>120</xdr:row>
      <xdr:rowOff>84772</xdr:rowOff>
    </xdr:from>
    <xdr:to>
      <xdr:col>4</xdr:col>
      <xdr:colOff>1349692</xdr:colOff>
      <xdr:row>133</xdr:row>
      <xdr:rowOff>477202</xdr:rowOff>
    </xdr:to>
    <xdr:graphicFrame macro="">
      <xdr:nvGraphicFramePr>
        <xdr:cNvPr id="10" name="Chart 9">
          <a:extLst>
            <a:ext uri="{FF2B5EF4-FFF2-40B4-BE49-F238E27FC236}">
              <a16:creationId xmlns:a16="http://schemas.microsoft.com/office/drawing/2014/main" id="{57F37947-CBDB-4EFE-966C-C6A099AD55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27622</xdr:colOff>
      <xdr:row>120</xdr:row>
      <xdr:rowOff>117157</xdr:rowOff>
    </xdr:from>
    <xdr:to>
      <xdr:col>9</xdr:col>
      <xdr:colOff>882967</xdr:colOff>
      <xdr:row>133</xdr:row>
      <xdr:rowOff>505777</xdr:rowOff>
    </xdr:to>
    <xdr:graphicFrame macro="">
      <xdr:nvGraphicFramePr>
        <xdr:cNvPr id="11" name="Chart 10">
          <a:extLst>
            <a:ext uri="{FF2B5EF4-FFF2-40B4-BE49-F238E27FC236}">
              <a16:creationId xmlns:a16="http://schemas.microsoft.com/office/drawing/2014/main" id="{AA07D5FE-16F1-43B5-8C24-3E59FC13AF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17145</xdr:colOff>
      <xdr:row>58</xdr:row>
      <xdr:rowOff>141922</xdr:rowOff>
    </xdr:from>
    <xdr:to>
      <xdr:col>15</xdr:col>
      <xdr:colOff>887730</xdr:colOff>
      <xdr:row>73</xdr:row>
      <xdr:rowOff>170497</xdr:rowOff>
    </xdr:to>
    <xdr:graphicFrame macro="">
      <xdr:nvGraphicFramePr>
        <xdr:cNvPr id="2" name="Chart 1">
          <a:extLst>
            <a:ext uri="{FF2B5EF4-FFF2-40B4-BE49-F238E27FC236}">
              <a16:creationId xmlns:a16="http://schemas.microsoft.com/office/drawing/2014/main" id="{42FD8727-74DA-45C4-BAD6-797511D3ED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120967</xdr:colOff>
      <xdr:row>26</xdr:row>
      <xdr:rowOff>87630</xdr:rowOff>
    </xdr:from>
    <xdr:to>
      <xdr:col>5</xdr:col>
      <xdr:colOff>511492</xdr:colOff>
      <xdr:row>45</xdr:row>
      <xdr:rowOff>55244</xdr:rowOff>
    </xdr:to>
    <xdr:graphicFrame macro="">
      <xdr:nvGraphicFramePr>
        <xdr:cNvPr id="5" name="Chart 4">
          <a:extLst>
            <a:ext uri="{FF2B5EF4-FFF2-40B4-BE49-F238E27FC236}">
              <a16:creationId xmlns:a16="http://schemas.microsoft.com/office/drawing/2014/main" id="{D446AD3F-F1A0-4B40-8E8B-F7D405065A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136207</xdr:colOff>
      <xdr:row>27</xdr:row>
      <xdr:rowOff>65722</xdr:rowOff>
    </xdr:from>
    <xdr:to>
      <xdr:col>12</xdr:col>
      <xdr:colOff>21907</xdr:colOff>
      <xdr:row>46</xdr:row>
      <xdr:rowOff>38100</xdr:rowOff>
    </xdr:to>
    <xdr:graphicFrame macro="">
      <xdr:nvGraphicFramePr>
        <xdr:cNvPr id="6" name="Chart 5">
          <a:extLst>
            <a:ext uri="{FF2B5EF4-FFF2-40B4-BE49-F238E27FC236}">
              <a16:creationId xmlns:a16="http://schemas.microsoft.com/office/drawing/2014/main" id="{EBD465FD-1B4D-4A25-A7DE-EF690CBF4D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189547</xdr:colOff>
      <xdr:row>27</xdr:row>
      <xdr:rowOff>67627</xdr:rowOff>
    </xdr:from>
    <xdr:to>
      <xdr:col>17</xdr:col>
      <xdr:colOff>399097</xdr:colOff>
      <xdr:row>43</xdr:row>
      <xdr:rowOff>75247</xdr:rowOff>
    </xdr:to>
    <xdr:graphicFrame macro="">
      <xdr:nvGraphicFramePr>
        <xdr:cNvPr id="7" name="Chart 6">
          <a:extLst>
            <a:ext uri="{FF2B5EF4-FFF2-40B4-BE49-F238E27FC236}">
              <a16:creationId xmlns:a16="http://schemas.microsoft.com/office/drawing/2014/main" id="{3AD585F8-6F89-415B-AE70-E60C117759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58209</xdr:colOff>
      <xdr:row>125</xdr:row>
      <xdr:rowOff>94190</xdr:rowOff>
    </xdr:from>
    <xdr:to>
      <xdr:col>6</xdr:col>
      <xdr:colOff>1608667</xdr:colOff>
      <xdr:row>149</xdr:row>
      <xdr:rowOff>158749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209B55-D4AA-441E-A339-D7A5A40A98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oneCellAnchor>
    <xdr:from>
      <xdr:col>0</xdr:col>
      <xdr:colOff>401637</xdr:colOff>
      <xdr:row>75</xdr:row>
      <xdr:rowOff>84137</xdr:rowOff>
    </xdr:from>
    <xdr:ext cx="9522506" cy="4506006"/>
    <xdr:graphicFrame macro="">
      <xdr:nvGraphicFramePr>
        <xdr:cNvPr id="1208401427" name="Chart 3">
          <a:extLst>
            <a:ext uri="{FF2B5EF4-FFF2-40B4-BE49-F238E27FC236}">
              <a16:creationId xmlns:a16="http://schemas.microsoft.com/office/drawing/2014/main" id="{00000000-0008-0000-0600-000013BE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371928</xdr:colOff>
      <xdr:row>103</xdr:row>
      <xdr:rowOff>18142</xdr:rowOff>
    </xdr:from>
    <xdr:ext cx="9522506" cy="4506006"/>
    <xdr:graphicFrame macro="">
      <xdr:nvGraphicFramePr>
        <xdr:cNvPr id="3" name="Chart 3">
          <a:extLst>
            <a:ext uri="{FF2B5EF4-FFF2-40B4-BE49-F238E27FC236}">
              <a16:creationId xmlns:a16="http://schemas.microsoft.com/office/drawing/2014/main" id="{FDEB1B7F-5350-4AC7-A275-DFF6912A5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308429</xdr:colOff>
      <xdr:row>75</xdr:row>
      <xdr:rowOff>72571</xdr:rowOff>
    </xdr:from>
    <xdr:ext cx="9522506" cy="4506006"/>
    <xdr:graphicFrame macro="">
      <xdr:nvGraphicFramePr>
        <xdr:cNvPr id="4" name="Chart 3">
          <a:extLst>
            <a:ext uri="{FF2B5EF4-FFF2-40B4-BE49-F238E27FC236}">
              <a16:creationId xmlns:a16="http://schemas.microsoft.com/office/drawing/2014/main" id="{5FEDE522-B932-43C7-B26F-D6877DECD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299357</xdr:colOff>
      <xdr:row>103</xdr:row>
      <xdr:rowOff>63500</xdr:rowOff>
    </xdr:from>
    <xdr:ext cx="9522506" cy="4506006"/>
    <xdr:graphicFrame macro="">
      <xdr:nvGraphicFramePr>
        <xdr:cNvPr id="5" name="Chart 4">
          <a:extLst>
            <a:ext uri="{FF2B5EF4-FFF2-40B4-BE49-F238E27FC236}">
              <a16:creationId xmlns:a16="http://schemas.microsoft.com/office/drawing/2014/main" id="{9B5D9A02-6DB5-46C0-8A79-07388A7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twoCellAnchor>
    <xdr:from>
      <xdr:col>0</xdr:col>
      <xdr:colOff>76352</xdr:colOff>
      <xdr:row>69</xdr:row>
      <xdr:rowOff>100236</xdr:rowOff>
    </xdr:from>
    <xdr:to>
      <xdr:col>7</xdr:col>
      <xdr:colOff>444500</xdr:colOff>
      <xdr:row>85</xdr:row>
      <xdr:rowOff>129719</xdr:rowOff>
    </xdr:to>
    <xdr:graphicFrame macro="">
      <xdr:nvGraphicFramePr>
        <xdr:cNvPr id="2" name="Chart 1">
          <a:extLst>
            <a:ext uri="{FF2B5EF4-FFF2-40B4-BE49-F238E27FC236}">
              <a16:creationId xmlns:a16="http://schemas.microsoft.com/office/drawing/2014/main" id="{5151142D-FD16-4A6F-A69D-7CAF847EF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86</xdr:row>
      <xdr:rowOff>63498</xdr:rowOff>
    </xdr:from>
    <xdr:to>
      <xdr:col>7</xdr:col>
      <xdr:colOff>431648</xdr:colOff>
      <xdr:row>102</xdr:row>
      <xdr:rowOff>99331</xdr:rowOff>
    </xdr:to>
    <xdr:graphicFrame macro="">
      <xdr:nvGraphicFramePr>
        <xdr:cNvPr id="5" name="Chart 4">
          <a:extLst>
            <a:ext uri="{FF2B5EF4-FFF2-40B4-BE49-F238E27FC236}">
              <a16:creationId xmlns:a16="http://schemas.microsoft.com/office/drawing/2014/main" id="{4ACC3A0D-A4BA-473B-A62A-7F4DDA7CD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607785</xdr:colOff>
      <xdr:row>69</xdr:row>
      <xdr:rowOff>84363</xdr:rowOff>
    </xdr:from>
    <xdr:to>
      <xdr:col>17</xdr:col>
      <xdr:colOff>141362</xdr:colOff>
      <xdr:row>85</xdr:row>
      <xdr:rowOff>126546</xdr:rowOff>
    </xdr:to>
    <xdr:graphicFrame macro="">
      <xdr:nvGraphicFramePr>
        <xdr:cNvPr id="6" name="Chart 5">
          <a:extLst>
            <a:ext uri="{FF2B5EF4-FFF2-40B4-BE49-F238E27FC236}">
              <a16:creationId xmlns:a16="http://schemas.microsoft.com/office/drawing/2014/main" id="{F218CDC0-4549-4456-9799-FC5ABDD81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616857</xdr:colOff>
      <xdr:row>86</xdr:row>
      <xdr:rowOff>81640</xdr:rowOff>
    </xdr:from>
    <xdr:to>
      <xdr:col>17</xdr:col>
      <xdr:colOff>150434</xdr:colOff>
      <xdr:row>102</xdr:row>
      <xdr:rowOff>117473</xdr:rowOff>
    </xdr:to>
    <xdr:graphicFrame macro="">
      <xdr:nvGraphicFramePr>
        <xdr:cNvPr id="7" name="Chart 6">
          <a:extLst>
            <a:ext uri="{FF2B5EF4-FFF2-40B4-BE49-F238E27FC236}">
              <a16:creationId xmlns:a16="http://schemas.microsoft.com/office/drawing/2014/main" id="{96232AE6-0D7A-46B3-ADA5-3ED9C6A6B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F33C59-AEF6-42BA-834B-C0BBBE4DC546}" name="Table1" displayName="Table1" ref="A1:J337" totalsRowShown="0">
  <autoFilter ref="A1:J337" xr:uid="{18F79067-A303-4680-8FD5-0D65DF598497}"/>
  <tableColumns count="10">
    <tableColumn id="1" xr3:uid="{C75B6B3E-4318-4ADA-BCD4-E1FBA7A390E4}" name="Account Type"/>
    <tableColumn id="2" xr3:uid="{F8C5A688-5553-4996-8B46-B16F1039ABDE}" name="Value Drivers"/>
    <tableColumn id="3" xr3:uid="{43519523-5060-4989-95B7-882FCA9B1D06}" name="Unit"/>
    <tableColumn id="4" xr3:uid="{462470AB-E2AF-4634-AC11-AA2B120E2D3E}" name="Month" dataDxfId="1"/>
    <tableColumn id="5" xr3:uid="{0BF6E681-4BFE-4034-808F-D5E553B43D2C}" name="Month (Number)"/>
    <tableColumn id="6" xr3:uid="{1FEFB196-824B-4ABA-B1D3-88AFCA3ECA66}" name="Centre Type"/>
    <tableColumn id="7" xr3:uid="{7A31DF70-2BD7-485E-81FA-858A894D7265}" name="Cost Centre / Profit Centre"/>
    <tableColumn id="8" xr3:uid="{0ABC0D87-E253-4C22-B214-F342DE313933}" name="Cost Centre / Profit Centre Elements"/>
    <tableColumn id="9" xr3:uid="{65B27205-BA01-47C9-8FB3-F3F5097A7658}" name="Unit of Measure"/>
    <tableColumn id="10" xr3:uid="{EC93211D-D436-43AB-82C3-FC0844C85027}" name="Row Dat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F84C3-2B82-4BF6-B732-302B9BB63158}">
  <sheetPr>
    <tabColor theme="3"/>
  </sheetPr>
  <dimension ref="A1:AE15"/>
  <sheetViews>
    <sheetView tabSelected="1" workbookViewId="0">
      <selection activeCell="A12" sqref="A12:AB12"/>
    </sheetView>
  </sheetViews>
  <sheetFormatPr defaultColWidth="8.7109375" defaultRowHeight="13.15"/>
  <cols>
    <col min="1" max="1" width="8.7109375" style="2" customWidth="1"/>
    <col min="2" max="16384" width="8.7109375" style="2"/>
  </cols>
  <sheetData>
    <row r="1" spans="1:31" s="127" customFormat="1" ht="17.45">
      <c r="A1" s="126" t="s">
        <v>0</v>
      </c>
    </row>
    <row r="3" spans="1:31" ht="13.9">
      <c r="A3" s="79" t="s">
        <v>1</v>
      </c>
      <c r="B3" s="79"/>
      <c r="C3" s="79"/>
      <c r="D3" s="79"/>
      <c r="E3" s="79"/>
      <c r="F3" s="79"/>
      <c r="G3" s="79"/>
      <c r="H3" s="79"/>
      <c r="I3" s="79"/>
      <c r="J3" s="79"/>
      <c r="K3" s="79"/>
      <c r="L3" s="79"/>
      <c r="M3" s="79"/>
      <c r="N3" s="79"/>
      <c r="O3" s="79"/>
      <c r="P3" s="79"/>
      <c r="Q3" s="79"/>
      <c r="R3" s="79"/>
      <c r="S3" s="79"/>
      <c r="T3" s="79"/>
      <c r="U3" s="79"/>
      <c r="V3" s="79"/>
      <c r="W3" s="79"/>
      <c r="X3" s="79"/>
      <c r="Y3" s="79"/>
      <c r="Z3" s="79"/>
      <c r="AA3" s="79"/>
      <c r="AB3" s="79"/>
    </row>
    <row r="4" spans="1:31" ht="42" customHeight="1">
      <c r="A4" s="148" t="s">
        <v>2</v>
      </c>
      <c r="B4" s="167"/>
      <c r="C4" s="167"/>
      <c r="D4" s="167"/>
      <c r="E4" s="167"/>
      <c r="F4" s="167"/>
      <c r="G4" s="167"/>
      <c r="H4" s="167"/>
      <c r="I4" s="167"/>
      <c r="J4" s="167"/>
      <c r="K4" s="167"/>
      <c r="L4" s="167"/>
      <c r="M4" s="167"/>
      <c r="N4" s="167"/>
      <c r="O4" s="167"/>
      <c r="P4" s="167"/>
      <c r="Q4" s="167"/>
      <c r="R4" s="167"/>
      <c r="S4" s="167"/>
      <c r="T4" s="167"/>
      <c r="U4" s="167"/>
      <c r="V4" s="167"/>
      <c r="W4" s="167"/>
      <c r="X4" s="167"/>
      <c r="Y4" s="167"/>
      <c r="Z4" s="167"/>
      <c r="AA4" s="167"/>
      <c r="AB4" s="167"/>
    </row>
    <row r="5" spans="1:31" ht="32.65" customHeight="1">
      <c r="A5" s="148" t="s">
        <v>3</v>
      </c>
      <c r="B5" s="151"/>
      <c r="C5" s="151"/>
      <c r="D5" s="151"/>
      <c r="E5" s="151"/>
      <c r="F5" s="151"/>
      <c r="G5" s="151"/>
      <c r="H5" s="151"/>
      <c r="I5" s="151"/>
      <c r="J5" s="151"/>
      <c r="K5" s="151"/>
      <c r="L5" s="151"/>
      <c r="M5" s="151"/>
      <c r="N5" s="151"/>
      <c r="O5" s="151"/>
      <c r="P5" s="151"/>
      <c r="Q5" s="151"/>
      <c r="R5" s="151"/>
      <c r="S5" s="151"/>
      <c r="T5" s="151"/>
      <c r="U5" s="151"/>
      <c r="V5" s="151"/>
      <c r="W5" s="151"/>
      <c r="X5" s="151"/>
      <c r="Y5" s="151"/>
      <c r="Z5" s="151"/>
      <c r="AA5" s="151"/>
      <c r="AB5" s="151"/>
    </row>
    <row r="6" spans="1:31" ht="25.5" customHeight="1">
      <c r="A6" s="79" t="s">
        <v>4</v>
      </c>
      <c r="B6" s="79"/>
      <c r="C6" s="79"/>
      <c r="D6" s="79"/>
      <c r="E6" s="79"/>
      <c r="F6" s="79"/>
      <c r="G6" s="79"/>
      <c r="H6" s="79"/>
      <c r="I6" s="79"/>
      <c r="J6" s="79"/>
      <c r="K6" s="79"/>
      <c r="L6" s="79"/>
      <c r="M6" s="79"/>
      <c r="N6" s="79"/>
      <c r="O6" s="79"/>
      <c r="P6" s="79"/>
      <c r="Q6" s="79"/>
      <c r="R6" s="79"/>
      <c r="S6" s="79"/>
      <c r="T6" s="79"/>
      <c r="U6" s="79"/>
      <c r="V6" s="79"/>
      <c r="W6" s="79"/>
      <c r="X6" s="79"/>
      <c r="Y6" s="79"/>
      <c r="Z6" s="79"/>
      <c r="AA6" s="79"/>
      <c r="AB6" s="79"/>
    </row>
    <row r="7" spans="1:31" ht="25.5" customHeight="1">
      <c r="A7" s="1" t="s">
        <v>5</v>
      </c>
    </row>
    <row r="8" spans="1:31" ht="12.6" customHeight="1">
      <c r="A8" s="1"/>
    </row>
    <row r="9" spans="1:31" s="127" customFormat="1" ht="25.5" customHeight="1">
      <c r="A9" s="129" t="s">
        <v>6</v>
      </c>
    </row>
    <row r="10" spans="1:31" s="22" customFormat="1" ht="90.4" customHeight="1">
      <c r="A10" s="148" t="s">
        <v>7</v>
      </c>
      <c r="B10" s="167"/>
      <c r="C10" s="167"/>
      <c r="D10" s="167"/>
      <c r="E10" s="167"/>
      <c r="F10" s="167"/>
      <c r="G10" s="167"/>
      <c r="H10" s="167"/>
      <c r="I10" s="167"/>
      <c r="J10" s="167"/>
      <c r="K10" s="167"/>
      <c r="L10" s="167"/>
      <c r="M10" s="167"/>
      <c r="N10" s="167"/>
      <c r="O10" s="167"/>
      <c r="P10" s="167"/>
      <c r="Q10" s="167"/>
      <c r="R10" s="167"/>
      <c r="S10" s="167"/>
      <c r="T10" s="167"/>
      <c r="U10" s="167"/>
      <c r="V10" s="167"/>
      <c r="W10" s="167"/>
      <c r="X10" s="167"/>
      <c r="Y10" s="167"/>
      <c r="Z10" s="167"/>
      <c r="AA10" s="167"/>
      <c r="AB10" s="167"/>
      <c r="AC10" s="167"/>
      <c r="AD10" s="167"/>
      <c r="AE10" s="167"/>
    </row>
    <row r="11" spans="1:31" s="128" customFormat="1" ht="82.15" customHeight="1">
      <c r="A11" s="129"/>
    </row>
    <row r="12" spans="1:31" s="130" customFormat="1" ht="67.900000000000006" customHeight="1">
      <c r="A12" s="149" t="s">
        <v>8</v>
      </c>
      <c r="B12" s="168"/>
      <c r="C12" s="168"/>
      <c r="D12" s="168"/>
      <c r="E12" s="168"/>
      <c r="F12" s="168"/>
      <c r="G12" s="168"/>
      <c r="H12" s="168"/>
      <c r="I12" s="168"/>
      <c r="J12" s="168"/>
      <c r="K12" s="168"/>
      <c r="L12" s="168"/>
      <c r="M12" s="168"/>
      <c r="N12" s="168"/>
      <c r="O12" s="168"/>
      <c r="P12" s="168"/>
      <c r="Q12" s="168"/>
      <c r="R12" s="168"/>
      <c r="S12" s="168"/>
      <c r="T12" s="168"/>
      <c r="U12" s="168"/>
      <c r="V12" s="168"/>
      <c r="W12" s="168"/>
      <c r="X12" s="168"/>
      <c r="Y12" s="168"/>
      <c r="Z12" s="168"/>
      <c r="AA12" s="168"/>
      <c r="AB12" s="168"/>
    </row>
    <row r="13" spans="1:31" ht="88.9" customHeight="1">
      <c r="A13" s="152" t="s">
        <v>9</v>
      </c>
      <c r="B13" s="167"/>
      <c r="C13" s="167"/>
      <c r="D13" s="167"/>
      <c r="E13" s="167"/>
      <c r="F13" s="167"/>
      <c r="G13" s="167"/>
      <c r="H13" s="167"/>
      <c r="I13" s="167"/>
      <c r="J13" s="167"/>
      <c r="K13" s="167"/>
      <c r="L13" s="167"/>
      <c r="M13" s="167"/>
      <c r="N13" s="167"/>
      <c r="O13" s="167"/>
      <c r="P13" s="167"/>
      <c r="Q13" s="167"/>
      <c r="R13" s="167"/>
      <c r="S13" s="167"/>
      <c r="T13" s="167"/>
      <c r="U13" s="167"/>
      <c r="V13" s="167"/>
      <c r="W13" s="167"/>
      <c r="X13" s="167"/>
      <c r="Y13" s="167"/>
      <c r="Z13" s="167"/>
      <c r="AA13" s="167"/>
      <c r="AB13" s="167"/>
    </row>
    <row r="14" spans="1:31" ht="68.650000000000006" customHeight="1">
      <c r="A14" s="148" t="s">
        <v>10</v>
      </c>
      <c r="B14" s="167"/>
      <c r="C14" s="167"/>
      <c r="D14" s="167"/>
      <c r="E14" s="167"/>
      <c r="F14" s="167"/>
      <c r="G14" s="167"/>
      <c r="H14" s="167"/>
      <c r="I14" s="167"/>
      <c r="J14" s="167"/>
      <c r="K14" s="167"/>
      <c r="L14" s="167"/>
      <c r="M14" s="167"/>
      <c r="N14" s="167"/>
      <c r="O14" s="167"/>
      <c r="P14" s="167"/>
      <c r="Q14" s="167"/>
      <c r="R14" s="167"/>
      <c r="S14" s="167"/>
      <c r="T14" s="167"/>
      <c r="U14" s="167"/>
      <c r="V14" s="167"/>
      <c r="W14" s="167"/>
      <c r="X14" s="167"/>
      <c r="Y14" s="167"/>
      <c r="Z14" s="167"/>
      <c r="AA14" s="167"/>
      <c r="AB14" s="147"/>
    </row>
    <row r="15" spans="1:31">
      <c r="A15" s="1" t="s">
        <v>11</v>
      </c>
    </row>
  </sheetData>
  <mergeCells count="6">
    <mergeCell ref="A14:AA14"/>
    <mergeCell ref="A12:AB12"/>
    <mergeCell ref="A10:AE10"/>
    <mergeCell ref="A5:AB5"/>
    <mergeCell ref="A4:AB4"/>
    <mergeCell ref="A13:AB13"/>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T1047"/>
  <sheetViews>
    <sheetView workbookViewId="0"/>
  </sheetViews>
  <sheetFormatPr defaultColWidth="14.42578125" defaultRowHeight="15" customHeight="1"/>
  <cols>
    <col min="1" max="1" width="28.28515625" customWidth="1"/>
    <col min="2" max="2" width="16.28515625" customWidth="1"/>
    <col min="3" max="14" width="15.28515625" customWidth="1"/>
    <col min="15" max="26" width="8.7109375" customWidth="1"/>
  </cols>
  <sheetData>
    <row r="1" spans="1:20" s="50" customFormat="1" ht="148.15" customHeight="1">
      <c r="A1" s="166" t="s">
        <v>180</v>
      </c>
      <c r="B1" s="172"/>
      <c r="C1" s="172"/>
      <c r="D1" s="172"/>
      <c r="E1" s="172"/>
      <c r="F1" s="172"/>
      <c r="G1" s="172"/>
      <c r="H1" s="172"/>
      <c r="I1" s="172"/>
      <c r="J1" s="172"/>
      <c r="K1" s="172"/>
      <c r="L1" s="172"/>
      <c r="M1" s="172"/>
      <c r="N1" s="172"/>
      <c r="O1" s="172"/>
      <c r="P1" s="172"/>
      <c r="Q1" s="172"/>
      <c r="R1" s="172"/>
      <c r="S1" s="172"/>
      <c r="T1" s="172"/>
    </row>
    <row r="2" spans="1:20" s="50" customFormat="1" ht="41.1" customHeight="1">
      <c r="A2" s="36" t="s">
        <v>181</v>
      </c>
    </row>
    <row r="3" spans="1:20" s="50" customFormat="1" ht="20.100000000000001" customHeight="1">
      <c r="A3" s="36"/>
    </row>
    <row r="4" spans="1:20" s="50" customFormat="1" ht="21" customHeight="1">
      <c r="A4" s="36" t="s">
        <v>182</v>
      </c>
    </row>
    <row r="5" spans="1:20" s="50" customFormat="1" ht="22.15" customHeight="1">
      <c r="A5" s="36" t="s">
        <v>37</v>
      </c>
    </row>
    <row r="6" spans="1:20" s="27" customFormat="1" ht="14.25" customHeight="1">
      <c r="A6" s="28" t="s">
        <v>183</v>
      </c>
      <c r="B6" s="28" t="s">
        <v>167</v>
      </c>
      <c r="C6" s="29" t="s">
        <v>124</v>
      </c>
      <c r="D6" s="29" t="s">
        <v>125</v>
      </c>
      <c r="E6" s="29" t="s">
        <v>126</v>
      </c>
      <c r="F6" s="29" t="s">
        <v>127</v>
      </c>
      <c r="G6" s="29" t="s">
        <v>128</v>
      </c>
      <c r="H6" s="29" t="s">
        <v>129</v>
      </c>
      <c r="I6" s="29" t="s">
        <v>130</v>
      </c>
      <c r="J6" s="29" t="s">
        <v>131</v>
      </c>
      <c r="K6" s="29" t="s">
        <v>132</v>
      </c>
      <c r="L6" s="29" t="s">
        <v>133</v>
      </c>
      <c r="M6" s="29" t="s">
        <v>134</v>
      </c>
      <c r="N6" s="29" t="s">
        <v>135</v>
      </c>
    </row>
    <row r="7" spans="1:20" ht="14.25" customHeight="1">
      <c r="A7" s="58" t="s">
        <v>184</v>
      </c>
      <c r="B7" s="58" t="s">
        <v>41</v>
      </c>
      <c r="C7" s="59" t="e">
        <f>SUMIFS('Variance Analysis'!C$30:C$45,'Variance Analysis'!$B$30:$B$45,'Variance Analysis'!$B$33,'Variance Analysis'!$A$30:$A$45,'Variance Analysis'!$A$33)</f>
        <v>#REF!</v>
      </c>
      <c r="D7" s="59" t="e">
        <f>SUMIFS('Variance Analysis'!D$30:D$45,'Variance Analysis'!$B$30:$B$45,'Variance Analysis'!$B$33,'Variance Analysis'!$A$30:$A$45,'Variance Analysis'!$A$33)</f>
        <v>#REF!</v>
      </c>
      <c r="E7" s="59" t="e">
        <f>SUMIFS('Variance Analysis'!E$30:E$45,'Variance Analysis'!$B$30:$B$45,'Variance Analysis'!$B$33,'Variance Analysis'!$A$30:$A$45,'Variance Analysis'!$A$33)</f>
        <v>#REF!</v>
      </c>
      <c r="F7" s="59" t="e">
        <f>SUMIFS('Variance Analysis'!F$30:F$45,'Variance Analysis'!$B$30:$B$45,'Variance Analysis'!$B$33,'Variance Analysis'!$A$30:$A$45,'Variance Analysis'!$A$33)</f>
        <v>#REF!</v>
      </c>
      <c r="G7" s="59" t="e">
        <f>SUMIFS('Variance Analysis'!G$30:G$45,'Variance Analysis'!$B$30:$B$45,'Variance Analysis'!$B$33,'Variance Analysis'!$A$30:$A$45,'Variance Analysis'!$A$33)</f>
        <v>#REF!</v>
      </c>
      <c r="H7" s="59" t="e">
        <f>SUMIFS('Variance Analysis'!H$30:H$45,'Variance Analysis'!$B$30:$B$45,'Variance Analysis'!$B$33,'Variance Analysis'!$A$30:$A$45,'Variance Analysis'!$A$33)</f>
        <v>#REF!</v>
      </c>
      <c r="I7" s="59" t="e">
        <f>SUMIFS('Variance Analysis'!I$30:I$45,'Variance Analysis'!$B$30:$B$45,'Variance Analysis'!$B$33,'Variance Analysis'!$A$30:$A$45,'Variance Analysis'!$A$33)</f>
        <v>#REF!</v>
      </c>
      <c r="J7" s="59" t="e">
        <f>SUMIFS('Variance Analysis'!J$30:J$45,'Variance Analysis'!$B$30:$B$45,'Variance Analysis'!$B$33,'Variance Analysis'!$A$30:$A$45,'Variance Analysis'!$A$33)</f>
        <v>#REF!</v>
      </c>
      <c r="K7" s="59" t="e">
        <f>SUMIFS('Variance Analysis'!K$30:K$45,'Variance Analysis'!$B$30:$B$45,'Variance Analysis'!$B$33,'Variance Analysis'!$A$30:$A$45,'Variance Analysis'!$A$33)</f>
        <v>#REF!</v>
      </c>
      <c r="L7" s="59" t="e">
        <f>SUMIFS('Variance Analysis'!L$30:L$45,'Variance Analysis'!$B$30:$B$45,'Variance Analysis'!$B$33,'Variance Analysis'!$A$30:$A$45,'Variance Analysis'!$A$33)</f>
        <v>#REF!</v>
      </c>
      <c r="M7" s="59" t="e">
        <f>SUMIFS('Variance Analysis'!M$30:M$45,'Variance Analysis'!$B$30:$B$45,'Variance Analysis'!$B$33,'Variance Analysis'!$A$30:$A$45,'Variance Analysis'!$A$33)</f>
        <v>#REF!</v>
      </c>
      <c r="N7" s="59" t="e">
        <f>SUMIFS('Variance Analysis'!N$30:N$45,'Variance Analysis'!$B$30:$B$45,'Variance Analysis'!$B$33,'Variance Analysis'!$A$30:$A$45,'Variance Analysis'!$A$33)</f>
        <v>#REF!</v>
      </c>
    </row>
    <row r="8" spans="1:20" ht="14.25" customHeight="1">
      <c r="A8" s="58" t="s">
        <v>185</v>
      </c>
      <c r="B8" s="58" t="s">
        <v>41</v>
      </c>
      <c r="C8" s="59" t="e">
        <f>SUMIFS('Variance Analysis'!C$30:C$45,'Variance Analysis'!$B$30:$B$45,'Variance Analysis'!$B$31,'Variance Analysis'!$A$30:$A$45,'Variance Analysis'!$A$33)</f>
        <v>#REF!</v>
      </c>
      <c r="D8" s="59" t="e">
        <f>SUMIFS('Variance Analysis'!D$30:D$45,'Variance Analysis'!$B$30:$B$45,'Variance Analysis'!$B$31,'Variance Analysis'!$A$30:$A$45,'Variance Analysis'!$A$33)</f>
        <v>#REF!</v>
      </c>
      <c r="E8" s="59" t="e">
        <f>SUMIFS('Variance Analysis'!E$30:E$45,'Variance Analysis'!$B$30:$B$45,'Variance Analysis'!$B$31,'Variance Analysis'!$A$30:$A$45,'Variance Analysis'!$A$33)</f>
        <v>#REF!</v>
      </c>
      <c r="F8" s="59" t="e">
        <f>SUMIFS('Variance Analysis'!F$30:F$45,'Variance Analysis'!$B$30:$B$45,'Variance Analysis'!$B$31,'Variance Analysis'!$A$30:$A$45,'Variance Analysis'!$A$33)</f>
        <v>#REF!</v>
      </c>
      <c r="G8" s="59" t="e">
        <f>SUMIFS('Variance Analysis'!G$30:G$45,'Variance Analysis'!$B$30:$B$45,'Variance Analysis'!$B$31,'Variance Analysis'!$A$30:$A$45,'Variance Analysis'!$A$33)</f>
        <v>#REF!</v>
      </c>
      <c r="H8" s="59" t="e">
        <f>SUMIFS('Variance Analysis'!H$30:H$45,'Variance Analysis'!$B$30:$B$45,'Variance Analysis'!$B$31,'Variance Analysis'!$A$30:$A$45,'Variance Analysis'!$A$33)</f>
        <v>#REF!</v>
      </c>
      <c r="I8" s="59" t="e">
        <f>SUMIFS('Variance Analysis'!I$30:I$45,'Variance Analysis'!$B$30:$B$45,'Variance Analysis'!$B$31,'Variance Analysis'!$A$30:$A$45,'Variance Analysis'!$A$33)</f>
        <v>#REF!</v>
      </c>
      <c r="J8" s="59" t="e">
        <f>SUMIFS('Variance Analysis'!J$30:J$45,'Variance Analysis'!$B$30:$B$45,'Variance Analysis'!$B$31,'Variance Analysis'!$A$30:$A$45,'Variance Analysis'!$A$33)</f>
        <v>#REF!</v>
      </c>
      <c r="K8" s="59" t="e">
        <f>SUMIFS('Variance Analysis'!K$30:K$45,'Variance Analysis'!$B$30:$B$45,'Variance Analysis'!$B$31,'Variance Analysis'!$A$30:$A$45,'Variance Analysis'!$A$33)</f>
        <v>#REF!</v>
      </c>
      <c r="L8" s="59" t="e">
        <f>SUMIFS('Variance Analysis'!L$30:L$45,'Variance Analysis'!$B$30:$B$45,'Variance Analysis'!$B$31,'Variance Analysis'!$A$30:$A$45,'Variance Analysis'!$A$33)</f>
        <v>#REF!</v>
      </c>
      <c r="M8" s="59" t="e">
        <f>SUMIFS('Variance Analysis'!M$30:M$45,'Variance Analysis'!$B$30:$B$45,'Variance Analysis'!$B$31,'Variance Analysis'!$A$30:$A$45,'Variance Analysis'!$A$33)</f>
        <v>#REF!</v>
      </c>
      <c r="N8" s="59" t="e">
        <f>SUMIFS('Variance Analysis'!N$30:N$45,'Variance Analysis'!$B$30:$B$45,'Variance Analysis'!$B$31,'Variance Analysis'!$A$30:$A$45,'Variance Analysis'!$A$33)</f>
        <v>#REF!</v>
      </c>
    </row>
    <row r="9" spans="1:20" ht="14.25" customHeight="1">
      <c r="A9" s="58" t="s">
        <v>186</v>
      </c>
      <c r="B9" s="58" t="s">
        <v>41</v>
      </c>
      <c r="C9" s="59" t="e">
        <f>SUMIFS('Variance Analysis'!C$30:C$45,'Variance Analysis'!$B$30:$B$45,'Variance Analysis'!$B$32,'Variance Analysis'!$A$30:$A$45,'Variance Analysis'!$A$33)</f>
        <v>#REF!</v>
      </c>
      <c r="D9" s="59" t="e">
        <f>SUMIFS('Variance Analysis'!D$30:D$45,'Variance Analysis'!$B$30:$B$45,'Variance Analysis'!$B$32,'Variance Analysis'!$A$30:$A$45,'Variance Analysis'!$A$33)</f>
        <v>#REF!</v>
      </c>
      <c r="E9" s="59" t="e">
        <f>SUMIFS('Variance Analysis'!E$30:E$45,'Variance Analysis'!$B$30:$B$45,'Variance Analysis'!$B$32,'Variance Analysis'!$A$30:$A$45,'Variance Analysis'!$A$33)</f>
        <v>#REF!</v>
      </c>
      <c r="F9" s="59" t="e">
        <f>SUMIFS('Variance Analysis'!F$30:F$45,'Variance Analysis'!$B$30:$B$45,'Variance Analysis'!$B$32,'Variance Analysis'!$A$30:$A$45,'Variance Analysis'!$A$33)</f>
        <v>#REF!</v>
      </c>
      <c r="G9" s="59" t="e">
        <f>SUMIFS('Variance Analysis'!G$30:G$45,'Variance Analysis'!$B$30:$B$45,'Variance Analysis'!$B$32,'Variance Analysis'!$A$30:$A$45,'Variance Analysis'!$A$33)</f>
        <v>#REF!</v>
      </c>
      <c r="H9" s="59" t="e">
        <f>SUMIFS('Variance Analysis'!H$30:H$45,'Variance Analysis'!$B$30:$B$45,'Variance Analysis'!$B$32,'Variance Analysis'!$A$30:$A$45,'Variance Analysis'!$A$33)</f>
        <v>#REF!</v>
      </c>
      <c r="I9" s="59" t="e">
        <f>SUMIFS('Variance Analysis'!I$30:I$45,'Variance Analysis'!$B$30:$B$45,'Variance Analysis'!$B$32,'Variance Analysis'!$A$30:$A$45,'Variance Analysis'!$A$33)</f>
        <v>#REF!</v>
      </c>
      <c r="J9" s="59" t="e">
        <f>SUMIFS('Variance Analysis'!J$30:J$45,'Variance Analysis'!$B$30:$B$45,'Variance Analysis'!$B$32,'Variance Analysis'!$A$30:$A$45,'Variance Analysis'!$A$33)</f>
        <v>#REF!</v>
      </c>
      <c r="K9" s="59" t="e">
        <f>SUMIFS('Variance Analysis'!K$30:K$45,'Variance Analysis'!$B$30:$B$45,'Variance Analysis'!$B$32,'Variance Analysis'!$A$30:$A$45,'Variance Analysis'!$A$33)</f>
        <v>#REF!</v>
      </c>
      <c r="L9" s="59" t="e">
        <f>SUMIFS('Variance Analysis'!L$30:L$45,'Variance Analysis'!$B$30:$B$45,'Variance Analysis'!$B$32,'Variance Analysis'!$A$30:$A$45,'Variance Analysis'!$A$33)</f>
        <v>#REF!</v>
      </c>
      <c r="M9" s="59" t="e">
        <f>SUMIFS('Variance Analysis'!M$30:M$45,'Variance Analysis'!$B$30:$B$45,'Variance Analysis'!$B$32,'Variance Analysis'!$A$30:$A$45,'Variance Analysis'!$A$33)</f>
        <v>#REF!</v>
      </c>
      <c r="N9" s="59" t="e">
        <f>SUMIFS('Variance Analysis'!N$30:N$45,'Variance Analysis'!$B$30:$B$45,'Variance Analysis'!$B$32,'Variance Analysis'!$A$30:$A$45,'Variance Analysis'!$A$33)</f>
        <v>#REF!</v>
      </c>
    </row>
    <row r="10" spans="1:20" ht="14.25" customHeight="1" thickBot="1">
      <c r="A10" s="30" t="s">
        <v>79</v>
      </c>
      <c r="B10" s="30" t="s">
        <v>41</v>
      </c>
      <c r="C10" s="59" t="e">
        <f>SUMIFS('Variance Analysis'!C$30:C$45,'Variance Analysis'!$B$30:$B$45,'Variance Analysis'!$B$30,'Variance Analysis'!$A$30:$A$45,'Variance Analysis'!$A$33)</f>
        <v>#REF!</v>
      </c>
      <c r="D10" s="59" t="e">
        <f>SUMIFS('Variance Analysis'!D$30:D$45,'Variance Analysis'!$B$30:$B$45,'Variance Analysis'!$B$30,'Variance Analysis'!$A$30:$A$45,'Variance Analysis'!$A$33)</f>
        <v>#REF!</v>
      </c>
      <c r="E10" s="59" t="e">
        <f>SUMIFS('Variance Analysis'!E$30:E$45,'Variance Analysis'!$B$30:$B$45,'Variance Analysis'!$B$30,'Variance Analysis'!$A$30:$A$45,'Variance Analysis'!$A$33)</f>
        <v>#REF!</v>
      </c>
      <c r="F10" s="59" t="e">
        <f>SUMIFS('Variance Analysis'!F$30:F$45,'Variance Analysis'!$B$30:$B$45,'Variance Analysis'!$B$30,'Variance Analysis'!$A$30:$A$45,'Variance Analysis'!$A$33)</f>
        <v>#REF!</v>
      </c>
      <c r="G10" s="59" t="e">
        <f>SUMIFS('Variance Analysis'!G$30:G$45,'Variance Analysis'!$B$30:$B$45,'Variance Analysis'!$B$30,'Variance Analysis'!$A$30:$A$45,'Variance Analysis'!$A$33)</f>
        <v>#REF!</v>
      </c>
      <c r="H10" s="59" t="e">
        <f>SUMIFS('Variance Analysis'!H$30:H$45,'Variance Analysis'!$B$30:$B$45,'Variance Analysis'!$B$30,'Variance Analysis'!$A$30:$A$45,'Variance Analysis'!$A$33)</f>
        <v>#REF!</v>
      </c>
      <c r="I10" s="59" t="e">
        <f>SUMIFS('Variance Analysis'!I$30:I$45,'Variance Analysis'!$B$30:$B$45,'Variance Analysis'!$B$30,'Variance Analysis'!$A$30:$A$45,'Variance Analysis'!$A$33)</f>
        <v>#REF!</v>
      </c>
      <c r="J10" s="59" t="e">
        <f>SUMIFS('Variance Analysis'!J$30:J$45,'Variance Analysis'!$B$30:$B$45,'Variance Analysis'!$B$30,'Variance Analysis'!$A$30:$A$45,'Variance Analysis'!$A$33)</f>
        <v>#REF!</v>
      </c>
      <c r="K10" s="59" t="e">
        <f>SUMIFS('Variance Analysis'!K$30:K$45,'Variance Analysis'!$B$30:$B$45,'Variance Analysis'!$B$30,'Variance Analysis'!$A$30:$A$45,'Variance Analysis'!$A$33)</f>
        <v>#REF!</v>
      </c>
      <c r="L10" s="59" t="e">
        <f>SUMIFS('Variance Analysis'!L$30:L$45,'Variance Analysis'!$B$30:$B$45,'Variance Analysis'!$B$30,'Variance Analysis'!$A$30:$A$45,'Variance Analysis'!$A$33)</f>
        <v>#REF!</v>
      </c>
      <c r="M10" s="59" t="e">
        <f>SUMIFS('Variance Analysis'!M$30:M$45,'Variance Analysis'!$B$30:$B$45,'Variance Analysis'!$B$30,'Variance Analysis'!$A$30:$A$45,'Variance Analysis'!$A$33)</f>
        <v>#REF!</v>
      </c>
      <c r="N10" s="59" t="e">
        <f>SUMIFS('Variance Analysis'!N$30:N$45,'Variance Analysis'!$B$30:$B$45,'Variance Analysis'!$B$30,'Variance Analysis'!$A$30:$A$45,'Variance Analysis'!$A$33)</f>
        <v>#REF!</v>
      </c>
    </row>
    <row r="11" spans="1:20" ht="14.25" customHeight="1" thickTop="1" thickBot="1">
      <c r="A11" s="14" t="s">
        <v>116</v>
      </c>
      <c r="B11" s="15" t="s">
        <v>41</v>
      </c>
      <c r="C11" s="16" t="e">
        <f>ABS(C10)-SUM(C7:C9)</f>
        <v>#REF!</v>
      </c>
      <c r="D11" s="16" t="e">
        <f t="shared" ref="D11:N11" si="0">ABS(D10)-SUM(D7:D9)</f>
        <v>#REF!</v>
      </c>
      <c r="E11" s="16" t="e">
        <f t="shared" si="0"/>
        <v>#REF!</v>
      </c>
      <c r="F11" s="16" t="e">
        <f t="shared" si="0"/>
        <v>#REF!</v>
      </c>
      <c r="G11" s="16" t="e">
        <f t="shared" si="0"/>
        <v>#REF!</v>
      </c>
      <c r="H11" s="16" t="e">
        <f t="shared" si="0"/>
        <v>#REF!</v>
      </c>
      <c r="I11" s="16" t="e">
        <f t="shared" si="0"/>
        <v>#REF!</v>
      </c>
      <c r="J11" s="16" t="e">
        <f t="shared" si="0"/>
        <v>#REF!</v>
      </c>
      <c r="K11" s="16" t="e">
        <f t="shared" si="0"/>
        <v>#REF!</v>
      </c>
      <c r="L11" s="16" t="e">
        <f t="shared" si="0"/>
        <v>#REF!</v>
      </c>
      <c r="M11" s="16" t="e">
        <f t="shared" si="0"/>
        <v>#REF!</v>
      </c>
      <c r="N11" s="16" t="e">
        <f t="shared" si="0"/>
        <v>#REF!</v>
      </c>
    </row>
    <row r="12" spans="1:20" s="35" customFormat="1" ht="26.65" customHeight="1">
      <c r="A12" s="57" t="s">
        <v>65</v>
      </c>
      <c r="B12" s="55"/>
      <c r="C12" s="56"/>
      <c r="D12" s="56"/>
      <c r="E12" s="56"/>
      <c r="F12" s="56"/>
      <c r="G12" s="56"/>
      <c r="H12" s="56"/>
      <c r="I12" s="56"/>
      <c r="J12" s="56"/>
      <c r="K12" s="56"/>
      <c r="L12" s="56"/>
      <c r="M12" s="56"/>
      <c r="N12" s="56"/>
    </row>
    <row r="13" spans="1:20" s="34" customFormat="1" ht="14.25" customHeight="1">
      <c r="A13" s="28" t="s">
        <v>183</v>
      </c>
      <c r="B13" s="28" t="s">
        <v>167</v>
      </c>
      <c r="C13" s="61" t="s">
        <v>124</v>
      </c>
      <c r="D13" s="61" t="s">
        <v>125</v>
      </c>
      <c r="E13" s="61" t="s">
        <v>126</v>
      </c>
      <c r="F13" s="61" t="s">
        <v>127</v>
      </c>
      <c r="G13" s="61" t="s">
        <v>128</v>
      </c>
      <c r="H13" s="61" t="s">
        <v>129</v>
      </c>
      <c r="I13" s="61" t="s">
        <v>130</v>
      </c>
      <c r="J13" s="61" t="s">
        <v>131</v>
      </c>
      <c r="K13" s="61" t="s">
        <v>132</v>
      </c>
      <c r="L13" s="61" t="s">
        <v>133</v>
      </c>
      <c r="M13" s="61" t="s">
        <v>134</v>
      </c>
      <c r="N13" s="61" t="s">
        <v>135</v>
      </c>
    </row>
    <row r="14" spans="1:20" ht="14.25" customHeight="1">
      <c r="A14" s="58" t="s">
        <v>184</v>
      </c>
      <c r="B14" s="58" t="s">
        <v>41</v>
      </c>
      <c r="C14" s="59" t="e">
        <f>SUMIFS('Variance Analysis'!C$30:C$45,'Variance Analysis'!$B$30:$B$45,'Variance Analysis'!$B$33,'Variance Analysis'!$A$30:$A$45,'Variance Analysis'!$A$34)</f>
        <v>#REF!</v>
      </c>
      <c r="D14" s="59" t="e">
        <f>SUMIFS('Variance Analysis'!D$30:D$45,'Variance Analysis'!$B$30:$B$45,'Variance Analysis'!$B$33,'Variance Analysis'!$A$30:$A$45,'Variance Analysis'!$A$34)</f>
        <v>#REF!</v>
      </c>
      <c r="E14" s="59" t="e">
        <f>SUMIFS('Variance Analysis'!E$30:E$45,'Variance Analysis'!$B$30:$B$45,'Variance Analysis'!$B$33,'Variance Analysis'!$A$30:$A$45,'Variance Analysis'!$A$34)</f>
        <v>#REF!</v>
      </c>
      <c r="F14" s="59" t="e">
        <f>SUMIFS('Variance Analysis'!F$30:F$45,'Variance Analysis'!$B$30:$B$45,'Variance Analysis'!$B$33,'Variance Analysis'!$A$30:$A$45,'Variance Analysis'!$A$34)</f>
        <v>#REF!</v>
      </c>
      <c r="G14" s="59" t="e">
        <f>SUMIFS('Variance Analysis'!G$30:G$45,'Variance Analysis'!$B$30:$B$45,'Variance Analysis'!$B$33,'Variance Analysis'!$A$30:$A$45,'Variance Analysis'!$A$34)</f>
        <v>#REF!</v>
      </c>
      <c r="H14" s="59" t="e">
        <f>SUMIFS('Variance Analysis'!H$30:H$45,'Variance Analysis'!$B$30:$B$45,'Variance Analysis'!$B$33,'Variance Analysis'!$A$30:$A$45,'Variance Analysis'!$A$34)</f>
        <v>#REF!</v>
      </c>
      <c r="I14" s="59" t="e">
        <f>SUMIFS('Variance Analysis'!I$30:I$45,'Variance Analysis'!$B$30:$B$45,'Variance Analysis'!$B$33,'Variance Analysis'!$A$30:$A$45,'Variance Analysis'!$A$34)</f>
        <v>#REF!</v>
      </c>
      <c r="J14" s="59" t="e">
        <f>SUMIFS('Variance Analysis'!J$30:J$45,'Variance Analysis'!$B$30:$B$45,'Variance Analysis'!$B$33,'Variance Analysis'!$A$30:$A$45,'Variance Analysis'!$A$34)</f>
        <v>#REF!</v>
      </c>
      <c r="K14" s="59" t="e">
        <f>SUMIFS('Variance Analysis'!K$30:K$45,'Variance Analysis'!$B$30:$B$45,'Variance Analysis'!$B$33,'Variance Analysis'!$A$30:$A$45,'Variance Analysis'!$A$34)</f>
        <v>#REF!</v>
      </c>
      <c r="L14" s="59" t="e">
        <f>SUMIFS('Variance Analysis'!L$30:L$45,'Variance Analysis'!$B$30:$B$45,'Variance Analysis'!$B$33,'Variance Analysis'!$A$30:$A$45,'Variance Analysis'!$A$34)</f>
        <v>#REF!</v>
      </c>
      <c r="M14" s="59" t="e">
        <f>SUMIFS('Variance Analysis'!M$30:M$45,'Variance Analysis'!$B$30:$B$45,'Variance Analysis'!$B$33,'Variance Analysis'!$A$30:$A$45,'Variance Analysis'!$A$34)</f>
        <v>#REF!</v>
      </c>
      <c r="N14" s="59" t="e">
        <f>SUMIFS('Variance Analysis'!N$30:N$45,'Variance Analysis'!$B$30:$B$45,'Variance Analysis'!$B$33,'Variance Analysis'!$A$30:$A$45,'Variance Analysis'!$A$34)</f>
        <v>#REF!</v>
      </c>
    </row>
    <row r="15" spans="1:20" ht="14.25" customHeight="1">
      <c r="A15" s="58" t="s">
        <v>185</v>
      </c>
      <c r="B15" s="58" t="s">
        <v>41</v>
      </c>
      <c r="C15" s="59" t="e">
        <f>SUMIFS('Variance Analysis'!C$30:C$45,'Variance Analysis'!$B$30:$B$45,'Variance Analysis'!$B$31,'Variance Analysis'!$A$30:$A$45,'Variance Analysis'!$A$34)</f>
        <v>#REF!</v>
      </c>
      <c r="D15" s="59" t="e">
        <f>SUMIFS('Variance Analysis'!D$30:D$45,'Variance Analysis'!$B$30:$B$45,'Variance Analysis'!$B$31,'Variance Analysis'!$A$30:$A$45,'Variance Analysis'!$A$34)</f>
        <v>#REF!</v>
      </c>
      <c r="E15" s="59" t="e">
        <f>SUMIFS('Variance Analysis'!E$30:E$45,'Variance Analysis'!$B$30:$B$45,'Variance Analysis'!$B$31,'Variance Analysis'!$A$30:$A$45,'Variance Analysis'!$A$34)</f>
        <v>#REF!</v>
      </c>
      <c r="F15" s="59" t="e">
        <f>SUMIFS('Variance Analysis'!F$30:F$45,'Variance Analysis'!$B$30:$B$45,'Variance Analysis'!$B$31,'Variance Analysis'!$A$30:$A$45,'Variance Analysis'!$A$34)</f>
        <v>#REF!</v>
      </c>
      <c r="G15" s="59" t="e">
        <f>SUMIFS('Variance Analysis'!G$30:G$45,'Variance Analysis'!$B$30:$B$45,'Variance Analysis'!$B$31,'Variance Analysis'!$A$30:$A$45,'Variance Analysis'!$A$34)</f>
        <v>#REF!</v>
      </c>
      <c r="H15" s="59" t="e">
        <f>SUMIFS('Variance Analysis'!H$30:H$45,'Variance Analysis'!$B$30:$B$45,'Variance Analysis'!$B$31,'Variance Analysis'!$A$30:$A$45,'Variance Analysis'!$A$34)</f>
        <v>#REF!</v>
      </c>
      <c r="I15" s="59" t="e">
        <f>SUMIFS('Variance Analysis'!I$30:I$45,'Variance Analysis'!$B$30:$B$45,'Variance Analysis'!$B$31,'Variance Analysis'!$A$30:$A$45,'Variance Analysis'!$A$34)</f>
        <v>#REF!</v>
      </c>
      <c r="J15" s="59" t="e">
        <f>SUMIFS('Variance Analysis'!J$30:J$45,'Variance Analysis'!$B$30:$B$45,'Variance Analysis'!$B$31,'Variance Analysis'!$A$30:$A$45,'Variance Analysis'!$A$34)</f>
        <v>#REF!</v>
      </c>
      <c r="K15" s="59" t="e">
        <f>SUMIFS('Variance Analysis'!K$30:K$45,'Variance Analysis'!$B$30:$B$45,'Variance Analysis'!$B$31,'Variance Analysis'!$A$30:$A$45,'Variance Analysis'!$A$34)</f>
        <v>#REF!</v>
      </c>
      <c r="L15" s="59" t="e">
        <f>SUMIFS('Variance Analysis'!L$30:L$45,'Variance Analysis'!$B$30:$B$45,'Variance Analysis'!$B$31,'Variance Analysis'!$A$30:$A$45,'Variance Analysis'!$A$34)</f>
        <v>#REF!</v>
      </c>
      <c r="M15" s="59" t="e">
        <f>SUMIFS('Variance Analysis'!M$30:M$45,'Variance Analysis'!$B$30:$B$45,'Variance Analysis'!$B$31,'Variance Analysis'!$A$30:$A$45,'Variance Analysis'!$A$34)</f>
        <v>#REF!</v>
      </c>
      <c r="N15" s="59" t="e">
        <f>SUMIFS('Variance Analysis'!N$30:N$45,'Variance Analysis'!$B$30:$B$45,'Variance Analysis'!$B$31,'Variance Analysis'!$A$30:$A$45,'Variance Analysis'!$A$34)</f>
        <v>#REF!</v>
      </c>
    </row>
    <row r="16" spans="1:20" ht="14.25" customHeight="1">
      <c r="A16" s="58" t="s">
        <v>186</v>
      </c>
      <c r="B16" s="58" t="s">
        <v>41</v>
      </c>
      <c r="C16" s="59" t="e">
        <f>SUMIFS('Variance Analysis'!C$30:C$45,'Variance Analysis'!$B$30:$B$45,'Variance Analysis'!$B$32,'Variance Analysis'!$A$30:$A$45,'Variance Analysis'!$A$34)</f>
        <v>#REF!</v>
      </c>
      <c r="D16" s="59" t="e">
        <f>SUMIFS('Variance Analysis'!D$30:D$45,'Variance Analysis'!$B$30:$B$45,'Variance Analysis'!$B$32,'Variance Analysis'!$A$30:$A$45,'Variance Analysis'!$A$34)</f>
        <v>#REF!</v>
      </c>
      <c r="E16" s="59" t="e">
        <f>SUMIFS('Variance Analysis'!E$30:E$45,'Variance Analysis'!$B$30:$B$45,'Variance Analysis'!$B$32,'Variance Analysis'!$A$30:$A$45,'Variance Analysis'!$A$34)</f>
        <v>#REF!</v>
      </c>
      <c r="F16" s="59" t="e">
        <f>SUMIFS('Variance Analysis'!F$30:F$45,'Variance Analysis'!$B$30:$B$45,'Variance Analysis'!$B$32,'Variance Analysis'!$A$30:$A$45,'Variance Analysis'!$A$34)</f>
        <v>#REF!</v>
      </c>
      <c r="G16" s="59" t="e">
        <f>SUMIFS('Variance Analysis'!G$30:G$45,'Variance Analysis'!$B$30:$B$45,'Variance Analysis'!$B$32,'Variance Analysis'!$A$30:$A$45,'Variance Analysis'!$A$34)</f>
        <v>#REF!</v>
      </c>
      <c r="H16" s="59" t="e">
        <f>SUMIFS('Variance Analysis'!H$30:H$45,'Variance Analysis'!$B$30:$B$45,'Variance Analysis'!$B$32,'Variance Analysis'!$A$30:$A$45,'Variance Analysis'!$A$34)</f>
        <v>#REF!</v>
      </c>
      <c r="I16" s="59" t="e">
        <f>SUMIFS('Variance Analysis'!I$30:I$45,'Variance Analysis'!$B$30:$B$45,'Variance Analysis'!$B$32,'Variance Analysis'!$A$30:$A$45,'Variance Analysis'!$A$34)</f>
        <v>#REF!</v>
      </c>
      <c r="J16" s="59" t="e">
        <f>SUMIFS('Variance Analysis'!J$30:J$45,'Variance Analysis'!$B$30:$B$45,'Variance Analysis'!$B$32,'Variance Analysis'!$A$30:$A$45,'Variance Analysis'!$A$34)</f>
        <v>#REF!</v>
      </c>
      <c r="K16" s="59" t="e">
        <f>SUMIFS('Variance Analysis'!K$30:K$45,'Variance Analysis'!$B$30:$B$45,'Variance Analysis'!$B$32,'Variance Analysis'!$A$30:$A$45,'Variance Analysis'!$A$34)</f>
        <v>#REF!</v>
      </c>
      <c r="L16" s="59" t="e">
        <f>SUMIFS('Variance Analysis'!L$30:L$45,'Variance Analysis'!$B$30:$B$45,'Variance Analysis'!$B$32,'Variance Analysis'!$A$30:$A$45,'Variance Analysis'!$A$34)</f>
        <v>#REF!</v>
      </c>
      <c r="M16" s="59" t="e">
        <f>SUMIFS('Variance Analysis'!M$30:M$45,'Variance Analysis'!$B$30:$B$45,'Variance Analysis'!$B$32,'Variance Analysis'!$A$30:$A$45,'Variance Analysis'!$A$34)</f>
        <v>#REF!</v>
      </c>
      <c r="N16" s="59" t="e">
        <f>SUMIFS('Variance Analysis'!N$30:N$45,'Variance Analysis'!$B$30:$B$45,'Variance Analysis'!$B$32,'Variance Analysis'!$A$30:$A$45,'Variance Analysis'!$A$34)</f>
        <v>#REF!</v>
      </c>
    </row>
    <row r="17" spans="1:14" ht="14.25" customHeight="1" thickBot="1">
      <c r="A17" s="30" t="s">
        <v>79</v>
      </c>
      <c r="B17" s="30" t="s">
        <v>41</v>
      </c>
      <c r="C17" s="59" t="e">
        <f>SUMIFS('Variance Analysis'!C$30:C$45,'Variance Analysis'!$B$30:$B$45,'Variance Analysis'!$B$30,'Variance Analysis'!$A$30:$A$45,'Variance Analysis'!$A$34)</f>
        <v>#REF!</v>
      </c>
      <c r="D17" s="59" t="e">
        <f>SUMIFS('Variance Analysis'!D$30:D$45,'Variance Analysis'!$B$30:$B$45,'Variance Analysis'!$B$30,'Variance Analysis'!$A$30:$A$45,'Variance Analysis'!$A$34)</f>
        <v>#REF!</v>
      </c>
      <c r="E17" s="59" t="e">
        <f>SUMIFS('Variance Analysis'!E$30:E$45,'Variance Analysis'!$B$30:$B$45,'Variance Analysis'!$B$30,'Variance Analysis'!$A$30:$A$45,'Variance Analysis'!$A$34)</f>
        <v>#REF!</v>
      </c>
      <c r="F17" s="59" t="e">
        <f>SUMIFS('Variance Analysis'!F$30:F$45,'Variance Analysis'!$B$30:$B$45,'Variance Analysis'!$B$30,'Variance Analysis'!$A$30:$A$45,'Variance Analysis'!$A$34)</f>
        <v>#REF!</v>
      </c>
      <c r="G17" s="59" t="e">
        <f>SUMIFS('Variance Analysis'!G$30:G$45,'Variance Analysis'!$B$30:$B$45,'Variance Analysis'!$B$30,'Variance Analysis'!$A$30:$A$45,'Variance Analysis'!$A$34)</f>
        <v>#REF!</v>
      </c>
      <c r="H17" s="59" t="e">
        <f>SUMIFS('Variance Analysis'!H$30:H$45,'Variance Analysis'!$B$30:$B$45,'Variance Analysis'!$B$30,'Variance Analysis'!$A$30:$A$45,'Variance Analysis'!$A$34)</f>
        <v>#REF!</v>
      </c>
      <c r="I17" s="59" t="e">
        <f>SUMIFS('Variance Analysis'!I$30:I$45,'Variance Analysis'!$B$30:$B$45,'Variance Analysis'!$B$30,'Variance Analysis'!$A$30:$A$45,'Variance Analysis'!$A$34)</f>
        <v>#REF!</v>
      </c>
      <c r="J17" s="59" t="e">
        <f>SUMIFS('Variance Analysis'!J$30:J$45,'Variance Analysis'!$B$30:$B$45,'Variance Analysis'!$B$30,'Variance Analysis'!$A$30:$A$45,'Variance Analysis'!$A$34)</f>
        <v>#REF!</v>
      </c>
      <c r="K17" s="59" t="e">
        <f>SUMIFS('Variance Analysis'!K$30:K$45,'Variance Analysis'!$B$30:$B$45,'Variance Analysis'!$B$30,'Variance Analysis'!$A$30:$A$45,'Variance Analysis'!$A$34)</f>
        <v>#REF!</v>
      </c>
      <c r="L17" s="59" t="e">
        <f>SUMIFS('Variance Analysis'!L$30:L$45,'Variance Analysis'!$B$30:$B$45,'Variance Analysis'!$B$30,'Variance Analysis'!$A$30:$A$45,'Variance Analysis'!$A$34)</f>
        <v>#REF!</v>
      </c>
      <c r="M17" s="59" t="e">
        <f>SUMIFS('Variance Analysis'!M$30:M$45,'Variance Analysis'!$B$30:$B$45,'Variance Analysis'!$B$30,'Variance Analysis'!$A$30:$A$45,'Variance Analysis'!$A$34)</f>
        <v>#REF!</v>
      </c>
      <c r="N17" s="59" t="e">
        <f>SUMIFS('Variance Analysis'!N$30:N$45,'Variance Analysis'!$B$30:$B$45,'Variance Analysis'!$B$30,'Variance Analysis'!$A$30:$A$45,'Variance Analysis'!$A$34)</f>
        <v>#REF!</v>
      </c>
    </row>
    <row r="18" spans="1:14" ht="14.25" customHeight="1" thickTop="1" thickBot="1">
      <c r="A18" s="14" t="s">
        <v>116</v>
      </c>
      <c r="B18" s="15" t="s">
        <v>41</v>
      </c>
      <c r="C18" s="16" t="e">
        <f>ABS(C17)-SUM(C14:C16)</f>
        <v>#REF!</v>
      </c>
      <c r="D18" s="16" t="e">
        <f t="shared" ref="D18:N18" si="1">ABS(D17)-SUM(D14:D16)</f>
        <v>#REF!</v>
      </c>
      <c r="E18" s="16" t="e">
        <f t="shared" si="1"/>
        <v>#REF!</v>
      </c>
      <c r="F18" s="16" t="e">
        <f t="shared" si="1"/>
        <v>#REF!</v>
      </c>
      <c r="G18" s="16" t="e">
        <f t="shared" si="1"/>
        <v>#REF!</v>
      </c>
      <c r="H18" s="16" t="e">
        <f t="shared" si="1"/>
        <v>#REF!</v>
      </c>
      <c r="I18" s="16" t="e">
        <f t="shared" si="1"/>
        <v>#REF!</v>
      </c>
      <c r="J18" s="16" t="e">
        <f t="shared" si="1"/>
        <v>#REF!</v>
      </c>
      <c r="K18" s="16" t="e">
        <f t="shared" si="1"/>
        <v>#REF!</v>
      </c>
      <c r="L18" s="16" t="e">
        <f t="shared" si="1"/>
        <v>#REF!</v>
      </c>
      <c r="M18" s="16" t="e">
        <f t="shared" si="1"/>
        <v>#REF!</v>
      </c>
      <c r="N18" s="16" t="e">
        <f t="shared" si="1"/>
        <v>#REF!</v>
      </c>
    </row>
    <row r="19" spans="1:14" s="35" customFormat="1" ht="26.65" customHeight="1">
      <c r="A19" s="57" t="s">
        <v>66</v>
      </c>
      <c r="B19" s="55"/>
      <c r="C19" s="56"/>
      <c r="D19" s="56"/>
      <c r="E19" s="56"/>
      <c r="F19" s="56"/>
      <c r="G19" s="56"/>
      <c r="H19" s="56"/>
      <c r="I19" s="56"/>
      <c r="J19" s="56"/>
      <c r="K19" s="56"/>
      <c r="L19" s="56"/>
      <c r="M19" s="56"/>
      <c r="N19" s="56"/>
    </row>
    <row r="20" spans="1:14" s="34" customFormat="1" ht="14.25" customHeight="1">
      <c r="A20" s="28" t="s">
        <v>183</v>
      </c>
      <c r="B20" s="28" t="s">
        <v>167</v>
      </c>
      <c r="C20" s="61" t="s">
        <v>124</v>
      </c>
      <c r="D20" s="61" t="s">
        <v>125</v>
      </c>
      <c r="E20" s="61" t="s">
        <v>126</v>
      </c>
      <c r="F20" s="61" t="s">
        <v>127</v>
      </c>
      <c r="G20" s="61" t="s">
        <v>128</v>
      </c>
      <c r="H20" s="61" t="s">
        <v>129</v>
      </c>
      <c r="I20" s="61" t="s">
        <v>130</v>
      </c>
      <c r="J20" s="61" t="s">
        <v>131</v>
      </c>
      <c r="K20" s="61" t="s">
        <v>132</v>
      </c>
      <c r="L20" s="61" t="s">
        <v>133</v>
      </c>
      <c r="M20" s="61" t="s">
        <v>134</v>
      </c>
      <c r="N20" s="61" t="s">
        <v>135</v>
      </c>
    </row>
    <row r="21" spans="1:14" ht="14.25" customHeight="1">
      <c r="A21" s="58" t="s">
        <v>184</v>
      </c>
      <c r="B21" s="58" t="s">
        <v>41</v>
      </c>
      <c r="C21" s="59" t="e">
        <f>SUMIFS('Variance Analysis'!C$30:C$45,'Variance Analysis'!$B$30:$B$45,'Variance Analysis'!$B$33,'Variance Analysis'!$A$30:$A$45,'Variance Analysis'!$A$38)</f>
        <v>#REF!</v>
      </c>
      <c r="D21" s="59" t="e">
        <f>SUMIFS('Variance Analysis'!D$30:D$45,'Variance Analysis'!$B$30:$B$45,'Variance Analysis'!$B$33,'Variance Analysis'!$A$30:$A$45,'Variance Analysis'!$A$38)</f>
        <v>#REF!</v>
      </c>
      <c r="E21" s="59" t="e">
        <f>SUMIFS('Variance Analysis'!E$30:E$45,'Variance Analysis'!$B$30:$B$45,'Variance Analysis'!$B$33,'Variance Analysis'!$A$30:$A$45,'Variance Analysis'!$A$38)</f>
        <v>#REF!</v>
      </c>
      <c r="F21" s="59" t="e">
        <f>SUMIFS('Variance Analysis'!F$30:F$45,'Variance Analysis'!$B$30:$B$45,'Variance Analysis'!$B$33,'Variance Analysis'!$A$30:$A$45,'Variance Analysis'!$A$38)</f>
        <v>#REF!</v>
      </c>
      <c r="G21" s="59" t="e">
        <f>SUMIFS('Variance Analysis'!G$30:G$45,'Variance Analysis'!$B$30:$B$45,'Variance Analysis'!$B$33,'Variance Analysis'!$A$30:$A$45,'Variance Analysis'!$A$38)</f>
        <v>#REF!</v>
      </c>
      <c r="H21" s="59" t="e">
        <f>SUMIFS('Variance Analysis'!H$30:H$45,'Variance Analysis'!$B$30:$B$45,'Variance Analysis'!$B$33,'Variance Analysis'!$A$30:$A$45,'Variance Analysis'!$A$38)</f>
        <v>#REF!</v>
      </c>
      <c r="I21" s="59" t="e">
        <f>SUMIFS('Variance Analysis'!I$30:I$45,'Variance Analysis'!$B$30:$B$45,'Variance Analysis'!$B$33,'Variance Analysis'!$A$30:$A$45,'Variance Analysis'!$A$38)</f>
        <v>#REF!</v>
      </c>
      <c r="J21" s="59" t="e">
        <f>SUMIFS('Variance Analysis'!J$30:J$45,'Variance Analysis'!$B$30:$B$45,'Variance Analysis'!$B$33,'Variance Analysis'!$A$30:$A$45,'Variance Analysis'!$A$38)</f>
        <v>#REF!</v>
      </c>
      <c r="K21" s="59" t="e">
        <f>SUMIFS('Variance Analysis'!K$30:K$45,'Variance Analysis'!$B$30:$B$45,'Variance Analysis'!$B$33,'Variance Analysis'!$A$30:$A$45,'Variance Analysis'!$A$38)</f>
        <v>#REF!</v>
      </c>
      <c r="L21" s="59" t="e">
        <f>SUMIFS('Variance Analysis'!L$30:L$45,'Variance Analysis'!$B$30:$B$45,'Variance Analysis'!$B$33,'Variance Analysis'!$A$30:$A$45,'Variance Analysis'!$A$38)</f>
        <v>#REF!</v>
      </c>
      <c r="M21" s="59" t="e">
        <f>SUMIFS('Variance Analysis'!M$30:M$45,'Variance Analysis'!$B$30:$B$45,'Variance Analysis'!$B$33,'Variance Analysis'!$A$30:$A$45,'Variance Analysis'!$A$38)</f>
        <v>#REF!</v>
      </c>
      <c r="N21" s="59" t="e">
        <f>SUMIFS('Variance Analysis'!N$30:N$45,'Variance Analysis'!$B$30:$B$45,'Variance Analysis'!$B$33,'Variance Analysis'!$A$30:$A$45,'Variance Analysis'!$A$38)</f>
        <v>#REF!</v>
      </c>
    </row>
    <row r="22" spans="1:14" ht="14.25" customHeight="1">
      <c r="A22" s="58" t="s">
        <v>185</v>
      </c>
      <c r="B22" s="58" t="s">
        <v>41</v>
      </c>
      <c r="C22" s="59" t="e">
        <f>SUMIFS('Variance Analysis'!C$30:C$45,'Variance Analysis'!$B$30:$B$45,'Variance Analysis'!$B$31,'Variance Analysis'!$A$30:$A$45,'Variance Analysis'!$A$38)</f>
        <v>#REF!</v>
      </c>
      <c r="D22" s="59" t="e">
        <f>SUMIFS('Variance Analysis'!D$30:D$45,'Variance Analysis'!$B$30:$B$45,'Variance Analysis'!$B$31,'Variance Analysis'!$A$30:$A$45,'Variance Analysis'!$A$38)</f>
        <v>#REF!</v>
      </c>
      <c r="E22" s="59" t="e">
        <f>SUMIFS('Variance Analysis'!E$30:E$45,'Variance Analysis'!$B$30:$B$45,'Variance Analysis'!$B$31,'Variance Analysis'!$A$30:$A$45,'Variance Analysis'!$A$38)</f>
        <v>#REF!</v>
      </c>
      <c r="F22" s="59" t="e">
        <f>SUMIFS('Variance Analysis'!F$30:F$45,'Variance Analysis'!$B$30:$B$45,'Variance Analysis'!$B$31,'Variance Analysis'!$A$30:$A$45,'Variance Analysis'!$A$38)</f>
        <v>#REF!</v>
      </c>
      <c r="G22" s="59" t="e">
        <f>SUMIFS('Variance Analysis'!G$30:G$45,'Variance Analysis'!$B$30:$B$45,'Variance Analysis'!$B$31,'Variance Analysis'!$A$30:$A$45,'Variance Analysis'!$A$38)</f>
        <v>#REF!</v>
      </c>
      <c r="H22" s="59" t="e">
        <f>SUMIFS('Variance Analysis'!H$30:H$45,'Variance Analysis'!$B$30:$B$45,'Variance Analysis'!$B$31,'Variance Analysis'!$A$30:$A$45,'Variance Analysis'!$A$38)</f>
        <v>#REF!</v>
      </c>
      <c r="I22" s="59" t="e">
        <f>SUMIFS('Variance Analysis'!I$30:I$45,'Variance Analysis'!$B$30:$B$45,'Variance Analysis'!$B$31,'Variance Analysis'!$A$30:$A$45,'Variance Analysis'!$A$38)</f>
        <v>#REF!</v>
      </c>
      <c r="J22" s="59" t="e">
        <f>SUMIFS('Variance Analysis'!J$30:J$45,'Variance Analysis'!$B$30:$B$45,'Variance Analysis'!$B$31,'Variance Analysis'!$A$30:$A$45,'Variance Analysis'!$A$38)</f>
        <v>#REF!</v>
      </c>
      <c r="K22" s="59" t="e">
        <f>SUMIFS('Variance Analysis'!K$30:K$45,'Variance Analysis'!$B$30:$B$45,'Variance Analysis'!$B$31,'Variance Analysis'!$A$30:$A$45,'Variance Analysis'!$A$38)</f>
        <v>#REF!</v>
      </c>
      <c r="L22" s="59" t="e">
        <f>SUMIFS('Variance Analysis'!L$30:L$45,'Variance Analysis'!$B$30:$B$45,'Variance Analysis'!$B$31,'Variance Analysis'!$A$30:$A$45,'Variance Analysis'!$A$38)</f>
        <v>#REF!</v>
      </c>
      <c r="M22" s="59" t="e">
        <f>SUMIFS('Variance Analysis'!M$30:M$45,'Variance Analysis'!$B$30:$B$45,'Variance Analysis'!$B$31,'Variance Analysis'!$A$30:$A$45,'Variance Analysis'!$A$38)</f>
        <v>#REF!</v>
      </c>
      <c r="N22" s="59" t="e">
        <f>SUMIFS('Variance Analysis'!N$30:N$45,'Variance Analysis'!$B$30:$B$45,'Variance Analysis'!$B$31,'Variance Analysis'!$A$30:$A$45,'Variance Analysis'!$A$38)</f>
        <v>#REF!</v>
      </c>
    </row>
    <row r="23" spans="1:14" ht="14.25" customHeight="1">
      <c r="A23" s="58" t="s">
        <v>186</v>
      </c>
      <c r="B23" s="58" t="s">
        <v>41</v>
      </c>
      <c r="C23" s="59" t="e">
        <f>SUMIFS('Variance Analysis'!C$30:C$45,'Variance Analysis'!$B$30:$B$45,'Variance Analysis'!$B$32,'Variance Analysis'!$A$30:$A$45,'Variance Analysis'!$A$38)</f>
        <v>#REF!</v>
      </c>
      <c r="D23" s="59" t="e">
        <f>SUMIFS('Variance Analysis'!D$30:D$45,'Variance Analysis'!$B$30:$B$45,'Variance Analysis'!$B$32,'Variance Analysis'!$A$30:$A$45,'Variance Analysis'!$A$38)</f>
        <v>#REF!</v>
      </c>
      <c r="E23" s="59" t="e">
        <f>SUMIFS('Variance Analysis'!E$30:E$45,'Variance Analysis'!$B$30:$B$45,'Variance Analysis'!$B$32,'Variance Analysis'!$A$30:$A$45,'Variance Analysis'!$A$38)</f>
        <v>#REF!</v>
      </c>
      <c r="F23" s="59" t="e">
        <f>SUMIFS('Variance Analysis'!F$30:F$45,'Variance Analysis'!$B$30:$B$45,'Variance Analysis'!$B$32,'Variance Analysis'!$A$30:$A$45,'Variance Analysis'!$A$38)</f>
        <v>#REF!</v>
      </c>
      <c r="G23" s="59" t="e">
        <f>SUMIFS('Variance Analysis'!G$30:G$45,'Variance Analysis'!$B$30:$B$45,'Variance Analysis'!$B$32,'Variance Analysis'!$A$30:$A$45,'Variance Analysis'!$A$38)</f>
        <v>#REF!</v>
      </c>
      <c r="H23" s="59" t="e">
        <f>SUMIFS('Variance Analysis'!H$30:H$45,'Variance Analysis'!$B$30:$B$45,'Variance Analysis'!$B$32,'Variance Analysis'!$A$30:$A$45,'Variance Analysis'!$A$38)</f>
        <v>#REF!</v>
      </c>
      <c r="I23" s="59" t="e">
        <f>SUMIFS('Variance Analysis'!I$30:I$45,'Variance Analysis'!$B$30:$B$45,'Variance Analysis'!$B$32,'Variance Analysis'!$A$30:$A$45,'Variance Analysis'!$A$38)</f>
        <v>#REF!</v>
      </c>
      <c r="J23" s="59" t="e">
        <f>SUMIFS('Variance Analysis'!J$30:J$45,'Variance Analysis'!$B$30:$B$45,'Variance Analysis'!$B$32,'Variance Analysis'!$A$30:$A$45,'Variance Analysis'!$A$38)</f>
        <v>#REF!</v>
      </c>
      <c r="K23" s="59" t="e">
        <f>SUMIFS('Variance Analysis'!K$30:K$45,'Variance Analysis'!$B$30:$B$45,'Variance Analysis'!$B$32,'Variance Analysis'!$A$30:$A$45,'Variance Analysis'!$A$38)</f>
        <v>#REF!</v>
      </c>
      <c r="L23" s="59" t="e">
        <f>SUMIFS('Variance Analysis'!L$30:L$45,'Variance Analysis'!$B$30:$B$45,'Variance Analysis'!$B$32,'Variance Analysis'!$A$30:$A$45,'Variance Analysis'!$A$38)</f>
        <v>#REF!</v>
      </c>
      <c r="M23" s="59" t="e">
        <f>SUMIFS('Variance Analysis'!M$30:M$45,'Variance Analysis'!$B$30:$B$45,'Variance Analysis'!$B$32,'Variance Analysis'!$A$30:$A$45,'Variance Analysis'!$A$38)</f>
        <v>#REF!</v>
      </c>
      <c r="N23" s="59" t="e">
        <f>SUMIFS('Variance Analysis'!N$30:N$45,'Variance Analysis'!$B$30:$B$45,'Variance Analysis'!$B$32,'Variance Analysis'!$A$30:$A$45,'Variance Analysis'!$A$38)</f>
        <v>#REF!</v>
      </c>
    </row>
    <row r="24" spans="1:14" ht="14.25" customHeight="1" thickBot="1">
      <c r="A24" s="30" t="s">
        <v>79</v>
      </c>
      <c r="B24" s="30" t="s">
        <v>41</v>
      </c>
      <c r="C24" s="59" t="e">
        <f>SUMIFS('Variance Analysis'!C$30:C$45,'Variance Analysis'!$B$30:$B$45,'Variance Analysis'!$B$30,'Variance Analysis'!$A$30:$A$45,'Variance Analysis'!$A$38)</f>
        <v>#REF!</v>
      </c>
      <c r="D24" s="59" t="e">
        <f>SUMIFS('Variance Analysis'!D$30:D$45,'Variance Analysis'!$B$30:$B$45,'Variance Analysis'!$B$30,'Variance Analysis'!$A$30:$A$45,'Variance Analysis'!$A$38)</f>
        <v>#REF!</v>
      </c>
      <c r="E24" s="59" t="e">
        <f>SUMIFS('Variance Analysis'!E$30:E$45,'Variance Analysis'!$B$30:$B$45,'Variance Analysis'!$B$30,'Variance Analysis'!$A$30:$A$45,'Variance Analysis'!$A$38)</f>
        <v>#REF!</v>
      </c>
      <c r="F24" s="59" t="e">
        <f>SUMIFS('Variance Analysis'!F$30:F$45,'Variance Analysis'!$B$30:$B$45,'Variance Analysis'!$B$30,'Variance Analysis'!$A$30:$A$45,'Variance Analysis'!$A$38)</f>
        <v>#REF!</v>
      </c>
      <c r="G24" s="59" t="e">
        <f>SUMIFS('Variance Analysis'!G$30:G$45,'Variance Analysis'!$B$30:$B$45,'Variance Analysis'!$B$30,'Variance Analysis'!$A$30:$A$45,'Variance Analysis'!$A$38)</f>
        <v>#REF!</v>
      </c>
      <c r="H24" s="59" t="e">
        <f>SUMIFS('Variance Analysis'!H$30:H$45,'Variance Analysis'!$B$30:$B$45,'Variance Analysis'!$B$30,'Variance Analysis'!$A$30:$A$45,'Variance Analysis'!$A$38)</f>
        <v>#REF!</v>
      </c>
      <c r="I24" s="59" t="e">
        <f>SUMIFS('Variance Analysis'!I$30:I$45,'Variance Analysis'!$B$30:$B$45,'Variance Analysis'!$B$30,'Variance Analysis'!$A$30:$A$45,'Variance Analysis'!$A$38)</f>
        <v>#REF!</v>
      </c>
      <c r="J24" s="59" t="e">
        <f>SUMIFS('Variance Analysis'!J$30:J$45,'Variance Analysis'!$B$30:$B$45,'Variance Analysis'!$B$30,'Variance Analysis'!$A$30:$A$45,'Variance Analysis'!$A$38)</f>
        <v>#REF!</v>
      </c>
      <c r="K24" s="59" t="e">
        <f>SUMIFS('Variance Analysis'!K$30:K$45,'Variance Analysis'!$B$30:$B$45,'Variance Analysis'!$B$30,'Variance Analysis'!$A$30:$A$45,'Variance Analysis'!$A$38)</f>
        <v>#REF!</v>
      </c>
      <c r="L24" s="59" t="e">
        <f>SUMIFS('Variance Analysis'!L$30:L$45,'Variance Analysis'!$B$30:$B$45,'Variance Analysis'!$B$30,'Variance Analysis'!$A$30:$A$45,'Variance Analysis'!$A$38)</f>
        <v>#REF!</v>
      </c>
      <c r="M24" s="59" t="e">
        <f>SUMIFS('Variance Analysis'!M$30:M$45,'Variance Analysis'!$B$30:$B$45,'Variance Analysis'!$B$30,'Variance Analysis'!$A$30:$A$45,'Variance Analysis'!$A$38)</f>
        <v>#REF!</v>
      </c>
      <c r="N24" s="59" t="e">
        <f>SUMIFS('Variance Analysis'!N$30:N$45,'Variance Analysis'!$B$30:$B$45,'Variance Analysis'!$B$30,'Variance Analysis'!$A$30:$A$45,'Variance Analysis'!$A$38)</f>
        <v>#REF!</v>
      </c>
    </row>
    <row r="25" spans="1:14" ht="14.25" customHeight="1" thickTop="1" thickBot="1">
      <c r="A25" s="14" t="s">
        <v>116</v>
      </c>
      <c r="B25" s="15" t="s">
        <v>41</v>
      </c>
      <c r="C25" s="62" t="e">
        <f>ABS(C24)-SUM(C21:C23)</f>
        <v>#REF!</v>
      </c>
      <c r="D25" s="62" t="e">
        <f t="shared" ref="D25:N25" si="2">ABS(D24)-SUM(D21:D23)</f>
        <v>#REF!</v>
      </c>
      <c r="E25" s="62" t="e">
        <f t="shared" si="2"/>
        <v>#REF!</v>
      </c>
      <c r="F25" s="62" t="e">
        <f t="shared" si="2"/>
        <v>#REF!</v>
      </c>
      <c r="G25" s="62" t="e">
        <f t="shared" si="2"/>
        <v>#REF!</v>
      </c>
      <c r="H25" s="62" t="e">
        <f t="shared" si="2"/>
        <v>#REF!</v>
      </c>
      <c r="I25" s="62" t="e">
        <f t="shared" si="2"/>
        <v>#REF!</v>
      </c>
      <c r="J25" s="62" t="e">
        <f t="shared" si="2"/>
        <v>#REF!</v>
      </c>
      <c r="K25" s="62" t="e">
        <f t="shared" si="2"/>
        <v>#REF!</v>
      </c>
      <c r="L25" s="62" t="e">
        <f t="shared" si="2"/>
        <v>#REF!</v>
      </c>
      <c r="M25" s="62" t="e">
        <f t="shared" si="2"/>
        <v>#REF!</v>
      </c>
      <c r="N25" s="62" t="e">
        <f t="shared" si="2"/>
        <v>#REF!</v>
      </c>
    </row>
    <row r="26" spans="1:14" s="35" customFormat="1" ht="26.65" customHeight="1">
      <c r="A26" s="57" t="s">
        <v>187</v>
      </c>
      <c r="B26" s="55"/>
      <c r="C26" s="56"/>
      <c r="D26" s="56"/>
      <c r="E26" s="56"/>
      <c r="F26" s="56"/>
      <c r="G26" s="56"/>
      <c r="H26" s="56"/>
      <c r="I26" s="56"/>
      <c r="J26" s="56"/>
      <c r="K26" s="56"/>
      <c r="L26" s="56"/>
      <c r="M26" s="56"/>
      <c r="N26" s="56"/>
    </row>
    <row r="27" spans="1:14" s="34" customFormat="1" ht="14.25" customHeight="1">
      <c r="A27" s="28" t="s">
        <v>183</v>
      </c>
      <c r="B27" s="28" t="s">
        <v>167</v>
      </c>
      <c r="C27" s="61" t="s">
        <v>124</v>
      </c>
      <c r="D27" s="61" t="s">
        <v>125</v>
      </c>
      <c r="E27" s="61" t="s">
        <v>126</v>
      </c>
      <c r="F27" s="61" t="s">
        <v>127</v>
      </c>
      <c r="G27" s="61" t="s">
        <v>128</v>
      </c>
      <c r="H27" s="61" t="s">
        <v>129</v>
      </c>
      <c r="I27" s="61" t="s">
        <v>130</v>
      </c>
      <c r="J27" s="61" t="s">
        <v>131</v>
      </c>
      <c r="K27" s="61" t="s">
        <v>132</v>
      </c>
      <c r="L27" s="61" t="s">
        <v>133</v>
      </c>
      <c r="M27" s="61" t="s">
        <v>134</v>
      </c>
      <c r="N27" s="61" t="s">
        <v>135</v>
      </c>
    </row>
    <row r="28" spans="1:14" ht="14.25" customHeight="1">
      <c r="A28" s="58" t="s">
        <v>184</v>
      </c>
      <c r="B28" s="58" t="s">
        <v>41</v>
      </c>
      <c r="C28" s="59" t="e">
        <f>SUMIFS('Variance Analysis'!C$30:C$45,'Variance Analysis'!$B$30:$B$45,'Variance Analysis'!$B$33,'Variance Analysis'!$A$30:$A$45,'Variance Analysis'!$A$42)</f>
        <v>#REF!</v>
      </c>
      <c r="D28" s="59" t="e">
        <f>SUMIFS('Variance Analysis'!D$30:D$45,'Variance Analysis'!$B$30:$B$45,'Variance Analysis'!$B$33,'Variance Analysis'!$A$30:$A$45,'Variance Analysis'!$A$42)</f>
        <v>#REF!</v>
      </c>
      <c r="E28" s="59" t="e">
        <f>SUMIFS('Variance Analysis'!E$30:E$45,'Variance Analysis'!$B$30:$B$45,'Variance Analysis'!$B$33,'Variance Analysis'!$A$30:$A$45,'Variance Analysis'!$A$42)</f>
        <v>#REF!</v>
      </c>
      <c r="F28" s="59" t="e">
        <f>SUMIFS('Variance Analysis'!F$30:F$45,'Variance Analysis'!$B$30:$B$45,'Variance Analysis'!$B$33,'Variance Analysis'!$A$30:$A$45,'Variance Analysis'!$A$42)</f>
        <v>#REF!</v>
      </c>
      <c r="G28" s="59" t="e">
        <f>SUMIFS('Variance Analysis'!G$30:G$45,'Variance Analysis'!$B$30:$B$45,'Variance Analysis'!$B$33,'Variance Analysis'!$A$30:$A$45,'Variance Analysis'!$A$42)</f>
        <v>#REF!</v>
      </c>
      <c r="H28" s="59" t="e">
        <f>SUMIFS('Variance Analysis'!H$30:H$45,'Variance Analysis'!$B$30:$B$45,'Variance Analysis'!$B$33,'Variance Analysis'!$A$30:$A$45,'Variance Analysis'!$A$42)</f>
        <v>#REF!</v>
      </c>
      <c r="I28" s="59" t="e">
        <f>SUMIFS('Variance Analysis'!I$30:I$45,'Variance Analysis'!$B$30:$B$45,'Variance Analysis'!$B$33,'Variance Analysis'!$A$30:$A$45,'Variance Analysis'!$A$42)</f>
        <v>#REF!</v>
      </c>
      <c r="J28" s="59" t="e">
        <f>SUMIFS('Variance Analysis'!J$30:J$45,'Variance Analysis'!$B$30:$B$45,'Variance Analysis'!$B$33,'Variance Analysis'!$A$30:$A$45,'Variance Analysis'!$A$42)</f>
        <v>#REF!</v>
      </c>
      <c r="K28" s="59" t="e">
        <f>SUMIFS('Variance Analysis'!K$30:K$45,'Variance Analysis'!$B$30:$B$45,'Variance Analysis'!$B$33,'Variance Analysis'!$A$30:$A$45,'Variance Analysis'!$A$42)</f>
        <v>#REF!</v>
      </c>
      <c r="L28" s="59" t="e">
        <f>SUMIFS('Variance Analysis'!L$30:L$45,'Variance Analysis'!$B$30:$B$45,'Variance Analysis'!$B$33,'Variance Analysis'!$A$30:$A$45,'Variance Analysis'!$A$42)</f>
        <v>#REF!</v>
      </c>
      <c r="M28" s="59" t="e">
        <f>SUMIFS('Variance Analysis'!M$30:M$45,'Variance Analysis'!$B$30:$B$45,'Variance Analysis'!$B$33,'Variance Analysis'!$A$30:$A$45,'Variance Analysis'!$A$42)</f>
        <v>#REF!</v>
      </c>
      <c r="N28" s="59" t="e">
        <f>SUMIFS('Variance Analysis'!N$30:N$45,'Variance Analysis'!$B$30:$B$45,'Variance Analysis'!$B$33,'Variance Analysis'!$A$30:$A$45,'Variance Analysis'!$A$42)</f>
        <v>#REF!</v>
      </c>
    </row>
    <row r="29" spans="1:14" ht="14.25" customHeight="1">
      <c r="A29" s="58" t="s">
        <v>185</v>
      </c>
      <c r="B29" s="58" t="s">
        <v>41</v>
      </c>
      <c r="C29" s="59" t="e">
        <f>SUMIFS('Variance Analysis'!C$30:C$45,'Variance Analysis'!$B$30:$B$45,'Variance Analysis'!$B$31,'Variance Analysis'!$A$30:$A$45,'Variance Analysis'!$A$42)</f>
        <v>#REF!</v>
      </c>
      <c r="D29" s="59" t="e">
        <f>SUMIFS('Variance Analysis'!D$30:D$45,'Variance Analysis'!$B$30:$B$45,'Variance Analysis'!$B$31,'Variance Analysis'!$A$30:$A$45,'Variance Analysis'!$A$42)</f>
        <v>#REF!</v>
      </c>
      <c r="E29" s="59" t="e">
        <f>SUMIFS('Variance Analysis'!E$30:E$45,'Variance Analysis'!$B$30:$B$45,'Variance Analysis'!$B$31,'Variance Analysis'!$A$30:$A$45,'Variance Analysis'!$A$42)</f>
        <v>#REF!</v>
      </c>
      <c r="F29" s="59" t="e">
        <f>SUMIFS('Variance Analysis'!F$30:F$45,'Variance Analysis'!$B$30:$B$45,'Variance Analysis'!$B$31,'Variance Analysis'!$A$30:$A$45,'Variance Analysis'!$A$42)</f>
        <v>#REF!</v>
      </c>
      <c r="G29" s="59" t="e">
        <f>SUMIFS('Variance Analysis'!G$30:G$45,'Variance Analysis'!$B$30:$B$45,'Variance Analysis'!$B$31,'Variance Analysis'!$A$30:$A$45,'Variance Analysis'!$A$42)</f>
        <v>#REF!</v>
      </c>
      <c r="H29" s="59" t="e">
        <f>SUMIFS('Variance Analysis'!H$30:H$45,'Variance Analysis'!$B$30:$B$45,'Variance Analysis'!$B$31,'Variance Analysis'!$A$30:$A$45,'Variance Analysis'!$A$42)</f>
        <v>#REF!</v>
      </c>
      <c r="I29" s="59" t="e">
        <f>SUMIFS('Variance Analysis'!I$30:I$45,'Variance Analysis'!$B$30:$B$45,'Variance Analysis'!$B$31,'Variance Analysis'!$A$30:$A$45,'Variance Analysis'!$A$42)</f>
        <v>#REF!</v>
      </c>
      <c r="J29" s="59" t="e">
        <f>SUMIFS('Variance Analysis'!J$30:J$45,'Variance Analysis'!$B$30:$B$45,'Variance Analysis'!$B$31,'Variance Analysis'!$A$30:$A$45,'Variance Analysis'!$A$42)</f>
        <v>#REF!</v>
      </c>
      <c r="K29" s="59" t="e">
        <f>SUMIFS('Variance Analysis'!K$30:K$45,'Variance Analysis'!$B$30:$B$45,'Variance Analysis'!$B$31,'Variance Analysis'!$A$30:$A$45,'Variance Analysis'!$A$42)</f>
        <v>#REF!</v>
      </c>
      <c r="L29" s="59" t="e">
        <f>SUMIFS('Variance Analysis'!L$30:L$45,'Variance Analysis'!$B$30:$B$45,'Variance Analysis'!$B$31,'Variance Analysis'!$A$30:$A$45,'Variance Analysis'!$A$42)</f>
        <v>#REF!</v>
      </c>
      <c r="M29" s="59" t="e">
        <f>SUMIFS('Variance Analysis'!M$30:M$45,'Variance Analysis'!$B$30:$B$45,'Variance Analysis'!$B$31,'Variance Analysis'!$A$30:$A$45,'Variance Analysis'!$A$42)</f>
        <v>#REF!</v>
      </c>
      <c r="N29" s="59" t="e">
        <f>SUMIFS('Variance Analysis'!N$30:N$45,'Variance Analysis'!$B$30:$B$45,'Variance Analysis'!$B$31,'Variance Analysis'!$A$30:$A$45,'Variance Analysis'!$A$42)</f>
        <v>#REF!</v>
      </c>
    </row>
    <row r="30" spans="1:14" ht="14.25" customHeight="1">
      <c r="A30" s="58" t="s">
        <v>186</v>
      </c>
      <c r="B30" s="58" t="s">
        <v>41</v>
      </c>
      <c r="C30" s="59" t="e">
        <f>SUMIFS('Variance Analysis'!C$30:C$45,'Variance Analysis'!$B$30:$B$45,'Variance Analysis'!$B$32,'Variance Analysis'!$A$30:$A$45,'Variance Analysis'!$A$42)</f>
        <v>#REF!</v>
      </c>
      <c r="D30" s="59" t="e">
        <f>SUMIFS('Variance Analysis'!D$30:D$45,'Variance Analysis'!$B$30:$B$45,'Variance Analysis'!$B$32,'Variance Analysis'!$A$30:$A$45,'Variance Analysis'!$A$42)</f>
        <v>#REF!</v>
      </c>
      <c r="E30" s="59" t="e">
        <f>SUMIFS('Variance Analysis'!E$30:E$45,'Variance Analysis'!$B$30:$B$45,'Variance Analysis'!$B$32,'Variance Analysis'!$A$30:$A$45,'Variance Analysis'!$A$42)</f>
        <v>#REF!</v>
      </c>
      <c r="F30" s="59" t="e">
        <f>SUMIFS('Variance Analysis'!F$30:F$45,'Variance Analysis'!$B$30:$B$45,'Variance Analysis'!$B$32,'Variance Analysis'!$A$30:$A$45,'Variance Analysis'!$A$42)</f>
        <v>#REF!</v>
      </c>
      <c r="G30" s="59" t="e">
        <f>SUMIFS('Variance Analysis'!G$30:G$45,'Variance Analysis'!$B$30:$B$45,'Variance Analysis'!$B$32,'Variance Analysis'!$A$30:$A$45,'Variance Analysis'!$A$42)</f>
        <v>#REF!</v>
      </c>
      <c r="H30" s="59" t="e">
        <f>SUMIFS('Variance Analysis'!H$30:H$45,'Variance Analysis'!$B$30:$B$45,'Variance Analysis'!$B$32,'Variance Analysis'!$A$30:$A$45,'Variance Analysis'!$A$42)</f>
        <v>#REF!</v>
      </c>
      <c r="I30" s="59" t="e">
        <f>SUMIFS('Variance Analysis'!I$30:I$45,'Variance Analysis'!$B$30:$B$45,'Variance Analysis'!$B$32,'Variance Analysis'!$A$30:$A$45,'Variance Analysis'!$A$42)</f>
        <v>#REF!</v>
      </c>
      <c r="J30" s="59" t="e">
        <f>SUMIFS('Variance Analysis'!J$30:J$45,'Variance Analysis'!$B$30:$B$45,'Variance Analysis'!$B$32,'Variance Analysis'!$A$30:$A$45,'Variance Analysis'!$A$42)</f>
        <v>#REF!</v>
      </c>
      <c r="K30" s="59" t="e">
        <f>SUMIFS('Variance Analysis'!K$30:K$45,'Variance Analysis'!$B$30:$B$45,'Variance Analysis'!$B$32,'Variance Analysis'!$A$30:$A$45,'Variance Analysis'!$A$42)</f>
        <v>#REF!</v>
      </c>
      <c r="L30" s="59" t="e">
        <f>SUMIFS('Variance Analysis'!L$30:L$45,'Variance Analysis'!$B$30:$B$45,'Variance Analysis'!$B$32,'Variance Analysis'!$A$30:$A$45,'Variance Analysis'!$A$42)</f>
        <v>#REF!</v>
      </c>
      <c r="M30" s="59" t="e">
        <f>SUMIFS('Variance Analysis'!M$30:M$45,'Variance Analysis'!$B$30:$B$45,'Variance Analysis'!$B$32,'Variance Analysis'!$A$30:$A$45,'Variance Analysis'!$A$42)</f>
        <v>#REF!</v>
      </c>
      <c r="N30" s="59" t="e">
        <f>SUMIFS('Variance Analysis'!N$30:N$45,'Variance Analysis'!$B$30:$B$45,'Variance Analysis'!$B$32,'Variance Analysis'!$A$30:$A$45,'Variance Analysis'!$A$42)</f>
        <v>#REF!</v>
      </c>
    </row>
    <row r="31" spans="1:14" ht="14.25" customHeight="1" thickBot="1">
      <c r="A31" s="30" t="s">
        <v>79</v>
      </c>
      <c r="B31" s="30" t="s">
        <v>41</v>
      </c>
      <c r="C31" s="59" t="e">
        <f>SUMIFS('Variance Analysis'!C$30:C$45,'Variance Analysis'!$B$30:$B$45,'Variance Analysis'!$B$30,'Variance Analysis'!$A$30:$A$45,'Variance Analysis'!$A$42)</f>
        <v>#REF!</v>
      </c>
      <c r="D31" s="59" t="e">
        <f>SUMIFS('Variance Analysis'!D$30:D$45,'Variance Analysis'!$B$30:$B$45,'Variance Analysis'!$B$30,'Variance Analysis'!$A$30:$A$45,'Variance Analysis'!$A$42)</f>
        <v>#REF!</v>
      </c>
      <c r="E31" s="59" t="e">
        <f>SUMIFS('Variance Analysis'!E$30:E$45,'Variance Analysis'!$B$30:$B$45,'Variance Analysis'!$B$30,'Variance Analysis'!$A$30:$A$45,'Variance Analysis'!$A$42)</f>
        <v>#REF!</v>
      </c>
      <c r="F31" s="59" t="e">
        <f>SUMIFS('Variance Analysis'!F$30:F$45,'Variance Analysis'!$B$30:$B$45,'Variance Analysis'!$B$30,'Variance Analysis'!$A$30:$A$45,'Variance Analysis'!$A$42)</f>
        <v>#REF!</v>
      </c>
      <c r="G31" s="59" t="e">
        <f>SUMIFS('Variance Analysis'!G$30:G$45,'Variance Analysis'!$B$30:$B$45,'Variance Analysis'!$B$30,'Variance Analysis'!$A$30:$A$45,'Variance Analysis'!$A$42)</f>
        <v>#REF!</v>
      </c>
      <c r="H31" s="59" t="e">
        <f>SUMIFS('Variance Analysis'!H$30:H$45,'Variance Analysis'!$B$30:$B$45,'Variance Analysis'!$B$30,'Variance Analysis'!$A$30:$A$45,'Variance Analysis'!$A$42)</f>
        <v>#REF!</v>
      </c>
      <c r="I31" s="59" t="e">
        <f>SUMIFS('Variance Analysis'!I$30:I$45,'Variance Analysis'!$B$30:$B$45,'Variance Analysis'!$B$30,'Variance Analysis'!$A$30:$A$45,'Variance Analysis'!$A$42)</f>
        <v>#REF!</v>
      </c>
      <c r="J31" s="59" t="e">
        <f>SUMIFS('Variance Analysis'!J$30:J$45,'Variance Analysis'!$B$30:$B$45,'Variance Analysis'!$B$30,'Variance Analysis'!$A$30:$A$45,'Variance Analysis'!$A$42)</f>
        <v>#REF!</v>
      </c>
      <c r="K31" s="59" t="e">
        <f>SUMIFS('Variance Analysis'!K$30:K$45,'Variance Analysis'!$B$30:$B$45,'Variance Analysis'!$B$30,'Variance Analysis'!$A$30:$A$45,'Variance Analysis'!$A$42)</f>
        <v>#REF!</v>
      </c>
      <c r="L31" s="59" t="e">
        <f>SUMIFS('Variance Analysis'!L$30:L$45,'Variance Analysis'!$B$30:$B$45,'Variance Analysis'!$B$30,'Variance Analysis'!$A$30:$A$45,'Variance Analysis'!$A$42)</f>
        <v>#REF!</v>
      </c>
      <c r="M31" s="59" t="e">
        <f>SUMIFS('Variance Analysis'!M$30:M$45,'Variance Analysis'!$B$30:$B$45,'Variance Analysis'!$B$30,'Variance Analysis'!$A$30:$A$45,'Variance Analysis'!$A$42)</f>
        <v>#REF!</v>
      </c>
      <c r="N31" s="59" t="e">
        <f>SUMIFS('Variance Analysis'!N$30:N$45,'Variance Analysis'!$B$30:$B$45,'Variance Analysis'!$B$30,'Variance Analysis'!$A$30:$A$45,'Variance Analysis'!$A$42)</f>
        <v>#REF!</v>
      </c>
    </row>
    <row r="32" spans="1:14" ht="14.25" customHeight="1" thickTop="1" thickBot="1">
      <c r="A32" s="14" t="s">
        <v>116</v>
      </c>
      <c r="B32" s="15" t="s">
        <v>41</v>
      </c>
      <c r="C32" s="62" t="e">
        <f>ABS(C31)-SUM(C28:C30)</f>
        <v>#REF!</v>
      </c>
      <c r="D32" s="62" t="e">
        <f t="shared" ref="D32:N32" si="3">ABS(D31)-SUM(D28:D30)</f>
        <v>#REF!</v>
      </c>
      <c r="E32" s="62" t="e">
        <f t="shared" si="3"/>
        <v>#REF!</v>
      </c>
      <c r="F32" s="62" t="e">
        <f t="shared" si="3"/>
        <v>#REF!</v>
      </c>
      <c r="G32" s="62" t="e">
        <f t="shared" si="3"/>
        <v>#REF!</v>
      </c>
      <c r="H32" s="62" t="e">
        <f t="shared" si="3"/>
        <v>#REF!</v>
      </c>
      <c r="I32" s="62" t="e">
        <f t="shared" si="3"/>
        <v>#REF!</v>
      </c>
      <c r="J32" s="62" t="e">
        <f t="shared" si="3"/>
        <v>#REF!</v>
      </c>
      <c r="K32" s="62" t="e">
        <f t="shared" si="3"/>
        <v>#REF!</v>
      </c>
      <c r="L32" s="62" t="e">
        <f t="shared" si="3"/>
        <v>#REF!</v>
      </c>
      <c r="M32" s="62" t="e">
        <f t="shared" si="3"/>
        <v>#REF!</v>
      </c>
      <c r="N32" s="62" t="e">
        <f t="shared" si="3"/>
        <v>#REF!</v>
      </c>
    </row>
    <row r="33" spans="1:14" s="26" customFormat="1" ht="37.15" customHeight="1">
      <c r="A33" s="65" t="s">
        <v>188</v>
      </c>
      <c r="B33" s="63"/>
      <c r="C33" s="64"/>
      <c r="D33" s="64"/>
      <c r="E33" s="64"/>
      <c r="F33" s="64"/>
      <c r="G33" s="64"/>
      <c r="H33" s="64"/>
      <c r="I33" s="64"/>
      <c r="J33" s="64"/>
      <c r="K33" s="64"/>
      <c r="L33" s="64"/>
      <c r="M33" s="64"/>
      <c r="N33" s="64"/>
    </row>
    <row r="34" spans="1:14" s="26" customFormat="1" ht="14.25" customHeight="1">
      <c r="A34" s="63"/>
      <c r="B34" s="63"/>
      <c r="C34" s="64"/>
      <c r="D34" s="64"/>
      <c r="E34" s="64"/>
      <c r="F34" s="64"/>
      <c r="G34" s="64"/>
      <c r="H34" s="64"/>
      <c r="I34" s="64"/>
      <c r="J34" s="64"/>
      <c r="K34" s="64"/>
      <c r="L34" s="64"/>
      <c r="M34" s="64"/>
      <c r="N34" s="64"/>
    </row>
    <row r="35" spans="1:14" s="27" customFormat="1" ht="21">
      <c r="A35" s="38" t="s">
        <v>37</v>
      </c>
      <c r="B35" s="28" t="s">
        <v>167</v>
      </c>
      <c r="C35" s="29" t="s">
        <v>124</v>
      </c>
      <c r="D35" s="29" t="s">
        <v>125</v>
      </c>
      <c r="E35" s="29" t="s">
        <v>126</v>
      </c>
      <c r="F35" s="29" t="s">
        <v>127</v>
      </c>
      <c r="G35" s="29" t="s">
        <v>128</v>
      </c>
      <c r="H35" s="29" t="s">
        <v>129</v>
      </c>
      <c r="I35" s="29" t="s">
        <v>130</v>
      </c>
      <c r="J35" s="29" t="s">
        <v>131</v>
      </c>
      <c r="K35" s="29" t="s">
        <v>132</v>
      </c>
      <c r="L35" s="29" t="s">
        <v>133</v>
      </c>
      <c r="M35" s="29" t="s">
        <v>134</v>
      </c>
      <c r="N35" s="29" t="s">
        <v>135</v>
      </c>
    </row>
    <row r="36" spans="1:14" ht="14.25" customHeight="1">
      <c r="A36" s="58" t="s">
        <v>184</v>
      </c>
      <c r="B36" s="58" t="s">
        <v>41</v>
      </c>
      <c r="C36" s="78" t="e">
        <f>SUMIFS('Variance Analysis'!C$9:C$24,'Variance Analysis'!$B$9:$B$24,'Variance Analysis'!$B$12,'Variance Analysis'!$A$9:$A$24,'Variance Analysis'!$A$12)</f>
        <v>#REF!</v>
      </c>
      <c r="D36" s="78" t="e">
        <f>SUMIFS('Variance Analysis'!D$9:D$24,'Variance Analysis'!$B$9:$B$24,'Variance Analysis'!$B$12,'Variance Analysis'!$A$9:$A$24,'Variance Analysis'!$A$12)</f>
        <v>#REF!</v>
      </c>
      <c r="E36" s="78" t="e">
        <f>SUMIFS('Variance Analysis'!E$9:E$24,'Variance Analysis'!$B$9:$B$24,'Variance Analysis'!$B$12,'Variance Analysis'!$A$9:$A$24,'Variance Analysis'!$A$12)</f>
        <v>#REF!</v>
      </c>
      <c r="F36" s="78" t="e">
        <f>SUMIFS('Variance Analysis'!F$9:F$24,'Variance Analysis'!$B$9:$B$24,'Variance Analysis'!$B$12,'Variance Analysis'!$A$9:$A$24,'Variance Analysis'!$A$12)</f>
        <v>#REF!</v>
      </c>
      <c r="G36" s="78" t="e">
        <f>SUMIFS('Variance Analysis'!G$9:G$24,'Variance Analysis'!$B$9:$B$24,'Variance Analysis'!$B$12,'Variance Analysis'!$A$9:$A$24,'Variance Analysis'!$A$12)</f>
        <v>#REF!</v>
      </c>
      <c r="H36" s="78" t="e">
        <f>SUMIFS('Variance Analysis'!H$9:H$24,'Variance Analysis'!$B$9:$B$24,'Variance Analysis'!$B$12,'Variance Analysis'!$A$9:$A$24,'Variance Analysis'!$A$12)</f>
        <v>#REF!</v>
      </c>
      <c r="I36" s="78" t="e">
        <f>SUMIFS('Variance Analysis'!I$9:I$24,'Variance Analysis'!$B$9:$B$24,'Variance Analysis'!$B$12,'Variance Analysis'!$A$9:$A$24,'Variance Analysis'!$A$12)</f>
        <v>#REF!</v>
      </c>
      <c r="J36" s="78" t="e">
        <f>SUMIFS('Variance Analysis'!J$9:J$24,'Variance Analysis'!$B$9:$B$24,'Variance Analysis'!$B$12,'Variance Analysis'!$A$9:$A$24,'Variance Analysis'!$A$12)</f>
        <v>#REF!</v>
      </c>
      <c r="K36" s="78" t="e">
        <f>SUMIFS('Variance Analysis'!K$9:K$24,'Variance Analysis'!$B$9:$B$24,'Variance Analysis'!$B$12,'Variance Analysis'!$A$9:$A$24,'Variance Analysis'!$A$12)</f>
        <v>#REF!</v>
      </c>
      <c r="L36" s="78" t="e">
        <f>SUMIFS('Variance Analysis'!L$9:L$24,'Variance Analysis'!$B$9:$B$24,'Variance Analysis'!$B$12,'Variance Analysis'!$A$9:$A$24,'Variance Analysis'!$A$12)</f>
        <v>#REF!</v>
      </c>
      <c r="M36" s="78" t="e">
        <f>SUMIFS('Variance Analysis'!M$9:M$24,'Variance Analysis'!$B$9:$B$24,'Variance Analysis'!$B$12,'Variance Analysis'!$A$9:$A$24,'Variance Analysis'!$A$12)</f>
        <v>#REF!</v>
      </c>
      <c r="N36" s="78" t="e">
        <f>SUMIFS('Variance Analysis'!N$9:N$24,'Variance Analysis'!$B$9:$B$24,'Variance Analysis'!$B$12,'Variance Analysis'!$A$9:$A$24,'Variance Analysis'!$A$12)</f>
        <v>#REF!</v>
      </c>
    </row>
    <row r="37" spans="1:14" ht="14.25" customHeight="1">
      <c r="A37" s="58" t="s">
        <v>145</v>
      </c>
      <c r="B37" s="58" t="s">
        <v>41</v>
      </c>
      <c r="C37" s="78" t="e">
        <f>SUMIFS('Variance Analysis'!C$9:C$24,'Variance Analysis'!$B$9:$B$24,'Variance Analysis'!$B$10,'Variance Analysis'!$A$9:$A$24,'Variance Analysis'!$A$12)</f>
        <v>#REF!</v>
      </c>
      <c r="D37" s="78" t="e">
        <f>SUMIFS('Variance Analysis'!D$9:D$24,'Variance Analysis'!$B$9:$B$24,'Variance Analysis'!$B$10,'Variance Analysis'!$A$9:$A$24,'Variance Analysis'!$A$12)</f>
        <v>#REF!</v>
      </c>
      <c r="E37" s="78" t="e">
        <f>SUMIFS('Variance Analysis'!E$9:E$24,'Variance Analysis'!$B$9:$B$24,'Variance Analysis'!$B$10,'Variance Analysis'!$A$9:$A$24,'Variance Analysis'!$A$12)</f>
        <v>#REF!</v>
      </c>
      <c r="F37" s="78" t="e">
        <f>SUMIFS('Variance Analysis'!F$9:F$24,'Variance Analysis'!$B$9:$B$24,'Variance Analysis'!$B$10,'Variance Analysis'!$A$9:$A$24,'Variance Analysis'!$A$12)</f>
        <v>#REF!</v>
      </c>
      <c r="G37" s="78" t="e">
        <f>SUMIFS('Variance Analysis'!G$9:G$24,'Variance Analysis'!$B$9:$B$24,'Variance Analysis'!$B$10,'Variance Analysis'!$A$9:$A$24,'Variance Analysis'!$A$12)</f>
        <v>#REF!</v>
      </c>
      <c r="H37" s="78" t="e">
        <f>SUMIFS('Variance Analysis'!H$9:H$24,'Variance Analysis'!$B$9:$B$24,'Variance Analysis'!$B$10,'Variance Analysis'!$A$9:$A$24,'Variance Analysis'!$A$12)</f>
        <v>#REF!</v>
      </c>
      <c r="I37" s="78" t="e">
        <f>SUMIFS('Variance Analysis'!I$9:I$24,'Variance Analysis'!$B$9:$B$24,'Variance Analysis'!$B$10,'Variance Analysis'!$A$9:$A$24,'Variance Analysis'!$A$12)</f>
        <v>#REF!</v>
      </c>
      <c r="J37" s="78" t="e">
        <f>SUMIFS('Variance Analysis'!J$9:J$24,'Variance Analysis'!$B$9:$B$24,'Variance Analysis'!$B$10,'Variance Analysis'!$A$9:$A$24,'Variance Analysis'!$A$12)</f>
        <v>#REF!</v>
      </c>
      <c r="K37" s="78" t="e">
        <f>SUMIFS('Variance Analysis'!K$9:K$24,'Variance Analysis'!$B$9:$B$24,'Variance Analysis'!$B$10,'Variance Analysis'!$A$9:$A$24,'Variance Analysis'!$A$12)</f>
        <v>#REF!</v>
      </c>
      <c r="L37" s="78" t="e">
        <f>SUMIFS('Variance Analysis'!L$9:L$24,'Variance Analysis'!$B$9:$B$24,'Variance Analysis'!$B$10,'Variance Analysis'!$A$9:$A$24,'Variance Analysis'!$A$12)</f>
        <v>#REF!</v>
      </c>
      <c r="M37" s="78" t="e">
        <f>SUMIFS('Variance Analysis'!M$9:M$24,'Variance Analysis'!$B$9:$B$24,'Variance Analysis'!$B$10,'Variance Analysis'!$A$9:$A$24,'Variance Analysis'!$A$12)</f>
        <v>#REF!</v>
      </c>
      <c r="N37" s="78" t="e">
        <f>SUMIFS('Variance Analysis'!N$9:N$24,'Variance Analysis'!$B$9:$B$24,'Variance Analysis'!$B$10,'Variance Analysis'!$A$9:$A$24,'Variance Analysis'!$A$12)</f>
        <v>#REF!</v>
      </c>
    </row>
    <row r="38" spans="1:14" ht="14.25" customHeight="1">
      <c r="A38" s="58" t="s">
        <v>146</v>
      </c>
      <c r="B38" s="58" t="s">
        <v>41</v>
      </c>
      <c r="C38" s="78" t="e">
        <f>SUMIFS('Variance Analysis'!C$9:C$24,'Variance Analysis'!$B$9:$B$24,'Variance Analysis'!$B$11,'Variance Analysis'!$A$9:$A$24,'Variance Analysis'!$A$12)</f>
        <v>#REF!</v>
      </c>
      <c r="D38" s="78" t="e">
        <f>SUMIFS('Variance Analysis'!D$9:D$24,'Variance Analysis'!$B$9:$B$24,'Variance Analysis'!$B$11,'Variance Analysis'!$A$9:$A$24,'Variance Analysis'!$A$12)</f>
        <v>#REF!</v>
      </c>
      <c r="E38" s="78" t="e">
        <f>SUMIFS('Variance Analysis'!E$9:E$24,'Variance Analysis'!$B$9:$B$24,'Variance Analysis'!$B$11,'Variance Analysis'!$A$9:$A$24,'Variance Analysis'!$A$12)</f>
        <v>#REF!</v>
      </c>
      <c r="F38" s="78" t="e">
        <f>SUMIFS('Variance Analysis'!F$9:F$24,'Variance Analysis'!$B$9:$B$24,'Variance Analysis'!$B$11,'Variance Analysis'!$A$9:$A$24,'Variance Analysis'!$A$12)</f>
        <v>#REF!</v>
      </c>
      <c r="G38" s="78" t="e">
        <f>SUMIFS('Variance Analysis'!G$9:G$24,'Variance Analysis'!$B$9:$B$24,'Variance Analysis'!$B$11,'Variance Analysis'!$A$9:$A$24,'Variance Analysis'!$A$12)</f>
        <v>#REF!</v>
      </c>
      <c r="H38" s="78" t="e">
        <f>SUMIFS('Variance Analysis'!H$9:H$24,'Variance Analysis'!$B$9:$B$24,'Variance Analysis'!$B$11,'Variance Analysis'!$A$9:$A$24,'Variance Analysis'!$A$12)</f>
        <v>#REF!</v>
      </c>
      <c r="I38" s="78" t="e">
        <f>SUMIFS('Variance Analysis'!I$9:I$24,'Variance Analysis'!$B$9:$B$24,'Variance Analysis'!$B$11,'Variance Analysis'!$A$9:$A$24,'Variance Analysis'!$A$12)</f>
        <v>#REF!</v>
      </c>
      <c r="J38" s="78" t="e">
        <f>SUMIFS('Variance Analysis'!J$9:J$24,'Variance Analysis'!$B$9:$B$24,'Variance Analysis'!$B$11,'Variance Analysis'!$A$9:$A$24,'Variance Analysis'!$A$12)</f>
        <v>#REF!</v>
      </c>
      <c r="K38" s="78" t="e">
        <f>SUMIFS('Variance Analysis'!K$9:K$24,'Variance Analysis'!$B$9:$B$24,'Variance Analysis'!$B$11,'Variance Analysis'!$A$9:$A$24,'Variance Analysis'!$A$12)</f>
        <v>#REF!</v>
      </c>
      <c r="L38" s="78" t="e">
        <f>SUMIFS('Variance Analysis'!L$9:L$24,'Variance Analysis'!$B$9:$B$24,'Variance Analysis'!$B$11,'Variance Analysis'!$A$9:$A$24,'Variance Analysis'!$A$12)</f>
        <v>#REF!</v>
      </c>
      <c r="M38" s="78" t="e">
        <f>SUMIFS('Variance Analysis'!M$9:M$24,'Variance Analysis'!$B$9:$B$24,'Variance Analysis'!$B$11,'Variance Analysis'!$A$9:$A$24,'Variance Analysis'!$A$12)</f>
        <v>#REF!</v>
      </c>
      <c r="N38" s="78" t="e">
        <f>SUMIFS('Variance Analysis'!N$9:N$24,'Variance Analysis'!$B$9:$B$24,'Variance Analysis'!$B$11,'Variance Analysis'!$A$9:$A$24,'Variance Analysis'!$A$12)</f>
        <v>#REF!</v>
      </c>
    </row>
    <row r="39" spans="1:14" ht="14.25" customHeight="1" thickBot="1">
      <c r="A39" s="58" t="s">
        <v>79</v>
      </c>
      <c r="B39" s="58" t="s">
        <v>41</v>
      </c>
      <c r="C39" s="78" t="e">
        <f>SUMIFS('Variance Analysis'!C$9:C$24,'Variance Analysis'!$B$9:$B$24,'Variance Analysis'!$B$9,'Variance Analysis'!$A$9:$A$24,'Variance Analysis'!$A$12)</f>
        <v>#REF!</v>
      </c>
      <c r="D39" s="78" t="e">
        <f>SUMIFS('Variance Analysis'!D$9:D$24,'Variance Analysis'!$B$9:$B$24,'Variance Analysis'!$B$9,'Variance Analysis'!$A$9:$A$24,'Variance Analysis'!$A$12)</f>
        <v>#REF!</v>
      </c>
      <c r="E39" s="78" t="e">
        <f>SUMIFS('Variance Analysis'!E$9:E$24,'Variance Analysis'!$B$9:$B$24,'Variance Analysis'!$B$9,'Variance Analysis'!$A$9:$A$24,'Variance Analysis'!$A$12)</f>
        <v>#REF!</v>
      </c>
      <c r="F39" s="78" t="e">
        <f>SUMIFS('Variance Analysis'!F$9:F$24,'Variance Analysis'!$B$9:$B$24,'Variance Analysis'!$B$9,'Variance Analysis'!$A$9:$A$24,'Variance Analysis'!$A$12)</f>
        <v>#REF!</v>
      </c>
      <c r="G39" s="78" t="e">
        <f>SUMIFS('Variance Analysis'!G$9:G$24,'Variance Analysis'!$B$9:$B$24,'Variance Analysis'!$B$9,'Variance Analysis'!$A$9:$A$24,'Variance Analysis'!$A$12)</f>
        <v>#REF!</v>
      </c>
      <c r="H39" s="78" t="e">
        <f>SUMIFS('Variance Analysis'!H$9:H$24,'Variance Analysis'!$B$9:$B$24,'Variance Analysis'!$B$9,'Variance Analysis'!$A$9:$A$24,'Variance Analysis'!$A$12)</f>
        <v>#REF!</v>
      </c>
      <c r="I39" s="78" t="e">
        <f>SUMIFS('Variance Analysis'!I$9:I$24,'Variance Analysis'!$B$9:$B$24,'Variance Analysis'!$B$9,'Variance Analysis'!$A$9:$A$24,'Variance Analysis'!$A$12)</f>
        <v>#REF!</v>
      </c>
      <c r="J39" s="78" t="e">
        <f>SUMIFS('Variance Analysis'!J$9:J$24,'Variance Analysis'!$B$9:$B$24,'Variance Analysis'!$B$9,'Variance Analysis'!$A$9:$A$24,'Variance Analysis'!$A$12)</f>
        <v>#REF!</v>
      </c>
      <c r="K39" s="78" t="e">
        <f>SUMIFS('Variance Analysis'!K$9:K$24,'Variance Analysis'!$B$9:$B$24,'Variance Analysis'!$B$9,'Variance Analysis'!$A$9:$A$24,'Variance Analysis'!$A$12)</f>
        <v>#REF!</v>
      </c>
      <c r="L39" s="78" t="e">
        <f>SUMIFS('Variance Analysis'!L$9:L$24,'Variance Analysis'!$B$9:$B$24,'Variance Analysis'!$B$9,'Variance Analysis'!$A$9:$A$24,'Variance Analysis'!$A$12)</f>
        <v>#REF!</v>
      </c>
      <c r="M39" s="78" t="e">
        <f>SUMIFS('Variance Analysis'!M$9:M$24,'Variance Analysis'!$B$9:$B$24,'Variance Analysis'!$B$9,'Variance Analysis'!$A$9:$A$24,'Variance Analysis'!$A$12)</f>
        <v>#REF!</v>
      </c>
      <c r="N39" s="78" t="e">
        <f>SUMIFS('Variance Analysis'!N$9:N$24,'Variance Analysis'!$B$9:$B$24,'Variance Analysis'!$B$9,'Variance Analysis'!$A$9:$A$24,'Variance Analysis'!$A$12)</f>
        <v>#REF!</v>
      </c>
    </row>
    <row r="40" spans="1:14" ht="14.25" customHeight="1" thickTop="1" thickBot="1">
      <c r="A40" s="14" t="s">
        <v>116</v>
      </c>
      <c r="B40" s="15" t="s">
        <v>41</v>
      </c>
      <c r="C40" s="17" t="e">
        <f>ABS(C39)-SUM(C36:C38)</f>
        <v>#REF!</v>
      </c>
      <c r="D40" s="17" t="e">
        <f t="shared" ref="D40:N40" si="4">ABS(D39)-SUM(D36:D38)</f>
        <v>#REF!</v>
      </c>
      <c r="E40" s="17" t="e">
        <f t="shared" si="4"/>
        <v>#REF!</v>
      </c>
      <c r="F40" s="17" t="e">
        <f t="shared" si="4"/>
        <v>#REF!</v>
      </c>
      <c r="G40" s="17" t="e">
        <f t="shared" si="4"/>
        <v>#REF!</v>
      </c>
      <c r="H40" s="17" t="e">
        <f t="shared" si="4"/>
        <v>#REF!</v>
      </c>
      <c r="I40" s="17" t="e">
        <f t="shared" si="4"/>
        <v>#REF!</v>
      </c>
      <c r="J40" s="17" t="e">
        <f t="shared" si="4"/>
        <v>#REF!</v>
      </c>
      <c r="K40" s="17" t="e">
        <f t="shared" si="4"/>
        <v>#REF!</v>
      </c>
      <c r="L40" s="17" t="e">
        <f t="shared" si="4"/>
        <v>#REF!</v>
      </c>
      <c r="M40" s="17" t="e">
        <f t="shared" si="4"/>
        <v>#REF!</v>
      </c>
      <c r="N40" s="17" t="e">
        <f t="shared" si="4"/>
        <v>#REF!</v>
      </c>
    </row>
    <row r="41" spans="1:14" ht="14.25" customHeight="1">
      <c r="A41" s="51"/>
      <c r="B41" s="52"/>
      <c r="C41" s="54"/>
      <c r="D41" s="54"/>
      <c r="E41" s="54"/>
      <c r="F41" s="54"/>
      <c r="G41" s="54"/>
      <c r="H41" s="54"/>
      <c r="I41" s="54"/>
      <c r="J41" s="54"/>
      <c r="K41" s="54"/>
      <c r="L41" s="54"/>
      <c r="M41" s="54"/>
      <c r="N41" s="54"/>
    </row>
    <row r="42" spans="1:14" ht="14.25" customHeight="1">
      <c r="A42" s="51"/>
      <c r="B42" s="52"/>
      <c r="C42" s="54"/>
      <c r="D42" s="54"/>
      <c r="E42" s="54"/>
      <c r="F42" s="54"/>
      <c r="G42" s="54"/>
      <c r="H42" s="54"/>
      <c r="I42" s="54"/>
      <c r="J42" s="54"/>
      <c r="K42" s="54"/>
      <c r="L42" s="54"/>
      <c r="M42" s="54"/>
      <c r="N42" s="54"/>
    </row>
    <row r="43" spans="1:14" s="27" customFormat="1" ht="33" customHeight="1">
      <c r="A43" s="38" t="s">
        <v>65</v>
      </c>
      <c r="B43" s="28" t="s">
        <v>167</v>
      </c>
      <c r="C43" s="29" t="s">
        <v>124</v>
      </c>
      <c r="D43" s="29" t="s">
        <v>125</v>
      </c>
      <c r="E43" s="29" t="s">
        <v>126</v>
      </c>
      <c r="F43" s="29" t="s">
        <v>127</v>
      </c>
      <c r="G43" s="29" t="s">
        <v>128</v>
      </c>
      <c r="H43" s="29" t="s">
        <v>129</v>
      </c>
      <c r="I43" s="29" t="s">
        <v>130</v>
      </c>
      <c r="J43" s="29" t="s">
        <v>131</v>
      </c>
      <c r="K43" s="29" t="s">
        <v>132</v>
      </c>
      <c r="L43" s="29" t="s">
        <v>133</v>
      </c>
      <c r="M43" s="29" t="s">
        <v>134</v>
      </c>
      <c r="N43" s="29" t="s">
        <v>135</v>
      </c>
    </row>
    <row r="44" spans="1:14" ht="14.25" customHeight="1">
      <c r="A44" s="58" t="s">
        <v>184</v>
      </c>
      <c r="B44" s="58" t="s">
        <v>41</v>
      </c>
      <c r="C44" s="78" t="e">
        <f>SUMIFS('Variance Analysis'!C$9:C$24,'Variance Analysis'!$B$9:$B$24,'Variance Analysis'!$B$12,'Variance Analysis'!$A$9:$A$24,'Variance Analysis'!$A$13)</f>
        <v>#REF!</v>
      </c>
      <c r="D44" s="78" t="e">
        <f>SUMIFS('Variance Analysis'!D$9:D$24,'Variance Analysis'!$B$9:$B$24,'Variance Analysis'!$B$12,'Variance Analysis'!$A$9:$A$24,'Variance Analysis'!$A$13)</f>
        <v>#REF!</v>
      </c>
      <c r="E44" s="78" t="e">
        <f>SUMIFS('Variance Analysis'!E$9:E$24,'Variance Analysis'!$B$9:$B$24,'Variance Analysis'!$B$12,'Variance Analysis'!$A$9:$A$24,'Variance Analysis'!$A$13)</f>
        <v>#REF!</v>
      </c>
      <c r="F44" s="78" t="e">
        <f>SUMIFS('Variance Analysis'!F$9:F$24,'Variance Analysis'!$B$9:$B$24,'Variance Analysis'!$B$12,'Variance Analysis'!$A$9:$A$24,'Variance Analysis'!$A$13)</f>
        <v>#REF!</v>
      </c>
      <c r="G44" s="78" t="e">
        <f>SUMIFS('Variance Analysis'!G$9:G$24,'Variance Analysis'!$B$9:$B$24,'Variance Analysis'!$B$12,'Variance Analysis'!$A$9:$A$24,'Variance Analysis'!$A$13)</f>
        <v>#REF!</v>
      </c>
      <c r="H44" s="78" t="e">
        <f>SUMIFS('Variance Analysis'!H$9:H$24,'Variance Analysis'!$B$9:$B$24,'Variance Analysis'!$B$12,'Variance Analysis'!$A$9:$A$24,'Variance Analysis'!$A$13)</f>
        <v>#REF!</v>
      </c>
      <c r="I44" s="78" t="e">
        <f>SUMIFS('Variance Analysis'!I$9:I$24,'Variance Analysis'!$B$9:$B$24,'Variance Analysis'!$B$12,'Variance Analysis'!$A$9:$A$24,'Variance Analysis'!$A$13)</f>
        <v>#REF!</v>
      </c>
      <c r="J44" s="78" t="e">
        <f>SUMIFS('Variance Analysis'!J$9:J$24,'Variance Analysis'!$B$9:$B$24,'Variance Analysis'!$B$12,'Variance Analysis'!$A$9:$A$24,'Variance Analysis'!$A$13)</f>
        <v>#REF!</v>
      </c>
      <c r="K44" s="78" t="e">
        <f>SUMIFS('Variance Analysis'!K$9:K$24,'Variance Analysis'!$B$9:$B$24,'Variance Analysis'!$B$12,'Variance Analysis'!$A$9:$A$24,'Variance Analysis'!$A$13)</f>
        <v>#REF!</v>
      </c>
      <c r="L44" s="78" t="e">
        <f>SUMIFS('Variance Analysis'!L$9:L$24,'Variance Analysis'!$B$9:$B$24,'Variance Analysis'!$B$12,'Variance Analysis'!$A$9:$A$24,'Variance Analysis'!$A$13)</f>
        <v>#REF!</v>
      </c>
      <c r="M44" s="78" t="e">
        <f>SUMIFS('Variance Analysis'!M$9:M$24,'Variance Analysis'!$B$9:$B$24,'Variance Analysis'!$B$12,'Variance Analysis'!$A$9:$A$24,'Variance Analysis'!$A$13)</f>
        <v>#REF!</v>
      </c>
      <c r="N44" s="78" t="e">
        <f>SUMIFS('Variance Analysis'!N$9:N$24,'Variance Analysis'!$B$9:$B$24,'Variance Analysis'!$B$12,'Variance Analysis'!$A$9:$A$24,'Variance Analysis'!$A$13)</f>
        <v>#REF!</v>
      </c>
    </row>
    <row r="45" spans="1:14" ht="14.25" customHeight="1">
      <c r="A45" s="58" t="s">
        <v>145</v>
      </c>
      <c r="B45" s="58" t="s">
        <v>41</v>
      </c>
      <c r="C45" s="78" t="e">
        <f>SUMIFS('Variance Analysis'!C$9:C$24,'Variance Analysis'!$B$9:$B$24,'Variance Analysis'!$B$10,'Variance Analysis'!$A$9:$A$24,'Variance Analysis'!$A$13)</f>
        <v>#REF!</v>
      </c>
      <c r="D45" s="78" t="e">
        <f>SUMIFS('Variance Analysis'!D$9:D$24,'Variance Analysis'!$B$9:$B$24,'Variance Analysis'!$B$10,'Variance Analysis'!$A$9:$A$24,'Variance Analysis'!$A$13)</f>
        <v>#REF!</v>
      </c>
      <c r="E45" s="78" t="e">
        <f>SUMIFS('Variance Analysis'!E$9:E$24,'Variance Analysis'!$B$9:$B$24,'Variance Analysis'!$B$10,'Variance Analysis'!$A$9:$A$24,'Variance Analysis'!$A$13)</f>
        <v>#REF!</v>
      </c>
      <c r="F45" s="78" t="e">
        <f>SUMIFS('Variance Analysis'!F$9:F$24,'Variance Analysis'!$B$9:$B$24,'Variance Analysis'!$B$10,'Variance Analysis'!$A$9:$A$24,'Variance Analysis'!$A$13)</f>
        <v>#REF!</v>
      </c>
      <c r="G45" s="78" t="e">
        <f>SUMIFS('Variance Analysis'!G$9:G$24,'Variance Analysis'!$B$9:$B$24,'Variance Analysis'!$B$10,'Variance Analysis'!$A$9:$A$24,'Variance Analysis'!$A$13)</f>
        <v>#REF!</v>
      </c>
      <c r="H45" s="78" t="e">
        <f>SUMIFS('Variance Analysis'!H$9:H$24,'Variance Analysis'!$B$9:$B$24,'Variance Analysis'!$B$10,'Variance Analysis'!$A$9:$A$24,'Variance Analysis'!$A$13)</f>
        <v>#REF!</v>
      </c>
      <c r="I45" s="78" t="e">
        <f>SUMIFS('Variance Analysis'!I$9:I$24,'Variance Analysis'!$B$9:$B$24,'Variance Analysis'!$B$10,'Variance Analysis'!$A$9:$A$24,'Variance Analysis'!$A$13)</f>
        <v>#REF!</v>
      </c>
      <c r="J45" s="78" t="e">
        <f>SUMIFS('Variance Analysis'!J$9:J$24,'Variance Analysis'!$B$9:$B$24,'Variance Analysis'!$B$10,'Variance Analysis'!$A$9:$A$24,'Variance Analysis'!$A$13)</f>
        <v>#REF!</v>
      </c>
      <c r="K45" s="78" t="e">
        <f>SUMIFS('Variance Analysis'!K$9:K$24,'Variance Analysis'!$B$9:$B$24,'Variance Analysis'!$B$10,'Variance Analysis'!$A$9:$A$24,'Variance Analysis'!$A$13)</f>
        <v>#REF!</v>
      </c>
      <c r="L45" s="78" t="e">
        <f>SUMIFS('Variance Analysis'!L$9:L$24,'Variance Analysis'!$B$9:$B$24,'Variance Analysis'!$B$10,'Variance Analysis'!$A$9:$A$24,'Variance Analysis'!$A$13)</f>
        <v>#REF!</v>
      </c>
      <c r="M45" s="78" t="e">
        <f>SUMIFS('Variance Analysis'!M$9:M$24,'Variance Analysis'!$B$9:$B$24,'Variance Analysis'!$B$10,'Variance Analysis'!$A$9:$A$24,'Variance Analysis'!$A$13)</f>
        <v>#REF!</v>
      </c>
      <c r="N45" s="78" t="e">
        <f>SUMIFS('Variance Analysis'!N$9:N$24,'Variance Analysis'!$B$9:$B$24,'Variance Analysis'!$B$10,'Variance Analysis'!$A$9:$A$24,'Variance Analysis'!$A$13)</f>
        <v>#REF!</v>
      </c>
    </row>
    <row r="46" spans="1:14" ht="14.25" customHeight="1">
      <c r="A46" s="58" t="s">
        <v>146</v>
      </c>
      <c r="B46" s="58" t="s">
        <v>41</v>
      </c>
      <c r="C46" s="78" t="e">
        <f>SUMIFS('Variance Analysis'!C$9:C$24,'Variance Analysis'!$B$9:$B$24,'Variance Analysis'!$B$11,'Variance Analysis'!$A$9:$A$24,'Variance Analysis'!$A$13)</f>
        <v>#REF!</v>
      </c>
      <c r="D46" s="78" t="e">
        <f>SUMIFS('Variance Analysis'!D$9:D$24,'Variance Analysis'!$B$9:$B$24,'Variance Analysis'!$B$11,'Variance Analysis'!$A$9:$A$24,'Variance Analysis'!$A$13)</f>
        <v>#REF!</v>
      </c>
      <c r="E46" s="78" t="e">
        <f>SUMIFS('Variance Analysis'!E$9:E$24,'Variance Analysis'!$B$9:$B$24,'Variance Analysis'!$B$11,'Variance Analysis'!$A$9:$A$24,'Variance Analysis'!$A$13)</f>
        <v>#REF!</v>
      </c>
      <c r="F46" s="78" t="e">
        <f>SUMIFS('Variance Analysis'!F$9:F$24,'Variance Analysis'!$B$9:$B$24,'Variance Analysis'!$B$11,'Variance Analysis'!$A$9:$A$24,'Variance Analysis'!$A$13)</f>
        <v>#REF!</v>
      </c>
      <c r="G46" s="78" t="e">
        <f>SUMIFS('Variance Analysis'!G$9:G$24,'Variance Analysis'!$B$9:$B$24,'Variance Analysis'!$B$11,'Variance Analysis'!$A$9:$A$24,'Variance Analysis'!$A$13)</f>
        <v>#REF!</v>
      </c>
      <c r="H46" s="78" t="e">
        <f>SUMIFS('Variance Analysis'!H$9:H$24,'Variance Analysis'!$B$9:$B$24,'Variance Analysis'!$B$11,'Variance Analysis'!$A$9:$A$24,'Variance Analysis'!$A$13)</f>
        <v>#REF!</v>
      </c>
      <c r="I46" s="78" t="e">
        <f>SUMIFS('Variance Analysis'!I$9:I$24,'Variance Analysis'!$B$9:$B$24,'Variance Analysis'!$B$11,'Variance Analysis'!$A$9:$A$24,'Variance Analysis'!$A$13)</f>
        <v>#REF!</v>
      </c>
      <c r="J46" s="78" t="e">
        <f>SUMIFS('Variance Analysis'!J$9:J$24,'Variance Analysis'!$B$9:$B$24,'Variance Analysis'!$B$11,'Variance Analysis'!$A$9:$A$24,'Variance Analysis'!$A$13)</f>
        <v>#REF!</v>
      </c>
      <c r="K46" s="78" t="e">
        <f>SUMIFS('Variance Analysis'!K$9:K$24,'Variance Analysis'!$B$9:$B$24,'Variance Analysis'!$B$11,'Variance Analysis'!$A$9:$A$24,'Variance Analysis'!$A$13)</f>
        <v>#REF!</v>
      </c>
      <c r="L46" s="78" t="e">
        <f>SUMIFS('Variance Analysis'!L$9:L$24,'Variance Analysis'!$B$9:$B$24,'Variance Analysis'!$B$11,'Variance Analysis'!$A$9:$A$24,'Variance Analysis'!$A$13)</f>
        <v>#REF!</v>
      </c>
      <c r="M46" s="78" t="e">
        <f>SUMIFS('Variance Analysis'!M$9:M$24,'Variance Analysis'!$B$9:$B$24,'Variance Analysis'!$B$11,'Variance Analysis'!$A$9:$A$24,'Variance Analysis'!$A$13)</f>
        <v>#REF!</v>
      </c>
      <c r="N46" s="78" t="e">
        <f>SUMIFS('Variance Analysis'!N$9:N$24,'Variance Analysis'!$B$9:$B$24,'Variance Analysis'!$B$11,'Variance Analysis'!$A$9:$A$24,'Variance Analysis'!$A$13)</f>
        <v>#REF!</v>
      </c>
    </row>
    <row r="47" spans="1:14" ht="14.25" customHeight="1" thickBot="1">
      <c r="A47" s="58" t="s">
        <v>79</v>
      </c>
      <c r="B47" s="58" t="s">
        <v>41</v>
      </c>
      <c r="C47" s="78" t="e">
        <f>SUMIFS('Variance Analysis'!C$9:C$24,'Variance Analysis'!$B$9:$B$24,'Variance Analysis'!$B$9,'Variance Analysis'!$A$9:$A$24,'Variance Analysis'!$A$13)</f>
        <v>#REF!</v>
      </c>
      <c r="D47" s="78" t="e">
        <f>SUMIFS('Variance Analysis'!D$9:D$24,'Variance Analysis'!$B$9:$B$24,'Variance Analysis'!$B$9,'Variance Analysis'!$A$9:$A$24,'Variance Analysis'!$A$13)</f>
        <v>#REF!</v>
      </c>
      <c r="E47" s="78" t="e">
        <f>SUMIFS('Variance Analysis'!E$9:E$24,'Variance Analysis'!$B$9:$B$24,'Variance Analysis'!$B$9,'Variance Analysis'!$A$9:$A$24,'Variance Analysis'!$A$13)</f>
        <v>#REF!</v>
      </c>
      <c r="F47" s="78" t="e">
        <f>SUMIFS('Variance Analysis'!F$9:F$24,'Variance Analysis'!$B$9:$B$24,'Variance Analysis'!$B$9,'Variance Analysis'!$A$9:$A$24,'Variance Analysis'!$A$13)</f>
        <v>#REF!</v>
      </c>
      <c r="G47" s="78" t="e">
        <f>SUMIFS('Variance Analysis'!G$9:G$24,'Variance Analysis'!$B$9:$B$24,'Variance Analysis'!$B$9,'Variance Analysis'!$A$9:$A$24,'Variance Analysis'!$A$13)</f>
        <v>#REF!</v>
      </c>
      <c r="H47" s="78" t="e">
        <f>SUMIFS('Variance Analysis'!H$9:H$24,'Variance Analysis'!$B$9:$B$24,'Variance Analysis'!$B$9,'Variance Analysis'!$A$9:$A$24,'Variance Analysis'!$A$13)</f>
        <v>#REF!</v>
      </c>
      <c r="I47" s="78" t="e">
        <f>SUMIFS('Variance Analysis'!I$9:I$24,'Variance Analysis'!$B$9:$B$24,'Variance Analysis'!$B$9,'Variance Analysis'!$A$9:$A$24,'Variance Analysis'!$A$13)</f>
        <v>#REF!</v>
      </c>
      <c r="J47" s="78" t="e">
        <f>SUMIFS('Variance Analysis'!J$9:J$24,'Variance Analysis'!$B$9:$B$24,'Variance Analysis'!$B$9,'Variance Analysis'!$A$9:$A$24,'Variance Analysis'!$A$13)</f>
        <v>#REF!</v>
      </c>
      <c r="K47" s="78" t="e">
        <f>SUMIFS('Variance Analysis'!K$9:K$24,'Variance Analysis'!$B$9:$B$24,'Variance Analysis'!$B$9,'Variance Analysis'!$A$9:$A$24,'Variance Analysis'!$A$13)</f>
        <v>#REF!</v>
      </c>
      <c r="L47" s="78" t="e">
        <f>SUMIFS('Variance Analysis'!L$9:L$24,'Variance Analysis'!$B$9:$B$24,'Variance Analysis'!$B$9,'Variance Analysis'!$A$9:$A$24,'Variance Analysis'!$A$13)</f>
        <v>#REF!</v>
      </c>
      <c r="M47" s="78" t="e">
        <f>SUMIFS('Variance Analysis'!M$9:M$24,'Variance Analysis'!$B$9:$B$24,'Variance Analysis'!$B$9,'Variance Analysis'!$A$9:$A$24,'Variance Analysis'!$A$13)</f>
        <v>#REF!</v>
      </c>
      <c r="N47" s="78" t="e">
        <f>SUMIFS('Variance Analysis'!N$9:N$24,'Variance Analysis'!$B$9:$B$24,'Variance Analysis'!$B$9,'Variance Analysis'!$A$9:$A$24,'Variance Analysis'!$A$13)</f>
        <v>#REF!</v>
      </c>
    </row>
    <row r="48" spans="1:14" ht="14.25" customHeight="1" thickTop="1" thickBot="1">
      <c r="A48" s="14" t="s">
        <v>116</v>
      </c>
      <c r="B48" s="15" t="s">
        <v>41</v>
      </c>
      <c r="C48" s="17" t="e">
        <f>ABS(C47)-SUM(C44:C46)</f>
        <v>#REF!</v>
      </c>
      <c r="D48" s="17" t="e">
        <f t="shared" ref="D48:N48" si="5">ABS(D47)-SUM(D44:D46)</f>
        <v>#REF!</v>
      </c>
      <c r="E48" s="17" t="e">
        <f t="shared" si="5"/>
        <v>#REF!</v>
      </c>
      <c r="F48" s="17" t="e">
        <f t="shared" si="5"/>
        <v>#REF!</v>
      </c>
      <c r="G48" s="17" t="e">
        <f t="shared" si="5"/>
        <v>#REF!</v>
      </c>
      <c r="H48" s="17" t="e">
        <f t="shared" si="5"/>
        <v>#REF!</v>
      </c>
      <c r="I48" s="17" t="e">
        <f t="shared" si="5"/>
        <v>#REF!</v>
      </c>
      <c r="J48" s="17" t="e">
        <f t="shared" si="5"/>
        <v>#REF!</v>
      </c>
      <c r="K48" s="17" t="e">
        <f t="shared" si="5"/>
        <v>#REF!</v>
      </c>
      <c r="L48" s="17" t="e">
        <f t="shared" si="5"/>
        <v>#REF!</v>
      </c>
      <c r="M48" s="17" t="e">
        <f t="shared" si="5"/>
        <v>#REF!</v>
      </c>
      <c r="N48" s="17" t="e">
        <f t="shared" si="5"/>
        <v>#REF!</v>
      </c>
    </row>
    <row r="49" spans="1:14" ht="14.25" customHeight="1">
      <c r="A49" s="51"/>
      <c r="B49" s="52"/>
      <c r="C49" s="54"/>
      <c r="D49" s="54"/>
      <c r="E49" s="54"/>
      <c r="F49" s="54"/>
      <c r="G49" s="54"/>
      <c r="H49" s="54"/>
      <c r="I49" s="54"/>
      <c r="J49" s="54"/>
      <c r="K49" s="54"/>
      <c r="L49" s="54"/>
      <c r="M49" s="54"/>
      <c r="N49" s="54"/>
    </row>
    <row r="50" spans="1:14" ht="14.25" customHeight="1">
      <c r="A50" s="51"/>
      <c r="B50" s="52"/>
      <c r="C50" s="54"/>
      <c r="D50" s="54"/>
      <c r="E50" s="54"/>
      <c r="F50" s="54"/>
      <c r="G50" s="54"/>
      <c r="H50" s="54"/>
      <c r="I50" s="54"/>
      <c r="J50" s="54"/>
      <c r="K50" s="54"/>
      <c r="L50" s="54"/>
      <c r="M50" s="54"/>
      <c r="N50" s="54"/>
    </row>
    <row r="51" spans="1:14" s="27" customFormat="1" ht="33" customHeight="1">
      <c r="A51" s="38" t="s">
        <v>66</v>
      </c>
      <c r="B51" s="28" t="s">
        <v>167</v>
      </c>
      <c r="C51" s="29" t="s">
        <v>124</v>
      </c>
      <c r="D51" s="29" t="s">
        <v>125</v>
      </c>
      <c r="E51" s="29" t="s">
        <v>126</v>
      </c>
      <c r="F51" s="29" t="s">
        <v>127</v>
      </c>
      <c r="G51" s="29" t="s">
        <v>128</v>
      </c>
      <c r="H51" s="29" t="s">
        <v>129</v>
      </c>
      <c r="I51" s="29" t="s">
        <v>130</v>
      </c>
      <c r="J51" s="29" t="s">
        <v>131</v>
      </c>
      <c r="K51" s="29" t="s">
        <v>132</v>
      </c>
      <c r="L51" s="29" t="s">
        <v>133</v>
      </c>
      <c r="M51" s="29" t="s">
        <v>134</v>
      </c>
      <c r="N51" s="29" t="s">
        <v>135</v>
      </c>
    </row>
    <row r="52" spans="1:14" ht="14.25" customHeight="1">
      <c r="A52" s="58" t="s">
        <v>184</v>
      </c>
      <c r="B52" s="58" t="s">
        <v>41</v>
      </c>
      <c r="C52" s="78" t="e">
        <f>SUMIFS('Variance Analysis'!C$9:C$24,'Variance Analysis'!$B$9:$B$24,'Variance Analysis'!$B$12,'Variance Analysis'!$A$9:$A$24,'Variance Analysis'!$A$17)</f>
        <v>#REF!</v>
      </c>
      <c r="D52" s="78" t="e">
        <f>SUMIFS('Variance Analysis'!D$9:D$24,'Variance Analysis'!$B$9:$B$24,'Variance Analysis'!$B$12,'Variance Analysis'!$A$9:$A$24,'Variance Analysis'!$A$17)</f>
        <v>#REF!</v>
      </c>
      <c r="E52" s="78" t="e">
        <f>SUMIFS('Variance Analysis'!E$9:E$24,'Variance Analysis'!$B$9:$B$24,'Variance Analysis'!$B$12,'Variance Analysis'!$A$9:$A$24,'Variance Analysis'!$A$17)</f>
        <v>#REF!</v>
      </c>
      <c r="F52" s="78" t="e">
        <f>SUMIFS('Variance Analysis'!F$9:F$24,'Variance Analysis'!$B$9:$B$24,'Variance Analysis'!$B$12,'Variance Analysis'!$A$9:$A$24,'Variance Analysis'!$A$17)</f>
        <v>#REF!</v>
      </c>
      <c r="G52" s="78" t="e">
        <f>SUMIFS('Variance Analysis'!G$9:G$24,'Variance Analysis'!$B$9:$B$24,'Variance Analysis'!$B$12,'Variance Analysis'!$A$9:$A$24,'Variance Analysis'!$A$17)</f>
        <v>#REF!</v>
      </c>
      <c r="H52" s="78" t="e">
        <f>SUMIFS('Variance Analysis'!H$9:H$24,'Variance Analysis'!$B$9:$B$24,'Variance Analysis'!$B$12,'Variance Analysis'!$A$9:$A$24,'Variance Analysis'!$A$17)</f>
        <v>#REF!</v>
      </c>
      <c r="I52" s="78" t="e">
        <f>SUMIFS('Variance Analysis'!I$9:I$24,'Variance Analysis'!$B$9:$B$24,'Variance Analysis'!$B$12,'Variance Analysis'!$A$9:$A$24,'Variance Analysis'!$A$17)</f>
        <v>#REF!</v>
      </c>
      <c r="J52" s="78" t="e">
        <f>SUMIFS('Variance Analysis'!J$9:J$24,'Variance Analysis'!$B$9:$B$24,'Variance Analysis'!$B$12,'Variance Analysis'!$A$9:$A$24,'Variance Analysis'!$A$17)</f>
        <v>#REF!</v>
      </c>
      <c r="K52" s="78" t="e">
        <f>SUMIFS('Variance Analysis'!K$9:K$24,'Variance Analysis'!$B$9:$B$24,'Variance Analysis'!$B$12,'Variance Analysis'!$A$9:$A$24,'Variance Analysis'!$A$17)</f>
        <v>#REF!</v>
      </c>
      <c r="L52" s="78" t="e">
        <f>SUMIFS('Variance Analysis'!L$9:L$24,'Variance Analysis'!$B$9:$B$24,'Variance Analysis'!$B$12,'Variance Analysis'!$A$9:$A$24,'Variance Analysis'!$A$17)</f>
        <v>#REF!</v>
      </c>
      <c r="M52" s="78" t="e">
        <f>SUMIFS('Variance Analysis'!M$9:M$24,'Variance Analysis'!$B$9:$B$24,'Variance Analysis'!$B$12,'Variance Analysis'!$A$9:$A$24,'Variance Analysis'!$A$17)</f>
        <v>#REF!</v>
      </c>
      <c r="N52" s="78" t="e">
        <f>SUMIFS('Variance Analysis'!N$9:N$24,'Variance Analysis'!$B$9:$B$24,'Variance Analysis'!$B$12,'Variance Analysis'!$A$9:$A$24,'Variance Analysis'!$A$17)</f>
        <v>#REF!</v>
      </c>
    </row>
    <row r="53" spans="1:14" ht="14.25" customHeight="1">
      <c r="A53" s="58" t="s">
        <v>145</v>
      </c>
      <c r="B53" s="58" t="s">
        <v>41</v>
      </c>
      <c r="C53" s="78" t="e">
        <f>SUMIFS('Variance Analysis'!C$9:C$24,'Variance Analysis'!$B$9:$B$24,'Variance Analysis'!$B$10,'Variance Analysis'!$A$9:$A$24,'Variance Analysis'!$A$17)</f>
        <v>#REF!</v>
      </c>
      <c r="D53" s="78" t="e">
        <f>SUMIFS('Variance Analysis'!D$9:D$24,'Variance Analysis'!$B$9:$B$24,'Variance Analysis'!$B$10,'Variance Analysis'!$A$9:$A$24,'Variance Analysis'!$A$17)</f>
        <v>#REF!</v>
      </c>
      <c r="E53" s="78" t="e">
        <f>SUMIFS('Variance Analysis'!E$9:E$24,'Variance Analysis'!$B$9:$B$24,'Variance Analysis'!$B$10,'Variance Analysis'!$A$9:$A$24,'Variance Analysis'!$A$17)</f>
        <v>#REF!</v>
      </c>
      <c r="F53" s="78" t="e">
        <f>SUMIFS('Variance Analysis'!F$9:F$24,'Variance Analysis'!$B$9:$B$24,'Variance Analysis'!$B$10,'Variance Analysis'!$A$9:$A$24,'Variance Analysis'!$A$17)</f>
        <v>#REF!</v>
      </c>
      <c r="G53" s="78" t="e">
        <f>SUMIFS('Variance Analysis'!G$9:G$24,'Variance Analysis'!$B$9:$B$24,'Variance Analysis'!$B$10,'Variance Analysis'!$A$9:$A$24,'Variance Analysis'!$A$17)</f>
        <v>#REF!</v>
      </c>
      <c r="H53" s="78" t="e">
        <f>SUMIFS('Variance Analysis'!H$9:H$24,'Variance Analysis'!$B$9:$B$24,'Variance Analysis'!$B$10,'Variance Analysis'!$A$9:$A$24,'Variance Analysis'!$A$17)</f>
        <v>#REF!</v>
      </c>
      <c r="I53" s="78" t="e">
        <f>SUMIFS('Variance Analysis'!I$9:I$24,'Variance Analysis'!$B$9:$B$24,'Variance Analysis'!$B$10,'Variance Analysis'!$A$9:$A$24,'Variance Analysis'!$A$17)</f>
        <v>#REF!</v>
      </c>
      <c r="J53" s="78" t="e">
        <f>SUMIFS('Variance Analysis'!J$9:J$24,'Variance Analysis'!$B$9:$B$24,'Variance Analysis'!$B$10,'Variance Analysis'!$A$9:$A$24,'Variance Analysis'!$A$17)</f>
        <v>#REF!</v>
      </c>
      <c r="K53" s="78" t="e">
        <f>SUMIFS('Variance Analysis'!K$9:K$24,'Variance Analysis'!$B$9:$B$24,'Variance Analysis'!$B$10,'Variance Analysis'!$A$9:$A$24,'Variance Analysis'!$A$17)</f>
        <v>#REF!</v>
      </c>
      <c r="L53" s="78" t="e">
        <f>SUMIFS('Variance Analysis'!L$9:L$24,'Variance Analysis'!$B$9:$B$24,'Variance Analysis'!$B$10,'Variance Analysis'!$A$9:$A$24,'Variance Analysis'!$A$17)</f>
        <v>#REF!</v>
      </c>
      <c r="M53" s="78" t="e">
        <f>SUMIFS('Variance Analysis'!M$9:M$24,'Variance Analysis'!$B$9:$B$24,'Variance Analysis'!$B$10,'Variance Analysis'!$A$9:$A$24,'Variance Analysis'!$A$17)</f>
        <v>#REF!</v>
      </c>
      <c r="N53" s="78" t="e">
        <f>SUMIFS('Variance Analysis'!N$9:N$24,'Variance Analysis'!$B$9:$B$24,'Variance Analysis'!$B$10,'Variance Analysis'!$A$9:$A$24,'Variance Analysis'!$A$17)</f>
        <v>#REF!</v>
      </c>
    </row>
    <row r="54" spans="1:14" ht="14.25" customHeight="1">
      <c r="A54" s="58" t="s">
        <v>146</v>
      </c>
      <c r="B54" s="58" t="s">
        <v>41</v>
      </c>
      <c r="C54" s="78" t="e">
        <f>SUMIFS('Variance Analysis'!C$9:C$24,'Variance Analysis'!$B$9:$B$24,'Variance Analysis'!$B$11,'Variance Analysis'!$A$9:$A$24,'Variance Analysis'!$A$17)</f>
        <v>#REF!</v>
      </c>
      <c r="D54" s="78" t="e">
        <f>SUMIFS('Variance Analysis'!D$9:D$24,'Variance Analysis'!$B$9:$B$24,'Variance Analysis'!$B$11,'Variance Analysis'!$A$9:$A$24,'Variance Analysis'!$A$17)</f>
        <v>#REF!</v>
      </c>
      <c r="E54" s="78" t="e">
        <f>SUMIFS('Variance Analysis'!E$9:E$24,'Variance Analysis'!$B$9:$B$24,'Variance Analysis'!$B$11,'Variance Analysis'!$A$9:$A$24,'Variance Analysis'!$A$17)</f>
        <v>#REF!</v>
      </c>
      <c r="F54" s="78" t="e">
        <f>SUMIFS('Variance Analysis'!F$9:F$24,'Variance Analysis'!$B$9:$B$24,'Variance Analysis'!$B$11,'Variance Analysis'!$A$9:$A$24,'Variance Analysis'!$A$17)</f>
        <v>#REF!</v>
      </c>
      <c r="G54" s="78" t="e">
        <f>SUMIFS('Variance Analysis'!G$9:G$24,'Variance Analysis'!$B$9:$B$24,'Variance Analysis'!$B$11,'Variance Analysis'!$A$9:$A$24,'Variance Analysis'!$A$17)</f>
        <v>#REF!</v>
      </c>
      <c r="H54" s="78" t="e">
        <f>SUMIFS('Variance Analysis'!H$9:H$24,'Variance Analysis'!$B$9:$B$24,'Variance Analysis'!$B$11,'Variance Analysis'!$A$9:$A$24,'Variance Analysis'!$A$17)</f>
        <v>#REF!</v>
      </c>
      <c r="I54" s="78" t="e">
        <f>SUMIFS('Variance Analysis'!I$9:I$24,'Variance Analysis'!$B$9:$B$24,'Variance Analysis'!$B$11,'Variance Analysis'!$A$9:$A$24,'Variance Analysis'!$A$17)</f>
        <v>#REF!</v>
      </c>
      <c r="J54" s="78" t="e">
        <f>SUMIFS('Variance Analysis'!J$9:J$24,'Variance Analysis'!$B$9:$B$24,'Variance Analysis'!$B$11,'Variance Analysis'!$A$9:$A$24,'Variance Analysis'!$A$17)</f>
        <v>#REF!</v>
      </c>
      <c r="K54" s="78" t="e">
        <f>SUMIFS('Variance Analysis'!K$9:K$24,'Variance Analysis'!$B$9:$B$24,'Variance Analysis'!$B$11,'Variance Analysis'!$A$9:$A$24,'Variance Analysis'!$A$17)</f>
        <v>#REF!</v>
      </c>
      <c r="L54" s="78" t="e">
        <f>SUMIFS('Variance Analysis'!L$9:L$24,'Variance Analysis'!$B$9:$B$24,'Variance Analysis'!$B$11,'Variance Analysis'!$A$9:$A$24,'Variance Analysis'!$A$17)</f>
        <v>#REF!</v>
      </c>
      <c r="M54" s="78" t="e">
        <f>SUMIFS('Variance Analysis'!M$9:M$24,'Variance Analysis'!$B$9:$B$24,'Variance Analysis'!$B$11,'Variance Analysis'!$A$9:$A$24,'Variance Analysis'!$A$17)</f>
        <v>#REF!</v>
      </c>
      <c r="N54" s="78" t="e">
        <f>SUMIFS('Variance Analysis'!N$9:N$24,'Variance Analysis'!$B$9:$B$24,'Variance Analysis'!$B$11,'Variance Analysis'!$A$9:$A$24,'Variance Analysis'!$A$17)</f>
        <v>#REF!</v>
      </c>
    </row>
    <row r="55" spans="1:14" ht="14.25" customHeight="1" thickBot="1">
      <c r="A55" s="58" t="s">
        <v>79</v>
      </c>
      <c r="B55" s="58" t="s">
        <v>41</v>
      </c>
      <c r="C55" s="78" t="e">
        <f>SUMIFS('Variance Analysis'!C$9:C$24,'Variance Analysis'!$B$9:$B$24,'Variance Analysis'!$B$9,'Variance Analysis'!$A$9:$A$24,'Variance Analysis'!$A$17)</f>
        <v>#REF!</v>
      </c>
      <c r="D55" s="78" t="e">
        <f>SUMIFS('Variance Analysis'!D$9:D$24,'Variance Analysis'!$B$9:$B$24,'Variance Analysis'!$B$9,'Variance Analysis'!$A$9:$A$24,'Variance Analysis'!$A$17)</f>
        <v>#REF!</v>
      </c>
      <c r="E55" s="78" t="e">
        <f>SUMIFS('Variance Analysis'!E$9:E$24,'Variance Analysis'!$B$9:$B$24,'Variance Analysis'!$B$9,'Variance Analysis'!$A$9:$A$24,'Variance Analysis'!$A$17)</f>
        <v>#REF!</v>
      </c>
      <c r="F55" s="78" t="e">
        <f>SUMIFS('Variance Analysis'!F$9:F$24,'Variance Analysis'!$B$9:$B$24,'Variance Analysis'!$B$9,'Variance Analysis'!$A$9:$A$24,'Variance Analysis'!$A$17)</f>
        <v>#REF!</v>
      </c>
      <c r="G55" s="78" t="e">
        <f>SUMIFS('Variance Analysis'!G$9:G$24,'Variance Analysis'!$B$9:$B$24,'Variance Analysis'!$B$9,'Variance Analysis'!$A$9:$A$24,'Variance Analysis'!$A$17)</f>
        <v>#REF!</v>
      </c>
      <c r="H55" s="78" t="e">
        <f>SUMIFS('Variance Analysis'!H$9:H$24,'Variance Analysis'!$B$9:$B$24,'Variance Analysis'!$B$9,'Variance Analysis'!$A$9:$A$24,'Variance Analysis'!$A$17)</f>
        <v>#REF!</v>
      </c>
      <c r="I55" s="78" t="e">
        <f>SUMIFS('Variance Analysis'!I$9:I$24,'Variance Analysis'!$B$9:$B$24,'Variance Analysis'!$B$9,'Variance Analysis'!$A$9:$A$24,'Variance Analysis'!$A$17)</f>
        <v>#REF!</v>
      </c>
      <c r="J55" s="78" t="e">
        <f>SUMIFS('Variance Analysis'!J$9:J$24,'Variance Analysis'!$B$9:$B$24,'Variance Analysis'!$B$9,'Variance Analysis'!$A$9:$A$24,'Variance Analysis'!$A$17)</f>
        <v>#REF!</v>
      </c>
      <c r="K55" s="78" t="e">
        <f>SUMIFS('Variance Analysis'!K$9:K$24,'Variance Analysis'!$B$9:$B$24,'Variance Analysis'!$B$9,'Variance Analysis'!$A$9:$A$24,'Variance Analysis'!$A$17)</f>
        <v>#REF!</v>
      </c>
      <c r="L55" s="78" t="e">
        <f>SUMIFS('Variance Analysis'!L$9:L$24,'Variance Analysis'!$B$9:$B$24,'Variance Analysis'!$B$9,'Variance Analysis'!$A$9:$A$24,'Variance Analysis'!$A$17)</f>
        <v>#REF!</v>
      </c>
      <c r="M55" s="78" t="e">
        <f>SUMIFS('Variance Analysis'!M$9:M$24,'Variance Analysis'!$B$9:$B$24,'Variance Analysis'!$B$9,'Variance Analysis'!$A$9:$A$24,'Variance Analysis'!$A$17)</f>
        <v>#REF!</v>
      </c>
      <c r="N55" s="78" t="e">
        <f>SUMIFS('Variance Analysis'!N$9:N$24,'Variance Analysis'!$B$9:$B$24,'Variance Analysis'!$B$9,'Variance Analysis'!$A$9:$A$24,'Variance Analysis'!$A$17)</f>
        <v>#REF!</v>
      </c>
    </row>
    <row r="56" spans="1:14" ht="14.25" customHeight="1" thickTop="1" thickBot="1">
      <c r="A56" s="14" t="s">
        <v>116</v>
      </c>
      <c r="B56" s="15" t="s">
        <v>41</v>
      </c>
      <c r="C56" s="17" t="e">
        <f>ABS(C55)-SUM(C52:C54)</f>
        <v>#REF!</v>
      </c>
      <c r="D56" s="17" t="e">
        <f t="shared" ref="D56:N56" si="6">ABS(D55)-SUM(D52:D54)</f>
        <v>#REF!</v>
      </c>
      <c r="E56" s="17" t="e">
        <f t="shared" si="6"/>
        <v>#REF!</v>
      </c>
      <c r="F56" s="17" t="e">
        <f t="shared" si="6"/>
        <v>#REF!</v>
      </c>
      <c r="G56" s="17" t="e">
        <f t="shared" si="6"/>
        <v>#REF!</v>
      </c>
      <c r="H56" s="17" t="e">
        <f t="shared" si="6"/>
        <v>#REF!</v>
      </c>
      <c r="I56" s="17" t="e">
        <f t="shared" si="6"/>
        <v>#REF!</v>
      </c>
      <c r="J56" s="17" t="e">
        <f t="shared" si="6"/>
        <v>#REF!</v>
      </c>
      <c r="K56" s="17" t="e">
        <f t="shared" si="6"/>
        <v>#REF!</v>
      </c>
      <c r="L56" s="17" t="e">
        <f t="shared" si="6"/>
        <v>#REF!</v>
      </c>
      <c r="M56" s="17" t="e">
        <f t="shared" si="6"/>
        <v>#REF!</v>
      </c>
      <c r="N56" s="17" t="e">
        <f t="shared" si="6"/>
        <v>#REF!</v>
      </c>
    </row>
    <row r="57" spans="1:14" ht="14.25" customHeight="1">
      <c r="A57" s="51"/>
      <c r="B57" s="52"/>
      <c r="C57" s="54"/>
      <c r="D57" s="54"/>
      <c r="E57" s="54"/>
      <c r="F57" s="54"/>
      <c r="G57" s="54"/>
      <c r="H57" s="54"/>
      <c r="I57" s="54"/>
      <c r="J57" s="54"/>
      <c r="K57" s="54"/>
      <c r="L57" s="54"/>
      <c r="M57" s="54"/>
      <c r="N57" s="54"/>
    </row>
    <row r="58" spans="1:14" s="27" customFormat="1" ht="33" customHeight="1">
      <c r="A58" s="38" t="s">
        <v>187</v>
      </c>
      <c r="B58" s="28" t="s">
        <v>167</v>
      </c>
      <c r="C58" s="29" t="s">
        <v>124</v>
      </c>
      <c r="D58" s="29" t="s">
        <v>125</v>
      </c>
      <c r="E58" s="29" t="s">
        <v>126</v>
      </c>
      <c r="F58" s="29" t="s">
        <v>127</v>
      </c>
      <c r="G58" s="29" t="s">
        <v>128</v>
      </c>
      <c r="H58" s="29" t="s">
        <v>129</v>
      </c>
      <c r="I58" s="29" t="s">
        <v>130</v>
      </c>
      <c r="J58" s="29" t="s">
        <v>131</v>
      </c>
      <c r="K58" s="29" t="s">
        <v>132</v>
      </c>
      <c r="L58" s="29" t="s">
        <v>133</v>
      </c>
      <c r="M58" s="29" t="s">
        <v>134</v>
      </c>
      <c r="N58" s="29" t="s">
        <v>135</v>
      </c>
    </row>
    <row r="59" spans="1:14" ht="14.25" customHeight="1">
      <c r="A59" s="58" t="s">
        <v>184</v>
      </c>
      <c r="B59" s="58" t="s">
        <v>41</v>
      </c>
      <c r="C59" s="78" t="e">
        <f>SUMIFS('Variance Analysis'!C$9:C$24,'Variance Analysis'!$B$9:$B$24,'Variance Analysis'!$B$12,'Variance Analysis'!$A$9:$A$24,'Variance Analysis'!$A$21)</f>
        <v>#REF!</v>
      </c>
      <c r="D59" s="78" t="e">
        <f>SUMIFS('Variance Analysis'!D$9:D$24,'Variance Analysis'!$B$9:$B$24,'Variance Analysis'!$B$12,'Variance Analysis'!$A$9:$A$24,'Variance Analysis'!$A$21)</f>
        <v>#REF!</v>
      </c>
      <c r="E59" s="78" t="e">
        <f>SUMIFS('Variance Analysis'!E$9:E$24,'Variance Analysis'!$B$9:$B$24,'Variance Analysis'!$B$12,'Variance Analysis'!$A$9:$A$24,'Variance Analysis'!$A$21)</f>
        <v>#REF!</v>
      </c>
      <c r="F59" s="78" t="e">
        <f>SUMIFS('Variance Analysis'!F$9:F$24,'Variance Analysis'!$B$9:$B$24,'Variance Analysis'!$B$12,'Variance Analysis'!$A$9:$A$24,'Variance Analysis'!$A$21)</f>
        <v>#REF!</v>
      </c>
      <c r="G59" s="78" t="e">
        <f>SUMIFS('Variance Analysis'!G$9:G$24,'Variance Analysis'!$B$9:$B$24,'Variance Analysis'!$B$12,'Variance Analysis'!$A$9:$A$24,'Variance Analysis'!$A$21)</f>
        <v>#REF!</v>
      </c>
      <c r="H59" s="78" t="e">
        <f>SUMIFS('Variance Analysis'!H$9:H$24,'Variance Analysis'!$B$9:$B$24,'Variance Analysis'!$B$12,'Variance Analysis'!$A$9:$A$24,'Variance Analysis'!$A$21)</f>
        <v>#REF!</v>
      </c>
      <c r="I59" s="78" t="e">
        <f>SUMIFS('Variance Analysis'!I$9:I$24,'Variance Analysis'!$B$9:$B$24,'Variance Analysis'!$B$12,'Variance Analysis'!$A$9:$A$24,'Variance Analysis'!$A$21)</f>
        <v>#REF!</v>
      </c>
      <c r="J59" s="78" t="e">
        <f>SUMIFS('Variance Analysis'!J$9:J$24,'Variance Analysis'!$B$9:$B$24,'Variance Analysis'!$B$12,'Variance Analysis'!$A$9:$A$24,'Variance Analysis'!$A$21)</f>
        <v>#REF!</v>
      </c>
      <c r="K59" s="78" t="e">
        <f>SUMIFS('Variance Analysis'!K$9:K$24,'Variance Analysis'!$B$9:$B$24,'Variance Analysis'!$B$12,'Variance Analysis'!$A$9:$A$24,'Variance Analysis'!$A$21)</f>
        <v>#REF!</v>
      </c>
      <c r="L59" s="78" t="e">
        <f>SUMIFS('Variance Analysis'!L$9:L$24,'Variance Analysis'!$B$9:$B$24,'Variance Analysis'!$B$12,'Variance Analysis'!$A$9:$A$24,'Variance Analysis'!$A$21)</f>
        <v>#REF!</v>
      </c>
      <c r="M59" s="78" t="e">
        <f>SUMIFS('Variance Analysis'!M$9:M$24,'Variance Analysis'!$B$9:$B$24,'Variance Analysis'!$B$12,'Variance Analysis'!$A$9:$A$24,'Variance Analysis'!$A$21)</f>
        <v>#REF!</v>
      </c>
      <c r="N59" s="78" t="e">
        <f>SUMIFS('Variance Analysis'!N$9:N$24,'Variance Analysis'!$B$9:$B$24,'Variance Analysis'!$B$12,'Variance Analysis'!$A$9:$A$24,'Variance Analysis'!$A$21)</f>
        <v>#REF!</v>
      </c>
    </row>
    <row r="60" spans="1:14" ht="14.25" customHeight="1">
      <c r="A60" s="58" t="s">
        <v>145</v>
      </c>
      <c r="B60" s="58" t="s">
        <v>41</v>
      </c>
      <c r="C60" s="78" t="e">
        <f>SUMIFS('Variance Analysis'!C$9:C$24,'Variance Analysis'!$B$9:$B$24,'Variance Analysis'!$B$10,'Variance Analysis'!$A$9:$A$24,'Variance Analysis'!$A$21)</f>
        <v>#REF!</v>
      </c>
      <c r="D60" s="78" t="e">
        <f>SUMIFS('Variance Analysis'!D$9:D$24,'Variance Analysis'!$B$9:$B$24,'Variance Analysis'!$B$10,'Variance Analysis'!$A$9:$A$24,'Variance Analysis'!$A$21)</f>
        <v>#REF!</v>
      </c>
      <c r="E60" s="78" t="e">
        <f>SUMIFS('Variance Analysis'!E$9:E$24,'Variance Analysis'!$B$9:$B$24,'Variance Analysis'!$B$10,'Variance Analysis'!$A$9:$A$24,'Variance Analysis'!$A$21)</f>
        <v>#REF!</v>
      </c>
      <c r="F60" s="78" t="e">
        <f>SUMIFS('Variance Analysis'!F$9:F$24,'Variance Analysis'!$B$9:$B$24,'Variance Analysis'!$B$10,'Variance Analysis'!$A$9:$A$24,'Variance Analysis'!$A$21)</f>
        <v>#REF!</v>
      </c>
      <c r="G60" s="78" t="e">
        <f>SUMIFS('Variance Analysis'!G$9:G$24,'Variance Analysis'!$B$9:$B$24,'Variance Analysis'!$B$10,'Variance Analysis'!$A$9:$A$24,'Variance Analysis'!$A$21)</f>
        <v>#REF!</v>
      </c>
      <c r="H60" s="78" t="e">
        <f>SUMIFS('Variance Analysis'!H$9:H$24,'Variance Analysis'!$B$9:$B$24,'Variance Analysis'!$B$10,'Variance Analysis'!$A$9:$A$24,'Variance Analysis'!$A$21)</f>
        <v>#REF!</v>
      </c>
      <c r="I60" s="78" t="e">
        <f>SUMIFS('Variance Analysis'!I$9:I$24,'Variance Analysis'!$B$9:$B$24,'Variance Analysis'!$B$10,'Variance Analysis'!$A$9:$A$24,'Variance Analysis'!$A$21)</f>
        <v>#REF!</v>
      </c>
      <c r="J60" s="78" t="e">
        <f>SUMIFS('Variance Analysis'!J$9:J$24,'Variance Analysis'!$B$9:$B$24,'Variance Analysis'!$B$10,'Variance Analysis'!$A$9:$A$24,'Variance Analysis'!$A$21)</f>
        <v>#REF!</v>
      </c>
      <c r="K60" s="78" t="e">
        <f>SUMIFS('Variance Analysis'!K$9:K$24,'Variance Analysis'!$B$9:$B$24,'Variance Analysis'!$B$10,'Variance Analysis'!$A$9:$A$24,'Variance Analysis'!$A$21)</f>
        <v>#REF!</v>
      </c>
      <c r="L60" s="78" t="e">
        <f>SUMIFS('Variance Analysis'!L$9:L$24,'Variance Analysis'!$B$9:$B$24,'Variance Analysis'!$B$10,'Variance Analysis'!$A$9:$A$24,'Variance Analysis'!$A$21)</f>
        <v>#REF!</v>
      </c>
      <c r="M60" s="78" t="e">
        <f>SUMIFS('Variance Analysis'!M$9:M$24,'Variance Analysis'!$B$9:$B$24,'Variance Analysis'!$B$10,'Variance Analysis'!$A$9:$A$24,'Variance Analysis'!$A$21)</f>
        <v>#REF!</v>
      </c>
      <c r="N60" s="78" t="e">
        <f>SUMIFS('Variance Analysis'!N$9:N$24,'Variance Analysis'!$B$9:$B$24,'Variance Analysis'!$B$10,'Variance Analysis'!$A$9:$A$24,'Variance Analysis'!$A$21)</f>
        <v>#REF!</v>
      </c>
    </row>
    <row r="61" spans="1:14" ht="14.25" customHeight="1">
      <c r="A61" s="58" t="s">
        <v>146</v>
      </c>
      <c r="B61" s="58" t="s">
        <v>41</v>
      </c>
      <c r="C61" s="78" t="e">
        <f>SUMIFS('Variance Analysis'!C$9:C$24,'Variance Analysis'!$B$9:$B$24,'Variance Analysis'!$B$11,'Variance Analysis'!$A$9:$A$24,'Variance Analysis'!$A$21)</f>
        <v>#REF!</v>
      </c>
      <c r="D61" s="78" t="e">
        <f>SUMIFS('Variance Analysis'!D$9:D$24,'Variance Analysis'!$B$9:$B$24,'Variance Analysis'!$B$11,'Variance Analysis'!$A$9:$A$24,'Variance Analysis'!$A$21)</f>
        <v>#REF!</v>
      </c>
      <c r="E61" s="78" t="e">
        <f>SUMIFS('Variance Analysis'!E$9:E$24,'Variance Analysis'!$B$9:$B$24,'Variance Analysis'!$B$11,'Variance Analysis'!$A$9:$A$24,'Variance Analysis'!$A$21)</f>
        <v>#REF!</v>
      </c>
      <c r="F61" s="78" t="e">
        <f>SUMIFS('Variance Analysis'!F$9:F$24,'Variance Analysis'!$B$9:$B$24,'Variance Analysis'!$B$11,'Variance Analysis'!$A$9:$A$24,'Variance Analysis'!$A$21)</f>
        <v>#REF!</v>
      </c>
      <c r="G61" s="78" t="e">
        <f>SUMIFS('Variance Analysis'!G$9:G$24,'Variance Analysis'!$B$9:$B$24,'Variance Analysis'!$B$11,'Variance Analysis'!$A$9:$A$24,'Variance Analysis'!$A$21)</f>
        <v>#REF!</v>
      </c>
      <c r="H61" s="78" t="e">
        <f>SUMIFS('Variance Analysis'!H$9:H$24,'Variance Analysis'!$B$9:$B$24,'Variance Analysis'!$B$11,'Variance Analysis'!$A$9:$A$24,'Variance Analysis'!$A$21)</f>
        <v>#REF!</v>
      </c>
      <c r="I61" s="78" t="e">
        <f>SUMIFS('Variance Analysis'!I$9:I$24,'Variance Analysis'!$B$9:$B$24,'Variance Analysis'!$B$11,'Variance Analysis'!$A$9:$A$24,'Variance Analysis'!$A$21)</f>
        <v>#REF!</v>
      </c>
      <c r="J61" s="78" t="e">
        <f>SUMIFS('Variance Analysis'!J$9:J$24,'Variance Analysis'!$B$9:$B$24,'Variance Analysis'!$B$11,'Variance Analysis'!$A$9:$A$24,'Variance Analysis'!$A$21)</f>
        <v>#REF!</v>
      </c>
      <c r="K61" s="78" t="e">
        <f>SUMIFS('Variance Analysis'!K$9:K$24,'Variance Analysis'!$B$9:$B$24,'Variance Analysis'!$B$11,'Variance Analysis'!$A$9:$A$24,'Variance Analysis'!$A$21)</f>
        <v>#REF!</v>
      </c>
      <c r="L61" s="78" t="e">
        <f>SUMIFS('Variance Analysis'!L$9:L$24,'Variance Analysis'!$B$9:$B$24,'Variance Analysis'!$B$11,'Variance Analysis'!$A$9:$A$24,'Variance Analysis'!$A$21)</f>
        <v>#REF!</v>
      </c>
      <c r="M61" s="78" t="e">
        <f>SUMIFS('Variance Analysis'!M$9:M$24,'Variance Analysis'!$B$9:$B$24,'Variance Analysis'!$B$11,'Variance Analysis'!$A$9:$A$24,'Variance Analysis'!$A$21)</f>
        <v>#REF!</v>
      </c>
      <c r="N61" s="78" t="e">
        <f>SUMIFS('Variance Analysis'!N$9:N$24,'Variance Analysis'!$B$9:$B$24,'Variance Analysis'!$B$11,'Variance Analysis'!$A$9:$A$24,'Variance Analysis'!$A$21)</f>
        <v>#REF!</v>
      </c>
    </row>
    <row r="62" spans="1:14" ht="14.25" customHeight="1" thickBot="1">
      <c r="A62" s="58" t="s">
        <v>79</v>
      </c>
      <c r="B62" s="58" t="s">
        <v>41</v>
      </c>
      <c r="C62" s="78" t="e">
        <f>SUMIFS('Variance Analysis'!C$9:C$24,'Variance Analysis'!$B$9:$B$24,'Variance Analysis'!$B$9,'Variance Analysis'!$A$9:$A$24,'Variance Analysis'!$A$21)</f>
        <v>#REF!</v>
      </c>
      <c r="D62" s="78" t="e">
        <f>SUMIFS('Variance Analysis'!D$9:D$24,'Variance Analysis'!$B$9:$B$24,'Variance Analysis'!$B$9,'Variance Analysis'!$A$9:$A$24,'Variance Analysis'!$A$21)</f>
        <v>#REF!</v>
      </c>
      <c r="E62" s="78" t="e">
        <f>SUMIFS('Variance Analysis'!E$9:E$24,'Variance Analysis'!$B$9:$B$24,'Variance Analysis'!$B$9,'Variance Analysis'!$A$9:$A$24,'Variance Analysis'!$A$21)</f>
        <v>#REF!</v>
      </c>
      <c r="F62" s="78" t="e">
        <f>SUMIFS('Variance Analysis'!F$9:F$24,'Variance Analysis'!$B$9:$B$24,'Variance Analysis'!$B$9,'Variance Analysis'!$A$9:$A$24,'Variance Analysis'!$A$21)</f>
        <v>#REF!</v>
      </c>
      <c r="G62" s="78" t="e">
        <f>SUMIFS('Variance Analysis'!G$9:G$24,'Variance Analysis'!$B$9:$B$24,'Variance Analysis'!$B$9,'Variance Analysis'!$A$9:$A$24,'Variance Analysis'!$A$21)</f>
        <v>#REF!</v>
      </c>
      <c r="H62" s="78" t="e">
        <f>SUMIFS('Variance Analysis'!H$9:H$24,'Variance Analysis'!$B$9:$B$24,'Variance Analysis'!$B$9,'Variance Analysis'!$A$9:$A$24,'Variance Analysis'!$A$21)</f>
        <v>#REF!</v>
      </c>
      <c r="I62" s="78" t="e">
        <f>SUMIFS('Variance Analysis'!I$9:I$24,'Variance Analysis'!$B$9:$B$24,'Variance Analysis'!$B$9,'Variance Analysis'!$A$9:$A$24,'Variance Analysis'!$A$21)</f>
        <v>#REF!</v>
      </c>
      <c r="J62" s="78" t="e">
        <f>SUMIFS('Variance Analysis'!J$9:J$24,'Variance Analysis'!$B$9:$B$24,'Variance Analysis'!$B$9,'Variance Analysis'!$A$9:$A$24,'Variance Analysis'!$A$21)</f>
        <v>#REF!</v>
      </c>
      <c r="K62" s="78" t="e">
        <f>SUMIFS('Variance Analysis'!K$9:K$24,'Variance Analysis'!$B$9:$B$24,'Variance Analysis'!$B$9,'Variance Analysis'!$A$9:$A$24,'Variance Analysis'!$A$21)</f>
        <v>#REF!</v>
      </c>
      <c r="L62" s="78" t="e">
        <f>SUMIFS('Variance Analysis'!L$9:L$24,'Variance Analysis'!$B$9:$B$24,'Variance Analysis'!$B$9,'Variance Analysis'!$A$9:$A$24,'Variance Analysis'!$A$21)</f>
        <v>#REF!</v>
      </c>
      <c r="M62" s="78" t="e">
        <f>SUMIFS('Variance Analysis'!M$9:M$24,'Variance Analysis'!$B$9:$B$24,'Variance Analysis'!$B$9,'Variance Analysis'!$A$9:$A$24,'Variance Analysis'!$A$21)</f>
        <v>#REF!</v>
      </c>
      <c r="N62" s="78" t="e">
        <f>SUMIFS('Variance Analysis'!N$9:N$24,'Variance Analysis'!$B$9:$B$24,'Variance Analysis'!$B$9,'Variance Analysis'!$A$9:$A$24,'Variance Analysis'!$A$21)</f>
        <v>#REF!</v>
      </c>
    </row>
    <row r="63" spans="1:14" ht="14.25" customHeight="1" thickTop="1" thickBot="1">
      <c r="A63" s="14" t="s">
        <v>116</v>
      </c>
      <c r="B63" s="15" t="s">
        <v>41</v>
      </c>
      <c r="C63" s="17" t="e">
        <f>ABS(C62)-SUM(C59:C61)</f>
        <v>#REF!</v>
      </c>
      <c r="D63" s="17" t="e">
        <f t="shared" ref="D63:N63" si="7">ABS(D62)-SUM(D59:D61)</f>
        <v>#REF!</v>
      </c>
      <c r="E63" s="17" t="e">
        <f t="shared" si="7"/>
        <v>#REF!</v>
      </c>
      <c r="F63" s="17" t="e">
        <f t="shared" si="7"/>
        <v>#REF!</v>
      </c>
      <c r="G63" s="17" t="e">
        <f t="shared" si="7"/>
        <v>#REF!</v>
      </c>
      <c r="H63" s="17" t="e">
        <f t="shared" si="7"/>
        <v>#REF!</v>
      </c>
      <c r="I63" s="17" t="e">
        <f t="shared" si="7"/>
        <v>#REF!</v>
      </c>
      <c r="J63" s="17" t="e">
        <f t="shared" si="7"/>
        <v>#REF!</v>
      </c>
      <c r="K63" s="17" t="e">
        <f t="shared" si="7"/>
        <v>#REF!</v>
      </c>
      <c r="L63" s="17" t="e">
        <f t="shared" si="7"/>
        <v>#REF!</v>
      </c>
      <c r="M63" s="17" t="e">
        <f t="shared" si="7"/>
        <v>#REF!</v>
      </c>
      <c r="N63" s="17" t="e">
        <f t="shared" si="7"/>
        <v>#REF!</v>
      </c>
    </row>
    <row r="64" spans="1:14" ht="14.25" customHeight="1">
      <c r="A64" s="51"/>
      <c r="B64" s="52"/>
      <c r="C64" s="54"/>
      <c r="D64" s="54"/>
      <c r="E64" s="54"/>
      <c r="F64" s="54"/>
      <c r="G64" s="54"/>
      <c r="H64" s="54"/>
      <c r="I64" s="54"/>
      <c r="J64" s="54"/>
      <c r="K64" s="54"/>
      <c r="L64" s="54"/>
      <c r="M64" s="54"/>
      <c r="N64" s="54"/>
    </row>
    <row r="65" spans="1:14" s="39" customFormat="1" ht="40.15" customHeight="1">
      <c r="A65" s="66" t="s">
        <v>189</v>
      </c>
      <c r="B65" s="67"/>
      <c r="C65" s="68"/>
      <c r="D65" s="68"/>
      <c r="E65" s="68"/>
      <c r="F65" s="68"/>
      <c r="G65" s="68"/>
      <c r="H65" s="68"/>
      <c r="I65" s="68"/>
      <c r="J65" s="68"/>
      <c r="K65" s="68"/>
      <c r="L65" s="68"/>
      <c r="M65" s="68"/>
      <c r="N65" s="68"/>
    </row>
    <row r="66" spans="1:14" ht="14.25" customHeight="1">
      <c r="A66" s="51" t="s">
        <v>190</v>
      </c>
      <c r="B66" s="52"/>
      <c r="C66" s="54"/>
      <c r="D66" s="54"/>
      <c r="E66" s="54"/>
      <c r="F66" s="54"/>
      <c r="G66" s="54"/>
      <c r="H66" s="54"/>
      <c r="I66" s="54"/>
      <c r="J66" s="54"/>
      <c r="K66" s="54"/>
      <c r="L66" s="54"/>
      <c r="M66" s="54"/>
      <c r="N66" s="54"/>
    </row>
    <row r="67" spans="1:14" ht="14.25" customHeight="1">
      <c r="A67" s="51" t="s">
        <v>191</v>
      </c>
      <c r="B67" s="52"/>
      <c r="C67" s="54"/>
      <c r="D67" s="54"/>
      <c r="E67" s="54"/>
      <c r="F67" s="54"/>
      <c r="G67" s="54"/>
      <c r="H67" s="54"/>
      <c r="I67" s="54"/>
      <c r="J67" s="54"/>
      <c r="K67" s="54"/>
      <c r="L67" s="54"/>
      <c r="M67" s="54"/>
      <c r="N67" s="54"/>
    </row>
    <row r="68" spans="1:14" ht="14.25" customHeight="1">
      <c r="A68" s="51" t="s">
        <v>192</v>
      </c>
      <c r="B68" s="52"/>
      <c r="C68" s="54"/>
      <c r="D68" s="54"/>
      <c r="E68" s="54"/>
      <c r="F68" s="54"/>
      <c r="G68" s="54"/>
      <c r="H68" s="54"/>
      <c r="I68" s="54"/>
      <c r="J68" s="54"/>
      <c r="K68" s="54"/>
      <c r="L68" s="54"/>
      <c r="M68" s="54"/>
      <c r="N68" s="54"/>
    </row>
    <row r="69" spans="1:14" ht="14.25" customHeight="1">
      <c r="A69" s="51"/>
      <c r="B69" s="52"/>
      <c r="C69" s="54"/>
      <c r="D69" s="54"/>
      <c r="E69" s="54"/>
      <c r="F69" s="54"/>
      <c r="G69" s="54"/>
      <c r="H69" s="54"/>
      <c r="I69" s="54"/>
      <c r="J69" s="54"/>
      <c r="K69" s="54"/>
      <c r="L69" s="54"/>
      <c r="M69" s="54"/>
      <c r="N69" s="54"/>
    </row>
    <row r="70" spans="1:14" ht="14.25" customHeight="1"/>
    <row r="71" spans="1:14" ht="14.25" customHeight="1"/>
    <row r="72" spans="1:14" ht="14.25" customHeight="1"/>
    <row r="73" spans="1:14" ht="14.25" customHeight="1"/>
    <row r="74" spans="1:14" ht="14.25" customHeight="1"/>
    <row r="75" spans="1:14" ht="14.25" customHeight="1"/>
    <row r="76" spans="1:14" ht="14.25" customHeight="1"/>
    <row r="77" spans="1:14" ht="14.25" customHeight="1"/>
    <row r="78" spans="1:14" ht="14.25" customHeight="1"/>
    <row r="79" spans="1:14" ht="14.25" customHeight="1"/>
    <row r="80" spans="1:14"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sheetData>
  <mergeCells count="1">
    <mergeCell ref="A1:T1"/>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sheetPr>
  <dimension ref="A1:B1000"/>
  <sheetViews>
    <sheetView workbookViewId="0"/>
  </sheetViews>
  <sheetFormatPr defaultColWidth="14.42578125" defaultRowHeight="15" customHeight="1"/>
  <cols>
    <col min="1" max="1" width="40.85546875" style="2" customWidth="1"/>
    <col min="2" max="26" width="8.7109375" style="2" customWidth="1"/>
    <col min="27" max="16384" width="14.42578125" style="2"/>
  </cols>
  <sheetData>
    <row r="1" spans="1:2" s="127" customFormat="1" ht="41.65" customHeight="1">
      <c r="A1" s="128" t="s">
        <v>12</v>
      </c>
    </row>
    <row r="2" spans="1:2" s="127" customFormat="1" ht="17.25" customHeight="1">
      <c r="A2" s="128" t="s">
        <v>13</v>
      </c>
    </row>
    <row r="3" spans="1:2" s="131" customFormat="1" ht="15" customHeight="1">
      <c r="A3" s="128" t="s">
        <v>14</v>
      </c>
    </row>
    <row r="4" spans="1:2" s="134" customFormat="1" ht="17.25" customHeight="1">
      <c r="A4" s="133" t="s">
        <v>15</v>
      </c>
      <c r="B4" s="134" t="s">
        <v>16</v>
      </c>
    </row>
    <row r="5" spans="1:2" s="134" customFormat="1" ht="17.25" customHeight="1">
      <c r="A5" s="133" t="s">
        <v>17</v>
      </c>
      <c r="B5" s="134" t="s">
        <v>18</v>
      </c>
    </row>
    <row r="6" spans="1:2" s="134" customFormat="1" ht="17.25" customHeight="1">
      <c r="A6" s="133" t="s">
        <v>19</v>
      </c>
      <c r="B6" s="134" t="s">
        <v>20</v>
      </c>
    </row>
    <row r="7" spans="1:2" s="134" customFormat="1" ht="17.25" customHeight="1">
      <c r="A7" s="133" t="s">
        <v>21</v>
      </c>
      <c r="B7" s="134" t="s">
        <v>22</v>
      </c>
    </row>
    <row r="8" spans="1:2" s="134" customFormat="1" ht="17.25" customHeight="1">
      <c r="A8" s="133" t="s">
        <v>23</v>
      </c>
      <c r="B8" s="134" t="s">
        <v>24</v>
      </c>
    </row>
    <row r="9" spans="1:2" s="134" customFormat="1" ht="17.25" customHeight="1">
      <c r="A9" s="133" t="s">
        <v>25</v>
      </c>
      <c r="B9" s="134" t="s">
        <v>26</v>
      </c>
    </row>
    <row r="10" spans="1:2" s="134" customFormat="1" ht="17.25" customHeight="1">
      <c r="A10" s="133" t="s">
        <v>27</v>
      </c>
      <c r="B10" s="134" t="s">
        <v>28</v>
      </c>
    </row>
    <row r="11" spans="1:2" s="134" customFormat="1" ht="17.25" customHeight="1">
      <c r="A11" s="133" t="s">
        <v>29</v>
      </c>
      <c r="B11" s="134" t="s">
        <v>30</v>
      </c>
    </row>
    <row r="12" spans="1:2" s="134" customFormat="1" ht="17.25" customHeight="1">
      <c r="A12" s="133" t="s">
        <v>31</v>
      </c>
      <c r="B12" s="134" t="s">
        <v>32</v>
      </c>
    </row>
    <row r="13" spans="1:2" s="134" customFormat="1" ht="17.25" customHeight="1">
      <c r="A13" s="135" t="s">
        <v>33</v>
      </c>
      <c r="B13" s="134" t="s">
        <v>34</v>
      </c>
    </row>
    <row r="14" spans="1:2" ht="17.25" customHeight="1"/>
    <row r="15" spans="1:2" ht="17.25" customHeight="1"/>
    <row r="16" spans="1:2" ht="17.25" customHeight="1"/>
    <row r="17" ht="17.25" customHeight="1"/>
    <row r="18" ht="17.25" customHeight="1"/>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7.25" customHeight="1"/>
    <row r="222" ht="17.25" customHeight="1"/>
    <row r="223" ht="17.25" customHeight="1"/>
    <row r="224" ht="17.25" customHeight="1"/>
    <row r="225" ht="17.25" customHeight="1"/>
    <row r="226" ht="17.25" customHeight="1"/>
    <row r="227" ht="17.25" customHeight="1"/>
    <row r="228" ht="17.25" customHeight="1"/>
    <row r="229" ht="17.25" customHeight="1"/>
    <row r="230" ht="17.25" customHeight="1"/>
    <row r="231" ht="17.25" customHeight="1"/>
    <row r="232" ht="17.25" customHeight="1"/>
    <row r="233" ht="17.25" customHeight="1"/>
    <row r="234" ht="17.25" customHeight="1"/>
    <row r="235" ht="17.25" customHeight="1"/>
    <row r="236" ht="17.25" customHeight="1"/>
    <row r="237" ht="17.25" customHeight="1"/>
    <row r="238" ht="17.25" customHeight="1"/>
    <row r="239" ht="17.25" customHeight="1"/>
    <row r="240" ht="17.25" customHeight="1"/>
    <row r="241" ht="17.25" customHeight="1"/>
    <row r="242" ht="17.25" customHeight="1"/>
    <row r="243" ht="17.25" customHeight="1"/>
    <row r="244" ht="17.25" customHeight="1"/>
    <row r="245" ht="17.25" customHeight="1"/>
    <row r="246" ht="17.25" customHeight="1"/>
    <row r="247" ht="17.25" customHeight="1"/>
    <row r="248" ht="17.25" customHeight="1"/>
    <row r="249" ht="17.25" customHeight="1"/>
    <row r="250" ht="17.25" customHeight="1"/>
    <row r="251" ht="17.25" customHeight="1"/>
    <row r="252" ht="17.25" customHeight="1"/>
    <row r="253" ht="17.25" customHeight="1"/>
    <row r="254" ht="17.25" customHeight="1"/>
    <row r="255" ht="17.25" customHeight="1"/>
    <row r="256" ht="17.25" customHeight="1"/>
    <row r="257" ht="17.25" customHeight="1"/>
    <row r="258" ht="17.25" customHeight="1"/>
    <row r="259" ht="17.25" customHeight="1"/>
    <row r="260" ht="17.25" customHeight="1"/>
    <row r="261" ht="17.25" customHeight="1"/>
    <row r="262" ht="17.25" customHeight="1"/>
    <row r="263" ht="17.25" customHeight="1"/>
    <row r="264" ht="17.25" customHeight="1"/>
    <row r="265" ht="17.25" customHeight="1"/>
    <row r="266" ht="17.25" customHeight="1"/>
    <row r="267" ht="17.25" customHeight="1"/>
    <row r="268" ht="17.25" customHeight="1"/>
    <row r="269" ht="17.25" customHeight="1"/>
    <row r="270" ht="17.25" customHeight="1"/>
    <row r="271" ht="17.25" customHeight="1"/>
    <row r="272" ht="17.25" customHeight="1"/>
    <row r="273" ht="17.25" customHeight="1"/>
    <row r="274" ht="17.25" customHeight="1"/>
    <row r="275" ht="17.25" customHeight="1"/>
    <row r="276" ht="17.25" customHeight="1"/>
    <row r="277" ht="17.25" customHeight="1"/>
    <row r="278" ht="17.25" customHeight="1"/>
    <row r="279" ht="17.25" customHeight="1"/>
    <row r="280" ht="17.25" customHeight="1"/>
    <row r="281" ht="17.25" customHeight="1"/>
    <row r="282" ht="17.25" customHeight="1"/>
    <row r="283" ht="17.25" customHeight="1"/>
    <row r="284" ht="17.25" customHeight="1"/>
    <row r="285" ht="17.25" customHeight="1"/>
    <row r="286" ht="17.25" customHeight="1"/>
    <row r="287" ht="17.25" customHeight="1"/>
    <row r="288" ht="17.25" customHeight="1"/>
    <row r="289" ht="17.25" customHeight="1"/>
    <row r="290" ht="17.25" customHeight="1"/>
    <row r="291" ht="17.25" customHeight="1"/>
    <row r="292" ht="17.25" customHeight="1"/>
    <row r="293" ht="17.25" customHeight="1"/>
    <row r="294" ht="17.25" customHeight="1"/>
    <row r="295" ht="17.25" customHeight="1"/>
    <row r="296" ht="17.25" customHeight="1"/>
    <row r="297" ht="17.25" customHeight="1"/>
    <row r="298" ht="17.25" customHeight="1"/>
    <row r="299" ht="17.25" customHeight="1"/>
    <row r="300" ht="17.25" customHeight="1"/>
    <row r="301" ht="17.25" customHeight="1"/>
    <row r="302" ht="17.25" customHeight="1"/>
    <row r="303" ht="17.25" customHeight="1"/>
    <row r="304" ht="17.25" customHeight="1"/>
    <row r="305" ht="17.25" customHeight="1"/>
    <row r="306" ht="17.25" customHeight="1"/>
    <row r="307" ht="17.25" customHeight="1"/>
    <row r="308" ht="17.25" customHeight="1"/>
    <row r="309" ht="17.25" customHeight="1"/>
    <row r="310" ht="17.25" customHeight="1"/>
    <row r="311" ht="17.25" customHeight="1"/>
    <row r="312" ht="17.25" customHeight="1"/>
    <row r="313" ht="17.25" customHeight="1"/>
    <row r="314" ht="17.25" customHeight="1"/>
    <row r="315" ht="17.25" customHeight="1"/>
    <row r="316" ht="17.25" customHeight="1"/>
    <row r="317" ht="17.25" customHeight="1"/>
    <row r="318" ht="17.25" customHeight="1"/>
    <row r="319" ht="17.25" customHeight="1"/>
    <row r="320" ht="17.25" customHeight="1"/>
    <row r="321" ht="17.25" customHeight="1"/>
    <row r="322" ht="17.25" customHeight="1"/>
    <row r="323" ht="17.25" customHeight="1"/>
    <row r="324" ht="17.25" customHeight="1"/>
    <row r="325" ht="17.25" customHeight="1"/>
    <row r="326" ht="17.25" customHeight="1"/>
    <row r="327" ht="17.25" customHeight="1"/>
    <row r="328" ht="17.25" customHeight="1"/>
    <row r="329" ht="17.25" customHeight="1"/>
    <row r="330" ht="17.25" customHeight="1"/>
    <row r="331" ht="17.25" customHeight="1"/>
    <row r="332" ht="17.25" customHeight="1"/>
    <row r="333" ht="17.25" customHeight="1"/>
    <row r="334" ht="17.25" customHeight="1"/>
    <row r="335" ht="17.25" customHeight="1"/>
    <row r="336" ht="17.25" customHeight="1"/>
    <row r="337" ht="17.25" customHeight="1"/>
    <row r="338" ht="17.25" customHeight="1"/>
    <row r="339" ht="17.25" customHeight="1"/>
    <row r="340" ht="17.25" customHeight="1"/>
    <row r="341" ht="17.25" customHeight="1"/>
    <row r="342" ht="17.25" customHeight="1"/>
    <row r="343" ht="17.25" customHeight="1"/>
    <row r="344" ht="17.25" customHeight="1"/>
    <row r="345" ht="17.25" customHeight="1"/>
    <row r="346" ht="17.25" customHeight="1"/>
    <row r="347" ht="17.25" customHeight="1"/>
    <row r="348" ht="17.25" customHeight="1"/>
    <row r="349" ht="17.25" customHeight="1"/>
    <row r="350" ht="17.25" customHeight="1"/>
    <row r="351" ht="17.25" customHeight="1"/>
    <row r="352" ht="17.25" customHeight="1"/>
    <row r="353" ht="17.25" customHeight="1"/>
    <row r="354" ht="17.25" customHeight="1"/>
    <row r="355" ht="17.25" customHeight="1"/>
    <row r="356" ht="17.25" customHeight="1"/>
    <row r="357" ht="17.25" customHeight="1"/>
    <row r="358" ht="17.25" customHeight="1"/>
    <row r="359" ht="17.25" customHeight="1"/>
    <row r="360" ht="17.25" customHeight="1"/>
    <row r="361" ht="17.25" customHeight="1"/>
    <row r="362" ht="17.25" customHeight="1"/>
    <row r="363" ht="17.25" customHeight="1"/>
    <row r="364" ht="17.25" customHeight="1"/>
    <row r="365" ht="17.25" customHeight="1"/>
    <row r="366" ht="17.25" customHeight="1"/>
    <row r="367" ht="17.25" customHeight="1"/>
    <row r="368" ht="17.25" customHeight="1"/>
    <row r="369" ht="17.25" customHeight="1"/>
    <row r="370" ht="17.25" customHeight="1"/>
    <row r="371" ht="17.25" customHeight="1"/>
    <row r="372" ht="17.25" customHeight="1"/>
    <row r="373" ht="17.25" customHeight="1"/>
    <row r="374" ht="17.25" customHeight="1"/>
    <row r="375" ht="17.25" customHeight="1"/>
    <row r="376" ht="17.25" customHeight="1"/>
    <row r="377" ht="17.25" customHeight="1"/>
    <row r="378" ht="17.25" customHeight="1"/>
    <row r="379" ht="17.25" customHeight="1"/>
    <row r="380" ht="17.25" customHeight="1"/>
    <row r="381" ht="17.25" customHeight="1"/>
    <row r="382" ht="17.25" customHeight="1"/>
    <row r="383" ht="17.25" customHeight="1"/>
    <row r="384" ht="17.25" customHeight="1"/>
    <row r="385" ht="17.25" customHeight="1"/>
    <row r="386" ht="17.25" customHeight="1"/>
    <row r="387" ht="17.25" customHeight="1"/>
    <row r="388" ht="17.25" customHeight="1"/>
    <row r="389" ht="17.25" customHeight="1"/>
    <row r="390" ht="17.25" customHeight="1"/>
    <row r="391" ht="17.25" customHeight="1"/>
    <row r="392" ht="17.25" customHeight="1"/>
    <row r="393" ht="17.25" customHeight="1"/>
    <row r="394" ht="17.25" customHeight="1"/>
    <row r="395" ht="17.25" customHeight="1"/>
    <row r="396" ht="17.25" customHeight="1"/>
    <row r="397" ht="17.25" customHeight="1"/>
    <row r="398" ht="17.25" customHeight="1"/>
    <row r="399" ht="17.25" customHeight="1"/>
    <row r="400" ht="17.25" customHeight="1"/>
    <row r="401" ht="17.25" customHeight="1"/>
    <row r="402" ht="17.25" customHeight="1"/>
    <row r="403" ht="17.25" customHeight="1"/>
    <row r="404" ht="17.25" customHeight="1"/>
    <row r="405" ht="17.25" customHeight="1"/>
    <row r="406" ht="17.25" customHeight="1"/>
    <row r="407" ht="17.25" customHeight="1"/>
    <row r="408" ht="17.25" customHeight="1"/>
    <row r="409" ht="17.25" customHeight="1"/>
    <row r="410" ht="17.25" customHeight="1"/>
    <row r="411" ht="17.25" customHeight="1"/>
    <row r="412" ht="17.25" customHeight="1"/>
    <row r="413" ht="17.25" customHeight="1"/>
    <row r="414" ht="17.25" customHeight="1"/>
    <row r="415" ht="17.25" customHeight="1"/>
    <row r="416" ht="17.25" customHeight="1"/>
    <row r="417" ht="17.25" customHeight="1"/>
    <row r="418" ht="17.25" customHeight="1"/>
    <row r="419" ht="17.25" customHeight="1"/>
    <row r="420" ht="17.25" customHeight="1"/>
    <row r="421" ht="17.25" customHeight="1"/>
    <row r="422" ht="17.25" customHeight="1"/>
    <row r="423" ht="17.25" customHeight="1"/>
    <row r="424" ht="17.25" customHeight="1"/>
    <row r="425" ht="17.25" customHeight="1"/>
    <row r="426" ht="17.25" customHeight="1"/>
    <row r="427" ht="17.25" customHeight="1"/>
    <row r="428" ht="17.25" customHeight="1"/>
    <row r="429" ht="17.25" customHeight="1"/>
    <row r="430" ht="17.25" customHeight="1"/>
    <row r="431" ht="17.25" customHeight="1"/>
    <row r="432" ht="17.25" customHeight="1"/>
    <row r="433" ht="17.25" customHeight="1"/>
    <row r="434" ht="17.25" customHeight="1"/>
    <row r="435" ht="17.25" customHeight="1"/>
    <row r="436" ht="17.25" customHeight="1"/>
    <row r="437" ht="17.25" customHeight="1"/>
    <row r="438" ht="17.25" customHeight="1"/>
    <row r="439" ht="17.25" customHeight="1"/>
    <row r="440" ht="17.25" customHeight="1"/>
    <row r="441" ht="17.25" customHeight="1"/>
    <row r="442" ht="17.25" customHeight="1"/>
    <row r="443" ht="17.25" customHeight="1"/>
    <row r="444" ht="17.25" customHeight="1"/>
    <row r="445" ht="17.25" customHeight="1"/>
    <row r="446" ht="17.25" customHeight="1"/>
    <row r="447" ht="17.25" customHeight="1"/>
    <row r="448" ht="17.25" customHeight="1"/>
    <row r="449" ht="17.25" customHeight="1"/>
    <row r="450" ht="17.25" customHeight="1"/>
    <row r="451" ht="17.25" customHeight="1"/>
    <row r="452" ht="17.25" customHeight="1"/>
    <row r="453" ht="17.25" customHeight="1"/>
    <row r="454" ht="17.25" customHeight="1"/>
    <row r="455" ht="17.25" customHeight="1"/>
    <row r="456" ht="17.25" customHeight="1"/>
    <row r="457" ht="17.25" customHeight="1"/>
    <row r="458" ht="17.25" customHeight="1"/>
    <row r="459" ht="17.25" customHeight="1"/>
    <row r="460" ht="17.25" customHeight="1"/>
    <row r="461" ht="17.25" customHeight="1"/>
    <row r="462" ht="17.25" customHeight="1"/>
    <row r="463" ht="17.25" customHeight="1"/>
    <row r="464" ht="17.25" customHeight="1"/>
    <row r="465" ht="17.25" customHeight="1"/>
    <row r="466" ht="17.25" customHeight="1"/>
    <row r="467" ht="17.25" customHeight="1"/>
    <row r="468" ht="17.25" customHeight="1"/>
    <row r="469" ht="17.25" customHeight="1"/>
    <row r="470" ht="17.25" customHeight="1"/>
    <row r="471" ht="17.25" customHeight="1"/>
    <row r="472" ht="17.25" customHeight="1"/>
    <row r="473" ht="17.25" customHeight="1"/>
    <row r="474" ht="17.25" customHeight="1"/>
    <row r="475" ht="17.25" customHeight="1"/>
    <row r="476" ht="17.25" customHeight="1"/>
    <row r="477" ht="17.25" customHeight="1"/>
    <row r="478" ht="17.25" customHeight="1"/>
    <row r="479" ht="17.25" customHeight="1"/>
    <row r="480" ht="17.25" customHeight="1"/>
    <row r="481" ht="17.25" customHeight="1"/>
    <row r="482" ht="17.25" customHeight="1"/>
    <row r="483" ht="17.25" customHeight="1"/>
    <row r="484" ht="17.25" customHeight="1"/>
    <row r="485" ht="17.25" customHeight="1"/>
    <row r="486" ht="17.25" customHeight="1"/>
    <row r="487" ht="17.25" customHeight="1"/>
    <row r="488" ht="17.25" customHeight="1"/>
    <row r="489" ht="17.25" customHeight="1"/>
    <row r="490" ht="17.25" customHeight="1"/>
    <row r="491" ht="17.25" customHeight="1"/>
    <row r="492" ht="17.25" customHeight="1"/>
    <row r="493" ht="17.25" customHeight="1"/>
    <row r="494" ht="17.25" customHeight="1"/>
    <row r="495" ht="17.25" customHeight="1"/>
    <row r="496" ht="17.25" customHeight="1"/>
    <row r="497" ht="17.25" customHeight="1"/>
    <row r="498" ht="17.25" customHeight="1"/>
    <row r="499" ht="17.25" customHeight="1"/>
    <row r="500" ht="17.25" customHeight="1"/>
    <row r="501" ht="17.25" customHeight="1"/>
    <row r="502" ht="17.25" customHeight="1"/>
    <row r="503" ht="17.25" customHeight="1"/>
    <row r="504" ht="17.25" customHeight="1"/>
    <row r="505" ht="17.25" customHeight="1"/>
    <row r="506" ht="17.25" customHeight="1"/>
    <row r="507" ht="17.25" customHeight="1"/>
    <row r="508" ht="17.25" customHeight="1"/>
    <row r="509" ht="17.25" customHeight="1"/>
    <row r="510" ht="17.25" customHeight="1"/>
    <row r="511" ht="17.25" customHeight="1"/>
    <row r="512" ht="17.25" customHeight="1"/>
    <row r="513" ht="17.25" customHeight="1"/>
    <row r="514" ht="17.25" customHeight="1"/>
    <row r="515" ht="17.25" customHeight="1"/>
    <row r="516" ht="17.25" customHeight="1"/>
    <row r="517" ht="17.25" customHeight="1"/>
    <row r="518" ht="17.25" customHeight="1"/>
    <row r="519" ht="17.25" customHeight="1"/>
    <row r="520" ht="17.25" customHeight="1"/>
    <row r="521" ht="17.25" customHeight="1"/>
    <row r="522" ht="17.25" customHeight="1"/>
    <row r="523" ht="17.25" customHeight="1"/>
    <row r="524" ht="17.25" customHeight="1"/>
    <row r="525" ht="17.25" customHeight="1"/>
    <row r="526" ht="17.25" customHeight="1"/>
    <row r="527" ht="17.25" customHeight="1"/>
    <row r="528" ht="17.25" customHeight="1"/>
    <row r="529" ht="17.25" customHeight="1"/>
    <row r="530" ht="17.25" customHeight="1"/>
    <row r="531" ht="17.25" customHeight="1"/>
    <row r="532" ht="17.25" customHeight="1"/>
    <row r="533" ht="17.25" customHeight="1"/>
    <row r="534" ht="17.25" customHeight="1"/>
    <row r="535" ht="17.25" customHeight="1"/>
    <row r="536" ht="17.25" customHeight="1"/>
    <row r="537" ht="17.25" customHeight="1"/>
    <row r="538" ht="17.25" customHeight="1"/>
    <row r="539" ht="17.25" customHeight="1"/>
    <row r="540" ht="17.25" customHeight="1"/>
    <row r="541" ht="17.25" customHeight="1"/>
    <row r="542" ht="17.25" customHeight="1"/>
    <row r="543" ht="17.25" customHeight="1"/>
    <row r="544" ht="17.25" customHeight="1"/>
    <row r="545" ht="17.25" customHeight="1"/>
    <row r="546" ht="17.25" customHeight="1"/>
    <row r="547" ht="17.25" customHeight="1"/>
    <row r="548" ht="17.25" customHeight="1"/>
    <row r="549" ht="17.25" customHeight="1"/>
    <row r="550" ht="17.25" customHeight="1"/>
    <row r="551" ht="17.25" customHeight="1"/>
    <row r="552" ht="17.25" customHeight="1"/>
    <row r="553" ht="17.25" customHeight="1"/>
    <row r="554" ht="17.25" customHeight="1"/>
    <row r="555" ht="17.25" customHeight="1"/>
    <row r="556" ht="17.25" customHeight="1"/>
    <row r="557" ht="17.25" customHeight="1"/>
    <row r="558" ht="17.25" customHeight="1"/>
    <row r="559" ht="17.25" customHeight="1"/>
    <row r="560" ht="17.25" customHeight="1"/>
    <row r="561" ht="17.25" customHeight="1"/>
    <row r="562" ht="17.25" customHeight="1"/>
    <row r="563" ht="17.25" customHeight="1"/>
    <row r="564" ht="17.25" customHeight="1"/>
    <row r="565" ht="17.25" customHeight="1"/>
    <row r="566" ht="17.25" customHeight="1"/>
    <row r="567" ht="17.25" customHeight="1"/>
    <row r="568" ht="17.25" customHeight="1"/>
    <row r="569" ht="17.25" customHeight="1"/>
    <row r="570" ht="17.25" customHeight="1"/>
    <row r="571" ht="17.25" customHeight="1"/>
    <row r="572" ht="17.25" customHeight="1"/>
    <row r="573" ht="17.25" customHeight="1"/>
    <row r="574" ht="17.25" customHeight="1"/>
    <row r="575" ht="17.25" customHeight="1"/>
    <row r="576" ht="17.25" customHeight="1"/>
    <row r="577" ht="17.25" customHeight="1"/>
    <row r="578" ht="17.25" customHeight="1"/>
    <row r="579" ht="17.25" customHeight="1"/>
    <row r="580" ht="17.25" customHeight="1"/>
    <row r="581" ht="17.25" customHeight="1"/>
    <row r="582" ht="17.25" customHeight="1"/>
    <row r="583" ht="17.25" customHeight="1"/>
    <row r="584" ht="17.25" customHeight="1"/>
    <row r="585" ht="17.25" customHeight="1"/>
    <row r="586" ht="17.25" customHeight="1"/>
    <row r="587" ht="17.25" customHeight="1"/>
    <row r="588" ht="17.25" customHeight="1"/>
    <row r="589" ht="17.25" customHeight="1"/>
    <row r="590" ht="17.25" customHeight="1"/>
    <row r="591" ht="17.25" customHeight="1"/>
    <row r="592" ht="17.25" customHeight="1"/>
    <row r="593" ht="17.25" customHeight="1"/>
    <row r="594" ht="17.25" customHeight="1"/>
    <row r="595" ht="17.25" customHeight="1"/>
    <row r="596" ht="17.25" customHeight="1"/>
    <row r="597" ht="17.25" customHeight="1"/>
    <row r="598" ht="17.25" customHeight="1"/>
    <row r="599" ht="17.25" customHeight="1"/>
    <row r="600" ht="17.25" customHeight="1"/>
    <row r="601" ht="17.25" customHeight="1"/>
    <row r="602" ht="17.25" customHeight="1"/>
    <row r="603" ht="17.25" customHeight="1"/>
    <row r="604" ht="17.25" customHeight="1"/>
    <row r="605" ht="17.25" customHeight="1"/>
    <row r="606" ht="17.25" customHeight="1"/>
    <row r="607" ht="17.25" customHeight="1"/>
    <row r="608" ht="17.25" customHeight="1"/>
    <row r="609" ht="17.25" customHeight="1"/>
    <row r="610" ht="17.25" customHeight="1"/>
    <row r="611" ht="17.25" customHeight="1"/>
    <row r="612" ht="17.25" customHeight="1"/>
    <row r="613" ht="17.25" customHeight="1"/>
    <row r="614" ht="17.25" customHeight="1"/>
    <row r="615" ht="17.25" customHeight="1"/>
    <row r="616" ht="17.25" customHeight="1"/>
    <row r="617" ht="17.25" customHeight="1"/>
    <row r="618" ht="17.25" customHeight="1"/>
    <row r="619" ht="17.25" customHeight="1"/>
    <row r="620" ht="17.25" customHeight="1"/>
    <row r="621" ht="17.25" customHeight="1"/>
    <row r="622" ht="17.25" customHeight="1"/>
    <row r="623" ht="17.25" customHeight="1"/>
    <row r="624" ht="17.25" customHeight="1"/>
    <row r="625" ht="17.25" customHeight="1"/>
    <row r="626" ht="17.25" customHeight="1"/>
    <row r="627" ht="17.25" customHeight="1"/>
    <row r="628" ht="17.25" customHeight="1"/>
    <row r="629" ht="17.25" customHeight="1"/>
    <row r="630" ht="17.25" customHeight="1"/>
    <row r="631" ht="17.25" customHeight="1"/>
    <row r="632" ht="17.25" customHeight="1"/>
    <row r="633" ht="17.25" customHeight="1"/>
    <row r="634" ht="17.25" customHeight="1"/>
    <row r="635" ht="17.25" customHeight="1"/>
    <row r="636" ht="17.25" customHeight="1"/>
    <row r="637" ht="17.25" customHeight="1"/>
    <row r="638" ht="17.25" customHeight="1"/>
    <row r="639" ht="17.25" customHeight="1"/>
    <row r="640" ht="17.25" customHeight="1"/>
    <row r="641" ht="17.25" customHeight="1"/>
    <row r="642" ht="17.25" customHeight="1"/>
    <row r="643" ht="17.25" customHeight="1"/>
    <row r="644" ht="17.25" customHeight="1"/>
    <row r="645" ht="17.25" customHeight="1"/>
    <row r="646" ht="17.25" customHeight="1"/>
    <row r="647" ht="17.25" customHeight="1"/>
    <row r="648" ht="17.25" customHeight="1"/>
    <row r="649" ht="17.25" customHeight="1"/>
    <row r="650" ht="17.25" customHeight="1"/>
    <row r="651" ht="17.25" customHeight="1"/>
    <row r="652" ht="17.25" customHeight="1"/>
    <row r="653" ht="17.25" customHeight="1"/>
    <row r="654" ht="17.25" customHeight="1"/>
    <row r="655" ht="17.25" customHeight="1"/>
    <row r="656" ht="17.25" customHeight="1"/>
    <row r="657" ht="17.25" customHeight="1"/>
    <row r="658" ht="17.25" customHeight="1"/>
    <row r="659" ht="17.25" customHeight="1"/>
    <row r="660" ht="17.25" customHeight="1"/>
    <row r="661" ht="17.25" customHeight="1"/>
    <row r="662" ht="17.25" customHeight="1"/>
    <row r="663" ht="17.25" customHeight="1"/>
    <row r="664" ht="17.25" customHeight="1"/>
    <row r="665" ht="17.25" customHeight="1"/>
    <row r="666" ht="17.25" customHeight="1"/>
    <row r="667" ht="17.25" customHeight="1"/>
    <row r="668" ht="17.25" customHeight="1"/>
    <row r="669" ht="17.25" customHeight="1"/>
    <row r="670" ht="17.25" customHeight="1"/>
    <row r="671" ht="17.25" customHeight="1"/>
    <row r="672" ht="17.25" customHeight="1"/>
    <row r="673" ht="17.25" customHeight="1"/>
    <row r="674" ht="17.25" customHeight="1"/>
    <row r="675" ht="17.25" customHeight="1"/>
    <row r="676" ht="17.25" customHeight="1"/>
    <row r="677" ht="17.25" customHeight="1"/>
    <row r="678" ht="17.25" customHeight="1"/>
    <row r="679" ht="17.25" customHeight="1"/>
    <row r="680" ht="17.25" customHeight="1"/>
    <row r="681" ht="17.25" customHeight="1"/>
    <row r="682" ht="17.25" customHeight="1"/>
    <row r="683" ht="17.25" customHeight="1"/>
    <row r="684" ht="17.25" customHeight="1"/>
    <row r="685" ht="17.25" customHeight="1"/>
    <row r="686" ht="17.25" customHeight="1"/>
    <row r="687" ht="17.25" customHeight="1"/>
    <row r="688" ht="17.25" customHeight="1"/>
    <row r="689" ht="17.25" customHeight="1"/>
    <row r="690" ht="17.25" customHeight="1"/>
    <row r="691" ht="17.25" customHeight="1"/>
    <row r="692" ht="17.25" customHeight="1"/>
    <row r="693" ht="17.25" customHeight="1"/>
    <row r="694" ht="17.25" customHeight="1"/>
    <row r="695" ht="17.25" customHeight="1"/>
    <row r="696" ht="17.25" customHeight="1"/>
    <row r="697" ht="17.25" customHeight="1"/>
    <row r="698" ht="17.25" customHeight="1"/>
    <row r="699" ht="17.25" customHeight="1"/>
    <row r="700" ht="17.25" customHeight="1"/>
    <row r="701" ht="17.25" customHeight="1"/>
    <row r="702" ht="17.25" customHeight="1"/>
    <row r="703" ht="17.25" customHeight="1"/>
    <row r="704" ht="17.25" customHeight="1"/>
    <row r="705" ht="17.25" customHeight="1"/>
    <row r="706" ht="17.25" customHeight="1"/>
    <row r="707" ht="17.25" customHeight="1"/>
    <row r="708" ht="17.25" customHeight="1"/>
    <row r="709" ht="17.25" customHeight="1"/>
    <row r="710" ht="17.25" customHeight="1"/>
    <row r="711" ht="17.25" customHeight="1"/>
    <row r="712" ht="17.25" customHeight="1"/>
    <row r="713" ht="17.25" customHeight="1"/>
    <row r="714" ht="17.25" customHeight="1"/>
    <row r="715" ht="17.25" customHeight="1"/>
    <row r="716" ht="17.25" customHeight="1"/>
    <row r="717" ht="17.25" customHeight="1"/>
    <row r="718" ht="17.25" customHeight="1"/>
    <row r="719" ht="17.25" customHeight="1"/>
    <row r="720" ht="17.25" customHeight="1"/>
    <row r="721" ht="17.25" customHeight="1"/>
    <row r="722" ht="17.25" customHeight="1"/>
    <row r="723" ht="17.25" customHeight="1"/>
    <row r="724" ht="17.25" customHeight="1"/>
    <row r="725" ht="17.25" customHeight="1"/>
    <row r="726" ht="17.25" customHeight="1"/>
    <row r="727" ht="17.25" customHeight="1"/>
    <row r="728" ht="17.25" customHeight="1"/>
    <row r="729" ht="17.25" customHeight="1"/>
    <row r="730" ht="17.25" customHeight="1"/>
    <row r="731" ht="17.25" customHeight="1"/>
    <row r="732" ht="17.25" customHeight="1"/>
    <row r="733" ht="17.25" customHeight="1"/>
    <row r="734" ht="17.25" customHeight="1"/>
    <row r="735" ht="17.25" customHeight="1"/>
    <row r="736" ht="17.25" customHeight="1"/>
    <row r="737" ht="17.25" customHeight="1"/>
    <row r="738" ht="17.25" customHeight="1"/>
    <row r="739" ht="17.25" customHeight="1"/>
    <row r="740" ht="17.25" customHeight="1"/>
    <row r="741" ht="17.25" customHeight="1"/>
    <row r="742" ht="17.25" customHeight="1"/>
    <row r="743" ht="17.25" customHeight="1"/>
    <row r="744" ht="17.25" customHeight="1"/>
    <row r="745" ht="17.25" customHeight="1"/>
    <row r="746" ht="17.25" customHeight="1"/>
    <row r="747" ht="17.25" customHeight="1"/>
    <row r="748" ht="17.25" customHeight="1"/>
    <row r="749" ht="17.25" customHeight="1"/>
    <row r="750" ht="17.25" customHeight="1"/>
    <row r="751" ht="17.25" customHeight="1"/>
    <row r="752" ht="17.25" customHeight="1"/>
    <row r="753" ht="17.25" customHeight="1"/>
    <row r="754" ht="17.25" customHeight="1"/>
    <row r="755" ht="17.25" customHeight="1"/>
    <row r="756" ht="17.25" customHeight="1"/>
    <row r="757" ht="17.25" customHeight="1"/>
    <row r="758" ht="17.25" customHeight="1"/>
    <row r="759" ht="17.25" customHeight="1"/>
    <row r="760" ht="17.25" customHeight="1"/>
    <row r="761" ht="17.25" customHeight="1"/>
    <row r="762" ht="17.25" customHeight="1"/>
    <row r="763" ht="17.25" customHeight="1"/>
    <row r="764" ht="17.25" customHeight="1"/>
    <row r="765" ht="17.25" customHeight="1"/>
    <row r="766" ht="17.25" customHeight="1"/>
    <row r="767" ht="17.25" customHeight="1"/>
    <row r="768" ht="17.25" customHeight="1"/>
    <row r="769" ht="17.25" customHeight="1"/>
    <row r="770" ht="17.25" customHeight="1"/>
    <row r="771" ht="17.25" customHeight="1"/>
    <row r="772" ht="17.25" customHeight="1"/>
    <row r="773" ht="17.25" customHeight="1"/>
    <row r="774" ht="17.25" customHeight="1"/>
    <row r="775" ht="17.25" customHeight="1"/>
    <row r="776" ht="17.25" customHeight="1"/>
    <row r="777" ht="17.25" customHeight="1"/>
    <row r="778" ht="17.25" customHeight="1"/>
    <row r="779" ht="17.25" customHeight="1"/>
    <row r="780" ht="17.25" customHeight="1"/>
    <row r="781" ht="17.25" customHeight="1"/>
    <row r="782" ht="17.25" customHeight="1"/>
    <row r="783" ht="17.25" customHeight="1"/>
    <row r="784" ht="17.25" customHeight="1"/>
    <row r="785" ht="17.25" customHeight="1"/>
    <row r="786" ht="17.25" customHeight="1"/>
    <row r="787" ht="17.25" customHeight="1"/>
    <row r="788" ht="17.25" customHeight="1"/>
    <row r="789" ht="17.25" customHeight="1"/>
    <row r="790" ht="17.25" customHeight="1"/>
    <row r="791" ht="17.25" customHeight="1"/>
    <row r="792" ht="17.25" customHeight="1"/>
    <row r="793" ht="17.25" customHeight="1"/>
    <row r="794" ht="17.25" customHeight="1"/>
    <row r="795" ht="17.25" customHeight="1"/>
    <row r="796" ht="17.25" customHeight="1"/>
    <row r="797" ht="17.25" customHeight="1"/>
    <row r="798" ht="17.25" customHeight="1"/>
    <row r="799" ht="17.25" customHeight="1"/>
    <row r="800" ht="17.25" customHeight="1"/>
    <row r="801" ht="17.25" customHeight="1"/>
    <row r="802" ht="17.25" customHeight="1"/>
    <row r="803" ht="17.25" customHeight="1"/>
    <row r="804" ht="17.25" customHeight="1"/>
    <row r="805" ht="17.25" customHeight="1"/>
    <row r="806" ht="17.25" customHeight="1"/>
    <row r="807" ht="17.25" customHeight="1"/>
    <row r="808" ht="17.25" customHeight="1"/>
    <row r="809" ht="17.25" customHeight="1"/>
    <row r="810" ht="17.25" customHeight="1"/>
    <row r="811" ht="17.25" customHeight="1"/>
    <row r="812" ht="17.25" customHeight="1"/>
    <row r="813" ht="17.25" customHeight="1"/>
    <row r="814" ht="17.25" customHeight="1"/>
    <row r="815" ht="17.25" customHeight="1"/>
    <row r="816" ht="17.25" customHeight="1"/>
    <row r="817" ht="17.25" customHeight="1"/>
    <row r="818" ht="17.25" customHeight="1"/>
    <row r="819" ht="17.25" customHeight="1"/>
    <row r="820" ht="17.25" customHeight="1"/>
    <row r="821" ht="17.25" customHeight="1"/>
    <row r="822" ht="17.25" customHeight="1"/>
    <row r="823" ht="17.25" customHeight="1"/>
    <row r="824" ht="17.25" customHeight="1"/>
    <row r="825" ht="17.25" customHeight="1"/>
    <row r="826" ht="17.25" customHeight="1"/>
    <row r="827" ht="17.25" customHeight="1"/>
    <row r="828" ht="17.25" customHeight="1"/>
    <row r="829" ht="17.25" customHeight="1"/>
    <row r="830" ht="17.25" customHeight="1"/>
    <row r="831" ht="17.25" customHeight="1"/>
    <row r="832" ht="17.25" customHeight="1"/>
    <row r="833" ht="17.25" customHeight="1"/>
    <row r="834" ht="17.25" customHeight="1"/>
    <row r="835" ht="17.25" customHeight="1"/>
    <row r="836" ht="17.25" customHeight="1"/>
    <row r="837" ht="17.25" customHeight="1"/>
    <row r="838" ht="17.25" customHeight="1"/>
    <row r="839" ht="17.25" customHeight="1"/>
    <row r="840" ht="17.25" customHeight="1"/>
    <row r="841" ht="17.25" customHeight="1"/>
    <row r="842" ht="17.25" customHeight="1"/>
    <row r="843" ht="17.25" customHeight="1"/>
    <row r="844" ht="17.25" customHeight="1"/>
    <row r="845" ht="17.25" customHeight="1"/>
    <row r="846" ht="17.25" customHeight="1"/>
    <row r="847" ht="17.25" customHeight="1"/>
    <row r="848" ht="17.25" customHeight="1"/>
    <row r="849" ht="17.25" customHeight="1"/>
    <row r="850" ht="17.25" customHeight="1"/>
    <row r="851" ht="17.25" customHeight="1"/>
    <row r="852" ht="17.25" customHeight="1"/>
    <row r="853" ht="17.25" customHeight="1"/>
    <row r="854" ht="17.25" customHeight="1"/>
    <row r="855" ht="17.25" customHeight="1"/>
    <row r="856" ht="17.25" customHeight="1"/>
    <row r="857" ht="17.25" customHeight="1"/>
    <row r="858" ht="17.25" customHeight="1"/>
    <row r="859" ht="17.25" customHeight="1"/>
    <row r="860" ht="17.25" customHeight="1"/>
    <row r="861" ht="17.25" customHeight="1"/>
    <row r="862" ht="17.25" customHeight="1"/>
    <row r="863" ht="17.25" customHeight="1"/>
    <row r="864" ht="17.25" customHeight="1"/>
    <row r="865" ht="17.25" customHeight="1"/>
    <row r="866" ht="17.25" customHeight="1"/>
    <row r="867" ht="17.25" customHeight="1"/>
    <row r="868" ht="17.25" customHeight="1"/>
    <row r="869" ht="17.25" customHeight="1"/>
    <row r="870" ht="17.25" customHeight="1"/>
    <row r="871" ht="17.25" customHeight="1"/>
    <row r="872" ht="17.25" customHeight="1"/>
    <row r="873" ht="17.25" customHeight="1"/>
    <row r="874" ht="17.25" customHeight="1"/>
    <row r="875" ht="17.25" customHeight="1"/>
    <row r="876" ht="17.25" customHeight="1"/>
    <row r="877" ht="17.25" customHeight="1"/>
    <row r="878" ht="17.25" customHeight="1"/>
    <row r="879" ht="17.25" customHeight="1"/>
    <row r="880" ht="17.25" customHeight="1"/>
    <row r="881" ht="17.25" customHeight="1"/>
    <row r="882" ht="17.25" customHeight="1"/>
    <row r="883" ht="17.25" customHeight="1"/>
    <row r="884" ht="17.25" customHeight="1"/>
    <row r="885" ht="17.25" customHeight="1"/>
    <row r="886" ht="17.25" customHeight="1"/>
    <row r="887" ht="17.25" customHeight="1"/>
    <row r="888" ht="17.25" customHeight="1"/>
    <row r="889" ht="17.25" customHeight="1"/>
    <row r="890" ht="17.25" customHeight="1"/>
    <row r="891" ht="17.25" customHeight="1"/>
    <row r="892" ht="17.25" customHeight="1"/>
    <row r="893" ht="17.25" customHeight="1"/>
    <row r="894" ht="17.25" customHeight="1"/>
    <row r="895" ht="17.25" customHeight="1"/>
    <row r="896" ht="17.25" customHeight="1"/>
    <row r="897" ht="17.25" customHeight="1"/>
    <row r="898" ht="17.25" customHeight="1"/>
    <row r="899" ht="17.25" customHeight="1"/>
    <row r="900" ht="17.25" customHeight="1"/>
    <row r="901" ht="17.25" customHeight="1"/>
    <row r="902" ht="17.25" customHeight="1"/>
    <row r="903" ht="17.25" customHeight="1"/>
    <row r="904" ht="17.25" customHeight="1"/>
    <row r="905" ht="17.25" customHeight="1"/>
    <row r="906" ht="17.25" customHeight="1"/>
    <row r="907" ht="17.25" customHeight="1"/>
    <row r="908" ht="17.25" customHeight="1"/>
    <row r="909" ht="17.25" customHeight="1"/>
    <row r="910" ht="17.25" customHeight="1"/>
    <row r="911" ht="17.25" customHeight="1"/>
    <row r="912" ht="17.25" customHeight="1"/>
    <row r="913" ht="17.25" customHeight="1"/>
    <row r="914" ht="17.25" customHeight="1"/>
    <row r="915" ht="17.25" customHeight="1"/>
    <row r="916" ht="17.25" customHeight="1"/>
    <row r="917" ht="17.25" customHeight="1"/>
    <row r="918" ht="17.25" customHeight="1"/>
    <row r="919" ht="17.25" customHeight="1"/>
    <row r="920" ht="17.25" customHeight="1"/>
    <row r="921" ht="17.25" customHeight="1"/>
    <row r="922" ht="17.25" customHeight="1"/>
    <row r="923" ht="17.25" customHeight="1"/>
    <row r="924" ht="17.25" customHeight="1"/>
    <row r="925" ht="17.25" customHeight="1"/>
    <row r="926" ht="17.25" customHeight="1"/>
    <row r="927" ht="17.25" customHeight="1"/>
    <row r="928" ht="17.25" customHeight="1"/>
    <row r="929" ht="17.25" customHeight="1"/>
    <row r="930" ht="17.25" customHeight="1"/>
    <row r="931" ht="17.25" customHeight="1"/>
    <row r="932" ht="17.25" customHeight="1"/>
    <row r="933" ht="17.25" customHeight="1"/>
    <row r="934" ht="17.25" customHeight="1"/>
    <row r="935" ht="17.25" customHeight="1"/>
    <row r="936" ht="17.25" customHeight="1"/>
    <row r="937" ht="17.25" customHeight="1"/>
    <row r="938" ht="17.25" customHeight="1"/>
    <row r="939" ht="17.25" customHeight="1"/>
    <row r="940" ht="17.25" customHeight="1"/>
    <row r="941" ht="17.25" customHeight="1"/>
    <row r="942" ht="17.25" customHeight="1"/>
    <row r="943" ht="17.25" customHeight="1"/>
    <row r="944" ht="17.25" customHeight="1"/>
    <row r="945" ht="17.25" customHeight="1"/>
    <row r="946" ht="17.25" customHeight="1"/>
    <row r="947" ht="17.25" customHeight="1"/>
    <row r="948" ht="17.25" customHeight="1"/>
    <row r="949" ht="17.25" customHeight="1"/>
    <row r="950" ht="17.25" customHeight="1"/>
    <row r="951" ht="17.25" customHeight="1"/>
    <row r="952" ht="17.25" customHeight="1"/>
    <row r="953" ht="17.25" customHeight="1"/>
    <row r="954" ht="17.25" customHeight="1"/>
    <row r="955" ht="17.25" customHeight="1"/>
    <row r="956" ht="17.25" customHeight="1"/>
    <row r="957" ht="17.25" customHeight="1"/>
    <row r="958" ht="17.25" customHeight="1"/>
    <row r="959" ht="17.25" customHeight="1"/>
    <row r="960" ht="17.25" customHeight="1"/>
    <row r="961" ht="17.25" customHeight="1"/>
    <row r="962" ht="17.25" customHeight="1"/>
    <row r="963" ht="17.25" customHeight="1"/>
    <row r="964" ht="17.25" customHeight="1"/>
    <row r="965" ht="17.25" customHeight="1"/>
    <row r="966" ht="17.25" customHeight="1"/>
    <row r="967" ht="17.25" customHeight="1"/>
    <row r="968" ht="17.25" customHeight="1"/>
    <row r="969" ht="17.25" customHeight="1"/>
    <row r="970" ht="17.25" customHeight="1"/>
    <row r="971" ht="17.25" customHeight="1"/>
    <row r="972" ht="17.25" customHeight="1"/>
    <row r="973" ht="17.25" customHeight="1"/>
    <row r="974" ht="17.25" customHeight="1"/>
    <row r="975" ht="17.25" customHeight="1"/>
    <row r="976" ht="17.25" customHeight="1"/>
    <row r="977" ht="17.25" customHeight="1"/>
    <row r="978" ht="17.25" customHeight="1"/>
    <row r="979" ht="17.25" customHeight="1"/>
    <row r="980" ht="17.25" customHeight="1"/>
    <row r="981" ht="17.25" customHeight="1"/>
    <row r="982" ht="17.25" customHeight="1"/>
    <row r="983" ht="17.25" customHeight="1"/>
    <row r="984" ht="17.25" customHeight="1"/>
    <row r="985" ht="17.25" customHeight="1"/>
    <row r="986" ht="17.25" customHeight="1"/>
    <row r="987" ht="17.25" customHeight="1"/>
    <row r="988" ht="17.25" customHeight="1"/>
    <row r="989" ht="17.25" customHeight="1"/>
    <row r="990" ht="17.25" customHeight="1"/>
    <row r="991" ht="17.25" customHeight="1"/>
    <row r="992" ht="17.25" customHeight="1"/>
    <row r="993" ht="17.25" customHeight="1"/>
    <row r="994" ht="17.25" customHeight="1"/>
    <row r="995" ht="17.25" customHeight="1"/>
    <row r="996" ht="17.25" customHeight="1"/>
    <row r="997" ht="17.25" customHeight="1"/>
    <row r="998" ht="17.25" customHeight="1"/>
    <row r="999" ht="17.25" customHeight="1"/>
    <row r="1000" ht="17.25" customHeight="1"/>
  </sheetData>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E9D70-11C3-4AFE-B395-0096B4820413}">
  <dimension ref="A1:J337"/>
  <sheetViews>
    <sheetView workbookViewId="0">
      <selection sqref="A1:J337"/>
    </sheetView>
  </sheetViews>
  <sheetFormatPr defaultRowHeight="14.45"/>
  <cols>
    <col min="1" max="1" width="14.42578125" customWidth="1"/>
    <col min="2" max="2" width="13.85546875" customWidth="1"/>
    <col min="5" max="5" width="17.28515625" customWidth="1"/>
    <col min="6" max="6" width="13" customWidth="1"/>
    <col min="7" max="7" width="25" customWidth="1"/>
    <col min="8" max="8" width="33.140625" customWidth="1"/>
    <col min="9" max="9" width="16.42578125" customWidth="1"/>
    <col min="10" max="10" width="10.85546875" customWidth="1"/>
  </cols>
  <sheetData>
    <row r="1" spans="1:10">
      <c r="A1" t="s">
        <v>15</v>
      </c>
      <c r="B1" t="s">
        <v>17</v>
      </c>
      <c r="C1" t="s">
        <v>19</v>
      </c>
      <c r="D1" t="s">
        <v>21</v>
      </c>
      <c r="E1" t="s">
        <v>23</v>
      </c>
      <c r="F1" t="s">
        <v>25</v>
      </c>
      <c r="G1" t="s">
        <v>27</v>
      </c>
      <c r="H1" t="s">
        <v>29</v>
      </c>
      <c r="I1" t="s">
        <v>31</v>
      </c>
      <c r="J1" t="s">
        <v>33</v>
      </c>
    </row>
    <row r="2" spans="1:10">
      <c r="A2" t="s">
        <v>35</v>
      </c>
      <c r="B2" t="s">
        <v>36</v>
      </c>
      <c r="C2" t="s">
        <v>37</v>
      </c>
      <c r="D2" s="140">
        <v>41456</v>
      </c>
      <c r="E2">
        <v>7</v>
      </c>
      <c r="F2" t="s">
        <v>38</v>
      </c>
      <c r="G2" t="s">
        <v>39</v>
      </c>
      <c r="H2" t="s">
        <v>40</v>
      </c>
      <c r="I2" t="s">
        <v>41</v>
      </c>
      <c r="J2">
        <v>1473589.0469999998</v>
      </c>
    </row>
    <row r="3" spans="1:10">
      <c r="A3" t="s">
        <v>35</v>
      </c>
      <c r="B3" t="s">
        <v>36</v>
      </c>
      <c r="C3" t="s">
        <v>37</v>
      </c>
      <c r="D3" s="140">
        <v>41487</v>
      </c>
      <c r="E3">
        <v>8</v>
      </c>
      <c r="F3" t="s">
        <v>38</v>
      </c>
      <c r="G3" t="s">
        <v>39</v>
      </c>
      <c r="H3" t="s">
        <v>40</v>
      </c>
      <c r="I3" t="s">
        <v>41</v>
      </c>
      <c r="J3">
        <v>1419296.1002499999</v>
      </c>
    </row>
    <row r="4" spans="1:10">
      <c r="A4" t="s">
        <v>35</v>
      </c>
      <c r="B4" t="s">
        <v>36</v>
      </c>
      <c r="C4" t="s">
        <v>37</v>
      </c>
      <c r="D4" s="140">
        <v>41518</v>
      </c>
      <c r="E4">
        <v>9</v>
      </c>
      <c r="F4" t="s">
        <v>38</v>
      </c>
      <c r="G4" t="s">
        <v>39</v>
      </c>
      <c r="H4" t="s">
        <v>40</v>
      </c>
      <c r="I4" t="s">
        <v>41</v>
      </c>
      <c r="J4">
        <v>1310673.21</v>
      </c>
    </row>
    <row r="5" spans="1:10">
      <c r="A5" t="s">
        <v>35</v>
      </c>
      <c r="B5" t="s">
        <v>36</v>
      </c>
      <c r="C5" t="s">
        <v>37</v>
      </c>
      <c r="D5" s="140">
        <v>41548</v>
      </c>
      <c r="E5">
        <v>10</v>
      </c>
      <c r="F5" t="s">
        <v>38</v>
      </c>
      <c r="G5" t="s">
        <v>39</v>
      </c>
      <c r="H5" t="s">
        <v>40</v>
      </c>
      <c r="I5" t="s">
        <v>41</v>
      </c>
      <c r="J5">
        <v>1301024.7319999998</v>
      </c>
    </row>
    <row r="6" spans="1:10">
      <c r="A6" t="s">
        <v>35</v>
      </c>
      <c r="B6" t="s">
        <v>36</v>
      </c>
      <c r="C6" t="s">
        <v>37</v>
      </c>
      <c r="D6" s="140">
        <v>41579</v>
      </c>
      <c r="E6">
        <v>11</v>
      </c>
      <c r="F6" t="s">
        <v>38</v>
      </c>
      <c r="G6" t="s">
        <v>39</v>
      </c>
      <c r="H6" t="s">
        <v>40</v>
      </c>
      <c r="I6" t="s">
        <v>41</v>
      </c>
      <c r="J6">
        <v>1373822.8629999999</v>
      </c>
    </row>
    <row r="7" spans="1:10">
      <c r="A7" t="s">
        <v>35</v>
      </c>
      <c r="B7" t="s">
        <v>36</v>
      </c>
      <c r="C7" t="s">
        <v>37</v>
      </c>
      <c r="D7" s="140">
        <v>41609</v>
      </c>
      <c r="E7">
        <v>12</v>
      </c>
      <c r="F7" t="s">
        <v>38</v>
      </c>
      <c r="G7" t="s">
        <v>39</v>
      </c>
      <c r="H7" t="s">
        <v>40</v>
      </c>
      <c r="I7" t="s">
        <v>41</v>
      </c>
      <c r="J7">
        <v>1340623.0372500001</v>
      </c>
    </row>
    <row r="8" spans="1:10">
      <c r="A8" t="s">
        <v>35</v>
      </c>
      <c r="B8" t="s">
        <v>36</v>
      </c>
      <c r="C8" t="s">
        <v>37</v>
      </c>
      <c r="D8" s="140">
        <v>41456</v>
      </c>
      <c r="E8">
        <v>7</v>
      </c>
      <c r="F8" t="s">
        <v>38</v>
      </c>
      <c r="G8" t="s">
        <v>39</v>
      </c>
      <c r="H8" t="s">
        <v>42</v>
      </c>
      <c r="I8" t="s">
        <v>41</v>
      </c>
      <c r="J8">
        <v>1620947.9516999999</v>
      </c>
    </row>
    <row r="9" spans="1:10">
      <c r="A9" t="s">
        <v>35</v>
      </c>
      <c r="B9" t="s">
        <v>36</v>
      </c>
      <c r="C9" t="s">
        <v>37</v>
      </c>
      <c r="D9" s="140">
        <v>41487</v>
      </c>
      <c r="E9">
        <v>8</v>
      </c>
      <c r="F9" t="s">
        <v>38</v>
      </c>
      <c r="G9" t="s">
        <v>39</v>
      </c>
      <c r="H9" t="s">
        <v>42</v>
      </c>
      <c r="I9" t="s">
        <v>41</v>
      </c>
      <c r="J9">
        <v>1561225.710275</v>
      </c>
    </row>
    <row r="10" spans="1:10">
      <c r="A10" t="s">
        <v>35</v>
      </c>
      <c r="B10" t="s">
        <v>36</v>
      </c>
      <c r="C10" t="s">
        <v>37</v>
      </c>
      <c r="D10" s="140">
        <v>41518</v>
      </c>
      <c r="E10">
        <v>9</v>
      </c>
      <c r="F10" t="s">
        <v>38</v>
      </c>
      <c r="G10" t="s">
        <v>39</v>
      </c>
      <c r="H10" t="s">
        <v>42</v>
      </c>
      <c r="I10" t="s">
        <v>41</v>
      </c>
      <c r="J10">
        <v>1441740.531</v>
      </c>
    </row>
    <row r="11" spans="1:10">
      <c r="A11" t="s">
        <v>35</v>
      </c>
      <c r="B11" t="s">
        <v>36</v>
      </c>
      <c r="C11" t="s">
        <v>37</v>
      </c>
      <c r="D11" s="140">
        <v>41548</v>
      </c>
      <c r="E11">
        <v>10</v>
      </c>
      <c r="F11" t="s">
        <v>38</v>
      </c>
      <c r="G11" t="s">
        <v>39</v>
      </c>
      <c r="H11" t="s">
        <v>42</v>
      </c>
      <c r="I11" t="s">
        <v>41</v>
      </c>
      <c r="J11">
        <v>1431127.2052</v>
      </c>
    </row>
    <row r="12" spans="1:10">
      <c r="A12" t="s">
        <v>35</v>
      </c>
      <c r="B12" t="s">
        <v>36</v>
      </c>
      <c r="C12" t="s">
        <v>37</v>
      </c>
      <c r="D12" s="140">
        <v>41579</v>
      </c>
      <c r="E12">
        <v>11</v>
      </c>
      <c r="F12" t="s">
        <v>38</v>
      </c>
      <c r="G12" t="s">
        <v>39</v>
      </c>
      <c r="H12" t="s">
        <v>42</v>
      </c>
      <c r="I12" t="s">
        <v>41</v>
      </c>
      <c r="J12">
        <v>1511205.1492999999</v>
      </c>
    </row>
    <row r="13" spans="1:10">
      <c r="A13" t="s">
        <v>35</v>
      </c>
      <c r="B13" t="s">
        <v>36</v>
      </c>
      <c r="C13" t="s">
        <v>37</v>
      </c>
      <c r="D13" s="140">
        <v>41609</v>
      </c>
      <c r="E13">
        <v>12</v>
      </c>
      <c r="F13" t="s">
        <v>38</v>
      </c>
      <c r="G13" t="s">
        <v>39</v>
      </c>
      <c r="H13" t="s">
        <v>42</v>
      </c>
      <c r="I13" t="s">
        <v>41</v>
      </c>
      <c r="J13">
        <v>1474685.3409750003</v>
      </c>
    </row>
    <row r="14" spans="1:10">
      <c r="A14" t="s">
        <v>35</v>
      </c>
      <c r="B14" t="s">
        <v>36</v>
      </c>
      <c r="C14" t="s">
        <v>37</v>
      </c>
      <c r="D14" s="140">
        <v>41456</v>
      </c>
      <c r="E14">
        <v>7</v>
      </c>
      <c r="F14" t="s">
        <v>38</v>
      </c>
      <c r="G14" t="s">
        <v>43</v>
      </c>
      <c r="H14" t="s">
        <v>40</v>
      </c>
      <c r="I14" t="s">
        <v>41</v>
      </c>
      <c r="J14">
        <v>567331.78309499996</v>
      </c>
    </row>
    <row r="15" spans="1:10">
      <c r="A15" t="s">
        <v>35</v>
      </c>
      <c r="B15" t="s">
        <v>36</v>
      </c>
      <c r="C15" t="s">
        <v>37</v>
      </c>
      <c r="D15" s="140">
        <v>41487</v>
      </c>
      <c r="E15">
        <v>8</v>
      </c>
      <c r="F15" t="s">
        <v>38</v>
      </c>
      <c r="G15" t="s">
        <v>43</v>
      </c>
      <c r="H15" t="s">
        <v>40</v>
      </c>
      <c r="I15" t="s">
        <v>41</v>
      </c>
      <c r="J15">
        <v>546428.99859624996</v>
      </c>
    </row>
    <row r="16" spans="1:10">
      <c r="A16" t="s">
        <v>35</v>
      </c>
      <c r="B16" t="s">
        <v>36</v>
      </c>
      <c r="C16" t="s">
        <v>37</v>
      </c>
      <c r="D16" s="140">
        <v>41518</v>
      </c>
      <c r="E16">
        <v>9</v>
      </c>
      <c r="F16" t="s">
        <v>38</v>
      </c>
      <c r="G16" t="s">
        <v>43</v>
      </c>
      <c r="H16" t="s">
        <v>40</v>
      </c>
      <c r="I16" t="s">
        <v>41</v>
      </c>
      <c r="J16">
        <v>504609.18584999995</v>
      </c>
    </row>
    <row r="17" spans="1:10">
      <c r="A17" t="s">
        <v>35</v>
      </c>
      <c r="B17" t="s">
        <v>36</v>
      </c>
      <c r="C17" t="s">
        <v>37</v>
      </c>
      <c r="D17" s="140">
        <v>41548</v>
      </c>
      <c r="E17">
        <v>10</v>
      </c>
      <c r="F17" t="s">
        <v>38</v>
      </c>
      <c r="G17" t="s">
        <v>43</v>
      </c>
      <c r="H17" t="s">
        <v>40</v>
      </c>
      <c r="I17" t="s">
        <v>41</v>
      </c>
      <c r="J17">
        <v>500894.52181999997</v>
      </c>
    </row>
    <row r="18" spans="1:10">
      <c r="A18" t="s">
        <v>35</v>
      </c>
      <c r="B18" t="s">
        <v>36</v>
      </c>
      <c r="C18" t="s">
        <v>37</v>
      </c>
      <c r="D18" s="140">
        <v>41579</v>
      </c>
      <c r="E18">
        <v>11</v>
      </c>
      <c r="F18" t="s">
        <v>38</v>
      </c>
      <c r="G18" t="s">
        <v>43</v>
      </c>
      <c r="H18" t="s">
        <v>40</v>
      </c>
      <c r="I18" t="s">
        <v>41</v>
      </c>
      <c r="J18">
        <v>528921.80225499999</v>
      </c>
    </row>
    <row r="19" spans="1:10">
      <c r="A19" t="s">
        <v>35</v>
      </c>
      <c r="B19" t="s">
        <v>36</v>
      </c>
      <c r="C19" t="s">
        <v>37</v>
      </c>
      <c r="D19" s="140">
        <v>41609</v>
      </c>
      <c r="E19">
        <v>12</v>
      </c>
      <c r="F19" t="s">
        <v>38</v>
      </c>
      <c r="G19" t="s">
        <v>43</v>
      </c>
      <c r="H19" t="s">
        <v>40</v>
      </c>
      <c r="I19" t="s">
        <v>41</v>
      </c>
      <c r="J19">
        <v>516139.86934125004</v>
      </c>
    </row>
    <row r="20" spans="1:10">
      <c r="A20" t="s">
        <v>35</v>
      </c>
      <c r="B20" t="s">
        <v>36</v>
      </c>
      <c r="C20" t="s">
        <v>37</v>
      </c>
      <c r="D20" s="140">
        <v>41456</v>
      </c>
      <c r="E20">
        <v>7</v>
      </c>
      <c r="F20" t="s">
        <v>38</v>
      </c>
      <c r="G20" t="s">
        <v>43</v>
      </c>
      <c r="H20" t="s">
        <v>42</v>
      </c>
      <c r="I20" t="s">
        <v>41</v>
      </c>
      <c r="J20">
        <v>955954.05451507494</v>
      </c>
    </row>
    <row r="21" spans="1:10">
      <c r="A21" t="s">
        <v>35</v>
      </c>
      <c r="B21" t="s">
        <v>36</v>
      </c>
      <c r="C21" t="s">
        <v>37</v>
      </c>
      <c r="D21" s="140">
        <v>41487</v>
      </c>
      <c r="E21">
        <v>8</v>
      </c>
      <c r="F21" t="s">
        <v>38</v>
      </c>
      <c r="G21" t="s">
        <v>43</v>
      </c>
      <c r="H21" t="s">
        <v>42</v>
      </c>
      <c r="I21" t="s">
        <v>41</v>
      </c>
      <c r="J21">
        <v>920732.86263468117</v>
      </c>
    </row>
    <row r="22" spans="1:10">
      <c r="A22" t="s">
        <v>35</v>
      </c>
      <c r="B22" t="s">
        <v>36</v>
      </c>
      <c r="C22" t="s">
        <v>37</v>
      </c>
      <c r="D22" s="140">
        <v>41518</v>
      </c>
      <c r="E22">
        <v>9</v>
      </c>
      <c r="F22" t="s">
        <v>38</v>
      </c>
      <c r="G22" t="s">
        <v>43</v>
      </c>
      <c r="H22" t="s">
        <v>42</v>
      </c>
      <c r="I22" t="s">
        <v>41</v>
      </c>
      <c r="J22">
        <v>850266.47815724998</v>
      </c>
    </row>
    <row r="23" spans="1:10">
      <c r="A23" t="s">
        <v>35</v>
      </c>
      <c r="B23" t="s">
        <v>36</v>
      </c>
      <c r="C23" t="s">
        <v>37</v>
      </c>
      <c r="D23" s="140">
        <v>41548</v>
      </c>
      <c r="E23">
        <v>10</v>
      </c>
      <c r="F23" t="s">
        <v>38</v>
      </c>
      <c r="G23" t="s">
        <v>43</v>
      </c>
      <c r="H23" t="s">
        <v>42</v>
      </c>
      <c r="I23" t="s">
        <v>41</v>
      </c>
      <c r="J23">
        <v>844007.26926670002</v>
      </c>
    </row>
    <row r="24" spans="1:10">
      <c r="A24" t="s">
        <v>35</v>
      </c>
      <c r="B24" t="s">
        <v>36</v>
      </c>
      <c r="C24" t="s">
        <v>37</v>
      </c>
      <c r="D24" s="140">
        <v>41579</v>
      </c>
      <c r="E24">
        <v>11</v>
      </c>
      <c r="F24" t="s">
        <v>38</v>
      </c>
      <c r="G24" t="s">
        <v>43</v>
      </c>
      <c r="H24" t="s">
        <v>42</v>
      </c>
      <c r="I24" t="s">
        <v>41</v>
      </c>
      <c r="J24">
        <v>891233.23679967504</v>
      </c>
    </row>
    <row r="25" spans="1:10">
      <c r="A25" t="s">
        <v>35</v>
      </c>
      <c r="B25" t="s">
        <v>36</v>
      </c>
      <c r="C25" t="s">
        <v>37</v>
      </c>
      <c r="D25" s="140">
        <v>41609</v>
      </c>
      <c r="E25">
        <v>12</v>
      </c>
      <c r="F25" t="s">
        <v>38</v>
      </c>
      <c r="G25" t="s">
        <v>43</v>
      </c>
      <c r="H25" t="s">
        <v>42</v>
      </c>
      <c r="I25" t="s">
        <v>41</v>
      </c>
      <c r="J25">
        <v>869695.6798400064</v>
      </c>
    </row>
    <row r="26" spans="1:10">
      <c r="A26" t="s">
        <v>35</v>
      </c>
      <c r="B26" t="s">
        <v>36</v>
      </c>
      <c r="C26" t="s">
        <v>37</v>
      </c>
      <c r="D26" s="140">
        <v>41456</v>
      </c>
      <c r="E26">
        <v>7</v>
      </c>
      <c r="F26" t="s">
        <v>38</v>
      </c>
      <c r="G26" t="s">
        <v>44</v>
      </c>
      <c r="H26" t="s">
        <v>40</v>
      </c>
      <c r="I26" t="s">
        <v>41</v>
      </c>
      <c r="J26">
        <v>1296758.36136</v>
      </c>
    </row>
    <row r="27" spans="1:10">
      <c r="A27" t="s">
        <v>35</v>
      </c>
      <c r="B27" t="s">
        <v>36</v>
      </c>
      <c r="C27" t="s">
        <v>37</v>
      </c>
      <c r="D27" s="140">
        <v>41487</v>
      </c>
      <c r="E27">
        <v>8</v>
      </c>
      <c r="F27" t="s">
        <v>38</v>
      </c>
      <c r="G27" t="s">
        <v>44</v>
      </c>
      <c r="H27" t="s">
        <v>40</v>
      </c>
      <c r="I27" t="s">
        <v>41</v>
      </c>
      <c r="J27">
        <v>1248980.56822</v>
      </c>
    </row>
    <row r="28" spans="1:10">
      <c r="A28" t="s">
        <v>35</v>
      </c>
      <c r="B28" t="s">
        <v>36</v>
      </c>
      <c r="C28" t="s">
        <v>37</v>
      </c>
      <c r="D28" s="140">
        <v>41518</v>
      </c>
      <c r="E28">
        <v>9</v>
      </c>
      <c r="F28" t="s">
        <v>38</v>
      </c>
      <c r="G28" t="s">
        <v>44</v>
      </c>
      <c r="H28" t="s">
        <v>40</v>
      </c>
      <c r="I28" t="s">
        <v>41</v>
      </c>
      <c r="J28">
        <v>1153392.4247999999</v>
      </c>
    </row>
    <row r="29" spans="1:10">
      <c r="A29" t="s">
        <v>35</v>
      </c>
      <c r="B29" t="s">
        <v>36</v>
      </c>
      <c r="C29" t="s">
        <v>37</v>
      </c>
      <c r="D29" s="140">
        <v>41548</v>
      </c>
      <c r="E29">
        <v>10</v>
      </c>
      <c r="F29" t="s">
        <v>38</v>
      </c>
      <c r="G29" t="s">
        <v>44</v>
      </c>
      <c r="H29" t="s">
        <v>40</v>
      </c>
      <c r="I29" t="s">
        <v>41</v>
      </c>
      <c r="J29">
        <v>1144901.76416</v>
      </c>
    </row>
    <row r="30" spans="1:10">
      <c r="A30" t="s">
        <v>35</v>
      </c>
      <c r="B30" t="s">
        <v>36</v>
      </c>
      <c r="C30" t="s">
        <v>37</v>
      </c>
      <c r="D30" s="140">
        <v>41579</v>
      </c>
      <c r="E30">
        <v>11</v>
      </c>
      <c r="F30" t="s">
        <v>38</v>
      </c>
      <c r="G30" t="s">
        <v>44</v>
      </c>
      <c r="H30" t="s">
        <v>40</v>
      </c>
      <c r="I30" t="s">
        <v>41</v>
      </c>
      <c r="J30">
        <v>1208964.11944</v>
      </c>
    </row>
    <row r="31" spans="1:10">
      <c r="A31" t="s">
        <v>35</v>
      </c>
      <c r="B31" t="s">
        <v>36</v>
      </c>
      <c r="C31" t="s">
        <v>37</v>
      </c>
      <c r="D31" s="140">
        <v>41609</v>
      </c>
      <c r="E31">
        <v>12</v>
      </c>
      <c r="F31" t="s">
        <v>38</v>
      </c>
      <c r="G31" t="s">
        <v>44</v>
      </c>
      <c r="H31" t="s">
        <v>40</v>
      </c>
      <c r="I31" t="s">
        <v>41</v>
      </c>
      <c r="J31">
        <v>1179748.2727800002</v>
      </c>
    </row>
    <row r="32" spans="1:10">
      <c r="A32" t="s">
        <v>45</v>
      </c>
      <c r="B32" t="s">
        <v>46</v>
      </c>
      <c r="C32" t="s">
        <v>37</v>
      </c>
      <c r="D32" s="140">
        <v>41609</v>
      </c>
      <c r="E32">
        <v>6</v>
      </c>
      <c r="F32" t="s">
        <v>46</v>
      </c>
      <c r="G32" t="s">
        <v>46</v>
      </c>
      <c r="H32" t="s">
        <v>46</v>
      </c>
      <c r="I32" t="s">
        <v>47</v>
      </c>
      <c r="J32">
        <v>184.30685299999999</v>
      </c>
    </row>
    <row r="33" spans="1:10">
      <c r="A33" t="s">
        <v>45</v>
      </c>
      <c r="B33" t="s">
        <v>46</v>
      </c>
      <c r="C33" t="s">
        <v>37</v>
      </c>
      <c r="D33" s="140">
        <v>41579</v>
      </c>
      <c r="E33">
        <v>6</v>
      </c>
      <c r="F33" t="s">
        <v>46</v>
      </c>
      <c r="G33" t="s">
        <v>46</v>
      </c>
      <c r="H33" t="s">
        <v>46</v>
      </c>
      <c r="I33" t="s">
        <v>47</v>
      </c>
      <c r="J33">
        <v>95.096062000000003</v>
      </c>
    </row>
    <row r="34" spans="1:10">
      <c r="A34" t="s">
        <v>45</v>
      </c>
      <c r="B34" t="s">
        <v>46</v>
      </c>
      <c r="C34" t="s">
        <v>37</v>
      </c>
      <c r="D34" s="140">
        <v>41548</v>
      </c>
      <c r="E34">
        <v>6</v>
      </c>
      <c r="F34" t="s">
        <v>46</v>
      </c>
      <c r="G34" t="s">
        <v>46</v>
      </c>
      <c r="H34" t="s">
        <v>46</v>
      </c>
      <c r="I34" t="s">
        <v>47</v>
      </c>
      <c r="J34">
        <v>190.54109299999999</v>
      </c>
    </row>
    <row r="35" spans="1:10">
      <c r="A35" t="s">
        <v>45</v>
      </c>
      <c r="B35" t="s">
        <v>46</v>
      </c>
      <c r="C35" t="s">
        <v>37</v>
      </c>
      <c r="D35" s="140">
        <v>41518</v>
      </c>
      <c r="E35">
        <v>6</v>
      </c>
      <c r="F35" t="s">
        <v>46</v>
      </c>
      <c r="G35" t="s">
        <v>46</v>
      </c>
      <c r="H35" t="s">
        <v>46</v>
      </c>
      <c r="I35" t="s">
        <v>47</v>
      </c>
      <c r="J35">
        <v>186.77365699999999</v>
      </c>
    </row>
    <row r="36" spans="1:10">
      <c r="A36" t="s">
        <v>45</v>
      </c>
      <c r="B36" t="s">
        <v>46</v>
      </c>
      <c r="C36" t="s">
        <v>37</v>
      </c>
      <c r="D36" s="140">
        <v>41487</v>
      </c>
      <c r="E36">
        <v>6</v>
      </c>
      <c r="F36" t="s">
        <v>46</v>
      </c>
      <c r="G36" t="s">
        <v>46</v>
      </c>
      <c r="H36" t="s">
        <v>46</v>
      </c>
      <c r="I36" t="s">
        <v>47</v>
      </c>
      <c r="J36">
        <v>185.44394299999999</v>
      </c>
    </row>
    <row r="37" spans="1:10">
      <c r="A37" t="s">
        <v>45</v>
      </c>
      <c r="B37" t="s">
        <v>46</v>
      </c>
      <c r="C37" t="s">
        <v>37</v>
      </c>
      <c r="D37" s="140">
        <v>41456</v>
      </c>
      <c r="E37">
        <v>6</v>
      </c>
      <c r="F37" t="s">
        <v>46</v>
      </c>
      <c r="G37" t="s">
        <v>46</v>
      </c>
      <c r="H37" t="s">
        <v>46</v>
      </c>
      <c r="I37" t="s">
        <v>47</v>
      </c>
      <c r="J37">
        <v>171.933291</v>
      </c>
    </row>
    <row r="38" spans="1:10">
      <c r="A38" t="s">
        <v>48</v>
      </c>
      <c r="B38" t="s">
        <v>46</v>
      </c>
      <c r="C38" t="s">
        <v>37</v>
      </c>
      <c r="D38" s="140">
        <v>41609</v>
      </c>
      <c r="E38">
        <v>6</v>
      </c>
      <c r="F38" t="s">
        <v>46</v>
      </c>
      <c r="G38" t="s">
        <v>46</v>
      </c>
      <c r="H38" t="s">
        <v>46</v>
      </c>
      <c r="I38" t="s">
        <v>47</v>
      </c>
      <c r="J38">
        <v>185.30685299999999</v>
      </c>
    </row>
    <row r="39" spans="1:10">
      <c r="A39" t="s">
        <v>48</v>
      </c>
      <c r="B39" t="s">
        <v>46</v>
      </c>
      <c r="C39" t="s">
        <v>37</v>
      </c>
      <c r="D39" s="140">
        <v>41579</v>
      </c>
      <c r="E39">
        <v>6</v>
      </c>
      <c r="F39" t="s">
        <v>46</v>
      </c>
      <c r="G39" t="s">
        <v>46</v>
      </c>
      <c r="H39" t="s">
        <v>46</v>
      </c>
      <c r="I39" t="s">
        <v>47</v>
      </c>
      <c r="J39">
        <v>98.096062000000003</v>
      </c>
    </row>
    <row r="40" spans="1:10">
      <c r="A40" t="s">
        <v>48</v>
      </c>
      <c r="B40" t="s">
        <v>46</v>
      </c>
      <c r="C40" t="s">
        <v>37</v>
      </c>
      <c r="D40" s="140">
        <v>41548</v>
      </c>
      <c r="E40">
        <v>6</v>
      </c>
      <c r="F40" t="s">
        <v>46</v>
      </c>
      <c r="G40" t="s">
        <v>46</v>
      </c>
      <c r="H40" t="s">
        <v>46</v>
      </c>
      <c r="I40" t="s">
        <v>47</v>
      </c>
      <c r="J40">
        <v>191.54109299999999</v>
      </c>
    </row>
    <row r="41" spans="1:10">
      <c r="A41" t="s">
        <v>48</v>
      </c>
      <c r="B41" t="s">
        <v>46</v>
      </c>
      <c r="C41" t="s">
        <v>37</v>
      </c>
      <c r="D41" s="140">
        <v>41518</v>
      </c>
      <c r="E41">
        <v>6</v>
      </c>
      <c r="F41" t="s">
        <v>46</v>
      </c>
      <c r="G41" t="s">
        <v>46</v>
      </c>
      <c r="H41" t="s">
        <v>46</v>
      </c>
      <c r="I41" t="s">
        <v>47</v>
      </c>
      <c r="J41">
        <v>184.77365699999999</v>
      </c>
    </row>
    <row r="42" spans="1:10">
      <c r="A42" t="s">
        <v>48</v>
      </c>
      <c r="B42" t="s">
        <v>46</v>
      </c>
      <c r="C42" t="s">
        <v>37</v>
      </c>
      <c r="D42" s="140">
        <v>41487</v>
      </c>
      <c r="E42">
        <v>6</v>
      </c>
      <c r="F42" t="s">
        <v>46</v>
      </c>
      <c r="G42" t="s">
        <v>46</v>
      </c>
      <c r="H42" t="s">
        <v>46</v>
      </c>
      <c r="I42" t="s">
        <v>47</v>
      </c>
      <c r="J42">
        <v>187.44394299999999</v>
      </c>
    </row>
    <row r="43" spans="1:10">
      <c r="A43" t="s">
        <v>48</v>
      </c>
      <c r="B43" t="s">
        <v>46</v>
      </c>
      <c r="C43" t="s">
        <v>37</v>
      </c>
      <c r="D43" s="140">
        <v>41456</v>
      </c>
      <c r="E43">
        <v>6</v>
      </c>
      <c r="F43" t="s">
        <v>46</v>
      </c>
      <c r="G43" t="s">
        <v>46</v>
      </c>
      <c r="H43" t="s">
        <v>46</v>
      </c>
      <c r="I43" t="s">
        <v>47</v>
      </c>
      <c r="J43">
        <v>181.933291</v>
      </c>
    </row>
    <row r="44" spans="1:10">
      <c r="A44" t="s">
        <v>49</v>
      </c>
      <c r="B44" t="s">
        <v>50</v>
      </c>
      <c r="C44" t="s">
        <v>37</v>
      </c>
      <c r="D44" s="140">
        <v>41609</v>
      </c>
      <c r="E44">
        <v>12</v>
      </c>
      <c r="F44" t="s">
        <v>51</v>
      </c>
      <c r="G44" t="s">
        <v>52</v>
      </c>
      <c r="H44" t="s">
        <v>53</v>
      </c>
      <c r="I44" t="s">
        <v>41</v>
      </c>
      <c r="J44">
        <v>1176117.3688343752</v>
      </c>
    </row>
    <row r="45" spans="1:10">
      <c r="A45" t="s">
        <v>49</v>
      </c>
      <c r="B45" t="s">
        <v>50</v>
      </c>
      <c r="C45" t="s">
        <v>37</v>
      </c>
      <c r="D45" s="140">
        <v>41579</v>
      </c>
      <c r="E45">
        <v>11</v>
      </c>
      <c r="F45" t="s">
        <v>51</v>
      </c>
      <c r="G45" t="s">
        <v>52</v>
      </c>
      <c r="H45" t="s">
        <v>53</v>
      </c>
      <c r="I45" t="s">
        <v>41</v>
      </c>
      <c r="J45">
        <v>1196568.3584903125</v>
      </c>
    </row>
    <row r="46" spans="1:10">
      <c r="A46" t="s">
        <v>49</v>
      </c>
      <c r="B46" t="s">
        <v>50</v>
      </c>
      <c r="C46" t="s">
        <v>37</v>
      </c>
      <c r="D46" s="140">
        <v>41548</v>
      </c>
      <c r="E46">
        <v>10</v>
      </c>
      <c r="F46" t="s">
        <v>51</v>
      </c>
      <c r="G46" t="s">
        <v>52</v>
      </c>
      <c r="H46" t="s">
        <v>53</v>
      </c>
      <c r="I46" t="s">
        <v>41</v>
      </c>
      <c r="J46">
        <v>1189437.4296213749</v>
      </c>
    </row>
    <row r="47" spans="1:10">
      <c r="A47" t="s">
        <v>49</v>
      </c>
      <c r="B47" t="s">
        <v>50</v>
      </c>
      <c r="C47" t="s">
        <v>37</v>
      </c>
      <c r="D47" s="140">
        <v>41518</v>
      </c>
      <c r="E47">
        <v>9</v>
      </c>
      <c r="F47" t="s">
        <v>51</v>
      </c>
      <c r="G47" t="s">
        <v>52</v>
      </c>
      <c r="H47" t="s">
        <v>53</v>
      </c>
      <c r="I47" t="s">
        <v>41</v>
      </c>
      <c r="J47">
        <v>1247278.3501437153</v>
      </c>
    </row>
    <row r="48" spans="1:10">
      <c r="A48" t="s">
        <v>49</v>
      </c>
      <c r="B48" t="s">
        <v>50</v>
      </c>
      <c r="C48" t="s">
        <v>37</v>
      </c>
      <c r="D48" s="140">
        <v>41487</v>
      </c>
      <c r="E48">
        <v>8</v>
      </c>
      <c r="F48" t="s">
        <v>51</v>
      </c>
      <c r="G48" t="s">
        <v>52</v>
      </c>
      <c r="H48" t="s">
        <v>53</v>
      </c>
      <c r="I48" t="s">
        <v>41</v>
      </c>
      <c r="J48">
        <v>1627559.0630120938</v>
      </c>
    </row>
    <row r="49" spans="1:10">
      <c r="A49" t="s">
        <v>49</v>
      </c>
      <c r="B49" t="s">
        <v>50</v>
      </c>
      <c r="C49" t="s">
        <v>37</v>
      </c>
      <c r="D49" s="140">
        <v>41456</v>
      </c>
      <c r="E49">
        <v>7</v>
      </c>
      <c r="F49" t="s">
        <v>51</v>
      </c>
      <c r="G49" t="s">
        <v>52</v>
      </c>
      <c r="H49" t="s">
        <v>53</v>
      </c>
      <c r="I49" t="s">
        <v>41</v>
      </c>
      <c r="J49">
        <v>1207341.5441326213</v>
      </c>
    </row>
    <row r="50" spans="1:10">
      <c r="A50" t="s">
        <v>49</v>
      </c>
      <c r="B50" t="s">
        <v>50</v>
      </c>
      <c r="C50" t="s">
        <v>37</v>
      </c>
      <c r="D50" s="140">
        <v>41609</v>
      </c>
      <c r="E50">
        <v>12</v>
      </c>
      <c r="F50" t="s">
        <v>51</v>
      </c>
      <c r="G50" t="s">
        <v>54</v>
      </c>
      <c r="H50" t="s">
        <v>55</v>
      </c>
      <c r="I50" t="s">
        <v>41</v>
      </c>
      <c r="J50">
        <v>182465.61649890002</v>
      </c>
    </row>
    <row r="51" spans="1:10">
      <c r="A51" t="s">
        <v>49</v>
      </c>
      <c r="B51" t="s">
        <v>50</v>
      </c>
      <c r="C51" t="s">
        <v>37</v>
      </c>
      <c r="D51" s="140">
        <v>41579</v>
      </c>
      <c r="E51">
        <v>11</v>
      </c>
      <c r="F51" t="s">
        <v>51</v>
      </c>
      <c r="G51" t="s">
        <v>54</v>
      </c>
      <c r="H51" t="s">
        <v>55</v>
      </c>
      <c r="I51" t="s">
        <v>41</v>
      </c>
      <c r="J51">
        <v>184271.68199002498</v>
      </c>
    </row>
    <row r="52" spans="1:10">
      <c r="A52" t="s">
        <v>49</v>
      </c>
      <c r="B52" t="s">
        <v>50</v>
      </c>
      <c r="C52" t="s">
        <v>37</v>
      </c>
      <c r="D52" s="140">
        <v>41548</v>
      </c>
      <c r="E52">
        <v>10</v>
      </c>
      <c r="F52" t="s">
        <v>51</v>
      </c>
      <c r="G52" t="s">
        <v>54</v>
      </c>
      <c r="H52" t="s">
        <v>55</v>
      </c>
      <c r="I52" t="s">
        <v>41</v>
      </c>
      <c r="J52">
        <v>175238.87213904748</v>
      </c>
    </row>
    <row r="53" spans="1:10">
      <c r="A53" t="s">
        <v>49</v>
      </c>
      <c r="B53" t="s">
        <v>50</v>
      </c>
      <c r="C53" t="s">
        <v>37</v>
      </c>
      <c r="D53" s="140">
        <v>41518</v>
      </c>
      <c r="E53">
        <v>9</v>
      </c>
      <c r="F53" t="s">
        <v>51</v>
      </c>
      <c r="G53" t="s">
        <v>54</v>
      </c>
      <c r="H53" t="s">
        <v>55</v>
      </c>
      <c r="I53" t="s">
        <v>41</v>
      </c>
      <c r="J53">
        <v>196800.64514333947</v>
      </c>
    </row>
    <row r="54" spans="1:10">
      <c r="A54" t="s">
        <v>49</v>
      </c>
      <c r="B54" t="s">
        <v>50</v>
      </c>
      <c r="C54" t="s">
        <v>37</v>
      </c>
      <c r="D54" s="140">
        <v>41487</v>
      </c>
      <c r="E54">
        <v>8</v>
      </c>
      <c r="F54" t="s">
        <v>51</v>
      </c>
      <c r="G54" t="s">
        <v>54</v>
      </c>
      <c r="H54" t="s">
        <v>55</v>
      </c>
      <c r="I54" t="s">
        <v>41</v>
      </c>
      <c r="J54">
        <v>232460.33937309752</v>
      </c>
    </row>
    <row r="55" spans="1:10">
      <c r="A55" t="s">
        <v>49</v>
      </c>
      <c r="B55" t="s">
        <v>50</v>
      </c>
      <c r="C55" t="s">
        <v>37</v>
      </c>
      <c r="D55" s="140">
        <v>41456</v>
      </c>
      <c r="E55">
        <v>7</v>
      </c>
      <c r="F55" t="s">
        <v>51</v>
      </c>
      <c r="G55" t="s">
        <v>54</v>
      </c>
      <c r="H55" t="s">
        <v>55</v>
      </c>
      <c r="I55" t="s">
        <v>41</v>
      </c>
      <c r="J55">
        <v>186895.31347357444</v>
      </c>
    </row>
    <row r="56" spans="1:10">
      <c r="A56" t="s">
        <v>49</v>
      </c>
      <c r="B56" t="s">
        <v>50</v>
      </c>
      <c r="C56" t="s">
        <v>37</v>
      </c>
      <c r="D56" s="140">
        <v>41609</v>
      </c>
      <c r="E56">
        <v>12</v>
      </c>
      <c r="F56" t="s">
        <v>51</v>
      </c>
      <c r="G56" t="s">
        <v>54</v>
      </c>
      <c r="H56" t="s">
        <v>56</v>
      </c>
      <c r="I56" t="s">
        <v>41</v>
      </c>
      <c r="J56">
        <v>252866.98882554998</v>
      </c>
    </row>
    <row r="57" spans="1:10">
      <c r="A57" t="s">
        <v>49</v>
      </c>
      <c r="B57" t="s">
        <v>50</v>
      </c>
      <c r="C57" t="s">
        <v>37</v>
      </c>
      <c r="D57" s="140">
        <v>41579</v>
      </c>
      <c r="E57">
        <v>11</v>
      </c>
      <c r="F57" t="s">
        <v>51</v>
      </c>
      <c r="G57" t="s">
        <v>54</v>
      </c>
      <c r="H57" t="s">
        <v>56</v>
      </c>
      <c r="I57" t="s">
        <v>41</v>
      </c>
      <c r="J57">
        <v>264530.39711157506</v>
      </c>
    </row>
    <row r="58" spans="1:10">
      <c r="A58" t="s">
        <v>49</v>
      </c>
      <c r="B58" t="s">
        <v>50</v>
      </c>
      <c r="C58" t="s">
        <v>37</v>
      </c>
      <c r="D58" s="140">
        <v>41548</v>
      </c>
      <c r="E58">
        <v>10</v>
      </c>
      <c r="F58" t="s">
        <v>51</v>
      </c>
      <c r="G58" t="s">
        <v>54</v>
      </c>
      <c r="H58" t="s">
        <v>56</v>
      </c>
      <c r="I58" t="s">
        <v>41</v>
      </c>
      <c r="J58">
        <v>262525.43281191739</v>
      </c>
    </row>
    <row r="59" spans="1:10">
      <c r="A59" t="s">
        <v>49</v>
      </c>
      <c r="B59" t="s">
        <v>50</v>
      </c>
      <c r="C59" t="s">
        <v>37</v>
      </c>
      <c r="D59" s="140">
        <v>41518</v>
      </c>
      <c r="E59">
        <v>9</v>
      </c>
      <c r="F59" t="s">
        <v>51</v>
      </c>
      <c r="G59" t="s">
        <v>54</v>
      </c>
      <c r="H59" t="s">
        <v>56</v>
      </c>
      <c r="I59" t="s">
        <v>41</v>
      </c>
      <c r="J59">
        <v>281982.65504614048</v>
      </c>
    </row>
    <row r="60" spans="1:10">
      <c r="A60" t="s">
        <v>49</v>
      </c>
      <c r="B60" t="s">
        <v>50</v>
      </c>
      <c r="C60" t="s">
        <v>37</v>
      </c>
      <c r="D60" s="140">
        <v>41487</v>
      </c>
      <c r="E60">
        <v>8</v>
      </c>
      <c r="F60" t="s">
        <v>51</v>
      </c>
      <c r="G60" t="s">
        <v>54</v>
      </c>
      <c r="H60" t="s">
        <v>56</v>
      </c>
      <c r="I60" t="s">
        <v>41</v>
      </c>
      <c r="J60">
        <v>345609.90627034125</v>
      </c>
    </row>
    <row r="61" spans="1:10">
      <c r="A61" t="s">
        <v>49</v>
      </c>
      <c r="B61" t="s">
        <v>50</v>
      </c>
      <c r="C61" t="s">
        <v>37</v>
      </c>
      <c r="D61" s="140">
        <v>41456</v>
      </c>
      <c r="E61">
        <v>7</v>
      </c>
      <c r="F61" t="s">
        <v>51</v>
      </c>
      <c r="G61" t="s">
        <v>54</v>
      </c>
      <c r="H61" t="s">
        <v>56</v>
      </c>
      <c r="I61" t="s">
        <v>41</v>
      </c>
      <c r="J61">
        <v>270317.51001272164</v>
      </c>
    </row>
    <row r="62" spans="1:10">
      <c r="A62" t="s">
        <v>49</v>
      </c>
      <c r="B62" t="s">
        <v>50</v>
      </c>
      <c r="C62" t="s">
        <v>37</v>
      </c>
      <c r="D62" s="140">
        <v>41609</v>
      </c>
      <c r="E62">
        <v>12</v>
      </c>
      <c r="F62" t="s">
        <v>51</v>
      </c>
      <c r="G62" t="s">
        <v>54</v>
      </c>
      <c r="H62" t="s">
        <v>57</v>
      </c>
      <c r="I62" t="s">
        <v>41</v>
      </c>
      <c r="J62">
        <v>230372.47477350003</v>
      </c>
    </row>
    <row r="63" spans="1:10">
      <c r="A63" t="s">
        <v>49</v>
      </c>
      <c r="B63" t="s">
        <v>50</v>
      </c>
      <c r="C63" t="s">
        <v>37</v>
      </c>
      <c r="D63" s="140">
        <v>41579</v>
      </c>
      <c r="E63">
        <v>11</v>
      </c>
      <c r="F63" t="s">
        <v>51</v>
      </c>
      <c r="G63" t="s">
        <v>54</v>
      </c>
      <c r="H63" t="s">
        <v>57</v>
      </c>
      <c r="I63" t="s">
        <v>41</v>
      </c>
      <c r="J63">
        <v>258222.34619527502</v>
      </c>
    </row>
    <row r="64" spans="1:10">
      <c r="A64" t="s">
        <v>49</v>
      </c>
      <c r="B64" t="s">
        <v>50</v>
      </c>
      <c r="C64" t="s">
        <v>37</v>
      </c>
      <c r="D64" s="140">
        <v>41548</v>
      </c>
      <c r="E64">
        <v>10</v>
      </c>
      <c r="F64" t="s">
        <v>51</v>
      </c>
      <c r="G64" t="s">
        <v>54</v>
      </c>
      <c r="H64" t="s">
        <v>57</v>
      </c>
      <c r="I64" t="s">
        <v>41</v>
      </c>
      <c r="J64">
        <v>219795.94496150999</v>
      </c>
    </row>
    <row r="65" spans="1:10">
      <c r="A65" t="s">
        <v>49</v>
      </c>
      <c r="B65" t="s">
        <v>50</v>
      </c>
      <c r="C65" t="s">
        <v>37</v>
      </c>
      <c r="D65" s="140">
        <v>41518</v>
      </c>
      <c r="E65">
        <v>9</v>
      </c>
      <c r="F65" t="s">
        <v>51</v>
      </c>
      <c r="G65" t="s">
        <v>54</v>
      </c>
      <c r="H65" t="s">
        <v>57</v>
      </c>
      <c r="I65" t="s">
        <v>41</v>
      </c>
      <c r="J65">
        <v>263980.61528681178</v>
      </c>
    </row>
    <row r="66" spans="1:10">
      <c r="A66" t="s">
        <v>49</v>
      </c>
      <c r="B66" t="s">
        <v>50</v>
      </c>
      <c r="C66" t="s">
        <v>37</v>
      </c>
      <c r="D66" s="140">
        <v>41487</v>
      </c>
      <c r="E66">
        <v>8</v>
      </c>
      <c r="F66" t="s">
        <v>51</v>
      </c>
      <c r="G66" t="s">
        <v>54</v>
      </c>
      <c r="H66" t="s">
        <v>57</v>
      </c>
      <c r="I66" t="s">
        <v>41</v>
      </c>
      <c r="J66">
        <v>298721.115169695</v>
      </c>
    </row>
    <row r="67" spans="1:10">
      <c r="A67" t="s">
        <v>49</v>
      </c>
      <c r="B67" t="s">
        <v>50</v>
      </c>
      <c r="C67" t="s">
        <v>37</v>
      </c>
      <c r="D67" s="140">
        <v>41456</v>
      </c>
      <c r="E67">
        <v>7</v>
      </c>
      <c r="F67" t="s">
        <v>51</v>
      </c>
      <c r="G67" t="s">
        <v>54</v>
      </c>
      <c r="H67" t="s">
        <v>57</v>
      </c>
      <c r="I67" t="s">
        <v>41</v>
      </c>
      <c r="J67">
        <v>221632.12385716435</v>
      </c>
    </row>
    <row r="68" spans="1:10">
      <c r="A68" t="s">
        <v>49</v>
      </c>
      <c r="B68" t="s">
        <v>50</v>
      </c>
      <c r="C68" t="s">
        <v>37</v>
      </c>
      <c r="D68" s="140">
        <v>41609</v>
      </c>
      <c r="E68">
        <v>12</v>
      </c>
      <c r="F68" t="s">
        <v>51</v>
      </c>
      <c r="G68" t="s">
        <v>54</v>
      </c>
      <c r="H68" t="s">
        <v>58</v>
      </c>
      <c r="I68" t="s">
        <v>41</v>
      </c>
      <c r="J68">
        <v>338577.18673479994</v>
      </c>
    </row>
    <row r="69" spans="1:10">
      <c r="A69" t="s">
        <v>49</v>
      </c>
      <c r="B69" t="s">
        <v>50</v>
      </c>
      <c r="C69" t="s">
        <v>37</v>
      </c>
      <c r="D69" s="140">
        <v>41579</v>
      </c>
      <c r="E69">
        <v>11</v>
      </c>
      <c r="F69" t="s">
        <v>51</v>
      </c>
      <c r="G69" t="s">
        <v>54</v>
      </c>
      <c r="H69" t="s">
        <v>58</v>
      </c>
      <c r="I69" t="s">
        <v>41</v>
      </c>
      <c r="J69">
        <v>388537.72727419995</v>
      </c>
    </row>
    <row r="70" spans="1:10">
      <c r="A70" t="s">
        <v>49</v>
      </c>
      <c r="B70" t="s">
        <v>50</v>
      </c>
      <c r="C70" t="s">
        <v>37</v>
      </c>
      <c r="D70" s="140">
        <v>41548</v>
      </c>
      <c r="E70">
        <v>10</v>
      </c>
      <c r="F70" t="s">
        <v>51</v>
      </c>
      <c r="G70" t="s">
        <v>54</v>
      </c>
      <c r="H70" t="s">
        <v>58</v>
      </c>
      <c r="I70" t="s">
        <v>41</v>
      </c>
      <c r="J70">
        <v>370340.02732499992</v>
      </c>
    </row>
    <row r="71" spans="1:10">
      <c r="A71" t="s">
        <v>49</v>
      </c>
      <c r="B71" t="s">
        <v>50</v>
      </c>
      <c r="C71" t="s">
        <v>37</v>
      </c>
      <c r="D71" s="140">
        <v>41518</v>
      </c>
      <c r="E71">
        <v>9</v>
      </c>
      <c r="F71" t="s">
        <v>51</v>
      </c>
      <c r="G71" t="s">
        <v>54</v>
      </c>
      <c r="H71" t="s">
        <v>58</v>
      </c>
      <c r="I71" t="s">
        <v>41</v>
      </c>
      <c r="J71">
        <v>423886.13007635879</v>
      </c>
    </row>
    <row r="72" spans="1:10">
      <c r="A72" t="s">
        <v>49</v>
      </c>
      <c r="B72" t="s">
        <v>50</v>
      </c>
      <c r="C72" t="s">
        <v>37</v>
      </c>
      <c r="D72" s="140">
        <v>41487</v>
      </c>
      <c r="E72">
        <v>8</v>
      </c>
      <c r="F72" t="s">
        <v>51</v>
      </c>
      <c r="G72" t="s">
        <v>54</v>
      </c>
      <c r="H72" t="s">
        <v>58</v>
      </c>
      <c r="I72" t="s">
        <v>41</v>
      </c>
      <c r="J72">
        <v>492735.34629342239</v>
      </c>
    </row>
    <row r="73" spans="1:10">
      <c r="A73" t="s">
        <v>49</v>
      </c>
      <c r="B73" t="s">
        <v>50</v>
      </c>
      <c r="C73" t="s">
        <v>37</v>
      </c>
      <c r="D73" s="140">
        <v>41456</v>
      </c>
      <c r="E73">
        <v>7</v>
      </c>
      <c r="F73" t="s">
        <v>51</v>
      </c>
      <c r="G73" t="s">
        <v>54</v>
      </c>
      <c r="H73" t="s">
        <v>58</v>
      </c>
      <c r="I73" t="s">
        <v>41</v>
      </c>
      <c r="J73">
        <v>334574.56978850893</v>
      </c>
    </row>
    <row r="74" spans="1:10">
      <c r="A74" t="s">
        <v>49</v>
      </c>
      <c r="B74" t="s">
        <v>50</v>
      </c>
      <c r="C74" t="s">
        <v>37</v>
      </c>
      <c r="D74" s="140">
        <v>41609</v>
      </c>
      <c r="E74">
        <v>12</v>
      </c>
      <c r="F74" t="s">
        <v>51</v>
      </c>
      <c r="G74" t="s">
        <v>59</v>
      </c>
      <c r="H74" t="s">
        <v>60</v>
      </c>
      <c r="I74" t="s">
        <v>41</v>
      </c>
      <c r="J74">
        <v>641582.36576999992</v>
      </c>
    </row>
    <row r="75" spans="1:10">
      <c r="A75" t="s">
        <v>49</v>
      </c>
      <c r="B75" t="s">
        <v>50</v>
      </c>
      <c r="C75" t="s">
        <v>37</v>
      </c>
      <c r="D75" s="140">
        <v>41579</v>
      </c>
      <c r="E75">
        <v>11</v>
      </c>
      <c r="F75" t="s">
        <v>51</v>
      </c>
      <c r="G75" t="s">
        <v>59</v>
      </c>
      <c r="H75" t="s">
        <v>60</v>
      </c>
      <c r="I75" t="s">
        <v>41</v>
      </c>
      <c r="J75">
        <v>619174.29107624991</v>
      </c>
    </row>
    <row r="76" spans="1:10">
      <c r="A76" t="s">
        <v>49</v>
      </c>
      <c r="B76" t="s">
        <v>50</v>
      </c>
      <c r="C76" t="s">
        <v>37</v>
      </c>
      <c r="D76" s="140">
        <v>41548</v>
      </c>
      <c r="E76">
        <v>10</v>
      </c>
      <c r="F76" t="s">
        <v>51</v>
      </c>
      <c r="G76" t="s">
        <v>59</v>
      </c>
      <c r="H76" t="s">
        <v>60</v>
      </c>
      <c r="I76" t="s">
        <v>41</v>
      </c>
      <c r="J76">
        <v>699813.46326262481</v>
      </c>
    </row>
    <row r="77" spans="1:10">
      <c r="A77" t="s">
        <v>49</v>
      </c>
      <c r="B77" t="s">
        <v>50</v>
      </c>
      <c r="C77" t="s">
        <v>37</v>
      </c>
      <c r="D77" s="140">
        <v>41518</v>
      </c>
      <c r="E77">
        <v>9</v>
      </c>
      <c r="F77" t="s">
        <v>51</v>
      </c>
      <c r="G77" t="s">
        <v>59</v>
      </c>
      <c r="H77" t="s">
        <v>60</v>
      </c>
      <c r="I77" t="s">
        <v>41</v>
      </c>
      <c r="J77">
        <v>711025.90062299802</v>
      </c>
    </row>
    <row r="78" spans="1:10">
      <c r="A78" t="s">
        <v>49</v>
      </c>
      <c r="B78" t="s">
        <v>50</v>
      </c>
      <c r="C78" t="s">
        <v>37</v>
      </c>
      <c r="D78" s="140">
        <v>41487</v>
      </c>
      <c r="E78">
        <v>8</v>
      </c>
      <c r="F78" t="s">
        <v>51</v>
      </c>
      <c r="G78" t="s">
        <v>59</v>
      </c>
      <c r="H78" t="s">
        <v>60</v>
      </c>
      <c r="I78" t="s">
        <v>41</v>
      </c>
      <c r="J78">
        <v>908795.20773656247</v>
      </c>
    </row>
    <row r="79" spans="1:10">
      <c r="A79" t="s">
        <v>49</v>
      </c>
      <c r="B79" t="s">
        <v>50</v>
      </c>
      <c r="C79" t="s">
        <v>37</v>
      </c>
      <c r="D79" s="140">
        <v>41456</v>
      </c>
      <c r="E79">
        <v>7</v>
      </c>
      <c r="F79" t="s">
        <v>51</v>
      </c>
      <c r="G79" t="s">
        <v>59</v>
      </c>
      <c r="H79" t="s">
        <v>60</v>
      </c>
      <c r="I79" t="s">
        <v>41</v>
      </c>
      <c r="J79">
        <v>610297.37310056051</v>
      </c>
    </row>
    <row r="80" spans="1:10">
      <c r="A80" t="s">
        <v>49</v>
      </c>
      <c r="B80" t="s">
        <v>50</v>
      </c>
      <c r="C80" t="s">
        <v>37</v>
      </c>
      <c r="D80" s="140">
        <v>41609</v>
      </c>
      <c r="E80">
        <v>12</v>
      </c>
      <c r="F80" t="s">
        <v>51</v>
      </c>
      <c r="G80" t="s">
        <v>59</v>
      </c>
      <c r="H80" t="s">
        <v>61</v>
      </c>
      <c r="I80" t="s">
        <v>41</v>
      </c>
      <c r="J80">
        <v>427041.03370000009</v>
      </c>
    </row>
    <row r="81" spans="1:10">
      <c r="A81" t="s">
        <v>49</v>
      </c>
      <c r="B81" t="s">
        <v>50</v>
      </c>
      <c r="C81" t="s">
        <v>37</v>
      </c>
      <c r="D81" s="140">
        <v>41579</v>
      </c>
      <c r="E81">
        <v>11</v>
      </c>
      <c r="F81" t="s">
        <v>51</v>
      </c>
      <c r="G81" t="s">
        <v>59</v>
      </c>
      <c r="H81" t="s">
        <v>61</v>
      </c>
      <c r="I81" t="s">
        <v>41</v>
      </c>
      <c r="J81">
        <v>415259.38098750002</v>
      </c>
    </row>
    <row r="82" spans="1:10">
      <c r="A82" t="s">
        <v>49</v>
      </c>
      <c r="B82" t="s">
        <v>50</v>
      </c>
      <c r="C82" t="s">
        <v>37</v>
      </c>
      <c r="D82" s="140">
        <v>41548</v>
      </c>
      <c r="E82">
        <v>10</v>
      </c>
      <c r="F82" t="s">
        <v>51</v>
      </c>
      <c r="G82" t="s">
        <v>59</v>
      </c>
      <c r="H82" t="s">
        <v>61</v>
      </c>
      <c r="I82" t="s">
        <v>41</v>
      </c>
      <c r="J82">
        <v>427182.91524</v>
      </c>
    </row>
    <row r="83" spans="1:10">
      <c r="A83" t="s">
        <v>49</v>
      </c>
      <c r="B83" t="s">
        <v>50</v>
      </c>
      <c r="C83" t="s">
        <v>37</v>
      </c>
      <c r="D83" s="140">
        <v>41518</v>
      </c>
      <c r="E83">
        <v>9</v>
      </c>
      <c r="F83" t="s">
        <v>51</v>
      </c>
      <c r="G83" t="s">
        <v>59</v>
      </c>
      <c r="H83" t="s">
        <v>61</v>
      </c>
      <c r="I83" t="s">
        <v>41</v>
      </c>
      <c r="J83">
        <v>449699.38278299873</v>
      </c>
    </row>
    <row r="84" spans="1:10">
      <c r="A84" t="s">
        <v>49</v>
      </c>
      <c r="B84" t="s">
        <v>50</v>
      </c>
      <c r="C84" t="s">
        <v>37</v>
      </c>
      <c r="D84" s="140">
        <v>41487</v>
      </c>
      <c r="E84">
        <v>8</v>
      </c>
      <c r="F84" t="s">
        <v>51</v>
      </c>
      <c r="G84" t="s">
        <v>59</v>
      </c>
      <c r="H84" t="s">
        <v>61</v>
      </c>
      <c r="I84" t="s">
        <v>41</v>
      </c>
      <c r="J84">
        <v>558286.81851324998</v>
      </c>
    </row>
    <row r="85" spans="1:10">
      <c r="A85" t="s">
        <v>49</v>
      </c>
      <c r="B85" t="s">
        <v>50</v>
      </c>
      <c r="C85" t="s">
        <v>37</v>
      </c>
      <c r="D85" s="140">
        <v>41456</v>
      </c>
      <c r="E85">
        <v>7</v>
      </c>
      <c r="F85" t="s">
        <v>51</v>
      </c>
      <c r="G85" t="s">
        <v>59</v>
      </c>
      <c r="H85" t="s">
        <v>61</v>
      </c>
      <c r="I85" t="s">
        <v>41</v>
      </c>
      <c r="J85">
        <v>411478.37181662378</v>
      </c>
    </row>
    <row r="86" spans="1:10">
      <c r="A86" t="s">
        <v>49</v>
      </c>
      <c r="B86" t="s">
        <v>50</v>
      </c>
      <c r="C86" t="s">
        <v>37</v>
      </c>
      <c r="D86" s="140">
        <v>41609</v>
      </c>
      <c r="E86">
        <v>12</v>
      </c>
      <c r="F86" t="s">
        <v>51</v>
      </c>
      <c r="G86" t="s">
        <v>62</v>
      </c>
      <c r="H86" t="s">
        <v>63</v>
      </c>
      <c r="I86" t="s">
        <v>41</v>
      </c>
      <c r="J86">
        <v>938538.15127751243</v>
      </c>
    </row>
    <row r="87" spans="1:10">
      <c r="A87" t="s">
        <v>49</v>
      </c>
      <c r="B87" t="s">
        <v>50</v>
      </c>
      <c r="C87" t="s">
        <v>37</v>
      </c>
      <c r="D87" s="140">
        <v>41579</v>
      </c>
      <c r="E87">
        <v>11</v>
      </c>
      <c r="F87" t="s">
        <v>51</v>
      </c>
      <c r="G87" t="s">
        <v>62</v>
      </c>
      <c r="H87" t="s">
        <v>63</v>
      </c>
      <c r="I87" t="s">
        <v>41</v>
      </c>
      <c r="J87">
        <v>983029.73485591868</v>
      </c>
    </row>
    <row r="88" spans="1:10">
      <c r="A88" t="s">
        <v>49</v>
      </c>
      <c r="B88" t="s">
        <v>50</v>
      </c>
      <c r="C88" t="s">
        <v>37</v>
      </c>
      <c r="D88" s="140">
        <v>41548</v>
      </c>
      <c r="E88">
        <v>10</v>
      </c>
      <c r="F88" t="s">
        <v>51</v>
      </c>
      <c r="G88" t="s">
        <v>62</v>
      </c>
      <c r="H88" t="s">
        <v>63</v>
      </c>
      <c r="I88" t="s">
        <v>41</v>
      </c>
      <c r="J88">
        <v>897002.08738166792</v>
      </c>
    </row>
    <row r="89" spans="1:10">
      <c r="A89" t="s">
        <v>49</v>
      </c>
      <c r="B89" t="s">
        <v>50</v>
      </c>
      <c r="C89" t="s">
        <v>37</v>
      </c>
      <c r="D89" s="140">
        <v>41518</v>
      </c>
      <c r="E89">
        <v>9</v>
      </c>
      <c r="F89" t="s">
        <v>51</v>
      </c>
      <c r="G89" t="s">
        <v>62</v>
      </c>
      <c r="H89" t="s">
        <v>63</v>
      </c>
      <c r="I89" t="s">
        <v>41</v>
      </c>
      <c r="J89">
        <v>945239.11169929046</v>
      </c>
    </row>
    <row r="90" spans="1:10">
      <c r="A90" t="s">
        <v>49</v>
      </c>
      <c r="B90" t="s">
        <v>50</v>
      </c>
      <c r="C90" t="s">
        <v>37</v>
      </c>
      <c r="D90" s="140">
        <v>41487</v>
      </c>
      <c r="E90">
        <v>8</v>
      </c>
      <c r="F90" t="s">
        <v>51</v>
      </c>
      <c r="G90" t="s">
        <v>62</v>
      </c>
      <c r="H90" t="s">
        <v>63</v>
      </c>
      <c r="I90" t="s">
        <v>41</v>
      </c>
      <c r="J90">
        <v>1256568.663764968</v>
      </c>
    </row>
    <row r="91" spans="1:10">
      <c r="A91" t="s">
        <v>49</v>
      </c>
      <c r="B91" t="s">
        <v>50</v>
      </c>
      <c r="C91" t="s">
        <v>37</v>
      </c>
      <c r="D91" s="140">
        <v>41456</v>
      </c>
      <c r="E91">
        <v>7</v>
      </c>
      <c r="F91" t="s">
        <v>51</v>
      </c>
      <c r="G91" t="s">
        <v>62</v>
      </c>
      <c r="H91" t="s">
        <v>63</v>
      </c>
      <c r="I91" t="s">
        <v>41</v>
      </c>
      <c r="J91">
        <v>859050.95871603675</v>
      </c>
    </row>
    <row r="92" spans="1:10">
      <c r="A92" t="s">
        <v>35</v>
      </c>
      <c r="B92" t="s">
        <v>50</v>
      </c>
      <c r="C92" t="s">
        <v>37</v>
      </c>
      <c r="D92" s="140">
        <v>41456</v>
      </c>
      <c r="E92">
        <v>7</v>
      </c>
      <c r="F92" t="s">
        <v>51</v>
      </c>
      <c r="G92" t="s">
        <v>62</v>
      </c>
      <c r="H92" t="s">
        <v>63</v>
      </c>
      <c r="I92" t="s">
        <v>41</v>
      </c>
      <c r="J92">
        <v>593751.84077137313</v>
      </c>
    </row>
    <row r="93" spans="1:10">
      <c r="A93" t="s">
        <v>35</v>
      </c>
      <c r="B93" t="s">
        <v>50</v>
      </c>
      <c r="C93" t="s">
        <v>37</v>
      </c>
      <c r="D93" s="140">
        <v>41487</v>
      </c>
      <c r="E93">
        <v>8</v>
      </c>
      <c r="F93" t="s">
        <v>51</v>
      </c>
      <c r="G93" t="s">
        <v>62</v>
      </c>
      <c r="H93" t="s">
        <v>63</v>
      </c>
      <c r="I93" t="s">
        <v>41</v>
      </c>
      <c r="J93">
        <v>820393.03401412489</v>
      </c>
    </row>
    <row r="94" spans="1:10">
      <c r="A94" t="s">
        <v>35</v>
      </c>
      <c r="B94" t="s">
        <v>50</v>
      </c>
      <c r="C94" t="s">
        <v>37</v>
      </c>
      <c r="D94" s="140">
        <v>41518</v>
      </c>
      <c r="E94">
        <v>9</v>
      </c>
      <c r="F94" t="s">
        <v>51</v>
      </c>
      <c r="G94" t="s">
        <v>62</v>
      </c>
      <c r="H94" t="s">
        <v>63</v>
      </c>
      <c r="I94" t="s">
        <v>41</v>
      </c>
      <c r="J94">
        <v>642291.58212862327</v>
      </c>
    </row>
    <row r="95" spans="1:10">
      <c r="A95" t="s">
        <v>35</v>
      </c>
      <c r="B95" t="s">
        <v>50</v>
      </c>
      <c r="C95" t="s">
        <v>37</v>
      </c>
      <c r="D95" s="140">
        <v>41548</v>
      </c>
      <c r="E95">
        <v>10</v>
      </c>
      <c r="F95" t="s">
        <v>51</v>
      </c>
      <c r="G95" t="s">
        <v>62</v>
      </c>
      <c r="H95" t="s">
        <v>63</v>
      </c>
      <c r="I95" t="s">
        <v>41</v>
      </c>
      <c r="J95">
        <v>609639.97288837493</v>
      </c>
    </row>
    <row r="96" spans="1:10">
      <c r="A96" t="s">
        <v>35</v>
      </c>
      <c r="B96" t="s">
        <v>50</v>
      </c>
      <c r="C96" t="s">
        <v>37</v>
      </c>
      <c r="D96" s="140">
        <v>41579</v>
      </c>
      <c r="E96">
        <v>11</v>
      </c>
      <c r="F96" t="s">
        <v>51</v>
      </c>
      <c r="G96" t="s">
        <v>62</v>
      </c>
      <c r="H96" t="s">
        <v>63</v>
      </c>
      <c r="I96" t="s">
        <v>41</v>
      </c>
      <c r="J96">
        <v>626073.16897124995</v>
      </c>
    </row>
    <row r="97" spans="1:10">
      <c r="A97" t="s">
        <v>35</v>
      </c>
      <c r="B97" t="s">
        <v>50</v>
      </c>
      <c r="C97" t="s">
        <v>37</v>
      </c>
      <c r="D97" s="140">
        <v>41609</v>
      </c>
      <c r="E97">
        <v>12</v>
      </c>
      <c r="F97" t="s">
        <v>51</v>
      </c>
      <c r="G97" t="s">
        <v>62</v>
      </c>
      <c r="H97" t="s">
        <v>63</v>
      </c>
      <c r="I97" t="s">
        <v>41</v>
      </c>
      <c r="J97">
        <v>602153.37789750006</v>
      </c>
    </row>
    <row r="98" spans="1:10">
      <c r="A98" t="s">
        <v>35</v>
      </c>
      <c r="B98" t="s">
        <v>50</v>
      </c>
      <c r="C98" t="s">
        <v>37</v>
      </c>
      <c r="D98" s="140">
        <v>41456</v>
      </c>
      <c r="E98">
        <v>7</v>
      </c>
      <c r="F98" t="s">
        <v>51</v>
      </c>
      <c r="G98" t="s">
        <v>59</v>
      </c>
      <c r="H98" t="s">
        <v>61</v>
      </c>
      <c r="I98" t="s">
        <v>41</v>
      </c>
      <c r="J98">
        <v>276807.38497499918</v>
      </c>
    </row>
    <row r="99" spans="1:10">
      <c r="A99" t="s">
        <v>35</v>
      </c>
      <c r="B99" t="s">
        <v>50</v>
      </c>
      <c r="C99" t="s">
        <v>37</v>
      </c>
      <c r="D99" s="140">
        <v>41487</v>
      </c>
      <c r="E99">
        <v>8</v>
      </c>
      <c r="F99" t="s">
        <v>51</v>
      </c>
      <c r="G99" t="s">
        <v>59</v>
      </c>
      <c r="H99" t="s">
        <v>61</v>
      </c>
      <c r="I99" t="s">
        <v>41</v>
      </c>
      <c r="J99">
        <v>382467.614925</v>
      </c>
    </row>
    <row r="100" spans="1:10">
      <c r="A100" t="s">
        <v>35</v>
      </c>
      <c r="B100" t="s">
        <v>50</v>
      </c>
      <c r="C100" t="s">
        <v>37</v>
      </c>
      <c r="D100" s="140">
        <v>41518</v>
      </c>
      <c r="E100">
        <v>9</v>
      </c>
      <c r="F100" t="s">
        <v>51</v>
      </c>
      <c r="G100" t="s">
        <v>59</v>
      </c>
      <c r="H100" t="s">
        <v>61</v>
      </c>
      <c r="I100" t="s">
        <v>41</v>
      </c>
      <c r="J100">
        <v>299436.63502499921</v>
      </c>
    </row>
    <row r="101" spans="1:10">
      <c r="A101" t="s">
        <v>35</v>
      </c>
      <c r="B101" t="s">
        <v>50</v>
      </c>
      <c r="C101" t="s">
        <v>37</v>
      </c>
      <c r="D101" s="140">
        <v>41548</v>
      </c>
      <c r="E101">
        <v>10</v>
      </c>
      <c r="F101" t="s">
        <v>51</v>
      </c>
      <c r="G101" t="s">
        <v>59</v>
      </c>
      <c r="H101" t="s">
        <v>61</v>
      </c>
      <c r="I101" t="s">
        <v>41</v>
      </c>
      <c r="J101">
        <v>284214.43957499997</v>
      </c>
    </row>
    <row r="102" spans="1:10">
      <c r="A102" t="s">
        <v>35</v>
      </c>
      <c r="B102" t="s">
        <v>50</v>
      </c>
      <c r="C102" t="s">
        <v>37</v>
      </c>
      <c r="D102" s="140">
        <v>41579</v>
      </c>
      <c r="E102">
        <v>11</v>
      </c>
      <c r="F102" t="s">
        <v>51</v>
      </c>
      <c r="G102" t="s">
        <v>59</v>
      </c>
      <c r="H102" t="s">
        <v>61</v>
      </c>
      <c r="I102" t="s">
        <v>41</v>
      </c>
      <c r="J102">
        <v>291875.60325000004</v>
      </c>
    </row>
    <row r="103" spans="1:10">
      <c r="A103" t="s">
        <v>35</v>
      </c>
      <c r="B103" t="s">
        <v>50</v>
      </c>
      <c r="C103" t="s">
        <v>37</v>
      </c>
      <c r="D103" s="140">
        <v>41609</v>
      </c>
      <c r="E103">
        <v>12</v>
      </c>
      <c r="F103" t="s">
        <v>51</v>
      </c>
      <c r="G103" t="s">
        <v>59</v>
      </c>
      <c r="H103" t="s">
        <v>61</v>
      </c>
      <c r="I103" t="s">
        <v>41</v>
      </c>
      <c r="J103">
        <v>280724.18550000002</v>
      </c>
    </row>
    <row r="104" spans="1:10">
      <c r="A104" t="s">
        <v>35</v>
      </c>
      <c r="B104" t="s">
        <v>50</v>
      </c>
      <c r="C104" t="s">
        <v>37</v>
      </c>
      <c r="D104" s="140">
        <v>41456</v>
      </c>
      <c r="E104">
        <v>7</v>
      </c>
      <c r="F104" t="s">
        <v>51</v>
      </c>
      <c r="G104" t="s">
        <v>59</v>
      </c>
      <c r="H104" t="s">
        <v>60</v>
      </c>
      <c r="I104" t="s">
        <v>41</v>
      </c>
      <c r="J104">
        <v>415211.07746249868</v>
      </c>
    </row>
    <row r="105" spans="1:10">
      <c r="A105" t="s">
        <v>35</v>
      </c>
      <c r="B105" t="s">
        <v>50</v>
      </c>
      <c r="C105" t="s">
        <v>37</v>
      </c>
      <c r="D105" s="140">
        <v>41487</v>
      </c>
      <c r="E105">
        <v>8</v>
      </c>
      <c r="F105" t="s">
        <v>51</v>
      </c>
      <c r="G105" t="s">
        <v>59</v>
      </c>
      <c r="H105" t="s">
        <v>60</v>
      </c>
      <c r="I105" t="s">
        <v>41</v>
      </c>
      <c r="J105">
        <v>573701.42238750006</v>
      </c>
    </row>
    <row r="106" spans="1:10">
      <c r="A106" t="s">
        <v>35</v>
      </c>
      <c r="B106" t="s">
        <v>50</v>
      </c>
      <c r="C106" t="s">
        <v>37</v>
      </c>
      <c r="D106" s="140">
        <v>41518</v>
      </c>
      <c r="E106">
        <v>9</v>
      </c>
      <c r="F106" t="s">
        <v>51</v>
      </c>
      <c r="G106" t="s">
        <v>59</v>
      </c>
      <c r="H106" t="s">
        <v>60</v>
      </c>
      <c r="I106" t="s">
        <v>41</v>
      </c>
      <c r="J106">
        <v>449154.95253749873</v>
      </c>
    </row>
    <row r="107" spans="1:10">
      <c r="A107" t="s">
        <v>35</v>
      </c>
      <c r="B107" t="s">
        <v>50</v>
      </c>
      <c r="C107" t="s">
        <v>37</v>
      </c>
      <c r="D107" s="140">
        <v>41548</v>
      </c>
      <c r="E107">
        <v>10</v>
      </c>
      <c r="F107" t="s">
        <v>51</v>
      </c>
      <c r="G107" t="s">
        <v>59</v>
      </c>
      <c r="H107" t="s">
        <v>60</v>
      </c>
      <c r="I107" t="s">
        <v>41</v>
      </c>
      <c r="J107">
        <v>426321.65936249989</v>
      </c>
    </row>
    <row r="108" spans="1:10">
      <c r="A108" t="s">
        <v>35</v>
      </c>
      <c r="B108" t="s">
        <v>50</v>
      </c>
      <c r="C108" t="s">
        <v>37</v>
      </c>
      <c r="D108" s="140">
        <v>41579</v>
      </c>
      <c r="E108">
        <v>11</v>
      </c>
      <c r="F108" t="s">
        <v>51</v>
      </c>
      <c r="G108" t="s">
        <v>59</v>
      </c>
      <c r="H108" t="s">
        <v>60</v>
      </c>
      <c r="I108" t="s">
        <v>41</v>
      </c>
      <c r="J108">
        <v>437813.40487499995</v>
      </c>
    </row>
    <row r="109" spans="1:10">
      <c r="A109" t="s">
        <v>35</v>
      </c>
      <c r="B109" t="s">
        <v>50</v>
      </c>
      <c r="C109" t="s">
        <v>37</v>
      </c>
      <c r="D109" s="140">
        <v>41609</v>
      </c>
      <c r="E109">
        <v>12</v>
      </c>
      <c r="F109" t="s">
        <v>51</v>
      </c>
      <c r="G109" t="s">
        <v>59</v>
      </c>
      <c r="H109" t="s">
        <v>60</v>
      </c>
      <c r="I109" t="s">
        <v>41</v>
      </c>
      <c r="J109">
        <v>421086.27824999997</v>
      </c>
    </row>
    <row r="110" spans="1:10">
      <c r="A110" t="s">
        <v>35</v>
      </c>
      <c r="B110" t="s">
        <v>50</v>
      </c>
      <c r="C110" t="s">
        <v>37</v>
      </c>
      <c r="D110" s="140">
        <v>41456</v>
      </c>
      <c r="E110">
        <v>7</v>
      </c>
      <c r="F110" t="s">
        <v>51</v>
      </c>
      <c r="G110" t="s">
        <v>54</v>
      </c>
      <c r="H110" t="s">
        <v>58</v>
      </c>
      <c r="I110" t="s">
        <v>41</v>
      </c>
      <c r="J110">
        <v>360688.41072499886</v>
      </c>
    </row>
    <row r="111" spans="1:10">
      <c r="A111" t="s">
        <v>35</v>
      </c>
      <c r="B111" t="s">
        <v>50</v>
      </c>
      <c r="C111" t="s">
        <v>37</v>
      </c>
      <c r="D111" s="140">
        <v>41487</v>
      </c>
      <c r="E111">
        <v>8</v>
      </c>
      <c r="F111" t="s">
        <v>51</v>
      </c>
      <c r="G111" t="s">
        <v>54</v>
      </c>
      <c r="H111" t="s">
        <v>58</v>
      </c>
      <c r="I111" t="s">
        <v>41</v>
      </c>
      <c r="J111">
        <v>498366.89217499993</v>
      </c>
    </row>
    <row r="112" spans="1:10">
      <c r="A112" t="s">
        <v>35</v>
      </c>
      <c r="B112" t="s">
        <v>50</v>
      </c>
      <c r="C112" t="s">
        <v>37</v>
      </c>
      <c r="D112" s="140">
        <v>41518</v>
      </c>
      <c r="E112">
        <v>9</v>
      </c>
      <c r="F112" t="s">
        <v>51</v>
      </c>
      <c r="G112" t="s">
        <v>54</v>
      </c>
      <c r="H112" t="s">
        <v>58</v>
      </c>
      <c r="I112" t="s">
        <v>41</v>
      </c>
      <c r="J112">
        <v>390175.00927499885</v>
      </c>
    </row>
    <row r="113" spans="1:10">
      <c r="A113" t="s">
        <v>35</v>
      </c>
      <c r="B113" t="s">
        <v>50</v>
      </c>
      <c r="C113" t="s">
        <v>37</v>
      </c>
      <c r="D113" s="140">
        <v>41548</v>
      </c>
      <c r="E113">
        <v>10</v>
      </c>
      <c r="F113" t="s">
        <v>51</v>
      </c>
      <c r="G113" t="s">
        <v>54</v>
      </c>
      <c r="H113" t="s">
        <v>58</v>
      </c>
      <c r="I113" t="s">
        <v>41</v>
      </c>
      <c r="J113">
        <v>370340.02732499992</v>
      </c>
    </row>
    <row r="114" spans="1:10">
      <c r="A114" t="s">
        <v>35</v>
      </c>
      <c r="B114" t="s">
        <v>50</v>
      </c>
      <c r="C114" t="s">
        <v>37</v>
      </c>
      <c r="D114" s="140">
        <v>41579</v>
      </c>
      <c r="E114">
        <v>11</v>
      </c>
      <c r="F114" t="s">
        <v>51</v>
      </c>
      <c r="G114" t="s">
        <v>54</v>
      </c>
      <c r="H114" t="s">
        <v>58</v>
      </c>
      <c r="I114" t="s">
        <v>41</v>
      </c>
      <c r="J114">
        <v>380322.75574999995</v>
      </c>
    </row>
    <row r="115" spans="1:10">
      <c r="A115" t="s">
        <v>35</v>
      </c>
      <c r="B115" t="s">
        <v>50</v>
      </c>
      <c r="C115" t="s">
        <v>37</v>
      </c>
      <c r="D115" s="140">
        <v>41609</v>
      </c>
      <c r="E115">
        <v>12</v>
      </c>
      <c r="F115" t="s">
        <v>51</v>
      </c>
      <c r="G115" t="s">
        <v>54</v>
      </c>
      <c r="H115" t="s">
        <v>58</v>
      </c>
      <c r="I115" t="s">
        <v>41</v>
      </c>
      <c r="J115">
        <v>365792.12049999996</v>
      </c>
    </row>
    <row r="116" spans="1:10">
      <c r="A116" t="s">
        <v>35</v>
      </c>
      <c r="B116" t="s">
        <v>50</v>
      </c>
      <c r="C116" t="s">
        <v>37</v>
      </c>
      <c r="D116" s="140">
        <v>41456</v>
      </c>
      <c r="E116">
        <v>7</v>
      </c>
      <c r="F116" t="s">
        <v>51</v>
      </c>
      <c r="G116" t="s">
        <v>54</v>
      </c>
      <c r="H116" t="s">
        <v>57</v>
      </c>
      <c r="I116" t="s">
        <v>41</v>
      </c>
      <c r="J116">
        <v>226478.76952499934</v>
      </c>
    </row>
    <row r="117" spans="1:10">
      <c r="A117" t="s">
        <v>35</v>
      </c>
      <c r="B117" t="s">
        <v>50</v>
      </c>
      <c r="C117" t="s">
        <v>37</v>
      </c>
      <c r="D117" s="140">
        <v>41487</v>
      </c>
      <c r="E117">
        <v>8</v>
      </c>
      <c r="F117" t="s">
        <v>51</v>
      </c>
      <c r="G117" t="s">
        <v>54</v>
      </c>
      <c r="H117" t="s">
        <v>57</v>
      </c>
      <c r="I117" t="s">
        <v>41</v>
      </c>
      <c r="J117">
        <v>312928.04857500002</v>
      </c>
    </row>
    <row r="118" spans="1:10">
      <c r="A118" t="s">
        <v>35</v>
      </c>
      <c r="B118" t="s">
        <v>50</v>
      </c>
      <c r="C118" t="s">
        <v>37</v>
      </c>
      <c r="D118" s="140">
        <v>41518</v>
      </c>
      <c r="E118">
        <v>9</v>
      </c>
      <c r="F118" t="s">
        <v>51</v>
      </c>
      <c r="G118" t="s">
        <v>54</v>
      </c>
      <c r="H118" t="s">
        <v>57</v>
      </c>
      <c r="I118" t="s">
        <v>41</v>
      </c>
      <c r="J118">
        <v>244993.61047499935</v>
      </c>
    </row>
    <row r="119" spans="1:10">
      <c r="A119" t="s">
        <v>35</v>
      </c>
      <c r="B119" t="s">
        <v>50</v>
      </c>
      <c r="C119" t="s">
        <v>37</v>
      </c>
      <c r="D119" s="140">
        <v>41548</v>
      </c>
      <c r="E119">
        <v>10</v>
      </c>
      <c r="F119" t="s">
        <v>51</v>
      </c>
      <c r="G119" t="s">
        <v>54</v>
      </c>
      <c r="H119" t="s">
        <v>57</v>
      </c>
      <c r="I119" t="s">
        <v>41</v>
      </c>
      <c r="J119">
        <v>232539.08692499998</v>
      </c>
    </row>
    <row r="120" spans="1:10">
      <c r="A120" t="s">
        <v>35</v>
      </c>
      <c r="B120" t="s">
        <v>50</v>
      </c>
      <c r="C120" t="s">
        <v>37</v>
      </c>
      <c r="D120" s="140">
        <v>41579</v>
      </c>
      <c r="E120">
        <v>11</v>
      </c>
      <c r="F120" t="s">
        <v>51</v>
      </c>
      <c r="G120" t="s">
        <v>54</v>
      </c>
      <c r="H120" t="s">
        <v>57</v>
      </c>
      <c r="I120" t="s">
        <v>41</v>
      </c>
      <c r="J120">
        <v>238807.31175000002</v>
      </c>
    </row>
    <row r="121" spans="1:10">
      <c r="A121" t="s">
        <v>35</v>
      </c>
      <c r="B121" t="s">
        <v>50</v>
      </c>
      <c r="C121" t="s">
        <v>37</v>
      </c>
      <c r="D121" s="140">
        <v>41609</v>
      </c>
      <c r="E121">
        <v>12</v>
      </c>
      <c r="F121" t="s">
        <v>51</v>
      </c>
      <c r="G121" t="s">
        <v>54</v>
      </c>
      <c r="H121" t="s">
        <v>57</v>
      </c>
      <c r="I121" t="s">
        <v>41</v>
      </c>
      <c r="J121">
        <v>229683.42450000002</v>
      </c>
    </row>
    <row r="122" spans="1:10">
      <c r="A122" t="s">
        <v>35</v>
      </c>
      <c r="B122" t="s">
        <v>50</v>
      </c>
      <c r="C122" t="s">
        <v>37</v>
      </c>
      <c r="D122" s="140">
        <v>41456</v>
      </c>
      <c r="E122">
        <v>7</v>
      </c>
      <c r="F122" t="s">
        <v>51</v>
      </c>
      <c r="G122" t="s">
        <v>54</v>
      </c>
      <c r="H122" t="s">
        <v>56</v>
      </c>
      <c r="I122" t="s">
        <v>41</v>
      </c>
      <c r="J122">
        <v>255837.1285374992</v>
      </c>
    </row>
    <row r="123" spans="1:10">
      <c r="A123" t="s">
        <v>35</v>
      </c>
      <c r="B123" t="s">
        <v>50</v>
      </c>
      <c r="C123" t="s">
        <v>37</v>
      </c>
      <c r="D123" s="140">
        <v>41487</v>
      </c>
      <c r="E123">
        <v>8</v>
      </c>
      <c r="F123" t="s">
        <v>51</v>
      </c>
      <c r="G123" t="s">
        <v>54</v>
      </c>
      <c r="H123" t="s">
        <v>56</v>
      </c>
      <c r="I123" t="s">
        <v>41</v>
      </c>
      <c r="J123">
        <v>353492.79561249999</v>
      </c>
    </row>
    <row r="124" spans="1:10">
      <c r="A124" t="s">
        <v>35</v>
      </c>
      <c r="B124" t="s">
        <v>50</v>
      </c>
      <c r="C124" t="s">
        <v>37</v>
      </c>
      <c r="D124" s="140">
        <v>41518</v>
      </c>
      <c r="E124">
        <v>9</v>
      </c>
      <c r="F124" t="s">
        <v>51</v>
      </c>
      <c r="G124" t="s">
        <v>54</v>
      </c>
      <c r="H124" t="s">
        <v>56</v>
      </c>
      <c r="I124" t="s">
        <v>41</v>
      </c>
      <c r="J124">
        <v>276752.04146249924</v>
      </c>
    </row>
    <row r="125" spans="1:10">
      <c r="A125" t="s">
        <v>35</v>
      </c>
      <c r="B125" t="s">
        <v>50</v>
      </c>
      <c r="C125" t="s">
        <v>37</v>
      </c>
      <c r="D125" s="140">
        <v>41548</v>
      </c>
      <c r="E125">
        <v>10</v>
      </c>
      <c r="F125" t="s">
        <v>51</v>
      </c>
      <c r="G125" t="s">
        <v>54</v>
      </c>
      <c r="H125" t="s">
        <v>56</v>
      </c>
      <c r="I125" t="s">
        <v>41</v>
      </c>
      <c r="J125">
        <v>262683.04263749992</v>
      </c>
    </row>
    <row r="126" spans="1:10">
      <c r="A126" t="s">
        <v>35</v>
      </c>
      <c r="B126" t="s">
        <v>50</v>
      </c>
      <c r="C126" t="s">
        <v>37</v>
      </c>
      <c r="D126" s="140">
        <v>41579</v>
      </c>
      <c r="E126">
        <v>11</v>
      </c>
      <c r="F126" t="s">
        <v>51</v>
      </c>
      <c r="G126" t="s">
        <v>54</v>
      </c>
      <c r="H126" t="s">
        <v>56</v>
      </c>
      <c r="I126" t="s">
        <v>41</v>
      </c>
      <c r="J126">
        <v>269763.81512500002</v>
      </c>
    </row>
    <row r="127" spans="1:10">
      <c r="A127" t="s">
        <v>35</v>
      </c>
      <c r="B127" t="s">
        <v>50</v>
      </c>
      <c r="C127" t="s">
        <v>37</v>
      </c>
      <c r="D127" s="140">
        <v>41609</v>
      </c>
      <c r="E127">
        <v>12</v>
      </c>
      <c r="F127" t="s">
        <v>51</v>
      </c>
      <c r="G127" t="s">
        <v>54</v>
      </c>
      <c r="H127" t="s">
        <v>56</v>
      </c>
      <c r="I127" t="s">
        <v>41</v>
      </c>
      <c r="J127">
        <v>259457.20175000001</v>
      </c>
    </row>
    <row r="128" spans="1:10">
      <c r="A128" t="s">
        <v>35</v>
      </c>
      <c r="B128" t="s">
        <v>50</v>
      </c>
      <c r="C128" t="s">
        <v>37</v>
      </c>
      <c r="D128" s="140">
        <v>41456</v>
      </c>
      <c r="E128">
        <v>7</v>
      </c>
      <c r="F128" t="s">
        <v>51</v>
      </c>
      <c r="G128" t="s">
        <v>54</v>
      </c>
      <c r="H128" t="s">
        <v>55</v>
      </c>
      <c r="I128" t="s">
        <v>41</v>
      </c>
      <c r="J128">
        <v>176150.15407499947</v>
      </c>
    </row>
    <row r="129" spans="1:10">
      <c r="A129" t="s">
        <v>35</v>
      </c>
      <c r="B129" t="s">
        <v>50</v>
      </c>
      <c r="C129" t="s">
        <v>37</v>
      </c>
      <c r="D129" s="140">
        <v>41487</v>
      </c>
      <c r="E129">
        <v>8</v>
      </c>
      <c r="F129" t="s">
        <v>51</v>
      </c>
      <c r="G129" t="s">
        <v>54</v>
      </c>
      <c r="H129" t="s">
        <v>55</v>
      </c>
      <c r="I129" t="s">
        <v>41</v>
      </c>
      <c r="J129">
        <v>243388.48222500001</v>
      </c>
    </row>
    <row r="130" spans="1:10">
      <c r="A130" t="s">
        <v>35</v>
      </c>
      <c r="B130" t="s">
        <v>50</v>
      </c>
      <c r="C130" t="s">
        <v>37</v>
      </c>
      <c r="D130" s="140">
        <v>41518</v>
      </c>
      <c r="E130">
        <v>9</v>
      </c>
      <c r="F130" t="s">
        <v>51</v>
      </c>
      <c r="G130" t="s">
        <v>54</v>
      </c>
      <c r="H130" t="s">
        <v>55</v>
      </c>
      <c r="I130" t="s">
        <v>41</v>
      </c>
      <c r="J130">
        <v>190550.58592499947</v>
      </c>
    </row>
    <row r="131" spans="1:10">
      <c r="A131" t="s">
        <v>35</v>
      </c>
      <c r="B131" t="s">
        <v>50</v>
      </c>
      <c r="C131" t="s">
        <v>37</v>
      </c>
      <c r="D131" s="140">
        <v>41548</v>
      </c>
      <c r="E131">
        <v>10</v>
      </c>
      <c r="F131" t="s">
        <v>51</v>
      </c>
      <c r="G131" t="s">
        <v>54</v>
      </c>
      <c r="H131" t="s">
        <v>55</v>
      </c>
      <c r="I131" t="s">
        <v>41</v>
      </c>
      <c r="J131">
        <v>180863.73427499997</v>
      </c>
    </row>
    <row r="132" spans="1:10">
      <c r="A132" t="s">
        <v>35</v>
      </c>
      <c r="B132" t="s">
        <v>50</v>
      </c>
      <c r="C132" t="s">
        <v>37</v>
      </c>
      <c r="D132" s="140">
        <v>41579</v>
      </c>
      <c r="E132">
        <v>11</v>
      </c>
      <c r="F132" t="s">
        <v>51</v>
      </c>
      <c r="G132" t="s">
        <v>54</v>
      </c>
      <c r="H132" t="s">
        <v>55</v>
      </c>
      <c r="I132" t="s">
        <v>41</v>
      </c>
      <c r="J132">
        <v>185739.02025</v>
      </c>
    </row>
    <row r="133" spans="1:10">
      <c r="A133" t="s">
        <v>35</v>
      </c>
      <c r="B133" t="s">
        <v>50</v>
      </c>
      <c r="C133" t="s">
        <v>37</v>
      </c>
      <c r="D133" s="140">
        <v>41609</v>
      </c>
      <c r="E133">
        <v>12</v>
      </c>
      <c r="F133" t="s">
        <v>51</v>
      </c>
      <c r="G133" t="s">
        <v>54</v>
      </c>
      <c r="H133" t="s">
        <v>55</v>
      </c>
      <c r="I133" t="s">
        <v>41</v>
      </c>
      <c r="J133">
        <v>178642.66350000002</v>
      </c>
    </row>
    <row r="134" spans="1:10">
      <c r="A134" t="s">
        <v>35</v>
      </c>
      <c r="B134" t="s">
        <v>50</v>
      </c>
      <c r="C134" t="s">
        <v>37</v>
      </c>
      <c r="D134" s="140">
        <v>41456</v>
      </c>
      <c r="E134">
        <v>7</v>
      </c>
      <c r="F134" t="s">
        <v>51</v>
      </c>
      <c r="G134" t="s">
        <v>52</v>
      </c>
      <c r="H134" t="s">
        <v>53</v>
      </c>
      <c r="I134" t="s">
        <v>41</v>
      </c>
      <c r="J134">
        <v>1153364.1040624965</v>
      </c>
    </row>
    <row r="135" spans="1:10">
      <c r="A135" t="s">
        <v>35</v>
      </c>
      <c r="B135" t="s">
        <v>50</v>
      </c>
      <c r="C135" t="s">
        <v>37</v>
      </c>
      <c r="D135" s="140">
        <v>41487</v>
      </c>
      <c r="E135">
        <v>8</v>
      </c>
      <c r="F135" t="s">
        <v>51</v>
      </c>
      <c r="G135" t="s">
        <v>52</v>
      </c>
      <c r="H135" t="s">
        <v>53</v>
      </c>
      <c r="I135" t="s">
        <v>41</v>
      </c>
      <c r="J135">
        <v>1593615.0621875001</v>
      </c>
    </row>
    <row r="136" spans="1:10">
      <c r="A136" t="s">
        <v>35</v>
      </c>
      <c r="B136" t="s">
        <v>50</v>
      </c>
      <c r="C136" t="s">
        <v>37</v>
      </c>
      <c r="D136" s="140">
        <v>41518</v>
      </c>
      <c r="E136">
        <v>9</v>
      </c>
      <c r="F136" t="s">
        <v>51</v>
      </c>
      <c r="G136" t="s">
        <v>52</v>
      </c>
      <c r="H136" t="s">
        <v>53</v>
      </c>
      <c r="I136" t="s">
        <v>41</v>
      </c>
      <c r="J136">
        <v>1247652.6459374966</v>
      </c>
    </row>
    <row r="137" spans="1:10">
      <c r="A137" t="s">
        <v>35</v>
      </c>
      <c r="B137" t="s">
        <v>50</v>
      </c>
      <c r="C137" t="s">
        <v>37</v>
      </c>
      <c r="D137" s="140">
        <v>41548</v>
      </c>
      <c r="E137">
        <v>10</v>
      </c>
      <c r="F137" t="s">
        <v>51</v>
      </c>
      <c r="G137" t="s">
        <v>52</v>
      </c>
      <c r="H137" t="s">
        <v>53</v>
      </c>
      <c r="I137" t="s">
        <v>41</v>
      </c>
      <c r="J137">
        <v>1184226.8315625</v>
      </c>
    </row>
    <row r="138" spans="1:10">
      <c r="A138" t="s">
        <v>35</v>
      </c>
      <c r="B138" t="s">
        <v>50</v>
      </c>
      <c r="C138" t="s">
        <v>37</v>
      </c>
      <c r="D138" s="140">
        <v>41579</v>
      </c>
      <c r="E138">
        <v>11</v>
      </c>
      <c r="F138" t="s">
        <v>51</v>
      </c>
      <c r="G138" t="s">
        <v>52</v>
      </c>
      <c r="H138" t="s">
        <v>53</v>
      </c>
      <c r="I138" t="s">
        <v>41</v>
      </c>
      <c r="J138">
        <v>1216148.346875</v>
      </c>
    </row>
    <row r="139" spans="1:10">
      <c r="A139" t="s">
        <v>35</v>
      </c>
      <c r="B139" t="s">
        <v>50</v>
      </c>
      <c r="C139" t="s">
        <v>37</v>
      </c>
      <c r="D139" s="140">
        <v>41609</v>
      </c>
      <c r="E139">
        <v>12</v>
      </c>
      <c r="F139" t="s">
        <v>51</v>
      </c>
      <c r="G139" t="s">
        <v>52</v>
      </c>
      <c r="H139" t="s">
        <v>53</v>
      </c>
      <c r="I139" t="s">
        <v>41</v>
      </c>
      <c r="J139">
        <v>1169684.1062500002</v>
      </c>
    </row>
    <row r="140" spans="1:10">
      <c r="A140" t="s">
        <v>49</v>
      </c>
      <c r="B140" t="s">
        <v>36</v>
      </c>
      <c r="C140" t="s">
        <v>37</v>
      </c>
      <c r="D140" s="140">
        <v>41609</v>
      </c>
      <c r="E140">
        <v>12</v>
      </c>
      <c r="F140" t="s">
        <v>38</v>
      </c>
      <c r="G140" t="s">
        <v>44</v>
      </c>
      <c r="H140" t="s">
        <v>40</v>
      </c>
      <c r="I140" t="s">
        <v>41</v>
      </c>
      <c r="J140">
        <v>1129962.8956686843</v>
      </c>
    </row>
    <row r="141" spans="1:10">
      <c r="A141" t="s">
        <v>49</v>
      </c>
      <c r="B141" t="s">
        <v>36</v>
      </c>
      <c r="C141" t="s">
        <v>37</v>
      </c>
      <c r="D141" s="140">
        <v>41579</v>
      </c>
      <c r="E141">
        <v>11</v>
      </c>
      <c r="F141" t="s">
        <v>38</v>
      </c>
      <c r="G141" t="s">
        <v>44</v>
      </c>
      <c r="H141" t="s">
        <v>40</v>
      </c>
      <c r="I141" t="s">
        <v>41</v>
      </c>
      <c r="J141">
        <v>1225043.3422285519</v>
      </c>
    </row>
    <row r="142" spans="1:10">
      <c r="A142" t="s">
        <v>49</v>
      </c>
      <c r="B142" t="s">
        <v>36</v>
      </c>
      <c r="C142" t="s">
        <v>37</v>
      </c>
      <c r="D142" s="140">
        <v>41548</v>
      </c>
      <c r="E142">
        <v>10</v>
      </c>
      <c r="F142" t="s">
        <v>38</v>
      </c>
      <c r="G142" t="s">
        <v>44</v>
      </c>
      <c r="H142" t="s">
        <v>40</v>
      </c>
      <c r="I142" t="s">
        <v>41</v>
      </c>
      <c r="J142">
        <v>1179821.26796688</v>
      </c>
    </row>
    <row r="143" spans="1:10">
      <c r="A143" t="s">
        <v>49</v>
      </c>
      <c r="B143" t="s">
        <v>36</v>
      </c>
      <c r="C143" t="s">
        <v>37</v>
      </c>
      <c r="D143" s="140">
        <v>41518</v>
      </c>
      <c r="E143">
        <v>9</v>
      </c>
      <c r="F143" t="s">
        <v>38</v>
      </c>
      <c r="G143" t="s">
        <v>44</v>
      </c>
      <c r="H143" t="s">
        <v>40</v>
      </c>
      <c r="I143" t="s">
        <v>41</v>
      </c>
      <c r="J143">
        <v>1261003.9380338399</v>
      </c>
    </row>
    <row r="144" spans="1:10">
      <c r="A144" t="s">
        <v>49</v>
      </c>
      <c r="B144" t="s">
        <v>36</v>
      </c>
      <c r="C144" t="s">
        <v>37</v>
      </c>
      <c r="D144" s="140">
        <v>41487</v>
      </c>
      <c r="E144">
        <v>8</v>
      </c>
      <c r="F144" t="s">
        <v>38</v>
      </c>
      <c r="G144" t="s">
        <v>44</v>
      </c>
      <c r="H144" t="s">
        <v>40</v>
      </c>
      <c r="I144" t="s">
        <v>41</v>
      </c>
      <c r="J144">
        <v>1246732.403197204</v>
      </c>
    </row>
    <row r="145" spans="1:10">
      <c r="A145" t="s">
        <v>49</v>
      </c>
      <c r="B145" t="s">
        <v>36</v>
      </c>
      <c r="C145" t="s">
        <v>37</v>
      </c>
      <c r="D145" s="140">
        <v>41456</v>
      </c>
      <c r="E145">
        <v>7</v>
      </c>
      <c r="F145" t="s">
        <v>38</v>
      </c>
      <c r="G145" t="s">
        <v>44</v>
      </c>
      <c r="H145" t="s">
        <v>40</v>
      </c>
      <c r="I145" t="s">
        <v>41</v>
      </c>
      <c r="J145">
        <v>1297406.74054068</v>
      </c>
    </row>
    <row r="146" spans="1:10">
      <c r="A146" t="s">
        <v>49</v>
      </c>
      <c r="B146" t="s">
        <v>36</v>
      </c>
      <c r="C146" t="s">
        <v>37</v>
      </c>
      <c r="D146" s="140">
        <v>41609</v>
      </c>
      <c r="E146">
        <v>12</v>
      </c>
      <c r="F146" t="s">
        <v>38</v>
      </c>
      <c r="G146" t="s">
        <v>43</v>
      </c>
      <c r="H146" t="s">
        <v>42</v>
      </c>
      <c r="I146" t="s">
        <v>41</v>
      </c>
      <c r="J146">
        <v>862303.26656136638</v>
      </c>
    </row>
    <row r="147" spans="1:10">
      <c r="A147" t="s">
        <v>49</v>
      </c>
      <c r="B147" t="s">
        <v>36</v>
      </c>
      <c r="C147" t="s">
        <v>37</v>
      </c>
      <c r="D147" s="140">
        <v>41579</v>
      </c>
      <c r="E147">
        <v>11</v>
      </c>
      <c r="F147" t="s">
        <v>38</v>
      </c>
      <c r="G147" t="s">
        <v>43</v>
      </c>
      <c r="H147" t="s">
        <v>42</v>
      </c>
      <c r="I147" t="s">
        <v>41</v>
      </c>
      <c r="J147">
        <v>825905.84054225881</v>
      </c>
    </row>
    <row r="148" spans="1:10">
      <c r="A148" t="s">
        <v>49</v>
      </c>
      <c r="B148" t="s">
        <v>36</v>
      </c>
      <c r="C148" t="s">
        <v>37</v>
      </c>
      <c r="D148" s="140">
        <v>41548</v>
      </c>
      <c r="E148">
        <v>10</v>
      </c>
      <c r="F148" t="s">
        <v>38</v>
      </c>
      <c r="G148" t="s">
        <v>43</v>
      </c>
      <c r="H148" t="s">
        <v>42</v>
      </c>
      <c r="I148" t="s">
        <v>41</v>
      </c>
      <c r="J148">
        <v>837761.61547412642</v>
      </c>
    </row>
    <row r="149" spans="1:10">
      <c r="A149" t="s">
        <v>49</v>
      </c>
      <c r="B149" t="s">
        <v>36</v>
      </c>
      <c r="C149" t="s">
        <v>37</v>
      </c>
      <c r="D149" s="140">
        <v>41518</v>
      </c>
      <c r="E149">
        <v>9</v>
      </c>
      <c r="F149" t="s">
        <v>38</v>
      </c>
      <c r="G149" t="s">
        <v>43</v>
      </c>
      <c r="H149" t="s">
        <v>42</v>
      </c>
      <c r="I149" t="s">
        <v>41</v>
      </c>
      <c r="J149">
        <v>839638.14718028437</v>
      </c>
    </row>
    <row r="150" spans="1:10">
      <c r="A150" t="s">
        <v>49</v>
      </c>
      <c r="B150" t="s">
        <v>36</v>
      </c>
      <c r="C150" t="s">
        <v>37</v>
      </c>
      <c r="D150" s="140">
        <v>41487</v>
      </c>
      <c r="E150">
        <v>8</v>
      </c>
      <c r="F150" t="s">
        <v>38</v>
      </c>
      <c r="G150" t="s">
        <v>43</v>
      </c>
      <c r="H150" t="s">
        <v>42</v>
      </c>
      <c r="I150" t="s">
        <v>41</v>
      </c>
      <c r="J150">
        <v>948078.62865493121</v>
      </c>
    </row>
    <row r="151" spans="1:10">
      <c r="A151" t="s">
        <v>49</v>
      </c>
      <c r="B151" t="s">
        <v>36</v>
      </c>
      <c r="C151" t="s">
        <v>37</v>
      </c>
      <c r="D151" s="140">
        <v>41456</v>
      </c>
      <c r="E151">
        <v>7</v>
      </c>
      <c r="F151" t="s">
        <v>38</v>
      </c>
      <c r="G151" t="s">
        <v>43</v>
      </c>
      <c r="H151" t="s">
        <v>42</v>
      </c>
      <c r="I151" t="s">
        <v>41</v>
      </c>
      <c r="J151">
        <v>951843.45208066003</v>
      </c>
    </row>
    <row r="152" spans="1:10">
      <c r="A152" t="s">
        <v>49</v>
      </c>
      <c r="B152" t="s">
        <v>36</v>
      </c>
      <c r="C152" t="s">
        <v>37</v>
      </c>
      <c r="D152" s="140">
        <v>41609</v>
      </c>
      <c r="E152">
        <v>12</v>
      </c>
      <c r="F152" t="s">
        <v>38</v>
      </c>
      <c r="G152" t="s">
        <v>43</v>
      </c>
      <c r="H152" t="s">
        <v>40</v>
      </c>
      <c r="I152" t="s">
        <v>41</v>
      </c>
      <c r="J152">
        <v>548346.99718814401</v>
      </c>
    </row>
    <row r="153" spans="1:10">
      <c r="A153" t="s">
        <v>49</v>
      </c>
      <c r="B153" t="s">
        <v>36</v>
      </c>
      <c r="C153" t="s">
        <v>37</v>
      </c>
      <c r="D153" s="140">
        <v>41579</v>
      </c>
      <c r="E153">
        <v>11</v>
      </c>
      <c r="F153" t="s">
        <v>38</v>
      </c>
      <c r="G153" t="s">
        <v>43</v>
      </c>
      <c r="H153" t="s">
        <v>40</v>
      </c>
      <c r="I153" t="s">
        <v>41</v>
      </c>
      <c r="J153">
        <v>529133.37097590195</v>
      </c>
    </row>
    <row r="154" spans="1:10">
      <c r="A154" t="s">
        <v>49</v>
      </c>
      <c r="B154" t="s">
        <v>36</v>
      </c>
      <c r="C154" t="s">
        <v>37</v>
      </c>
      <c r="D154" s="140">
        <v>41548</v>
      </c>
      <c r="E154">
        <v>10</v>
      </c>
      <c r="F154" t="s">
        <v>38</v>
      </c>
      <c r="G154" t="s">
        <v>43</v>
      </c>
      <c r="H154" t="s">
        <v>40</v>
      </c>
      <c r="I154" t="s">
        <v>41</v>
      </c>
      <c r="J154">
        <v>489975.02124432393</v>
      </c>
    </row>
    <row r="155" spans="1:10">
      <c r="A155" t="s">
        <v>49</v>
      </c>
      <c r="B155" t="s">
        <v>36</v>
      </c>
      <c r="C155" t="s">
        <v>37</v>
      </c>
      <c r="D155" s="140">
        <v>41518</v>
      </c>
      <c r="E155">
        <v>9</v>
      </c>
      <c r="F155" t="s">
        <v>38</v>
      </c>
      <c r="G155" t="s">
        <v>43</v>
      </c>
      <c r="H155" t="s">
        <v>40</v>
      </c>
      <c r="I155" t="s">
        <v>41</v>
      </c>
      <c r="J155">
        <v>488663.53557713993</v>
      </c>
    </row>
    <row r="156" spans="1:10">
      <c r="A156" t="s">
        <v>49</v>
      </c>
      <c r="B156" t="s">
        <v>36</v>
      </c>
      <c r="C156" t="s">
        <v>37</v>
      </c>
      <c r="D156" s="140">
        <v>41487</v>
      </c>
      <c r="E156">
        <v>8</v>
      </c>
      <c r="F156" t="s">
        <v>38</v>
      </c>
      <c r="G156" t="s">
        <v>43</v>
      </c>
      <c r="H156" t="s">
        <v>40</v>
      </c>
      <c r="I156" t="s">
        <v>41</v>
      </c>
      <c r="J156">
        <v>553259.36107870308</v>
      </c>
    </row>
    <row r="157" spans="1:10">
      <c r="A157" t="s">
        <v>49</v>
      </c>
      <c r="B157" t="s">
        <v>36</v>
      </c>
      <c r="C157" t="s">
        <v>37</v>
      </c>
      <c r="D157" s="140">
        <v>41456</v>
      </c>
      <c r="E157">
        <v>7</v>
      </c>
      <c r="F157" t="s">
        <v>38</v>
      </c>
      <c r="G157" t="s">
        <v>43</v>
      </c>
      <c r="H157" t="s">
        <v>40</v>
      </c>
      <c r="I157" t="s">
        <v>41</v>
      </c>
      <c r="J157">
        <v>572721.43503440253</v>
      </c>
    </row>
    <row r="158" spans="1:10">
      <c r="A158" t="s">
        <v>49</v>
      </c>
      <c r="B158" t="s">
        <v>36</v>
      </c>
      <c r="C158" t="s">
        <v>37</v>
      </c>
      <c r="D158" s="140">
        <v>41609</v>
      </c>
      <c r="E158">
        <v>12</v>
      </c>
      <c r="F158" t="s">
        <v>38</v>
      </c>
      <c r="G158" t="s">
        <v>39</v>
      </c>
      <c r="H158" t="s">
        <v>42</v>
      </c>
      <c r="I158" t="s">
        <v>41</v>
      </c>
      <c r="J158">
        <v>1583222.1820707603</v>
      </c>
    </row>
    <row r="159" spans="1:10">
      <c r="A159" t="s">
        <v>49</v>
      </c>
      <c r="B159" t="s">
        <v>36</v>
      </c>
      <c r="C159" t="s">
        <v>37</v>
      </c>
      <c r="D159" s="140">
        <v>41579</v>
      </c>
      <c r="E159">
        <v>11</v>
      </c>
      <c r="F159" t="s">
        <v>38</v>
      </c>
      <c r="G159" t="s">
        <v>39</v>
      </c>
      <c r="H159" t="s">
        <v>42</v>
      </c>
      <c r="I159" t="s">
        <v>41</v>
      </c>
      <c r="J159">
        <v>1514832.0416583198</v>
      </c>
    </row>
    <row r="160" spans="1:10">
      <c r="A160" t="s">
        <v>49</v>
      </c>
      <c r="B160" t="s">
        <v>36</v>
      </c>
      <c r="C160" t="s">
        <v>37</v>
      </c>
      <c r="D160" s="140">
        <v>41548</v>
      </c>
      <c r="E160">
        <v>10</v>
      </c>
      <c r="F160" t="s">
        <v>38</v>
      </c>
      <c r="G160" t="s">
        <v>39</v>
      </c>
      <c r="H160" t="s">
        <v>42</v>
      </c>
      <c r="I160" t="s">
        <v>41</v>
      </c>
      <c r="J160">
        <v>1446297.1535751198</v>
      </c>
    </row>
    <row r="161" spans="1:10">
      <c r="A161" t="s">
        <v>49</v>
      </c>
      <c r="B161" t="s">
        <v>36</v>
      </c>
      <c r="C161" t="s">
        <v>37</v>
      </c>
      <c r="D161" s="140">
        <v>41518</v>
      </c>
      <c r="E161">
        <v>9</v>
      </c>
      <c r="F161" t="s">
        <v>38</v>
      </c>
      <c r="G161" t="s">
        <v>39</v>
      </c>
      <c r="H161" t="s">
        <v>42</v>
      </c>
      <c r="I161" t="s">
        <v>41</v>
      </c>
      <c r="J161">
        <v>1444191.4899026998</v>
      </c>
    </row>
    <row r="162" spans="1:10">
      <c r="A162" t="s">
        <v>49</v>
      </c>
      <c r="B162" t="s">
        <v>36</v>
      </c>
      <c r="C162" t="s">
        <v>37</v>
      </c>
      <c r="D162" s="140">
        <v>41487</v>
      </c>
      <c r="E162">
        <v>8</v>
      </c>
      <c r="F162" t="s">
        <v>38</v>
      </c>
      <c r="G162" t="s">
        <v>39</v>
      </c>
      <c r="H162" t="s">
        <v>42</v>
      </c>
      <c r="I162" t="s">
        <v>41</v>
      </c>
      <c r="J162">
        <v>1659895.1751643799</v>
      </c>
    </row>
    <row r="163" spans="1:10">
      <c r="A163" t="s">
        <v>49</v>
      </c>
      <c r="B163" t="s">
        <v>36</v>
      </c>
      <c r="C163" t="s">
        <v>37</v>
      </c>
      <c r="D163" s="140">
        <v>41456</v>
      </c>
      <c r="E163">
        <v>7</v>
      </c>
      <c r="F163" t="s">
        <v>38</v>
      </c>
      <c r="G163" t="s">
        <v>39</v>
      </c>
      <c r="H163" t="s">
        <v>42</v>
      </c>
      <c r="I163" t="s">
        <v>41</v>
      </c>
      <c r="J163">
        <v>1625486.6059647598</v>
      </c>
    </row>
    <row r="164" spans="1:10">
      <c r="A164" t="s">
        <v>49</v>
      </c>
      <c r="B164" t="s">
        <v>36</v>
      </c>
      <c r="C164" t="s">
        <v>37</v>
      </c>
      <c r="D164" s="140">
        <v>41609</v>
      </c>
      <c r="E164">
        <v>12</v>
      </c>
      <c r="F164" t="s">
        <v>38</v>
      </c>
      <c r="G164" t="s">
        <v>39</v>
      </c>
      <c r="H164" t="s">
        <v>40</v>
      </c>
      <c r="I164" t="s">
        <v>41</v>
      </c>
      <c r="J164">
        <v>1339684.6011239251</v>
      </c>
    </row>
    <row r="165" spans="1:10">
      <c r="A165" t="s">
        <v>49</v>
      </c>
      <c r="B165" t="s">
        <v>36</v>
      </c>
      <c r="C165" t="s">
        <v>37</v>
      </c>
      <c r="D165" s="140">
        <v>41579</v>
      </c>
      <c r="E165">
        <v>11</v>
      </c>
      <c r="F165" t="s">
        <v>38</v>
      </c>
      <c r="G165" t="s">
        <v>39</v>
      </c>
      <c r="H165" t="s">
        <v>40</v>
      </c>
      <c r="I165" t="s">
        <v>41</v>
      </c>
      <c r="J165">
        <v>1446085.9455937999</v>
      </c>
    </row>
    <row r="166" spans="1:10">
      <c r="A166" t="s">
        <v>49</v>
      </c>
      <c r="B166" t="s">
        <v>36</v>
      </c>
      <c r="C166" t="s">
        <v>37</v>
      </c>
      <c r="D166" s="140">
        <v>41548</v>
      </c>
      <c r="E166">
        <v>10</v>
      </c>
      <c r="F166" t="s">
        <v>38</v>
      </c>
      <c r="G166" t="s">
        <v>39</v>
      </c>
      <c r="H166" t="s">
        <v>40</v>
      </c>
      <c r="I166" t="s">
        <v>41</v>
      </c>
      <c r="J166">
        <v>1190958.0396727999</v>
      </c>
    </row>
    <row r="167" spans="1:10">
      <c r="A167" t="s">
        <v>49</v>
      </c>
      <c r="B167" t="s">
        <v>36</v>
      </c>
      <c r="C167" t="s">
        <v>37</v>
      </c>
      <c r="D167" s="140">
        <v>41518</v>
      </c>
      <c r="E167">
        <v>9</v>
      </c>
      <c r="F167" t="s">
        <v>38</v>
      </c>
      <c r="G167" t="s">
        <v>39</v>
      </c>
      <c r="H167" t="s">
        <v>40</v>
      </c>
      <c r="I167" t="s">
        <v>41</v>
      </c>
      <c r="J167">
        <v>1365590.417499</v>
      </c>
    </row>
    <row r="168" spans="1:10">
      <c r="A168" t="s">
        <v>49</v>
      </c>
      <c r="B168" t="s">
        <v>36</v>
      </c>
      <c r="C168" t="s">
        <v>37</v>
      </c>
      <c r="D168" s="140">
        <v>41487</v>
      </c>
      <c r="E168">
        <v>8</v>
      </c>
      <c r="F168" t="s">
        <v>38</v>
      </c>
      <c r="G168" t="s">
        <v>39</v>
      </c>
      <c r="H168" t="s">
        <v>40</v>
      </c>
      <c r="I168" t="s">
        <v>41</v>
      </c>
      <c r="J168">
        <v>1485861.087351725</v>
      </c>
    </row>
    <row r="169" spans="1:10">
      <c r="A169" t="s">
        <v>49</v>
      </c>
      <c r="B169" t="s">
        <v>36</v>
      </c>
      <c r="C169" t="s">
        <v>37</v>
      </c>
      <c r="D169" s="140">
        <v>41456</v>
      </c>
      <c r="E169">
        <v>7</v>
      </c>
      <c r="F169" t="s">
        <v>38</v>
      </c>
      <c r="G169" t="s">
        <v>39</v>
      </c>
      <c r="H169" t="s">
        <v>40</v>
      </c>
      <c r="I169" t="s">
        <v>41</v>
      </c>
      <c r="J169">
        <v>1393573.1617478998</v>
      </c>
    </row>
    <row r="170" spans="1:10">
      <c r="A170" t="s">
        <v>35</v>
      </c>
      <c r="B170" t="s">
        <v>36</v>
      </c>
      <c r="C170" t="s">
        <v>37</v>
      </c>
      <c r="D170" s="140">
        <v>41640</v>
      </c>
      <c r="E170">
        <v>1</v>
      </c>
      <c r="F170" t="s">
        <v>38</v>
      </c>
      <c r="G170" t="s">
        <v>39</v>
      </c>
      <c r="H170" t="s">
        <v>40</v>
      </c>
      <c r="I170" t="s">
        <v>41</v>
      </c>
      <c r="J170">
        <v>1948962.5522499997</v>
      </c>
    </row>
    <row r="171" spans="1:10">
      <c r="A171" t="s">
        <v>35</v>
      </c>
      <c r="B171" t="s">
        <v>36</v>
      </c>
      <c r="C171" t="s">
        <v>37</v>
      </c>
      <c r="D171" s="140">
        <v>41671</v>
      </c>
      <c r="E171">
        <v>2</v>
      </c>
      <c r="F171" t="s">
        <v>38</v>
      </c>
      <c r="G171" t="s">
        <v>39</v>
      </c>
      <c r="H171" t="s">
        <v>40</v>
      </c>
      <c r="I171" t="s">
        <v>41</v>
      </c>
      <c r="J171">
        <v>1725161.6969999999</v>
      </c>
    </row>
    <row r="172" spans="1:10">
      <c r="A172" t="s">
        <v>35</v>
      </c>
      <c r="B172" t="s">
        <v>36</v>
      </c>
      <c r="C172" t="s">
        <v>37</v>
      </c>
      <c r="D172" s="140">
        <v>41699</v>
      </c>
      <c r="E172">
        <v>3</v>
      </c>
      <c r="F172" t="s">
        <v>38</v>
      </c>
      <c r="G172" t="s">
        <v>39</v>
      </c>
      <c r="H172" t="s">
        <v>40</v>
      </c>
      <c r="I172" t="s">
        <v>41</v>
      </c>
      <c r="J172">
        <v>1818208.6194999998</v>
      </c>
    </row>
    <row r="173" spans="1:10">
      <c r="A173" t="s">
        <v>35</v>
      </c>
      <c r="B173" t="s">
        <v>36</v>
      </c>
      <c r="C173" t="s">
        <v>37</v>
      </c>
      <c r="D173" s="140">
        <v>41730</v>
      </c>
      <c r="E173">
        <v>4</v>
      </c>
      <c r="F173" t="s">
        <v>38</v>
      </c>
      <c r="G173" t="s">
        <v>39</v>
      </c>
      <c r="H173" t="s">
        <v>40</v>
      </c>
      <c r="I173" t="s">
        <v>41</v>
      </c>
      <c r="J173">
        <v>1328501.68325</v>
      </c>
    </row>
    <row r="174" spans="1:10">
      <c r="A174" t="s">
        <v>35</v>
      </c>
      <c r="B174" t="s">
        <v>36</v>
      </c>
      <c r="C174" t="s">
        <v>37</v>
      </c>
      <c r="D174" s="140">
        <v>41760</v>
      </c>
      <c r="E174">
        <v>5</v>
      </c>
      <c r="F174" t="s">
        <v>38</v>
      </c>
      <c r="G174" t="s">
        <v>39</v>
      </c>
      <c r="H174" t="s">
        <v>40</v>
      </c>
      <c r="I174" t="s">
        <v>41</v>
      </c>
      <c r="J174">
        <v>1344117.2814999998</v>
      </c>
    </row>
    <row r="175" spans="1:10">
      <c r="A175" t="s">
        <v>35</v>
      </c>
      <c r="B175" t="s">
        <v>36</v>
      </c>
      <c r="C175" t="s">
        <v>37</v>
      </c>
      <c r="D175" s="140">
        <v>41791</v>
      </c>
      <c r="E175">
        <v>6</v>
      </c>
      <c r="F175" t="s">
        <v>38</v>
      </c>
      <c r="G175" t="s">
        <v>39</v>
      </c>
      <c r="H175" t="s">
        <v>40</v>
      </c>
      <c r="I175" t="s">
        <v>41</v>
      </c>
      <c r="J175">
        <v>1291609.1335</v>
      </c>
    </row>
    <row r="176" spans="1:10">
      <c r="A176" t="s">
        <v>35</v>
      </c>
      <c r="B176" t="s">
        <v>36</v>
      </c>
      <c r="C176" t="s">
        <v>37</v>
      </c>
      <c r="D176" s="140">
        <v>41640</v>
      </c>
      <c r="E176">
        <v>1</v>
      </c>
      <c r="F176" t="s">
        <v>38</v>
      </c>
      <c r="G176" t="s">
        <v>39</v>
      </c>
      <c r="H176" t="s">
        <v>42</v>
      </c>
      <c r="I176" t="s">
        <v>41</v>
      </c>
      <c r="J176">
        <v>2143858.8074749997</v>
      </c>
    </row>
    <row r="177" spans="1:10">
      <c r="A177" t="s">
        <v>35</v>
      </c>
      <c r="B177" t="s">
        <v>36</v>
      </c>
      <c r="C177" t="s">
        <v>37</v>
      </c>
      <c r="D177" s="140">
        <v>41671</v>
      </c>
      <c r="E177">
        <v>2</v>
      </c>
      <c r="F177" t="s">
        <v>38</v>
      </c>
      <c r="G177" t="s">
        <v>39</v>
      </c>
      <c r="H177" t="s">
        <v>42</v>
      </c>
      <c r="I177" t="s">
        <v>41</v>
      </c>
      <c r="J177">
        <v>1897677.8667000001</v>
      </c>
    </row>
    <row r="178" spans="1:10">
      <c r="A178" t="s">
        <v>35</v>
      </c>
      <c r="B178" t="s">
        <v>36</v>
      </c>
      <c r="C178" t="s">
        <v>37</v>
      </c>
      <c r="D178" s="140">
        <v>41699</v>
      </c>
      <c r="E178">
        <v>3</v>
      </c>
      <c r="F178" t="s">
        <v>38</v>
      </c>
      <c r="G178" t="s">
        <v>39</v>
      </c>
      <c r="H178" t="s">
        <v>42</v>
      </c>
      <c r="I178" t="s">
        <v>41</v>
      </c>
      <c r="J178">
        <v>2000029.4814499998</v>
      </c>
    </row>
    <row r="179" spans="1:10">
      <c r="A179" t="s">
        <v>35</v>
      </c>
      <c r="B179" t="s">
        <v>36</v>
      </c>
      <c r="C179" t="s">
        <v>37</v>
      </c>
      <c r="D179" s="140">
        <v>41730</v>
      </c>
      <c r="E179">
        <v>4</v>
      </c>
      <c r="F179" t="s">
        <v>38</v>
      </c>
      <c r="G179" t="s">
        <v>39</v>
      </c>
      <c r="H179" t="s">
        <v>42</v>
      </c>
      <c r="I179" t="s">
        <v>41</v>
      </c>
      <c r="J179">
        <v>1461351.8515750002</v>
      </c>
    </row>
    <row r="180" spans="1:10">
      <c r="A180" t="s">
        <v>35</v>
      </c>
      <c r="B180" t="s">
        <v>36</v>
      </c>
      <c r="C180" t="s">
        <v>37</v>
      </c>
      <c r="D180" s="140">
        <v>41760</v>
      </c>
      <c r="E180">
        <v>5</v>
      </c>
      <c r="F180" t="s">
        <v>38</v>
      </c>
      <c r="G180" t="s">
        <v>39</v>
      </c>
      <c r="H180" t="s">
        <v>42</v>
      </c>
      <c r="I180" t="s">
        <v>41</v>
      </c>
      <c r="J180">
        <v>1478529.0096499999</v>
      </c>
    </row>
    <row r="181" spans="1:10">
      <c r="A181" t="s">
        <v>35</v>
      </c>
      <c r="B181" t="s">
        <v>36</v>
      </c>
      <c r="C181" t="s">
        <v>37</v>
      </c>
      <c r="D181" s="140">
        <v>41791</v>
      </c>
      <c r="E181">
        <v>6</v>
      </c>
      <c r="F181" t="s">
        <v>38</v>
      </c>
      <c r="G181" t="s">
        <v>39</v>
      </c>
      <c r="H181" t="s">
        <v>42</v>
      </c>
      <c r="I181" t="s">
        <v>41</v>
      </c>
      <c r="J181">
        <v>1420770.04685</v>
      </c>
    </row>
    <row r="182" spans="1:10">
      <c r="A182" t="s">
        <v>35</v>
      </c>
      <c r="B182" t="s">
        <v>36</v>
      </c>
      <c r="C182" t="s">
        <v>37</v>
      </c>
      <c r="D182" s="140">
        <v>41640</v>
      </c>
      <c r="E182">
        <v>1</v>
      </c>
      <c r="F182" t="s">
        <v>38</v>
      </c>
      <c r="G182" t="s">
        <v>43</v>
      </c>
      <c r="H182" t="s">
        <v>40</v>
      </c>
      <c r="I182" t="s">
        <v>41</v>
      </c>
      <c r="J182">
        <v>750350.5826162498</v>
      </c>
    </row>
    <row r="183" spans="1:10">
      <c r="A183" t="s">
        <v>35</v>
      </c>
      <c r="B183" t="s">
        <v>36</v>
      </c>
      <c r="C183" t="s">
        <v>37</v>
      </c>
      <c r="D183" s="140">
        <v>41671</v>
      </c>
      <c r="E183">
        <v>2</v>
      </c>
      <c r="F183" t="s">
        <v>38</v>
      </c>
      <c r="G183" t="s">
        <v>43</v>
      </c>
      <c r="H183" t="s">
        <v>40</v>
      </c>
      <c r="I183" t="s">
        <v>41</v>
      </c>
      <c r="J183">
        <v>664187.25334499998</v>
      </c>
    </row>
    <row r="184" spans="1:10">
      <c r="A184" t="s">
        <v>35</v>
      </c>
      <c r="B184" t="s">
        <v>36</v>
      </c>
      <c r="C184" t="s">
        <v>37</v>
      </c>
      <c r="D184" s="140">
        <v>41699</v>
      </c>
      <c r="E184">
        <v>3</v>
      </c>
      <c r="F184" t="s">
        <v>38</v>
      </c>
      <c r="G184" t="s">
        <v>43</v>
      </c>
      <c r="H184" t="s">
        <v>40</v>
      </c>
      <c r="I184" t="s">
        <v>41</v>
      </c>
      <c r="J184">
        <v>700010.31850749988</v>
      </c>
    </row>
    <row r="185" spans="1:10">
      <c r="A185" t="s">
        <v>35</v>
      </c>
      <c r="B185" t="s">
        <v>36</v>
      </c>
      <c r="C185" t="s">
        <v>37</v>
      </c>
      <c r="D185" s="140">
        <v>41730</v>
      </c>
      <c r="E185">
        <v>4</v>
      </c>
      <c r="F185" t="s">
        <v>38</v>
      </c>
      <c r="G185" t="s">
        <v>43</v>
      </c>
      <c r="H185" t="s">
        <v>40</v>
      </c>
      <c r="I185" t="s">
        <v>41</v>
      </c>
      <c r="J185">
        <v>511473.14805125003</v>
      </c>
    </row>
    <row r="186" spans="1:10">
      <c r="A186" t="s">
        <v>35</v>
      </c>
      <c r="B186" t="s">
        <v>36</v>
      </c>
      <c r="C186" t="s">
        <v>37</v>
      </c>
      <c r="D186" s="140">
        <v>41760</v>
      </c>
      <c r="E186">
        <v>5</v>
      </c>
      <c r="F186" t="s">
        <v>38</v>
      </c>
      <c r="G186" t="s">
        <v>43</v>
      </c>
      <c r="H186" t="s">
        <v>40</v>
      </c>
      <c r="I186" t="s">
        <v>41</v>
      </c>
      <c r="J186">
        <v>517485.15337749996</v>
      </c>
    </row>
    <row r="187" spans="1:10">
      <c r="A187" t="s">
        <v>35</v>
      </c>
      <c r="B187" t="s">
        <v>36</v>
      </c>
      <c r="C187" t="s">
        <v>37</v>
      </c>
      <c r="D187" s="140">
        <v>41791</v>
      </c>
      <c r="E187">
        <v>6</v>
      </c>
      <c r="F187" t="s">
        <v>38</v>
      </c>
      <c r="G187" t="s">
        <v>43</v>
      </c>
      <c r="H187" t="s">
        <v>40</v>
      </c>
      <c r="I187" t="s">
        <v>41</v>
      </c>
      <c r="J187">
        <v>497269.5163975</v>
      </c>
    </row>
    <row r="188" spans="1:10">
      <c r="A188" t="s">
        <v>35</v>
      </c>
      <c r="B188" t="s">
        <v>36</v>
      </c>
      <c r="C188" t="s">
        <v>37</v>
      </c>
      <c r="D188" s="140">
        <v>41640</v>
      </c>
      <c r="E188">
        <v>1</v>
      </c>
      <c r="F188" t="s">
        <v>38</v>
      </c>
      <c r="G188" t="s">
        <v>43</v>
      </c>
      <c r="H188" t="s">
        <v>42</v>
      </c>
      <c r="I188" t="s">
        <v>41</v>
      </c>
      <c r="J188">
        <v>1264340.7317083809</v>
      </c>
    </row>
    <row r="189" spans="1:10">
      <c r="A189" t="s">
        <v>35</v>
      </c>
      <c r="B189" t="s">
        <v>36</v>
      </c>
      <c r="C189" t="s">
        <v>37</v>
      </c>
      <c r="D189" s="140">
        <v>41671</v>
      </c>
      <c r="E189">
        <v>2</v>
      </c>
      <c r="F189" t="s">
        <v>38</v>
      </c>
      <c r="G189" t="s">
        <v>43</v>
      </c>
      <c r="H189" t="s">
        <v>42</v>
      </c>
      <c r="I189" t="s">
        <v>41</v>
      </c>
      <c r="J189">
        <v>1119155.521886325</v>
      </c>
    </row>
    <row r="190" spans="1:10">
      <c r="A190" t="s">
        <v>35</v>
      </c>
      <c r="B190" t="s">
        <v>36</v>
      </c>
      <c r="C190" t="s">
        <v>37</v>
      </c>
      <c r="D190" s="140">
        <v>41699</v>
      </c>
      <c r="E190">
        <v>3</v>
      </c>
      <c r="F190" t="s">
        <v>38</v>
      </c>
      <c r="G190" t="s">
        <v>43</v>
      </c>
      <c r="H190" t="s">
        <v>42</v>
      </c>
      <c r="I190" t="s">
        <v>41</v>
      </c>
      <c r="J190">
        <v>1179517.3866851374</v>
      </c>
    </row>
    <row r="191" spans="1:10">
      <c r="A191" t="s">
        <v>35</v>
      </c>
      <c r="B191" t="s">
        <v>36</v>
      </c>
      <c r="C191" t="s">
        <v>37</v>
      </c>
      <c r="D191" s="140">
        <v>41730</v>
      </c>
      <c r="E191">
        <v>4</v>
      </c>
      <c r="F191" t="s">
        <v>38</v>
      </c>
      <c r="G191" t="s">
        <v>43</v>
      </c>
      <c r="H191" t="s">
        <v>42</v>
      </c>
      <c r="I191" t="s">
        <v>41</v>
      </c>
      <c r="J191">
        <v>861832.25446635636</v>
      </c>
    </row>
    <row r="192" spans="1:10">
      <c r="A192" t="s">
        <v>35</v>
      </c>
      <c r="B192" t="s">
        <v>36</v>
      </c>
      <c r="C192" t="s">
        <v>37</v>
      </c>
      <c r="D192" s="140">
        <v>41760</v>
      </c>
      <c r="E192">
        <v>5</v>
      </c>
      <c r="F192" t="s">
        <v>38</v>
      </c>
      <c r="G192" t="s">
        <v>43</v>
      </c>
      <c r="H192" t="s">
        <v>42</v>
      </c>
      <c r="I192" t="s">
        <v>41</v>
      </c>
      <c r="J192">
        <v>871962.48344108742</v>
      </c>
    </row>
    <row r="193" spans="1:10">
      <c r="A193" t="s">
        <v>35</v>
      </c>
      <c r="B193" t="s">
        <v>36</v>
      </c>
      <c r="C193" t="s">
        <v>37</v>
      </c>
      <c r="D193" s="140">
        <v>41791</v>
      </c>
      <c r="E193">
        <v>6</v>
      </c>
      <c r="F193" t="s">
        <v>38</v>
      </c>
      <c r="G193" t="s">
        <v>43</v>
      </c>
      <c r="H193" t="s">
        <v>42</v>
      </c>
      <c r="I193" t="s">
        <v>41</v>
      </c>
      <c r="J193">
        <v>837899.13512978749</v>
      </c>
    </row>
    <row r="194" spans="1:10">
      <c r="A194" t="s">
        <v>35</v>
      </c>
      <c r="B194" t="s">
        <v>36</v>
      </c>
      <c r="C194" t="s">
        <v>37</v>
      </c>
      <c r="D194" s="140">
        <v>41640</v>
      </c>
      <c r="E194">
        <v>1</v>
      </c>
      <c r="F194" t="s">
        <v>38</v>
      </c>
      <c r="G194" t="s">
        <v>44</v>
      </c>
      <c r="H194" t="s">
        <v>40</v>
      </c>
      <c r="I194" t="s">
        <v>41</v>
      </c>
      <c r="J194">
        <v>1715087.0459799999</v>
      </c>
    </row>
    <row r="195" spans="1:10">
      <c r="A195" t="s">
        <v>35</v>
      </c>
      <c r="B195" t="s">
        <v>36</v>
      </c>
      <c r="C195" t="s">
        <v>37</v>
      </c>
      <c r="D195" s="140">
        <v>41671</v>
      </c>
      <c r="E195">
        <v>2</v>
      </c>
      <c r="F195" t="s">
        <v>38</v>
      </c>
      <c r="G195" t="s">
        <v>44</v>
      </c>
      <c r="H195" t="s">
        <v>40</v>
      </c>
      <c r="I195" t="s">
        <v>41</v>
      </c>
      <c r="J195">
        <v>1518142.2933600002</v>
      </c>
    </row>
    <row r="196" spans="1:10">
      <c r="A196" t="s">
        <v>35</v>
      </c>
      <c r="B196" t="s">
        <v>36</v>
      </c>
      <c r="C196" t="s">
        <v>37</v>
      </c>
      <c r="D196" s="140">
        <v>41699</v>
      </c>
      <c r="E196">
        <v>3</v>
      </c>
      <c r="F196" t="s">
        <v>38</v>
      </c>
      <c r="G196" t="s">
        <v>44</v>
      </c>
      <c r="H196" t="s">
        <v>40</v>
      </c>
      <c r="I196" t="s">
        <v>41</v>
      </c>
      <c r="J196">
        <v>1600023.58516</v>
      </c>
    </row>
    <row r="197" spans="1:10">
      <c r="A197" t="s">
        <v>35</v>
      </c>
      <c r="B197" t="s">
        <v>36</v>
      </c>
      <c r="C197" t="s">
        <v>37</v>
      </c>
      <c r="D197" s="140">
        <v>41730</v>
      </c>
      <c r="E197">
        <v>4</v>
      </c>
      <c r="F197" t="s">
        <v>38</v>
      </c>
      <c r="G197" t="s">
        <v>44</v>
      </c>
      <c r="H197" t="s">
        <v>40</v>
      </c>
      <c r="I197" t="s">
        <v>41</v>
      </c>
      <c r="J197">
        <v>1169081.4812600003</v>
      </c>
    </row>
    <row r="198" spans="1:10">
      <c r="A198" t="s">
        <v>35</v>
      </c>
      <c r="B198" t="s">
        <v>36</v>
      </c>
      <c r="C198" t="s">
        <v>37</v>
      </c>
      <c r="D198" s="140">
        <v>41760</v>
      </c>
      <c r="E198">
        <v>5</v>
      </c>
      <c r="F198" t="s">
        <v>38</v>
      </c>
      <c r="G198" t="s">
        <v>44</v>
      </c>
      <c r="H198" t="s">
        <v>40</v>
      </c>
      <c r="I198" t="s">
        <v>41</v>
      </c>
      <c r="J198">
        <v>1182823.2077200001</v>
      </c>
    </row>
    <row r="199" spans="1:10">
      <c r="A199" t="s">
        <v>35</v>
      </c>
      <c r="B199" t="s">
        <v>36</v>
      </c>
      <c r="C199" t="s">
        <v>37</v>
      </c>
      <c r="D199" s="140">
        <v>41791</v>
      </c>
      <c r="E199">
        <v>6</v>
      </c>
      <c r="F199" t="s">
        <v>38</v>
      </c>
      <c r="G199" t="s">
        <v>44</v>
      </c>
      <c r="H199" t="s">
        <v>40</v>
      </c>
      <c r="I199" t="s">
        <v>41</v>
      </c>
      <c r="J199">
        <v>1136616.0374800002</v>
      </c>
    </row>
    <row r="200" spans="1:10">
      <c r="A200" t="s">
        <v>45</v>
      </c>
      <c r="B200" t="s">
        <v>46</v>
      </c>
      <c r="C200" t="s">
        <v>37</v>
      </c>
      <c r="D200" s="140">
        <v>41791</v>
      </c>
      <c r="E200">
        <v>6</v>
      </c>
      <c r="F200" t="s">
        <v>46</v>
      </c>
      <c r="G200" t="s">
        <v>46</v>
      </c>
      <c r="H200" t="s">
        <v>46</v>
      </c>
      <c r="I200" t="s">
        <v>47</v>
      </c>
      <c r="J200">
        <v>149.50871699999999</v>
      </c>
    </row>
    <row r="201" spans="1:10">
      <c r="A201" t="s">
        <v>45</v>
      </c>
      <c r="B201" t="s">
        <v>46</v>
      </c>
      <c r="C201" t="s">
        <v>37</v>
      </c>
      <c r="D201" s="140">
        <v>41760</v>
      </c>
      <c r="E201">
        <v>6</v>
      </c>
      <c r="F201" t="s">
        <v>46</v>
      </c>
      <c r="G201" t="s">
        <v>46</v>
      </c>
      <c r="H201" t="s">
        <v>46</v>
      </c>
      <c r="I201" t="s">
        <v>47</v>
      </c>
      <c r="J201">
        <v>165.28699900000001</v>
      </c>
    </row>
    <row r="202" spans="1:10">
      <c r="A202" t="s">
        <v>45</v>
      </c>
      <c r="B202" t="s">
        <v>46</v>
      </c>
      <c r="C202" t="s">
        <v>37</v>
      </c>
      <c r="D202" s="140">
        <v>41730</v>
      </c>
      <c r="E202">
        <v>6</v>
      </c>
      <c r="F202" t="s">
        <v>46</v>
      </c>
      <c r="G202" t="s">
        <v>46</v>
      </c>
      <c r="H202" t="s">
        <v>46</v>
      </c>
      <c r="I202" t="s">
        <v>47</v>
      </c>
      <c r="J202">
        <v>171.057864</v>
      </c>
    </row>
    <row r="203" spans="1:10">
      <c r="A203" t="s">
        <v>45</v>
      </c>
      <c r="B203" t="s">
        <v>46</v>
      </c>
      <c r="C203" t="s">
        <v>37</v>
      </c>
      <c r="D203" s="140">
        <v>41699</v>
      </c>
      <c r="E203">
        <v>6</v>
      </c>
      <c r="F203" t="s">
        <v>46</v>
      </c>
      <c r="G203" t="s">
        <v>46</v>
      </c>
      <c r="H203" t="s">
        <v>46</v>
      </c>
      <c r="I203" t="s">
        <v>47</v>
      </c>
      <c r="J203">
        <v>181.40367599999999</v>
      </c>
    </row>
    <row r="204" spans="1:10">
      <c r="A204" t="s">
        <v>45</v>
      </c>
      <c r="B204" t="s">
        <v>46</v>
      </c>
      <c r="C204" t="s">
        <v>37</v>
      </c>
      <c r="D204" s="140">
        <v>41671</v>
      </c>
      <c r="E204">
        <v>6</v>
      </c>
      <c r="F204" t="s">
        <v>46</v>
      </c>
      <c r="G204" t="s">
        <v>46</v>
      </c>
      <c r="H204" t="s">
        <v>46</v>
      </c>
      <c r="I204" t="s">
        <v>47</v>
      </c>
      <c r="J204">
        <v>149.58676500000001</v>
      </c>
    </row>
    <row r="205" spans="1:10">
      <c r="A205" t="s">
        <v>45</v>
      </c>
      <c r="B205" t="s">
        <v>46</v>
      </c>
      <c r="C205" t="s">
        <v>37</v>
      </c>
      <c r="D205" s="140">
        <v>41640</v>
      </c>
      <c r="E205">
        <v>6</v>
      </c>
      <c r="F205" t="s">
        <v>46</v>
      </c>
      <c r="G205" t="s">
        <v>46</v>
      </c>
      <c r="H205" t="s">
        <v>46</v>
      </c>
      <c r="I205" t="s">
        <v>47</v>
      </c>
      <c r="J205">
        <v>181.90143900000001</v>
      </c>
    </row>
    <row r="206" spans="1:10">
      <c r="A206" t="s">
        <v>48</v>
      </c>
      <c r="B206" t="s">
        <v>46</v>
      </c>
      <c r="C206" t="s">
        <v>37</v>
      </c>
      <c r="D206" s="140">
        <v>41791</v>
      </c>
      <c r="E206">
        <v>6</v>
      </c>
      <c r="F206" t="s">
        <v>46</v>
      </c>
      <c r="G206" t="s">
        <v>46</v>
      </c>
      <c r="H206" t="s">
        <v>46</v>
      </c>
      <c r="I206" t="s">
        <v>47</v>
      </c>
      <c r="J206">
        <v>142.50871699999999</v>
      </c>
    </row>
    <row r="207" spans="1:10">
      <c r="A207" t="s">
        <v>48</v>
      </c>
      <c r="B207" t="s">
        <v>46</v>
      </c>
      <c r="C207" t="s">
        <v>37</v>
      </c>
      <c r="D207" s="140">
        <v>41760</v>
      </c>
      <c r="E207">
        <v>6</v>
      </c>
      <c r="F207" t="s">
        <v>46</v>
      </c>
      <c r="G207" t="s">
        <v>46</v>
      </c>
      <c r="H207" t="s">
        <v>46</v>
      </c>
      <c r="I207" t="s">
        <v>47</v>
      </c>
      <c r="J207">
        <v>169.28699900000001</v>
      </c>
    </row>
    <row r="208" spans="1:10">
      <c r="A208" t="s">
        <v>48</v>
      </c>
      <c r="B208" t="s">
        <v>46</v>
      </c>
      <c r="C208" t="s">
        <v>37</v>
      </c>
      <c r="D208" s="140">
        <v>41730</v>
      </c>
      <c r="E208">
        <v>6</v>
      </c>
      <c r="F208" t="s">
        <v>46</v>
      </c>
      <c r="G208" t="s">
        <v>46</v>
      </c>
      <c r="H208" t="s">
        <v>46</v>
      </c>
      <c r="I208" t="s">
        <v>47</v>
      </c>
      <c r="J208">
        <v>171.057864</v>
      </c>
    </row>
    <row r="209" spans="1:10">
      <c r="A209" t="s">
        <v>48</v>
      </c>
      <c r="B209" t="s">
        <v>46</v>
      </c>
      <c r="C209" t="s">
        <v>37</v>
      </c>
      <c r="D209" s="140">
        <v>41699</v>
      </c>
      <c r="E209">
        <v>6</v>
      </c>
      <c r="F209" t="s">
        <v>46</v>
      </c>
      <c r="G209" t="s">
        <v>46</v>
      </c>
      <c r="H209" t="s">
        <v>46</v>
      </c>
      <c r="I209" t="s">
        <v>47</v>
      </c>
      <c r="J209">
        <v>191.40367599999999</v>
      </c>
    </row>
    <row r="210" spans="1:10">
      <c r="A210" t="s">
        <v>48</v>
      </c>
      <c r="B210" t="s">
        <v>46</v>
      </c>
      <c r="C210" t="s">
        <v>37</v>
      </c>
      <c r="D210" s="140">
        <v>41671</v>
      </c>
      <c r="E210">
        <v>6</v>
      </c>
      <c r="F210" t="s">
        <v>46</v>
      </c>
      <c r="G210" t="s">
        <v>46</v>
      </c>
      <c r="H210" t="s">
        <v>46</v>
      </c>
      <c r="I210" t="s">
        <v>47</v>
      </c>
      <c r="J210">
        <v>158.58676500000001</v>
      </c>
    </row>
    <row r="211" spans="1:10">
      <c r="A211" t="s">
        <v>48</v>
      </c>
      <c r="B211" t="s">
        <v>46</v>
      </c>
      <c r="C211" t="s">
        <v>37</v>
      </c>
      <c r="D211" s="140">
        <v>41640</v>
      </c>
      <c r="E211">
        <v>6</v>
      </c>
      <c r="F211" t="s">
        <v>46</v>
      </c>
      <c r="G211" t="s">
        <v>46</v>
      </c>
      <c r="H211" t="s">
        <v>46</v>
      </c>
      <c r="I211" t="s">
        <v>47</v>
      </c>
      <c r="J211">
        <v>186.90143900000001</v>
      </c>
    </row>
    <row r="212" spans="1:10">
      <c r="A212" t="s">
        <v>49</v>
      </c>
      <c r="B212" t="s">
        <v>50</v>
      </c>
      <c r="C212" t="s">
        <v>37</v>
      </c>
      <c r="D212" s="140">
        <v>41791</v>
      </c>
      <c r="E212">
        <v>6</v>
      </c>
      <c r="F212" t="s">
        <v>51</v>
      </c>
      <c r="G212" t="s">
        <v>52</v>
      </c>
      <c r="H212" t="s">
        <v>53</v>
      </c>
      <c r="I212" t="s">
        <v>41</v>
      </c>
      <c r="J212">
        <v>1507227.5892764062</v>
      </c>
    </row>
    <row r="213" spans="1:10">
      <c r="A213" t="s">
        <v>49</v>
      </c>
      <c r="B213" t="s">
        <v>50</v>
      </c>
      <c r="C213" t="s">
        <v>37</v>
      </c>
      <c r="D213" s="140">
        <v>41760</v>
      </c>
      <c r="E213">
        <v>5</v>
      </c>
      <c r="F213" t="s">
        <v>51</v>
      </c>
      <c r="G213" t="s">
        <v>52</v>
      </c>
      <c r="H213" t="s">
        <v>53</v>
      </c>
      <c r="I213" t="s">
        <v>41</v>
      </c>
      <c r="J213">
        <v>1344373.5269335939</v>
      </c>
    </row>
    <row r="214" spans="1:10">
      <c r="A214" t="s">
        <v>49</v>
      </c>
      <c r="B214" t="s">
        <v>50</v>
      </c>
      <c r="C214" t="s">
        <v>37</v>
      </c>
      <c r="D214" s="140">
        <v>41730</v>
      </c>
      <c r="E214">
        <v>4</v>
      </c>
      <c r="F214" t="s">
        <v>51</v>
      </c>
      <c r="G214" t="s">
        <v>52</v>
      </c>
      <c r="H214" t="s">
        <v>53</v>
      </c>
      <c r="I214" t="s">
        <v>41</v>
      </c>
      <c r="J214">
        <v>1298308.3953839999</v>
      </c>
    </row>
    <row r="215" spans="1:10">
      <c r="A215" t="s">
        <v>49</v>
      </c>
      <c r="B215" t="s">
        <v>50</v>
      </c>
      <c r="C215" t="s">
        <v>37</v>
      </c>
      <c r="D215" s="140">
        <v>41699</v>
      </c>
      <c r="E215">
        <v>3</v>
      </c>
      <c r="F215" t="s">
        <v>51</v>
      </c>
      <c r="G215" t="s">
        <v>52</v>
      </c>
      <c r="H215" t="s">
        <v>53</v>
      </c>
      <c r="I215" t="s">
        <v>41</v>
      </c>
      <c r="J215">
        <v>1290433.7858775002</v>
      </c>
    </row>
    <row r="216" spans="1:10">
      <c r="A216" t="s">
        <v>49</v>
      </c>
      <c r="B216" t="s">
        <v>50</v>
      </c>
      <c r="C216" t="s">
        <v>37</v>
      </c>
      <c r="D216" s="140">
        <v>41671</v>
      </c>
      <c r="E216">
        <v>2</v>
      </c>
      <c r="F216" t="s">
        <v>51</v>
      </c>
      <c r="G216" t="s">
        <v>52</v>
      </c>
      <c r="H216" t="s">
        <v>53</v>
      </c>
      <c r="I216" t="s">
        <v>41</v>
      </c>
      <c r="J216">
        <v>1227442.7809998749</v>
      </c>
    </row>
    <row r="217" spans="1:10">
      <c r="A217" t="s">
        <v>49</v>
      </c>
      <c r="B217" t="s">
        <v>50</v>
      </c>
      <c r="C217" t="s">
        <v>37</v>
      </c>
      <c r="D217" s="140">
        <v>41640</v>
      </c>
      <c r="E217">
        <v>1</v>
      </c>
      <c r="F217" t="s">
        <v>51</v>
      </c>
      <c r="G217" t="s">
        <v>52</v>
      </c>
      <c r="H217" t="s">
        <v>53</v>
      </c>
      <c r="I217" t="s">
        <v>41</v>
      </c>
      <c r="J217">
        <v>1565368.1883344997</v>
      </c>
    </row>
    <row r="218" spans="1:10">
      <c r="A218" t="s">
        <v>49</v>
      </c>
      <c r="B218" t="s">
        <v>50</v>
      </c>
      <c r="C218" t="s">
        <v>37</v>
      </c>
      <c r="D218" s="140">
        <v>41791</v>
      </c>
      <c r="E218">
        <v>6</v>
      </c>
      <c r="F218" t="s">
        <v>51</v>
      </c>
      <c r="G218" t="s">
        <v>54</v>
      </c>
      <c r="H218" t="s">
        <v>55</v>
      </c>
      <c r="I218" t="s">
        <v>41</v>
      </c>
      <c r="J218">
        <v>230880.88355771248</v>
      </c>
    </row>
    <row r="219" spans="1:10">
      <c r="A219" t="s">
        <v>49</v>
      </c>
      <c r="B219" t="s">
        <v>50</v>
      </c>
      <c r="C219" t="s">
        <v>37</v>
      </c>
      <c r="D219" s="140">
        <v>41760</v>
      </c>
      <c r="E219">
        <v>5</v>
      </c>
      <c r="F219" t="s">
        <v>51</v>
      </c>
      <c r="G219" t="s">
        <v>54</v>
      </c>
      <c r="H219" t="s">
        <v>55</v>
      </c>
      <c r="I219" t="s">
        <v>41</v>
      </c>
      <c r="J219">
        <v>189293.90636625001</v>
      </c>
    </row>
    <row r="220" spans="1:10">
      <c r="A220" t="s">
        <v>49</v>
      </c>
      <c r="B220" t="s">
        <v>50</v>
      </c>
      <c r="C220" t="s">
        <v>37</v>
      </c>
      <c r="D220" s="140">
        <v>41730</v>
      </c>
      <c r="E220">
        <v>4</v>
      </c>
      <c r="F220" t="s">
        <v>51</v>
      </c>
      <c r="G220" t="s">
        <v>54</v>
      </c>
      <c r="H220" t="s">
        <v>55</v>
      </c>
      <c r="I220" t="s">
        <v>41</v>
      </c>
      <c r="J220">
        <v>191788.36157754</v>
      </c>
    </row>
    <row r="221" spans="1:10">
      <c r="A221" t="s">
        <v>49</v>
      </c>
      <c r="B221" t="s">
        <v>50</v>
      </c>
      <c r="C221" t="s">
        <v>37</v>
      </c>
      <c r="D221" s="140">
        <v>41699</v>
      </c>
      <c r="E221">
        <v>3</v>
      </c>
      <c r="F221" t="s">
        <v>51</v>
      </c>
      <c r="G221" t="s">
        <v>54</v>
      </c>
      <c r="H221" t="s">
        <v>55</v>
      </c>
      <c r="I221" t="s">
        <v>41</v>
      </c>
      <c r="J221">
        <v>187904.12488512002</v>
      </c>
    </row>
    <row r="222" spans="1:10">
      <c r="A222" t="s">
        <v>49</v>
      </c>
      <c r="B222" t="s">
        <v>50</v>
      </c>
      <c r="C222" t="s">
        <v>37</v>
      </c>
      <c r="D222" s="140">
        <v>41671</v>
      </c>
      <c r="E222">
        <v>2</v>
      </c>
      <c r="F222" t="s">
        <v>51</v>
      </c>
      <c r="G222" t="s">
        <v>54</v>
      </c>
      <c r="H222" t="s">
        <v>55</v>
      </c>
      <c r="I222" t="s">
        <v>41</v>
      </c>
      <c r="J222">
        <v>184781.07299609997</v>
      </c>
    </row>
    <row r="223" spans="1:10">
      <c r="A223" t="s">
        <v>49</v>
      </c>
      <c r="B223" t="s">
        <v>50</v>
      </c>
      <c r="C223" t="s">
        <v>37</v>
      </c>
      <c r="D223" s="140">
        <v>41640</v>
      </c>
      <c r="E223">
        <v>1</v>
      </c>
      <c r="F223" t="s">
        <v>51</v>
      </c>
      <c r="G223" t="s">
        <v>54</v>
      </c>
      <c r="H223" t="s">
        <v>55</v>
      </c>
      <c r="I223" t="s">
        <v>41</v>
      </c>
      <c r="J223">
        <v>235865.21106119995</v>
      </c>
    </row>
    <row r="224" spans="1:10">
      <c r="A224" t="s">
        <v>49</v>
      </c>
      <c r="B224" t="s">
        <v>50</v>
      </c>
      <c r="C224" t="s">
        <v>37</v>
      </c>
      <c r="D224" s="140">
        <v>41791</v>
      </c>
      <c r="E224">
        <v>6</v>
      </c>
      <c r="F224" t="s">
        <v>51</v>
      </c>
      <c r="G224" t="s">
        <v>54</v>
      </c>
      <c r="H224" t="s">
        <v>56</v>
      </c>
      <c r="I224" t="s">
        <v>41</v>
      </c>
      <c r="J224">
        <v>340841.04228242871</v>
      </c>
    </row>
    <row r="225" spans="1:10">
      <c r="A225" t="s">
        <v>49</v>
      </c>
      <c r="B225" t="s">
        <v>50</v>
      </c>
      <c r="C225" t="s">
        <v>37</v>
      </c>
      <c r="D225" s="140">
        <v>41760</v>
      </c>
      <c r="E225">
        <v>5</v>
      </c>
      <c r="F225" t="s">
        <v>51</v>
      </c>
      <c r="G225" t="s">
        <v>54</v>
      </c>
      <c r="H225" t="s">
        <v>56</v>
      </c>
      <c r="I225" t="s">
        <v>41</v>
      </c>
      <c r="J225">
        <v>294826.72073953127</v>
      </c>
    </row>
    <row r="226" spans="1:10">
      <c r="A226" t="s">
        <v>49</v>
      </c>
      <c r="B226" t="s">
        <v>50</v>
      </c>
      <c r="C226" t="s">
        <v>37</v>
      </c>
      <c r="D226" s="140">
        <v>41730</v>
      </c>
      <c r="E226">
        <v>4</v>
      </c>
      <c r="F226" t="s">
        <v>51</v>
      </c>
      <c r="G226" t="s">
        <v>54</v>
      </c>
      <c r="H226" t="s">
        <v>56</v>
      </c>
      <c r="I226" t="s">
        <v>41</v>
      </c>
      <c r="J226">
        <v>274351.7614925587</v>
      </c>
    </row>
    <row r="227" spans="1:10">
      <c r="A227" t="s">
        <v>49</v>
      </c>
      <c r="B227" t="s">
        <v>50</v>
      </c>
      <c r="C227" t="s">
        <v>37</v>
      </c>
      <c r="D227" s="140">
        <v>41699</v>
      </c>
      <c r="E227">
        <v>3</v>
      </c>
      <c r="F227" t="s">
        <v>51</v>
      </c>
      <c r="G227" t="s">
        <v>54</v>
      </c>
      <c r="H227" t="s">
        <v>56</v>
      </c>
      <c r="I227" t="s">
        <v>41</v>
      </c>
      <c r="J227">
        <v>271101.39427444007</v>
      </c>
    </row>
    <row r="228" spans="1:10">
      <c r="A228" t="s">
        <v>49</v>
      </c>
      <c r="B228" t="s">
        <v>50</v>
      </c>
      <c r="C228" t="s">
        <v>37</v>
      </c>
      <c r="D228" s="140">
        <v>41671</v>
      </c>
      <c r="E228">
        <v>2</v>
      </c>
      <c r="F228" t="s">
        <v>51</v>
      </c>
      <c r="G228" t="s">
        <v>54</v>
      </c>
      <c r="H228" t="s">
        <v>56</v>
      </c>
      <c r="I228" t="s">
        <v>41</v>
      </c>
      <c r="J228">
        <v>271830.070734885</v>
      </c>
    </row>
    <row r="229" spans="1:10">
      <c r="A229" t="s">
        <v>49</v>
      </c>
      <c r="B229" t="s">
        <v>50</v>
      </c>
      <c r="C229" t="s">
        <v>37</v>
      </c>
      <c r="D229" s="140">
        <v>41640</v>
      </c>
      <c r="E229">
        <v>1</v>
      </c>
      <c r="F229" t="s">
        <v>51</v>
      </c>
      <c r="G229" t="s">
        <v>54</v>
      </c>
      <c r="H229" t="s">
        <v>56</v>
      </c>
      <c r="I229" t="s">
        <v>41</v>
      </c>
      <c r="J229">
        <v>306190.89609723992</v>
      </c>
    </row>
    <row r="230" spans="1:10">
      <c r="A230" t="s">
        <v>49</v>
      </c>
      <c r="B230" t="s">
        <v>50</v>
      </c>
      <c r="C230" t="s">
        <v>37</v>
      </c>
      <c r="D230" s="140">
        <v>41791</v>
      </c>
      <c r="E230">
        <v>6</v>
      </c>
      <c r="F230" t="s">
        <v>51</v>
      </c>
      <c r="G230" t="s">
        <v>54</v>
      </c>
      <c r="H230" t="s">
        <v>57</v>
      </c>
      <c r="I230" t="s">
        <v>41</v>
      </c>
      <c r="J230">
        <v>273028.52946296253</v>
      </c>
    </row>
    <row r="231" spans="1:10">
      <c r="A231" t="s">
        <v>49</v>
      </c>
      <c r="B231" t="s">
        <v>50</v>
      </c>
      <c r="C231" t="s">
        <v>37</v>
      </c>
      <c r="D231" s="140">
        <v>41760</v>
      </c>
      <c r="E231">
        <v>5</v>
      </c>
      <c r="F231" t="s">
        <v>51</v>
      </c>
      <c r="G231" t="s">
        <v>54</v>
      </c>
      <c r="H231" t="s">
        <v>57</v>
      </c>
      <c r="I231" t="s">
        <v>41</v>
      </c>
      <c r="J231">
        <v>257537.95336406256</v>
      </c>
    </row>
    <row r="232" spans="1:10">
      <c r="A232" t="s">
        <v>49</v>
      </c>
      <c r="B232" t="s">
        <v>50</v>
      </c>
      <c r="C232" t="s">
        <v>37</v>
      </c>
      <c r="D232" s="140">
        <v>41730</v>
      </c>
      <c r="E232">
        <v>4</v>
      </c>
      <c r="F232" t="s">
        <v>51</v>
      </c>
      <c r="G232" t="s">
        <v>54</v>
      </c>
      <c r="H232" t="s">
        <v>57</v>
      </c>
      <c r="I232" t="s">
        <v>41</v>
      </c>
      <c r="J232">
        <v>247653.76578579002</v>
      </c>
    </row>
    <row r="233" spans="1:10">
      <c r="A233" t="s">
        <v>49</v>
      </c>
      <c r="B233" t="s">
        <v>50</v>
      </c>
      <c r="C233" t="s">
        <v>37</v>
      </c>
      <c r="D233" s="140">
        <v>41699</v>
      </c>
      <c r="E233">
        <v>3</v>
      </c>
      <c r="F233" t="s">
        <v>51</v>
      </c>
      <c r="G233" t="s">
        <v>54</v>
      </c>
      <c r="H233" t="s">
        <v>57</v>
      </c>
      <c r="I233" t="s">
        <v>41</v>
      </c>
      <c r="J233">
        <v>247771.36577484003</v>
      </c>
    </row>
    <row r="234" spans="1:10">
      <c r="A234" t="s">
        <v>49</v>
      </c>
      <c r="B234" t="s">
        <v>50</v>
      </c>
      <c r="C234" t="s">
        <v>37</v>
      </c>
      <c r="D234" s="140">
        <v>41671</v>
      </c>
      <c r="E234">
        <v>2</v>
      </c>
      <c r="F234" t="s">
        <v>51</v>
      </c>
      <c r="G234" t="s">
        <v>54</v>
      </c>
      <c r="H234" t="s">
        <v>57</v>
      </c>
      <c r="I234" t="s">
        <v>41</v>
      </c>
      <c r="J234">
        <v>229486.43250580502</v>
      </c>
    </row>
    <row r="235" spans="1:10">
      <c r="A235" t="s">
        <v>49</v>
      </c>
      <c r="B235" t="s">
        <v>50</v>
      </c>
      <c r="C235" t="s">
        <v>37</v>
      </c>
      <c r="D235" s="140">
        <v>41640</v>
      </c>
      <c r="E235">
        <v>1</v>
      </c>
      <c r="F235" t="s">
        <v>51</v>
      </c>
      <c r="G235" t="s">
        <v>54</v>
      </c>
      <c r="H235" t="s">
        <v>57</v>
      </c>
      <c r="I235" t="s">
        <v>41</v>
      </c>
      <c r="J235">
        <v>269842.36896287993</v>
      </c>
    </row>
    <row r="236" spans="1:10">
      <c r="A236" t="s">
        <v>49</v>
      </c>
      <c r="B236" t="s">
        <v>50</v>
      </c>
      <c r="C236" t="s">
        <v>37</v>
      </c>
      <c r="D236" s="140">
        <v>41791</v>
      </c>
      <c r="E236">
        <v>6</v>
      </c>
      <c r="F236" t="s">
        <v>51</v>
      </c>
      <c r="G236" t="s">
        <v>54</v>
      </c>
      <c r="H236" t="s">
        <v>58</v>
      </c>
      <c r="I236" t="s">
        <v>41</v>
      </c>
      <c r="J236">
        <v>476034.24514096242</v>
      </c>
    </row>
    <row r="237" spans="1:10">
      <c r="A237" t="s">
        <v>49</v>
      </c>
      <c r="B237" t="s">
        <v>50</v>
      </c>
      <c r="C237" t="s">
        <v>37</v>
      </c>
      <c r="D237" s="140">
        <v>41760</v>
      </c>
      <c r="E237">
        <v>5</v>
      </c>
      <c r="F237" t="s">
        <v>51</v>
      </c>
      <c r="G237" t="s">
        <v>54</v>
      </c>
      <c r="H237" t="s">
        <v>58</v>
      </c>
      <c r="I237" t="s">
        <v>41</v>
      </c>
      <c r="J237">
        <v>429911.03490812494</v>
      </c>
    </row>
    <row r="238" spans="1:10">
      <c r="A238" t="s">
        <v>49</v>
      </c>
      <c r="B238" t="s">
        <v>50</v>
      </c>
      <c r="C238" t="s">
        <v>37</v>
      </c>
      <c r="D238" s="140">
        <v>41730</v>
      </c>
      <c r="E238">
        <v>4</v>
      </c>
      <c r="F238" t="s">
        <v>51</v>
      </c>
      <c r="G238" t="s">
        <v>54</v>
      </c>
      <c r="H238" t="s">
        <v>58</v>
      </c>
      <c r="I238" t="s">
        <v>41</v>
      </c>
      <c r="J238">
        <v>381723.53905412991</v>
      </c>
    </row>
    <row r="239" spans="1:10">
      <c r="A239" t="s">
        <v>49</v>
      </c>
      <c r="B239" t="s">
        <v>50</v>
      </c>
      <c r="C239" t="s">
        <v>37</v>
      </c>
      <c r="D239" s="140">
        <v>41699</v>
      </c>
      <c r="E239">
        <v>3</v>
      </c>
      <c r="F239" t="s">
        <v>51</v>
      </c>
      <c r="G239" t="s">
        <v>54</v>
      </c>
      <c r="H239" t="s">
        <v>58</v>
      </c>
      <c r="I239" t="s">
        <v>41</v>
      </c>
      <c r="J239">
        <v>356192.71368815994</v>
      </c>
    </row>
    <row r="240" spans="1:10">
      <c r="A240" t="s">
        <v>49</v>
      </c>
      <c r="B240" t="s">
        <v>50</v>
      </c>
      <c r="C240" t="s">
        <v>37</v>
      </c>
      <c r="D240" s="140">
        <v>41671</v>
      </c>
      <c r="E240">
        <v>2</v>
      </c>
      <c r="F240" t="s">
        <v>51</v>
      </c>
      <c r="G240" t="s">
        <v>54</v>
      </c>
      <c r="H240" t="s">
        <v>58</v>
      </c>
      <c r="I240" t="s">
        <v>41</v>
      </c>
      <c r="J240">
        <v>388574.67707873997</v>
      </c>
    </row>
    <row r="241" spans="1:10">
      <c r="A241" t="s">
        <v>49</v>
      </c>
      <c r="B241" t="s">
        <v>50</v>
      </c>
      <c r="C241" t="s">
        <v>37</v>
      </c>
      <c r="D241" s="140">
        <v>41640</v>
      </c>
      <c r="E241">
        <v>1</v>
      </c>
      <c r="F241" t="s">
        <v>51</v>
      </c>
      <c r="G241" t="s">
        <v>54</v>
      </c>
      <c r="H241" t="s">
        <v>58</v>
      </c>
      <c r="I241" t="s">
        <v>41</v>
      </c>
      <c r="J241">
        <v>466373.20086803986</v>
      </c>
    </row>
    <row r="242" spans="1:10">
      <c r="A242" t="s">
        <v>49</v>
      </c>
      <c r="B242" t="s">
        <v>50</v>
      </c>
      <c r="C242" t="s">
        <v>37</v>
      </c>
      <c r="D242" s="140">
        <v>41791</v>
      </c>
      <c r="E242">
        <v>6</v>
      </c>
      <c r="F242" t="s">
        <v>51</v>
      </c>
      <c r="G242" t="s">
        <v>59</v>
      </c>
      <c r="H242" t="s">
        <v>60</v>
      </c>
      <c r="I242" t="s">
        <v>41</v>
      </c>
      <c r="J242">
        <v>795822.70165668742</v>
      </c>
    </row>
    <row r="243" spans="1:10">
      <c r="A243" t="s">
        <v>49</v>
      </c>
      <c r="B243" t="s">
        <v>50</v>
      </c>
      <c r="C243" t="s">
        <v>37</v>
      </c>
      <c r="D243" s="140">
        <v>41760</v>
      </c>
      <c r="E243">
        <v>5</v>
      </c>
      <c r="F243" t="s">
        <v>51</v>
      </c>
      <c r="G243" t="s">
        <v>59</v>
      </c>
      <c r="H243" t="s">
        <v>60</v>
      </c>
      <c r="I243" t="s">
        <v>41</v>
      </c>
      <c r="J243">
        <v>684073.99396875</v>
      </c>
    </row>
    <row r="244" spans="1:10">
      <c r="A244" t="s">
        <v>49</v>
      </c>
      <c r="B244" t="s">
        <v>50</v>
      </c>
      <c r="C244" t="s">
        <v>37</v>
      </c>
      <c r="D244" s="140">
        <v>41730</v>
      </c>
      <c r="E244">
        <v>4</v>
      </c>
      <c r="F244" t="s">
        <v>51</v>
      </c>
      <c r="G244" t="s">
        <v>59</v>
      </c>
      <c r="H244" t="s">
        <v>60</v>
      </c>
      <c r="I244" t="s">
        <v>41</v>
      </c>
      <c r="J244">
        <v>706548.92858549999</v>
      </c>
    </row>
    <row r="245" spans="1:10">
      <c r="A245" t="s">
        <v>49</v>
      </c>
      <c r="B245" t="s">
        <v>50</v>
      </c>
      <c r="C245" t="s">
        <v>37</v>
      </c>
      <c r="D245" s="140">
        <v>41699</v>
      </c>
      <c r="E245">
        <v>3</v>
      </c>
      <c r="F245" t="s">
        <v>51</v>
      </c>
      <c r="G245" t="s">
        <v>59</v>
      </c>
      <c r="H245" t="s">
        <v>60</v>
      </c>
      <c r="I245" t="s">
        <v>41</v>
      </c>
      <c r="J245">
        <v>608946.05938500003</v>
      </c>
    </row>
    <row r="246" spans="1:10">
      <c r="A246" t="s">
        <v>49</v>
      </c>
      <c r="B246" t="s">
        <v>50</v>
      </c>
      <c r="C246" t="s">
        <v>37</v>
      </c>
      <c r="D246" s="140">
        <v>41671</v>
      </c>
      <c r="E246">
        <v>2</v>
      </c>
      <c r="F246" t="s">
        <v>51</v>
      </c>
      <c r="G246" t="s">
        <v>59</v>
      </c>
      <c r="H246" t="s">
        <v>60</v>
      </c>
      <c r="I246" t="s">
        <v>41</v>
      </c>
      <c r="J246">
        <v>665533.05688012496</v>
      </c>
    </row>
    <row r="247" spans="1:10">
      <c r="A247" t="s">
        <v>49</v>
      </c>
      <c r="B247" t="s">
        <v>50</v>
      </c>
      <c r="C247" t="s">
        <v>37</v>
      </c>
      <c r="D247" s="140">
        <v>41640</v>
      </c>
      <c r="E247">
        <v>1</v>
      </c>
      <c r="F247" t="s">
        <v>51</v>
      </c>
      <c r="G247" t="s">
        <v>59</v>
      </c>
      <c r="H247" t="s">
        <v>60</v>
      </c>
      <c r="I247" t="s">
        <v>41</v>
      </c>
      <c r="J247">
        <v>740585.34395999974</v>
      </c>
    </row>
    <row r="248" spans="1:10">
      <c r="A248" t="s">
        <v>49</v>
      </c>
      <c r="B248" t="s">
        <v>50</v>
      </c>
      <c r="C248" t="s">
        <v>37</v>
      </c>
      <c r="D248" s="140">
        <v>41791</v>
      </c>
      <c r="E248">
        <v>6</v>
      </c>
      <c r="F248" t="s">
        <v>51</v>
      </c>
      <c r="G248" t="s">
        <v>59</v>
      </c>
      <c r="H248" t="s">
        <v>61</v>
      </c>
      <c r="I248" t="s">
        <v>41</v>
      </c>
      <c r="J248">
        <v>532127.64313450002</v>
      </c>
    </row>
    <row r="249" spans="1:10">
      <c r="A249" t="s">
        <v>49</v>
      </c>
      <c r="B249" t="s">
        <v>50</v>
      </c>
      <c r="C249" t="s">
        <v>37</v>
      </c>
      <c r="D249" s="140">
        <v>41760</v>
      </c>
      <c r="E249">
        <v>5</v>
      </c>
      <c r="F249" t="s">
        <v>51</v>
      </c>
      <c r="G249" t="s">
        <v>59</v>
      </c>
      <c r="H249" t="s">
        <v>61</v>
      </c>
      <c r="I249" t="s">
        <v>41</v>
      </c>
      <c r="J249">
        <v>448216.05637499999</v>
      </c>
    </row>
    <row r="250" spans="1:10">
      <c r="A250" t="s">
        <v>49</v>
      </c>
      <c r="B250" t="s">
        <v>50</v>
      </c>
      <c r="C250" t="s">
        <v>37</v>
      </c>
      <c r="D250" s="140">
        <v>41730</v>
      </c>
      <c r="E250">
        <v>4</v>
      </c>
      <c r="F250" t="s">
        <v>51</v>
      </c>
      <c r="G250" t="s">
        <v>59</v>
      </c>
      <c r="H250" t="s">
        <v>61</v>
      </c>
      <c r="I250" t="s">
        <v>41</v>
      </c>
      <c r="J250">
        <v>419935.11569100001</v>
      </c>
    </row>
    <row r="251" spans="1:10">
      <c r="A251" t="s">
        <v>49</v>
      </c>
      <c r="B251" t="s">
        <v>50</v>
      </c>
      <c r="C251" t="s">
        <v>37</v>
      </c>
      <c r="D251" s="140">
        <v>41699</v>
      </c>
      <c r="E251">
        <v>3</v>
      </c>
      <c r="F251" t="s">
        <v>51</v>
      </c>
      <c r="G251" t="s">
        <v>59</v>
      </c>
      <c r="H251" t="s">
        <v>61</v>
      </c>
      <c r="I251" t="s">
        <v>41</v>
      </c>
      <c r="J251">
        <v>484912.71240800002</v>
      </c>
    </row>
    <row r="252" spans="1:10">
      <c r="A252" t="s">
        <v>49</v>
      </c>
      <c r="B252" t="s">
        <v>50</v>
      </c>
      <c r="C252" t="s">
        <v>37</v>
      </c>
      <c r="D252" s="140">
        <v>41671</v>
      </c>
      <c r="E252">
        <v>2</v>
      </c>
      <c r="F252" t="s">
        <v>51</v>
      </c>
      <c r="G252" t="s">
        <v>59</v>
      </c>
      <c r="H252" t="s">
        <v>61</v>
      </c>
      <c r="I252" t="s">
        <v>41</v>
      </c>
      <c r="J252">
        <v>414358.37553974998</v>
      </c>
    </row>
    <row r="253" spans="1:10">
      <c r="A253" t="s">
        <v>49</v>
      </c>
      <c r="B253" t="s">
        <v>50</v>
      </c>
      <c r="C253" t="s">
        <v>37</v>
      </c>
      <c r="D253" s="140">
        <v>41640</v>
      </c>
      <c r="E253">
        <v>1</v>
      </c>
      <c r="F253" t="s">
        <v>51</v>
      </c>
      <c r="G253" t="s">
        <v>59</v>
      </c>
      <c r="H253" t="s">
        <v>61</v>
      </c>
      <c r="I253" t="s">
        <v>41</v>
      </c>
      <c r="J253">
        <v>536309.89158199995</v>
      </c>
    </row>
    <row r="254" spans="1:10">
      <c r="A254" t="s">
        <v>49</v>
      </c>
      <c r="B254" t="s">
        <v>50</v>
      </c>
      <c r="C254" t="s">
        <v>37</v>
      </c>
      <c r="D254" s="140">
        <v>41791</v>
      </c>
      <c r="E254">
        <v>6</v>
      </c>
      <c r="F254" t="s">
        <v>51</v>
      </c>
      <c r="G254" t="s">
        <v>62</v>
      </c>
      <c r="H254" t="s">
        <v>63</v>
      </c>
      <c r="I254" t="s">
        <v>41</v>
      </c>
      <c r="J254">
        <v>1137792.8543239292</v>
      </c>
    </row>
    <row r="255" spans="1:10">
      <c r="A255" t="s">
        <v>49</v>
      </c>
      <c r="B255" t="s">
        <v>50</v>
      </c>
      <c r="C255" t="s">
        <v>37</v>
      </c>
      <c r="D255" s="140">
        <v>41760</v>
      </c>
      <c r="E255">
        <v>5</v>
      </c>
      <c r="F255" t="s">
        <v>51</v>
      </c>
      <c r="G255" t="s">
        <v>62</v>
      </c>
      <c r="H255" t="s">
        <v>63</v>
      </c>
      <c r="I255" t="s">
        <v>41</v>
      </c>
      <c r="J255">
        <v>1071765.8371174217</v>
      </c>
    </row>
    <row r="256" spans="1:10">
      <c r="A256" t="s">
        <v>49</v>
      </c>
      <c r="B256" t="s">
        <v>50</v>
      </c>
      <c r="C256" t="s">
        <v>37</v>
      </c>
      <c r="D256" s="140">
        <v>41730</v>
      </c>
      <c r="E256">
        <v>4</v>
      </c>
      <c r="F256" t="s">
        <v>51</v>
      </c>
      <c r="G256" t="s">
        <v>62</v>
      </c>
      <c r="H256" t="s">
        <v>63</v>
      </c>
      <c r="I256" t="s">
        <v>41</v>
      </c>
      <c r="J256">
        <v>972833.26691238175</v>
      </c>
    </row>
    <row r="257" spans="1:10">
      <c r="A257" t="s">
        <v>49</v>
      </c>
      <c r="B257" t="s">
        <v>50</v>
      </c>
      <c r="C257" t="s">
        <v>37</v>
      </c>
      <c r="D257" s="140">
        <v>41699</v>
      </c>
      <c r="E257">
        <v>3</v>
      </c>
      <c r="F257" t="s">
        <v>51</v>
      </c>
      <c r="G257" t="s">
        <v>62</v>
      </c>
      <c r="H257" t="s">
        <v>63</v>
      </c>
      <c r="I257" t="s">
        <v>41</v>
      </c>
      <c r="J257">
        <v>962926.50469158008</v>
      </c>
    </row>
    <row r="258" spans="1:10">
      <c r="A258" t="s">
        <v>49</v>
      </c>
      <c r="B258" t="s">
        <v>50</v>
      </c>
      <c r="C258" t="s">
        <v>37</v>
      </c>
      <c r="D258" s="140">
        <v>41671</v>
      </c>
      <c r="E258">
        <v>2</v>
      </c>
      <c r="F258" t="s">
        <v>51</v>
      </c>
      <c r="G258" t="s">
        <v>62</v>
      </c>
      <c r="H258" t="s">
        <v>63</v>
      </c>
      <c r="I258" t="s">
        <v>41</v>
      </c>
      <c r="J258">
        <v>908869.29775302368</v>
      </c>
    </row>
    <row r="259" spans="1:10">
      <c r="A259" t="s">
        <v>49</v>
      </c>
      <c r="B259" t="s">
        <v>50</v>
      </c>
      <c r="C259" t="s">
        <v>37</v>
      </c>
      <c r="D259" s="140">
        <v>41640</v>
      </c>
      <c r="E259">
        <v>1</v>
      </c>
      <c r="F259" t="s">
        <v>51</v>
      </c>
      <c r="G259" t="s">
        <v>62</v>
      </c>
      <c r="H259" t="s">
        <v>63</v>
      </c>
      <c r="I259" t="s">
        <v>41</v>
      </c>
      <c r="J259">
        <v>1120011.9018488396</v>
      </c>
    </row>
    <row r="260" spans="1:10">
      <c r="A260" t="s">
        <v>35</v>
      </c>
      <c r="B260" t="s">
        <v>50</v>
      </c>
      <c r="C260" t="s">
        <v>37</v>
      </c>
      <c r="D260" s="140">
        <v>41640</v>
      </c>
      <c r="E260">
        <v>1</v>
      </c>
      <c r="F260" t="s">
        <v>51</v>
      </c>
      <c r="G260" t="s">
        <v>62</v>
      </c>
      <c r="H260" t="s">
        <v>63</v>
      </c>
      <c r="I260" t="s">
        <v>41</v>
      </c>
      <c r="J260">
        <v>1146143.9846999997</v>
      </c>
    </row>
    <row r="261" spans="1:10">
      <c r="A261" t="s">
        <v>35</v>
      </c>
      <c r="B261" t="s">
        <v>50</v>
      </c>
      <c r="C261" t="s">
        <v>37</v>
      </c>
      <c r="D261" s="140">
        <v>41671</v>
      </c>
      <c r="E261">
        <v>2</v>
      </c>
      <c r="F261" t="s">
        <v>51</v>
      </c>
      <c r="G261" t="s">
        <v>62</v>
      </c>
      <c r="H261" t="s">
        <v>63</v>
      </c>
      <c r="I261" t="s">
        <v>41</v>
      </c>
      <c r="J261">
        <v>964931.83751249989</v>
      </c>
    </row>
    <row r="262" spans="1:10">
      <c r="A262" t="s">
        <v>35</v>
      </c>
      <c r="B262" t="s">
        <v>50</v>
      </c>
      <c r="C262" t="s">
        <v>37</v>
      </c>
      <c r="D262" s="140">
        <v>41699</v>
      </c>
      <c r="E262">
        <v>3</v>
      </c>
      <c r="F262" t="s">
        <v>51</v>
      </c>
      <c r="G262" t="s">
        <v>62</v>
      </c>
      <c r="H262" t="s">
        <v>63</v>
      </c>
      <c r="I262" t="s">
        <v>41</v>
      </c>
      <c r="J262">
        <v>962733.95790000004</v>
      </c>
    </row>
    <row r="263" spans="1:10">
      <c r="A263" t="s">
        <v>35</v>
      </c>
      <c r="B263" t="s">
        <v>50</v>
      </c>
      <c r="C263" t="s">
        <v>37</v>
      </c>
      <c r="D263" s="140">
        <v>41730</v>
      </c>
      <c r="E263">
        <v>4</v>
      </c>
      <c r="F263" t="s">
        <v>51</v>
      </c>
      <c r="G263" t="s">
        <v>62</v>
      </c>
      <c r="H263" t="s">
        <v>63</v>
      </c>
      <c r="I263" t="s">
        <v>41</v>
      </c>
      <c r="J263">
        <v>964825.21760624985</v>
      </c>
    </row>
    <row r="264" spans="1:10">
      <c r="A264" t="s">
        <v>35</v>
      </c>
      <c r="B264" t="s">
        <v>50</v>
      </c>
      <c r="C264" t="s">
        <v>37</v>
      </c>
      <c r="D264" s="140">
        <v>41760</v>
      </c>
      <c r="E264">
        <v>5</v>
      </c>
      <c r="F264" t="s">
        <v>51</v>
      </c>
      <c r="G264" t="s">
        <v>62</v>
      </c>
      <c r="H264" t="s">
        <v>63</v>
      </c>
      <c r="I264" t="s">
        <v>41</v>
      </c>
      <c r="J264">
        <v>1024534.78359375</v>
      </c>
    </row>
    <row r="265" spans="1:10">
      <c r="A265" t="s">
        <v>35</v>
      </c>
      <c r="B265" t="s">
        <v>50</v>
      </c>
      <c r="C265" t="s">
        <v>37</v>
      </c>
      <c r="D265" s="140">
        <v>41791</v>
      </c>
      <c r="E265">
        <v>6</v>
      </c>
      <c r="F265" t="s">
        <v>51</v>
      </c>
      <c r="G265" t="s">
        <v>62</v>
      </c>
      <c r="H265" t="s">
        <v>63</v>
      </c>
      <c r="I265" t="s">
        <v>41</v>
      </c>
      <c r="J265">
        <v>1168045.22566875</v>
      </c>
    </row>
    <row r="266" spans="1:10">
      <c r="A266" t="s">
        <v>35</v>
      </c>
      <c r="B266" t="s">
        <v>50</v>
      </c>
      <c r="C266" t="s">
        <v>37</v>
      </c>
      <c r="D266" s="140">
        <v>41640</v>
      </c>
      <c r="E266">
        <v>1</v>
      </c>
      <c r="F266" t="s">
        <v>51</v>
      </c>
      <c r="G266" t="s">
        <v>59</v>
      </c>
      <c r="H266" t="s">
        <v>61</v>
      </c>
      <c r="I266" t="s">
        <v>41</v>
      </c>
      <c r="J266">
        <v>534332.85999999987</v>
      </c>
    </row>
    <row r="267" spans="1:10">
      <c r="A267" t="s">
        <v>35</v>
      </c>
      <c r="B267" t="s">
        <v>50</v>
      </c>
      <c r="C267" t="s">
        <v>37</v>
      </c>
      <c r="D267" s="140">
        <v>41671</v>
      </c>
      <c r="E267">
        <v>2</v>
      </c>
      <c r="F267" t="s">
        <v>51</v>
      </c>
      <c r="G267" t="s">
        <v>59</v>
      </c>
      <c r="H267" t="s">
        <v>61</v>
      </c>
      <c r="I267" t="s">
        <v>41</v>
      </c>
      <c r="J267">
        <v>449851.67249999999</v>
      </c>
    </row>
    <row r="268" spans="1:10">
      <c r="A268" t="s">
        <v>35</v>
      </c>
      <c r="B268" t="s">
        <v>50</v>
      </c>
      <c r="C268" t="s">
        <v>37</v>
      </c>
      <c r="D268" s="140">
        <v>41699</v>
      </c>
      <c r="E268">
        <v>3</v>
      </c>
      <c r="F268" t="s">
        <v>51</v>
      </c>
      <c r="G268" t="s">
        <v>59</v>
      </c>
      <c r="H268" t="s">
        <v>61</v>
      </c>
      <c r="I268" t="s">
        <v>41</v>
      </c>
      <c r="J268">
        <v>448827.02</v>
      </c>
    </row>
    <row r="269" spans="1:10">
      <c r="A269" t="s">
        <v>35</v>
      </c>
      <c r="B269" t="s">
        <v>50</v>
      </c>
      <c r="C269" t="s">
        <v>37</v>
      </c>
      <c r="D269" s="140">
        <v>41730</v>
      </c>
      <c r="E269">
        <v>4</v>
      </c>
      <c r="F269" t="s">
        <v>51</v>
      </c>
      <c r="G269" t="s">
        <v>59</v>
      </c>
      <c r="H269" t="s">
        <v>61</v>
      </c>
      <c r="I269" t="s">
        <v>41</v>
      </c>
      <c r="J269">
        <v>449801.96625</v>
      </c>
    </row>
    <row r="270" spans="1:10">
      <c r="A270" t="s">
        <v>35</v>
      </c>
      <c r="B270" t="s">
        <v>50</v>
      </c>
      <c r="C270" t="s">
        <v>37</v>
      </c>
      <c r="D270" s="140">
        <v>41760</v>
      </c>
      <c r="E270">
        <v>5</v>
      </c>
      <c r="F270" t="s">
        <v>51</v>
      </c>
      <c r="G270" t="s">
        <v>59</v>
      </c>
      <c r="H270" t="s">
        <v>61</v>
      </c>
      <c r="I270" t="s">
        <v>41</v>
      </c>
      <c r="J270">
        <v>477638.59375</v>
      </c>
    </row>
    <row r="271" spans="1:10">
      <c r="A271" t="s">
        <v>35</v>
      </c>
      <c r="B271" t="s">
        <v>50</v>
      </c>
      <c r="C271" t="s">
        <v>37</v>
      </c>
      <c r="D271" s="140">
        <v>41791</v>
      </c>
      <c r="E271">
        <v>6</v>
      </c>
      <c r="F271" t="s">
        <v>51</v>
      </c>
      <c r="G271" t="s">
        <v>59</v>
      </c>
      <c r="H271" t="s">
        <v>61</v>
      </c>
      <c r="I271" t="s">
        <v>41</v>
      </c>
      <c r="J271">
        <v>544543.22875000001</v>
      </c>
    </row>
    <row r="272" spans="1:10">
      <c r="A272" t="s">
        <v>35</v>
      </c>
      <c r="B272" t="s">
        <v>50</v>
      </c>
      <c r="C272" t="s">
        <v>37</v>
      </c>
      <c r="D272" s="140">
        <v>41640</v>
      </c>
      <c r="E272">
        <v>1</v>
      </c>
      <c r="F272" t="s">
        <v>51</v>
      </c>
      <c r="G272" t="s">
        <v>59</v>
      </c>
      <c r="H272" t="s">
        <v>60</v>
      </c>
      <c r="I272" t="s">
        <v>41</v>
      </c>
      <c r="J272">
        <v>801499.2899999998</v>
      </c>
    </row>
    <row r="273" spans="1:10">
      <c r="A273" t="s">
        <v>35</v>
      </c>
      <c r="B273" t="s">
        <v>50</v>
      </c>
      <c r="C273" t="s">
        <v>37</v>
      </c>
      <c r="D273" s="140">
        <v>41671</v>
      </c>
      <c r="E273">
        <v>2</v>
      </c>
      <c r="F273" t="s">
        <v>51</v>
      </c>
      <c r="G273" t="s">
        <v>59</v>
      </c>
      <c r="H273" t="s">
        <v>60</v>
      </c>
      <c r="I273" t="s">
        <v>41</v>
      </c>
      <c r="J273">
        <v>674777.50874999992</v>
      </c>
    </row>
    <row r="274" spans="1:10">
      <c r="A274" t="s">
        <v>35</v>
      </c>
      <c r="B274" t="s">
        <v>50</v>
      </c>
      <c r="C274" t="s">
        <v>37</v>
      </c>
      <c r="D274" s="140">
        <v>41699</v>
      </c>
      <c r="E274">
        <v>3</v>
      </c>
      <c r="F274" t="s">
        <v>51</v>
      </c>
      <c r="G274" t="s">
        <v>59</v>
      </c>
      <c r="H274" t="s">
        <v>60</v>
      </c>
      <c r="I274" t="s">
        <v>41</v>
      </c>
      <c r="J274">
        <v>673240.53</v>
      </c>
    </row>
    <row r="275" spans="1:10">
      <c r="A275" t="s">
        <v>35</v>
      </c>
      <c r="B275" t="s">
        <v>50</v>
      </c>
      <c r="C275" t="s">
        <v>37</v>
      </c>
      <c r="D275" s="140">
        <v>41730</v>
      </c>
      <c r="E275">
        <v>4</v>
      </c>
      <c r="F275" t="s">
        <v>51</v>
      </c>
      <c r="G275" t="s">
        <v>59</v>
      </c>
      <c r="H275" t="s">
        <v>60</v>
      </c>
      <c r="I275" t="s">
        <v>41</v>
      </c>
      <c r="J275">
        <v>674702.94937499997</v>
      </c>
    </row>
    <row r="276" spans="1:10">
      <c r="A276" t="s">
        <v>35</v>
      </c>
      <c r="B276" t="s">
        <v>50</v>
      </c>
      <c r="C276" t="s">
        <v>37</v>
      </c>
      <c r="D276" s="140">
        <v>41760</v>
      </c>
      <c r="E276">
        <v>5</v>
      </c>
      <c r="F276" t="s">
        <v>51</v>
      </c>
      <c r="G276" t="s">
        <v>59</v>
      </c>
      <c r="H276" t="s">
        <v>60</v>
      </c>
      <c r="I276" t="s">
        <v>41</v>
      </c>
      <c r="J276">
        <v>716457.890625</v>
      </c>
    </row>
    <row r="277" spans="1:10">
      <c r="A277" t="s">
        <v>35</v>
      </c>
      <c r="B277" t="s">
        <v>50</v>
      </c>
      <c r="C277" t="s">
        <v>37</v>
      </c>
      <c r="D277" s="140">
        <v>41791</v>
      </c>
      <c r="E277">
        <v>6</v>
      </c>
      <c r="F277" t="s">
        <v>51</v>
      </c>
      <c r="G277" t="s">
        <v>59</v>
      </c>
      <c r="H277" t="s">
        <v>60</v>
      </c>
      <c r="I277" t="s">
        <v>41</v>
      </c>
      <c r="J277">
        <v>816814.8431249999</v>
      </c>
    </row>
    <row r="278" spans="1:10">
      <c r="A278" t="s">
        <v>35</v>
      </c>
      <c r="B278" t="s">
        <v>50</v>
      </c>
      <c r="C278" t="s">
        <v>37</v>
      </c>
      <c r="D278" s="140">
        <v>41640</v>
      </c>
      <c r="E278">
        <v>1</v>
      </c>
      <c r="F278" t="s">
        <v>51</v>
      </c>
      <c r="G278" t="s">
        <v>54</v>
      </c>
      <c r="H278" t="s">
        <v>58</v>
      </c>
      <c r="I278" t="s">
        <v>41</v>
      </c>
      <c r="J278">
        <v>459526.25959999987</v>
      </c>
    </row>
    <row r="279" spans="1:10">
      <c r="A279" t="s">
        <v>35</v>
      </c>
      <c r="B279" t="s">
        <v>50</v>
      </c>
      <c r="C279" t="s">
        <v>37</v>
      </c>
      <c r="D279" s="140">
        <v>41671</v>
      </c>
      <c r="E279">
        <v>2</v>
      </c>
      <c r="F279" t="s">
        <v>51</v>
      </c>
      <c r="G279" t="s">
        <v>54</v>
      </c>
      <c r="H279" t="s">
        <v>58</v>
      </c>
      <c r="I279" t="s">
        <v>41</v>
      </c>
      <c r="J279">
        <v>386872.43834999995</v>
      </c>
    </row>
    <row r="280" spans="1:10">
      <c r="A280" t="s">
        <v>35</v>
      </c>
      <c r="B280" t="s">
        <v>50</v>
      </c>
      <c r="C280" t="s">
        <v>37</v>
      </c>
      <c r="D280" s="140">
        <v>41699</v>
      </c>
      <c r="E280">
        <v>3</v>
      </c>
      <c r="F280" t="s">
        <v>51</v>
      </c>
      <c r="G280" t="s">
        <v>54</v>
      </c>
      <c r="H280" t="s">
        <v>58</v>
      </c>
      <c r="I280" t="s">
        <v>41</v>
      </c>
      <c r="J280">
        <v>385991.23719999997</v>
      </c>
    </row>
    <row r="281" spans="1:10">
      <c r="A281" t="s">
        <v>35</v>
      </c>
      <c r="B281" t="s">
        <v>50</v>
      </c>
      <c r="C281" t="s">
        <v>37</v>
      </c>
      <c r="D281" s="140">
        <v>41730</v>
      </c>
      <c r="E281">
        <v>4</v>
      </c>
      <c r="F281" t="s">
        <v>51</v>
      </c>
      <c r="G281" t="s">
        <v>54</v>
      </c>
      <c r="H281" t="s">
        <v>58</v>
      </c>
      <c r="I281" t="s">
        <v>41</v>
      </c>
      <c r="J281">
        <v>386829.69097499992</v>
      </c>
    </row>
    <row r="282" spans="1:10">
      <c r="A282" t="s">
        <v>35</v>
      </c>
      <c r="B282" t="s">
        <v>50</v>
      </c>
      <c r="C282" t="s">
        <v>37</v>
      </c>
      <c r="D282" s="140">
        <v>41760</v>
      </c>
      <c r="E282">
        <v>5</v>
      </c>
      <c r="F282" t="s">
        <v>51</v>
      </c>
      <c r="G282" t="s">
        <v>54</v>
      </c>
      <c r="H282" t="s">
        <v>58</v>
      </c>
      <c r="I282" t="s">
        <v>41</v>
      </c>
      <c r="J282">
        <v>410769.19062499999</v>
      </c>
    </row>
    <row r="283" spans="1:10">
      <c r="A283" t="s">
        <v>35</v>
      </c>
      <c r="B283" t="s">
        <v>50</v>
      </c>
      <c r="C283" t="s">
        <v>37</v>
      </c>
      <c r="D283" s="140">
        <v>41791</v>
      </c>
      <c r="E283">
        <v>6</v>
      </c>
      <c r="F283" t="s">
        <v>51</v>
      </c>
      <c r="G283" t="s">
        <v>54</v>
      </c>
      <c r="H283" t="s">
        <v>58</v>
      </c>
      <c r="I283" t="s">
        <v>41</v>
      </c>
      <c r="J283">
        <v>468307.17672499991</v>
      </c>
    </row>
    <row r="284" spans="1:10">
      <c r="A284" t="s">
        <v>35</v>
      </c>
      <c r="B284" t="s">
        <v>50</v>
      </c>
      <c r="C284" t="s">
        <v>37</v>
      </c>
      <c r="D284" s="140">
        <v>41640</v>
      </c>
      <c r="E284">
        <v>1</v>
      </c>
      <c r="F284" t="s">
        <v>51</v>
      </c>
      <c r="G284" t="s">
        <v>54</v>
      </c>
      <c r="H284" t="s">
        <v>57</v>
      </c>
      <c r="I284" t="s">
        <v>41</v>
      </c>
      <c r="J284">
        <v>288539.74439999997</v>
      </c>
    </row>
    <row r="285" spans="1:10">
      <c r="A285" t="s">
        <v>35</v>
      </c>
      <c r="B285" t="s">
        <v>50</v>
      </c>
      <c r="C285" t="s">
        <v>37</v>
      </c>
      <c r="D285" s="140">
        <v>41671</v>
      </c>
      <c r="E285">
        <v>2</v>
      </c>
      <c r="F285" t="s">
        <v>51</v>
      </c>
      <c r="G285" t="s">
        <v>54</v>
      </c>
      <c r="H285" t="s">
        <v>57</v>
      </c>
      <c r="I285" t="s">
        <v>41</v>
      </c>
      <c r="J285">
        <v>242919.90315</v>
      </c>
    </row>
    <row r="286" spans="1:10">
      <c r="A286" t="s">
        <v>35</v>
      </c>
      <c r="B286" t="s">
        <v>50</v>
      </c>
      <c r="C286" t="s">
        <v>37</v>
      </c>
      <c r="D286" s="140">
        <v>41699</v>
      </c>
      <c r="E286">
        <v>3</v>
      </c>
      <c r="F286" t="s">
        <v>51</v>
      </c>
      <c r="G286" t="s">
        <v>54</v>
      </c>
      <c r="H286" t="s">
        <v>57</v>
      </c>
      <c r="I286" t="s">
        <v>41</v>
      </c>
      <c r="J286">
        <v>242366.59080000003</v>
      </c>
    </row>
    <row r="287" spans="1:10">
      <c r="A287" t="s">
        <v>35</v>
      </c>
      <c r="B287" t="s">
        <v>50</v>
      </c>
      <c r="C287" t="s">
        <v>37</v>
      </c>
      <c r="D287" s="140">
        <v>41730</v>
      </c>
      <c r="E287">
        <v>4</v>
      </c>
      <c r="F287" t="s">
        <v>51</v>
      </c>
      <c r="G287" t="s">
        <v>54</v>
      </c>
      <c r="H287" t="s">
        <v>57</v>
      </c>
      <c r="I287" t="s">
        <v>41</v>
      </c>
      <c r="J287">
        <v>242893.06177500001</v>
      </c>
    </row>
    <row r="288" spans="1:10">
      <c r="A288" t="s">
        <v>35</v>
      </c>
      <c r="B288" t="s">
        <v>50</v>
      </c>
      <c r="C288" t="s">
        <v>37</v>
      </c>
      <c r="D288" s="140">
        <v>41760</v>
      </c>
      <c r="E288">
        <v>5</v>
      </c>
      <c r="F288" t="s">
        <v>51</v>
      </c>
      <c r="G288" t="s">
        <v>54</v>
      </c>
      <c r="H288" t="s">
        <v>57</v>
      </c>
      <c r="I288" t="s">
        <v>41</v>
      </c>
      <c r="J288">
        <v>257924.84062500004</v>
      </c>
    </row>
    <row r="289" spans="1:10">
      <c r="A289" t="s">
        <v>35</v>
      </c>
      <c r="B289" t="s">
        <v>50</v>
      </c>
      <c r="C289" t="s">
        <v>37</v>
      </c>
      <c r="D289" s="140">
        <v>41791</v>
      </c>
      <c r="E289">
        <v>6</v>
      </c>
      <c r="F289" t="s">
        <v>51</v>
      </c>
      <c r="G289" t="s">
        <v>54</v>
      </c>
      <c r="H289" t="s">
        <v>57</v>
      </c>
      <c r="I289" t="s">
        <v>41</v>
      </c>
      <c r="J289">
        <v>294053.34352500003</v>
      </c>
    </row>
    <row r="290" spans="1:10">
      <c r="A290" t="s">
        <v>35</v>
      </c>
      <c r="B290" t="s">
        <v>50</v>
      </c>
      <c r="C290" t="s">
        <v>37</v>
      </c>
      <c r="D290" s="140">
        <v>41640</v>
      </c>
      <c r="E290">
        <v>1</v>
      </c>
      <c r="F290" t="s">
        <v>51</v>
      </c>
      <c r="G290" t="s">
        <v>54</v>
      </c>
      <c r="H290" t="s">
        <v>56</v>
      </c>
      <c r="I290" t="s">
        <v>41</v>
      </c>
      <c r="J290">
        <v>325943.04459999991</v>
      </c>
    </row>
    <row r="291" spans="1:10">
      <c r="A291" t="s">
        <v>35</v>
      </c>
      <c r="B291" t="s">
        <v>50</v>
      </c>
      <c r="C291" t="s">
        <v>37</v>
      </c>
      <c r="D291" s="140">
        <v>41671</v>
      </c>
      <c r="E291">
        <v>2</v>
      </c>
      <c r="F291" t="s">
        <v>51</v>
      </c>
      <c r="G291" t="s">
        <v>54</v>
      </c>
      <c r="H291" t="s">
        <v>56</v>
      </c>
      <c r="I291" t="s">
        <v>41</v>
      </c>
      <c r="J291">
        <v>274409.52022499999</v>
      </c>
    </row>
    <row r="292" spans="1:10">
      <c r="A292" t="s">
        <v>35</v>
      </c>
      <c r="B292" t="s">
        <v>50</v>
      </c>
      <c r="C292" t="s">
        <v>37</v>
      </c>
      <c r="D292" s="140">
        <v>41699</v>
      </c>
      <c r="E292">
        <v>3</v>
      </c>
      <c r="F292" t="s">
        <v>51</v>
      </c>
      <c r="G292" t="s">
        <v>54</v>
      </c>
      <c r="H292" t="s">
        <v>56</v>
      </c>
      <c r="I292" t="s">
        <v>41</v>
      </c>
      <c r="J292">
        <v>273784.48220000003</v>
      </c>
    </row>
    <row r="293" spans="1:10">
      <c r="A293" t="s">
        <v>35</v>
      </c>
      <c r="B293" t="s">
        <v>50</v>
      </c>
      <c r="C293" t="s">
        <v>37</v>
      </c>
      <c r="D293" s="140">
        <v>41730</v>
      </c>
      <c r="E293">
        <v>4</v>
      </c>
      <c r="F293" t="s">
        <v>51</v>
      </c>
      <c r="G293" t="s">
        <v>54</v>
      </c>
      <c r="H293" t="s">
        <v>56</v>
      </c>
      <c r="I293" t="s">
        <v>41</v>
      </c>
      <c r="J293">
        <v>274379.19941249996</v>
      </c>
    </row>
    <row r="294" spans="1:10">
      <c r="A294" t="s">
        <v>35</v>
      </c>
      <c r="B294" t="s">
        <v>50</v>
      </c>
      <c r="C294" t="s">
        <v>37</v>
      </c>
      <c r="D294" s="140">
        <v>41760</v>
      </c>
      <c r="E294">
        <v>5</v>
      </c>
      <c r="F294" t="s">
        <v>51</v>
      </c>
      <c r="G294" t="s">
        <v>54</v>
      </c>
      <c r="H294" t="s">
        <v>56</v>
      </c>
      <c r="I294" t="s">
        <v>41</v>
      </c>
      <c r="J294">
        <v>291359.54218749999</v>
      </c>
    </row>
    <row r="295" spans="1:10">
      <c r="A295" t="s">
        <v>35</v>
      </c>
      <c r="B295" t="s">
        <v>50</v>
      </c>
      <c r="C295" t="s">
        <v>37</v>
      </c>
      <c r="D295" s="140">
        <v>41791</v>
      </c>
      <c r="E295">
        <v>6</v>
      </c>
      <c r="F295" t="s">
        <v>51</v>
      </c>
      <c r="G295" t="s">
        <v>54</v>
      </c>
      <c r="H295" t="s">
        <v>56</v>
      </c>
      <c r="I295" t="s">
        <v>41</v>
      </c>
      <c r="J295">
        <v>332171.36953749997</v>
      </c>
    </row>
    <row r="296" spans="1:10">
      <c r="A296" t="s">
        <v>35</v>
      </c>
      <c r="B296" t="s">
        <v>50</v>
      </c>
      <c r="C296" t="s">
        <v>37</v>
      </c>
      <c r="D296" s="140">
        <v>41640</v>
      </c>
      <c r="E296">
        <v>1</v>
      </c>
      <c r="F296" t="s">
        <v>51</v>
      </c>
      <c r="G296" t="s">
        <v>54</v>
      </c>
      <c r="H296" t="s">
        <v>55</v>
      </c>
      <c r="I296" t="s">
        <v>41</v>
      </c>
      <c r="J296">
        <v>224419.80119999996</v>
      </c>
    </row>
    <row r="297" spans="1:10">
      <c r="A297" t="s">
        <v>35</v>
      </c>
      <c r="B297" t="s">
        <v>50</v>
      </c>
      <c r="C297" t="s">
        <v>37</v>
      </c>
      <c r="D297" s="140">
        <v>41671</v>
      </c>
      <c r="E297">
        <v>2</v>
      </c>
      <c r="F297" t="s">
        <v>51</v>
      </c>
      <c r="G297" t="s">
        <v>54</v>
      </c>
      <c r="H297" t="s">
        <v>55</v>
      </c>
      <c r="I297" t="s">
        <v>41</v>
      </c>
      <c r="J297">
        <v>188937.70244999998</v>
      </c>
    </row>
    <row r="298" spans="1:10">
      <c r="A298" t="s">
        <v>35</v>
      </c>
      <c r="B298" t="s">
        <v>50</v>
      </c>
      <c r="C298" t="s">
        <v>37</v>
      </c>
      <c r="D298" s="140">
        <v>41699</v>
      </c>
      <c r="E298">
        <v>3</v>
      </c>
      <c r="F298" t="s">
        <v>51</v>
      </c>
      <c r="G298" t="s">
        <v>54</v>
      </c>
      <c r="H298" t="s">
        <v>55</v>
      </c>
      <c r="I298" t="s">
        <v>41</v>
      </c>
      <c r="J298">
        <v>188507.34840000002</v>
      </c>
    </row>
    <row r="299" spans="1:10">
      <c r="A299" t="s">
        <v>35</v>
      </c>
      <c r="B299" t="s">
        <v>50</v>
      </c>
      <c r="C299" t="s">
        <v>37</v>
      </c>
      <c r="D299" s="140">
        <v>41730</v>
      </c>
      <c r="E299">
        <v>4</v>
      </c>
      <c r="F299" t="s">
        <v>51</v>
      </c>
      <c r="G299" t="s">
        <v>54</v>
      </c>
      <c r="H299" t="s">
        <v>55</v>
      </c>
      <c r="I299" t="s">
        <v>41</v>
      </c>
      <c r="J299">
        <v>188916.82582500001</v>
      </c>
    </row>
    <row r="300" spans="1:10">
      <c r="A300" t="s">
        <v>35</v>
      </c>
      <c r="B300" t="s">
        <v>50</v>
      </c>
      <c r="C300" t="s">
        <v>37</v>
      </c>
      <c r="D300" s="140">
        <v>41760</v>
      </c>
      <c r="E300">
        <v>5</v>
      </c>
      <c r="F300" t="s">
        <v>51</v>
      </c>
      <c r="G300" t="s">
        <v>54</v>
      </c>
      <c r="H300" t="s">
        <v>55</v>
      </c>
      <c r="I300" t="s">
        <v>41</v>
      </c>
      <c r="J300">
        <v>200608.20937500001</v>
      </c>
    </row>
    <row r="301" spans="1:10">
      <c r="A301" t="s">
        <v>35</v>
      </c>
      <c r="B301" t="s">
        <v>50</v>
      </c>
      <c r="C301" t="s">
        <v>37</v>
      </c>
      <c r="D301" s="140">
        <v>41791</v>
      </c>
      <c r="E301">
        <v>6</v>
      </c>
      <c r="F301" t="s">
        <v>51</v>
      </c>
      <c r="G301" t="s">
        <v>54</v>
      </c>
      <c r="H301" t="s">
        <v>55</v>
      </c>
      <c r="I301" t="s">
        <v>41</v>
      </c>
      <c r="J301">
        <v>228708.15607500001</v>
      </c>
    </row>
    <row r="302" spans="1:10">
      <c r="A302" t="s">
        <v>35</v>
      </c>
      <c r="B302" t="s">
        <v>50</v>
      </c>
      <c r="C302" t="s">
        <v>37</v>
      </c>
      <c r="D302" s="140">
        <v>41640</v>
      </c>
      <c r="E302">
        <v>1</v>
      </c>
      <c r="F302" t="s">
        <v>51</v>
      </c>
      <c r="G302" t="s">
        <v>52</v>
      </c>
      <c r="H302" t="s">
        <v>53</v>
      </c>
      <c r="I302" t="s">
        <v>41</v>
      </c>
      <c r="J302">
        <v>1469415.3649999998</v>
      </c>
    </row>
    <row r="303" spans="1:10">
      <c r="A303" t="s">
        <v>35</v>
      </c>
      <c r="B303" t="s">
        <v>50</v>
      </c>
      <c r="C303" t="s">
        <v>37</v>
      </c>
      <c r="D303" s="140">
        <v>41671</v>
      </c>
      <c r="E303">
        <v>2</v>
      </c>
      <c r="F303" t="s">
        <v>51</v>
      </c>
      <c r="G303" t="s">
        <v>52</v>
      </c>
      <c r="H303" t="s">
        <v>53</v>
      </c>
      <c r="I303" t="s">
        <v>41</v>
      </c>
      <c r="J303">
        <v>1237092.099375</v>
      </c>
    </row>
    <row r="304" spans="1:10">
      <c r="A304" t="s">
        <v>35</v>
      </c>
      <c r="B304" t="s">
        <v>50</v>
      </c>
      <c r="C304" t="s">
        <v>37</v>
      </c>
      <c r="D304" s="140">
        <v>41699</v>
      </c>
      <c r="E304">
        <v>3</v>
      </c>
      <c r="F304" t="s">
        <v>51</v>
      </c>
      <c r="G304" t="s">
        <v>52</v>
      </c>
      <c r="H304" t="s">
        <v>53</v>
      </c>
      <c r="I304" t="s">
        <v>41</v>
      </c>
      <c r="J304">
        <v>1234274.3050000002</v>
      </c>
    </row>
    <row r="305" spans="1:10">
      <c r="A305" t="s">
        <v>35</v>
      </c>
      <c r="B305" t="s">
        <v>50</v>
      </c>
      <c r="C305" t="s">
        <v>37</v>
      </c>
      <c r="D305" s="140">
        <v>41730</v>
      </c>
      <c r="E305">
        <v>4</v>
      </c>
      <c r="F305" t="s">
        <v>51</v>
      </c>
      <c r="G305" t="s">
        <v>52</v>
      </c>
      <c r="H305" t="s">
        <v>53</v>
      </c>
      <c r="I305" t="s">
        <v>41</v>
      </c>
      <c r="J305">
        <v>1236955.4071875</v>
      </c>
    </row>
    <row r="306" spans="1:10">
      <c r="A306" t="s">
        <v>35</v>
      </c>
      <c r="B306" t="s">
        <v>50</v>
      </c>
      <c r="C306" t="s">
        <v>37</v>
      </c>
      <c r="D306" s="140">
        <v>41760</v>
      </c>
      <c r="E306">
        <v>5</v>
      </c>
      <c r="F306" t="s">
        <v>51</v>
      </c>
      <c r="G306" t="s">
        <v>52</v>
      </c>
      <c r="H306" t="s">
        <v>53</v>
      </c>
      <c r="I306" t="s">
        <v>41</v>
      </c>
      <c r="J306">
        <v>1313506.1328125</v>
      </c>
    </row>
    <row r="307" spans="1:10">
      <c r="A307" t="s">
        <v>35</v>
      </c>
      <c r="B307" t="s">
        <v>50</v>
      </c>
      <c r="C307" t="s">
        <v>37</v>
      </c>
      <c r="D307" s="140">
        <v>41791</v>
      </c>
      <c r="E307">
        <v>6</v>
      </c>
      <c r="F307" t="s">
        <v>51</v>
      </c>
      <c r="G307" t="s">
        <v>52</v>
      </c>
      <c r="H307" t="s">
        <v>53</v>
      </c>
      <c r="I307" t="s">
        <v>41</v>
      </c>
      <c r="J307">
        <v>1497493.8790625001</v>
      </c>
    </row>
    <row r="308" spans="1:10">
      <c r="A308" t="s">
        <v>49</v>
      </c>
      <c r="B308" t="s">
        <v>36</v>
      </c>
      <c r="C308" t="s">
        <v>37</v>
      </c>
      <c r="D308" s="140">
        <v>41791</v>
      </c>
      <c r="E308">
        <v>6</v>
      </c>
      <c r="F308" t="s">
        <v>38</v>
      </c>
      <c r="G308" t="s">
        <v>44</v>
      </c>
      <c r="H308" t="s">
        <v>40</v>
      </c>
      <c r="I308" t="s">
        <v>41</v>
      </c>
      <c r="J308">
        <v>1224249.1339697081</v>
      </c>
    </row>
    <row r="309" spans="1:10">
      <c r="A309" t="s">
        <v>49</v>
      </c>
      <c r="B309" t="s">
        <v>36</v>
      </c>
      <c r="C309" t="s">
        <v>37</v>
      </c>
      <c r="D309" s="140">
        <v>41760</v>
      </c>
      <c r="E309">
        <v>5</v>
      </c>
      <c r="F309" t="s">
        <v>38</v>
      </c>
      <c r="G309" t="s">
        <v>44</v>
      </c>
      <c r="H309" t="s">
        <v>40</v>
      </c>
      <c r="I309" t="s">
        <v>41</v>
      </c>
      <c r="J309">
        <v>1161768.9546225839</v>
      </c>
    </row>
    <row r="310" spans="1:10">
      <c r="A310" t="s">
        <v>49</v>
      </c>
      <c r="B310" t="s">
        <v>36</v>
      </c>
      <c r="C310" t="s">
        <v>37</v>
      </c>
      <c r="D310" s="140">
        <v>41730</v>
      </c>
      <c r="E310">
        <v>4</v>
      </c>
      <c r="F310" t="s">
        <v>38</v>
      </c>
      <c r="G310" t="s">
        <v>44</v>
      </c>
      <c r="H310" t="s">
        <v>40</v>
      </c>
      <c r="I310" t="s">
        <v>41</v>
      </c>
      <c r="J310">
        <v>1113082.4783076462</v>
      </c>
    </row>
    <row r="311" spans="1:10">
      <c r="A311" t="s">
        <v>49</v>
      </c>
      <c r="B311" t="s">
        <v>36</v>
      </c>
      <c r="C311" t="s">
        <v>37</v>
      </c>
      <c r="D311" s="140">
        <v>41699</v>
      </c>
      <c r="E311">
        <v>3</v>
      </c>
      <c r="F311" t="s">
        <v>38</v>
      </c>
      <c r="G311" t="s">
        <v>44</v>
      </c>
      <c r="H311" t="s">
        <v>40</v>
      </c>
      <c r="I311" t="s">
        <v>41</v>
      </c>
      <c r="J311">
        <v>1660344.4743205321</v>
      </c>
    </row>
    <row r="312" spans="1:10">
      <c r="A312" t="s">
        <v>49</v>
      </c>
      <c r="B312" t="s">
        <v>36</v>
      </c>
      <c r="C312" t="s">
        <v>37</v>
      </c>
      <c r="D312" s="140">
        <v>41671</v>
      </c>
      <c r="E312">
        <v>2</v>
      </c>
      <c r="F312" t="s">
        <v>38</v>
      </c>
      <c r="G312" t="s">
        <v>44</v>
      </c>
      <c r="H312" t="s">
        <v>40</v>
      </c>
      <c r="I312" t="s">
        <v>41</v>
      </c>
      <c r="J312">
        <v>1482921.3921540482</v>
      </c>
    </row>
    <row r="313" spans="1:10">
      <c r="A313" t="s">
        <v>49</v>
      </c>
      <c r="B313" t="s">
        <v>36</v>
      </c>
      <c r="C313" t="s">
        <v>37</v>
      </c>
      <c r="D313" s="140">
        <v>41640</v>
      </c>
      <c r="E313">
        <v>1</v>
      </c>
      <c r="F313" t="s">
        <v>38</v>
      </c>
      <c r="G313" t="s">
        <v>44</v>
      </c>
      <c r="H313" t="s">
        <v>40</v>
      </c>
      <c r="I313" t="s">
        <v>41</v>
      </c>
      <c r="J313">
        <v>1834971.6304940018</v>
      </c>
    </row>
    <row r="314" spans="1:10">
      <c r="A314" t="s">
        <v>49</v>
      </c>
      <c r="B314" t="s">
        <v>36</v>
      </c>
      <c r="C314" t="s">
        <v>37</v>
      </c>
      <c r="D314" s="140">
        <v>41791</v>
      </c>
      <c r="E314">
        <v>6</v>
      </c>
      <c r="F314" t="s">
        <v>38</v>
      </c>
      <c r="G314" t="s">
        <v>43</v>
      </c>
      <c r="H314" t="s">
        <v>42</v>
      </c>
      <c r="I314" t="s">
        <v>41</v>
      </c>
      <c r="J314">
        <v>871415.10053497902</v>
      </c>
    </row>
    <row r="315" spans="1:10">
      <c r="A315" t="s">
        <v>49</v>
      </c>
      <c r="B315" t="s">
        <v>36</v>
      </c>
      <c r="C315" t="s">
        <v>37</v>
      </c>
      <c r="D315" s="140">
        <v>41760</v>
      </c>
      <c r="E315">
        <v>5</v>
      </c>
      <c r="F315" t="s">
        <v>38</v>
      </c>
      <c r="G315" t="s">
        <v>43</v>
      </c>
      <c r="H315" t="s">
        <v>42</v>
      </c>
      <c r="I315" t="s">
        <v>41</v>
      </c>
      <c r="J315">
        <v>904225.09532840759</v>
      </c>
    </row>
    <row r="316" spans="1:10">
      <c r="A316" t="s">
        <v>49</v>
      </c>
      <c r="B316" t="s">
        <v>36</v>
      </c>
      <c r="C316" t="s">
        <v>37</v>
      </c>
      <c r="D316" s="140">
        <v>41730</v>
      </c>
      <c r="E316">
        <v>4</v>
      </c>
      <c r="F316" t="s">
        <v>38</v>
      </c>
      <c r="G316" t="s">
        <v>43</v>
      </c>
      <c r="H316" t="s">
        <v>42</v>
      </c>
      <c r="I316" t="s">
        <v>41</v>
      </c>
      <c r="J316">
        <v>873553.17312709882</v>
      </c>
    </row>
    <row r="317" spans="1:10">
      <c r="A317" t="s">
        <v>49</v>
      </c>
      <c r="B317" t="s">
        <v>36</v>
      </c>
      <c r="C317" t="s">
        <v>37</v>
      </c>
      <c r="D317" s="140">
        <v>41699</v>
      </c>
      <c r="E317">
        <v>3</v>
      </c>
      <c r="F317" t="s">
        <v>38</v>
      </c>
      <c r="G317" t="s">
        <v>43</v>
      </c>
      <c r="H317" t="s">
        <v>42</v>
      </c>
      <c r="I317" t="s">
        <v>41</v>
      </c>
      <c r="J317">
        <v>1243211.3255661349</v>
      </c>
    </row>
    <row r="318" spans="1:10">
      <c r="A318" t="s">
        <v>49</v>
      </c>
      <c r="B318" t="s">
        <v>36</v>
      </c>
      <c r="C318" t="s">
        <v>37</v>
      </c>
      <c r="D318" s="140">
        <v>41671</v>
      </c>
      <c r="E318">
        <v>2</v>
      </c>
      <c r="F318" t="s">
        <v>38</v>
      </c>
      <c r="G318" t="s">
        <v>43</v>
      </c>
      <c r="H318" t="s">
        <v>42</v>
      </c>
      <c r="I318" t="s">
        <v>41</v>
      </c>
      <c r="J318">
        <v>1118819.7752297593</v>
      </c>
    </row>
    <row r="319" spans="1:10">
      <c r="A319" t="s">
        <v>49</v>
      </c>
      <c r="B319" t="s">
        <v>36</v>
      </c>
      <c r="C319" t="s">
        <v>37</v>
      </c>
      <c r="D319" s="140">
        <v>41640</v>
      </c>
      <c r="E319">
        <v>1</v>
      </c>
      <c r="F319" t="s">
        <v>38</v>
      </c>
      <c r="G319" t="s">
        <v>43</v>
      </c>
      <c r="H319" t="s">
        <v>42</v>
      </c>
      <c r="I319" t="s">
        <v>41</v>
      </c>
      <c r="J319">
        <v>1253846.7036352013</v>
      </c>
    </row>
    <row r="320" spans="1:10">
      <c r="A320" t="s">
        <v>49</v>
      </c>
      <c r="B320" t="s">
        <v>36</v>
      </c>
      <c r="C320" t="s">
        <v>37</v>
      </c>
      <c r="D320" s="140">
        <v>41791</v>
      </c>
      <c r="E320">
        <v>6</v>
      </c>
      <c r="F320" t="s">
        <v>38</v>
      </c>
      <c r="G320" t="s">
        <v>43</v>
      </c>
      <c r="H320" t="s">
        <v>40</v>
      </c>
      <c r="I320" t="s">
        <v>41</v>
      </c>
      <c r="J320">
        <v>505076.6478049407</v>
      </c>
    </row>
    <row r="321" spans="1:10">
      <c r="A321" t="s">
        <v>49</v>
      </c>
      <c r="B321" t="s">
        <v>36</v>
      </c>
      <c r="C321" t="s">
        <v>37</v>
      </c>
      <c r="D321" s="140">
        <v>41760</v>
      </c>
      <c r="E321">
        <v>5</v>
      </c>
      <c r="F321" t="s">
        <v>38</v>
      </c>
      <c r="G321" t="s">
        <v>43</v>
      </c>
      <c r="H321" t="s">
        <v>40</v>
      </c>
      <c r="I321" t="s">
        <v>41</v>
      </c>
      <c r="J321">
        <v>512724.28996642696</v>
      </c>
    </row>
    <row r="322" spans="1:10">
      <c r="A322" t="s">
        <v>49</v>
      </c>
      <c r="B322" t="s">
        <v>36</v>
      </c>
      <c r="C322" t="s">
        <v>37</v>
      </c>
      <c r="D322" s="140">
        <v>41730</v>
      </c>
      <c r="E322">
        <v>4</v>
      </c>
      <c r="F322" t="s">
        <v>38</v>
      </c>
      <c r="G322" t="s">
        <v>43</v>
      </c>
      <c r="H322" t="s">
        <v>40</v>
      </c>
      <c r="I322" t="s">
        <v>41</v>
      </c>
      <c r="J322">
        <v>522776.70462318265</v>
      </c>
    </row>
    <row r="323" spans="1:10">
      <c r="A323" t="s">
        <v>49</v>
      </c>
      <c r="B323" t="s">
        <v>36</v>
      </c>
      <c r="C323" t="s">
        <v>37</v>
      </c>
      <c r="D323" s="140">
        <v>41699</v>
      </c>
      <c r="E323">
        <v>3</v>
      </c>
      <c r="F323" t="s">
        <v>38</v>
      </c>
      <c r="G323" t="s">
        <v>43</v>
      </c>
      <c r="H323" t="s">
        <v>40</v>
      </c>
      <c r="I323" t="s">
        <v>41</v>
      </c>
      <c r="J323">
        <v>667459.8386969011</v>
      </c>
    </row>
    <row r="324" spans="1:10">
      <c r="A324" t="s">
        <v>49</v>
      </c>
      <c r="B324" t="s">
        <v>36</v>
      </c>
      <c r="C324" t="s">
        <v>37</v>
      </c>
      <c r="D324" s="140">
        <v>41671</v>
      </c>
      <c r="E324">
        <v>2</v>
      </c>
      <c r="F324" t="s">
        <v>38</v>
      </c>
      <c r="G324" t="s">
        <v>43</v>
      </c>
      <c r="H324" t="s">
        <v>40</v>
      </c>
      <c r="I324" t="s">
        <v>41</v>
      </c>
      <c r="J324">
        <v>640010.83732324198</v>
      </c>
    </row>
    <row r="325" spans="1:10">
      <c r="A325" t="s">
        <v>49</v>
      </c>
      <c r="B325" t="s">
        <v>36</v>
      </c>
      <c r="C325" t="s">
        <v>37</v>
      </c>
      <c r="D325" s="140">
        <v>41640</v>
      </c>
      <c r="E325">
        <v>1</v>
      </c>
      <c r="F325" t="s">
        <v>38</v>
      </c>
      <c r="G325" t="s">
        <v>43</v>
      </c>
      <c r="H325" t="s">
        <v>40</v>
      </c>
      <c r="I325" t="s">
        <v>41</v>
      </c>
      <c r="J325">
        <v>708180.8798732165</v>
      </c>
    </row>
    <row r="326" spans="1:10">
      <c r="A326" t="s">
        <v>49</v>
      </c>
      <c r="B326" t="s">
        <v>36</v>
      </c>
      <c r="C326" t="s">
        <v>37</v>
      </c>
      <c r="D326" s="140">
        <v>41791</v>
      </c>
      <c r="E326">
        <v>6</v>
      </c>
      <c r="F326" t="s">
        <v>38</v>
      </c>
      <c r="G326" t="s">
        <v>39</v>
      </c>
      <c r="H326" t="s">
        <v>42</v>
      </c>
      <c r="I326" t="s">
        <v>41</v>
      </c>
      <c r="J326">
        <v>1514114.6389280451</v>
      </c>
    </row>
    <row r="327" spans="1:10">
      <c r="A327" t="s">
        <v>49</v>
      </c>
      <c r="B327" t="s">
        <v>36</v>
      </c>
      <c r="C327" t="s">
        <v>37</v>
      </c>
      <c r="D327" s="140">
        <v>41760</v>
      </c>
      <c r="E327">
        <v>5</v>
      </c>
      <c r="F327" t="s">
        <v>38</v>
      </c>
      <c r="G327" t="s">
        <v>39</v>
      </c>
      <c r="H327" t="s">
        <v>42</v>
      </c>
      <c r="I327" t="s">
        <v>41</v>
      </c>
      <c r="J327">
        <v>1427519.7588170748</v>
      </c>
    </row>
    <row r="328" spans="1:10">
      <c r="A328" t="s">
        <v>49</v>
      </c>
      <c r="B328" t="s">
        <v>36</v>
      </c>
      <c r="C328" t="s">
        <v>37</v>
      </c>
      <c r="D328" s="140">
        <v>41730</v>
      </c>
      <c r="E328">
        <v>4</v>
      </c>
      <c r="F328" t="s">
        <v>38</v>
      </c>
      <c r="G328" t="s">
        <v>39</v>
      </c>
      <c r="H328" t="s">
        <v>42</v>
      </c>
      <c r="I328" t="s">
        <v>41</v>
      </c>
      <c r="J328">
        <v>1578698.4052564728</v>
      </c>
    </row>
    <row r="329" spans="1:10">
      <c r="A329" t="s">
        <v>49</v>
      </c>
      <c r="B329" t="s">
        <v>36</v>
      </c>
      <c r="C329" t="s">
        <v>37</v>
      </c>
      <c r="D329" s="140">
        <v>41699</v>
      </c>
      <c r="E329">
        <v>3</v>
      </c>
      <c r="F329" t="s">
        <v>38</v>
      </c>
      <c r="G329" t="s">
        <v>39</v>
      </c>
      <c r="H329" t="s">
        <v>42</v>
      </c>
      <c r="I329" t="s">
        <v>41</v>
      </c>
      <c r="J329">
        <v>2172232.0198028446</v>
      </c>
    </row>
    <row r="330" spans="1:10">
      <c r="A330" t="s">
        <v>49</v>
      </c>
      <c r="B330" t="s">
        <v>36</v>
      </c>
      <c r="C330" t="s">
        <v>37</v>
      </c>
      <c r="D330" s="140">
        <v>41671</v>
      </c>
      <c r="E330">
        <v>2</v>
      </c>
      <c r="F330" t="s">
        <v>38</v>
      </c>
      <c r="G330" t="s">
        <v>39</v>
      </c>
      <c r="H330" t="s">
        <v>42</v>
      </c>
      <c r="I330" t="s">
        <v>41</v>
      </c>
      <c r="J330">
        <v>1908874.1661135301</v>
      </c>
    </row>
    <row r="331" spans="1:10">
      <c r="A331" t="s">
        <v>49</v>
      </c>
      <c r="B331" t="s">
        <v>36</v>
      </c>
      <c r="C331" t="s">
        <v>37</v>
      </c>
      <c r="D331" s="140">
        <v>41640</v>
      </c>
      <c r="E331">
        <v>1</v>
      </c>
      <c r="F331" t="s">
        <v>38</v>
      </c>
      <c r="G331" t="s">
        <v>39</v>
      </c>
      <c r="H331" t="s">
        <v>42</v>
      </c>
      <c r="I331" t="s">
        <v>41</v>
      </c>
      <c r="J331">
        <v>2185449.6683400148</v>
      </c>
    </row>
    <row r="332" spans="1:10">
      <c r="A332" t="s">
        <v>49</v>
      </c>
      <c r="B332" t="s">
        <v>36</v>
      </c>
      <c r="C332" t="s">
        <v>37</v>
      </c>
      <c r="D332" s="140">
        <v>41791</v>
      </c>
      <c r="E332">
        <v>6</v>
      </c>
      <c r="F332" t="s">
        <v>38</v>
      </c>
      <c r="G332" t="s">
        <v>39</v>
      </c>
      <c r="H332" t="s">
        <v>40</v>
      </c>
      <c r="I332" t="s">
        <v>41</v>
      </c>
      <c r="J332">
        <v>1411857.9438288501</v>
      </c>
    </row>
    <row r="333" spans="1:10">
      <c r="A333" t="s">
        <v>49</v>
      </c>
      <c r="B333" t="s">
        <v>36</v>
      </c>
      <c r="C333" t="s">
        <v>37</v>
      </c>
      <c r="D333" s="140">
        <v>41760</v>
      </c>
      <c r="E333">
        <v>5</v>
      </c>
      <c r="F333" t="s">
        <v>38</v>
      </c>
      <c r="G333" t="s">
        <v>39</v>
      </c>
      <c r="H333" t="s">
        <v>40</v>
      </c>
      <c r="I333" t="s">
        <v>41</v>
      </c>
      <c r="J333">
        <v>1392102.2684495498</v>
      </c>
    </row>
    <row r="334" spans="1:10">
      <c r="A334" t="s">
        <v>49</v>
      </c>
      <c r="B334" t="s">
        <v>36</v>
      </c>
      <c r="C334" t="s">
        <v>37</v>
      </c>
      <c r="D334" s="140">
        <v>41730</v>
      </c>
      <c r="E334">
        <v>4</v>
      </c>
      <c r="F334" t="s">
        <v>38</v>
      </c>
      <c r="G334" t="s">
        <v>39</v>
      </c>
      <c r="H334" t="s">
        <v>40</v>
      </c>
      <c r="I334" t="s">
        <v>41</v>
      </c>
      <c r="J334">
        <v>1283332.6260195</v>
      </c>
    </row>
    <row r="335" spans="1:10">
      <c r="A335" t="s">
        <v>49</v>
      </c>
      <c r="B335" t="s">
        <v>36</v>
      </c>
      <c r="C335" t="s">
        <v>37</v>
      </c>
      <c r="D335" s="140">
        <v>41699</v>
      </c>
      <c r="E335">
        <v>3</v>
      </c>
      <c r="F335" t="s">
        <v>38</v>
      </c>
      <c r="G335" t="s">
        <v>39</v>
      </c>
      <c r="H335" t="s">
        <v>40</v>
      </c>
      <c r="I335" t="s">
        <v>41</v>
      </c>
      <c r="J335">
        <v>1849481.8077553997</v>
      </c>
    </row>
    <row r="336" spans="1:10">
      <c r="A336" t="s">
        <v>49</v>
      </c>
      <c r="B336" t="s">
        <v>36</v>
      </c>
      <c r="C336" t="s">
        <v>37</v>
      </c>
      <c r="D336" s="140">
        <v>41671</v>
      </c>
      <c r="E336">
        <v>2</v>
      </c>
      <c r="F336" t="s">
        <v>38</v>
      </c>
      <c r="G336" t="s">
        <v>39</v>
      </c>
      <c r="H336" t="s">
        <v>40</v>
      </c>
      <c r="I336" t="s">
        <v>41</v>
      </c>
      <c r="J336">
        <v>1649599.6146714</v>
      </c>
    </row>
    <row r="337" spans="1:10">
      <c r="A337" t="s">
        <v>49</v>
      </c>
      <c r="B337" t="s">
        <v>36</v>
      </c>
      <c r="C337" t="s">
        <v>37</v>
      </c>
      <c r="D337" s="140">
        <v>41640</v>
      </c>
      <c r="E337">
        <v>1</v>
      </c>
      <c r="F337" t="s">
        <v>38</v>
      </c>
      <c r="G337" t="s">
        <v>39</v>
      </c>
      <c r="H337" t="s">
        <v>40</v>
      </c>
      <c r="I337" t="s">
        <v>41</v>
      </c>
      <c r="J337">
        <v>1936684.0881708246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90E71-13DE-4FD1-9410-8937C6FC069B}">
  <dimension ref="A1:L1010"/>
  <sheetViews>
    <sheetView workbookViewId="0">
      <selection activeCell="B30" sqref="B30"/>
    </sheetView>
  </sheetViews>
  <sheetFormatPr defaultRowHeight="14.45"/>
  <cols>
    <col min="1" max="1" width="21.28515625" bestFit="1" customWidth="1"/>
    <col min="2" max="2" width="19.7109375" bestFit="1" customWidth="1"/>
    <col min="3" max="3" width="19.7109375" customWidth="1"/>
    <col min="5" max="5" width="15.28515625" bestFit="1" customWidth="1"/>
    <col min="6" max="6" width="15.28515625" customWidth="1"/>
    <col min="7" max="7" width="27.5703125" customWidth="1"/>
    <col min="8" max="8" width="31.7109375" bestFit="1" customWidth="1"/>
    <col min="9" max="9" width="16.7109375" bestFit="1" customWidth="1"/>
    <col min="10" max="10" width="18.7109375" customWidth="1"/>
    <col min="11" max="12" width="12.28515625" bestFit="1" customWidth="1"/>
  </cols>
  <sheetData>
    <row r="1" spans="1:11" s="90" customFormat="1">
      <c r="A1" s="106" t="s">
        <v>64</v>
      </c>
      <c r="B1" s="107"/>
      <c r="C1" s="106"/>
      <c r="D1" s="107"/>
      <c r="E1" s="107"/>
      <c r="F1" s="107"/>
      <c r="G1" s="107"/>
      <c r="H1" s="107"/>
      <c r="I1" s="107"/>
      <c r="J1" s="107"/>
    </row>
    <row r="2" spans="1:11" s="90" customFormat="1">
      <c r="A2" s="106" t="s">
        <v>15</v>
      </c>
      <c r="B2" s="106" t="s">
        <v>17</v>
      </c>
      <c r="C2" s="106" t="s">
        <v>19</v>
      </c>
      <c r="D2" s="106" t="s">
        <v>21</v>
      </c>
      <c r="E2" s="106" t="s">
        <v>23</v>
      </c>
      <c r="F2" s="106" t="s">
        <v>25</v>
      </c>
      <c r="G2" s="106" t="s">
        <v>27</v>
      </c>
      <c r="H2" s="106" t="s">
        <v>29</v>
      </c>
      <c r="I2" s="106" t="s">
        <v>31</v>
      </c>
      <c r="J2" s="111" t="s">
        <v>33</v>
      </c>
      <c r="K2" s="91"/>
    </row>
    <row r="3" spans="1:11">
      <c r="A3" s="2" t="s">
        <v>35</v>
      </c>
      <c r="B3" s="2" t="s">
        <v>36</v>
      </c>
      <c r="C3" s="2" t="s">
        <v>37</v>
      </c>
      <c r="D3" s="108">
        <v>41456</v>
      </c>
      <c r="E3" s="109">
        <f>MONTH(D3)</f>
        <v>7</v>
      </c>
      <c r="F3" s="109" t="s">
        <v>38</v>
      </c>
      <c r="G3" s="2" t="s">
        <v>39</v>
      </c>
      <c r="H3" s="2" t="s">
        <v>40</v>
      </c>
      <c r="I3" s="2" t="s">
        <v>41</v>
      </c>
      <c r="J3" s="112">
        <v>1473589.0469999998</v>
      </c>
      <c r="K3" s="80"/>
    </row>
    <row r="4" spans="1:11">
      <c r="A4" s="2" t="s">
        <v>35</v>
      </c>
      <c r="B4" s="2" t="s">
        <v>36</v>
      </c>
      <c r="C4" s="2" t="s">
        <v>37</v>
      </c>
      <c r="D4" s="108">
        <v>41487</v>
      </c>
      <c r="E4" s="109">
        <f t="shared" ref="E4:E62" si="0">MONTH(D4)</f>
        <v>8</v>
      </c>
      <c r="F4" s="109" t="s">
        <v>38</v>
      </c>
      <c r="G4" s="2" t="s">
        <v>39</v>
      </c>
      <c r="H4" s="2" t="s">
        <v>40</v>
      </c>
      <c r="I4" s="2" t="s">
        <v>41</v>
      </c>
      <c r="J4" s="112">
        <v>1419296.1002499999</v>
      </c>
      <c r="K4" s="80"/>
    </row>
    <row r="5" spans="1:11">
      <c r="A5" s="2" t="s">
        <v>35</v>
      </c>
      <c r="B5" s="2" t="s">
        <v>36</v>
      </c>
      <c r="C5" s="2" t="s">
        <v>37</v>
      </c>
      <c r="D5" s="108">
        <v>41518</v>
      </c>
      <c r="E5" s="109">
        <f t="shared" si="0"/>
        <v>9</v>
      </c>
      <c r="F5" s="109" t="s">
        <v>38</v>
      </c>
      <c r="G5" s="2" t="s">
        <v>39</v>
      </c>
      <c r="H5" s="2" t="s">
        <v>40</v>
      </c>
      <c r="I5" s="2" t="s">
        <v>41</v>
      </c>
      <c r="J5" s="112">
        <v>1310673.21</v>
      </c>
      <c r="K5" s="80"/>
    </row>
    <row r="6" spans="1:11">
      <c r="A6" s="2" t="s">
        <v>35</v>
      </c>
      <c r="B6" s="2" t="s">
        <v>36</v>
      </c>
      <c r="C6" s="2" t="s">
        <v>37</v>
      </c>
      <c r="D6" s="108">
        <v>41548</v>
      </c>
      <c r="E6" s="109">
        <f t="shared" si="0"/>
        <v>10</v>
      </c>
      <c r="F6" s="109" t="s">
        <v>38</v>
      </c>
      <c r="G6" s="2" t="s">
        <v>39</v>
      </c>
      <c r="H6" s="2" t="s">
        <v>40</v>
      </c>
      <c r="I6" s="2" t="s">
        <v>41</v>
      </c>
      <c r="J6" s="112">
        <v>1301024.7319999998</v>
      </c>
      <c r="K6" s="80"/>
    </row>
    <row r="7" spans="1:11">
      <c r="A7" s="2" t="s">
        <v>35</v>
      </c>
      <c r="B7" s="2" t="s">
        <v>36</v>
      </c>
      <c r="C7" s="2" t="s">
        <v>37</v>
      </c>
      <c r="D7" s="108">
        <v>41579</v>
      </c>
      <c r="E7" s="109">
        <f t="shared" si="0"/>
        <v>11</v>
      </c>
      <c r="F7" s="109" t="s">
        <v>38</v>
      </c>
      <c r="G7" s="2" t="s">
        <v>39</v>
      </c>
      <c r="H7" s="2" t="s">
        <v>40</v>
      </c>
      <c r="I7" s="2" t="s">
        <v>41</v>
      </c>
      <c r="J7" s="112">
        <v>1373822.8629999999</v>
      </c>
    </row>
    <row r="8" spans="1:11">
      <c r="A8" s="2" t="s">
        <v>35</v>
      </c>
      <c r="B8" s="2" t="s">
        <v>36</v>
      </c>
      <c r="C8" s="2" t="s">
        <v>37</v>
      </c>
      <c r="D8" s="108">
        <v>41609</v>
      </c>
      <c r="E8" s="109">
        <f t="shared" si="0"/>
        <v>12</v>
      </c>
      <c r="F8" s="109" t="s">
        <v>38</v>
      </c>
      <c r="G8" s="2" t="s">
        <v>39</v>
      </c>
      <c r="H8" s="2" t="s">
        <v>40</v>
      </c>
      <c r="I8" s="2" t="s">
        <v>41</v>
      </c>
      <c r="J8" s="112">
        <v>1340623.0372500001</v>
      </c>
    </row>
    <row r="9" spans="1:11">
      <c r="A9" s="2" t="s">
        <v>35</v>
      </c>
      <c r="B9" s="2" t="s">
        <v>36</v>
      </c>
      <c r="C9" s="2" t="s">
        <v>37</v>
      </c>
      <c r="D9" s="108">
        <v>41640</v>
      </c>
      <c r="E9" s="109">
        <f t="shared" si="0"/>
        <v>1</v>
      </c>
      <c r="F9" s="109" t="s">
        <v>38</v>
      </c>
      <c r="G9" s="2" t="s">
        <v>39</v>
      </c>
      <c r="H9" s="2" t="s">
        <v>40</v>
      </c>
      <c r="I9" s="2" t="s">
        <v>41</v>
      </c>
      <c r="J9" s="112">
        <v>1948962.5522499997</v>
      </c>
    </row>
    <row r="10" spans="1:11">
      <c r="A10" s="2" t="s">
        <v>35</v>
      </c>
      <c r="B10" s="2" t="s">
        <v>36</v>
      </c>
      <c r="C10" s="2" t="s">
        <v>37</v>
      </c>
      <c r="D10" s="108">
        <v>41671</v>
      </c>
      <c r="E10" s="109">
        <f t="shared" si="0"/>
        <v>2</v>
      </c>
      <c r="F10" s="109" t="s">
        <v>38</v>
      </c>
      <c r="G10" s="2" t="s">
        <v>39</v>
      </c>
      <c r="H10" s="2" t="s">
        <v>40</v>
      </c>
      <c r="I10" s="2" t="s">
        <v>41</v>
      </c>
      <c r="J10" s="112">
        <v>1725161.6969999999</v>
      </c>
    </row>
    <row r="11" spans="1:11">
      <c r="A11" s="2" t="s">
        <v>35</v>
      </c>
      <c r="B11" s="2" t="s">
        <v>36</v>
      </c>
      <c r="C11" s="2" t="s">
        <v>37</v>
      </c>
      <c r="D11" s="108">
        <v>41699</v>
      </c>
      <c r="E11" s="109">
        <f t="shared" si="0"/>
        <v>3</v>
      </c>
      <c r="F11" s="109" t="s">
        <v>38</v>
      </c>
      <c r="G11" s="2" t="s">
        <v>39</v>
      </c>
      <c r="H11" s="2" t="s">
        <v>40</v>
      </c>
      <c r="I11" s="2" t="s">
        <v>41</v>
      </c>
      <c r="J11" s="112">
        <v>1818208.6194999998</v>
      </c>
    </row>
    <row r="12" spans="1:11">
      <c r="A12" s="2" t="s">
        <v>35</v>
      </c>
      <c r="B12" s="2" t="s">
        <v>36</v>
      </c>
      <c r="C12" s="2" t="s">
        <v>37</v>
      </c>
      <c r="D12" s="108">
        <v>41730</v>
      </c>
      <c r="E12" s="109">
        <f t="shared" si="0"/>
        <v>4</v>
      </c>
      <c r="F12" s="109" t="s">
        <v>38</v>
      </c>
      <c r="G12" s="2" t="s">
        <v>39</v>
      </c>
      <c r="H12" s="2" t="s">
        <v>40</v>
      </c>
      <c r="I12" s="2" t="s">
        <v>41</v>
      </c>
      <c r="J12" s="112">
        <v>1328501.68325</v>
      </c>
    </row>
    <row r="13" spans="1:11">
      <c r="A13" s="2" t="s">
        <v>35</v>
      </c>
      <c r="B13" s="2" t="s">
        <v>36</v>
      </c>
      <c r="C13" s="2" t="s">
        <v>37</v>
      </c>
      <c r="D13" s="108">
        <v>41760</v>
      </c>
      <c r="E13" s="109">
        <f t="shared" si="0"/>
        <v>5</v>
      </c>
      <c r="F13" s="109" t="s">
        <v>38</v>
      </c>
      <c r="G13" s="2" t="s">
        <v>39</v>
      </c>
      <c r="H13" s="2" t="s">
        <v>40</v>
      </c>
      <c r="I13" s="2" t="s">
        <v>41</v>
      </c>
      <c r="J13" s="112">
        <v>1344117.2814999998</v>
      </c>
    </row>
    <row r="14" spans="1:11">
      <c r="A14" s="2" t="s">
        <v>35</v>
      </c>
      <c r="B14" s="2" t="s">
        <v>36</v>
      </c>
      <c r="C14" s="2" t="s">
        <v>37</v>
      </c>
      <c r="D14" s="108">
        <v>41791</v>
      </c>
      <c r="E14" s="109">
        <f t="shared" si="0"/>
        <v>6</v>
      </c>
      <c r="F14" s="109" t="s">
        <v>38</v>
      </c>
      <c r="G14" s="2" t="s">
        <v>39</v>
      </c>
      <c r="H14" s="2" t="s">
        <v>40</v>
      </c>
      <c r="I14" s="2" t="s">
        <v>41</v>
      </c>
      <c r="J14" s="112">
        <v>1291609.1335</v>
      </c>
    </row>
    <row r="15" spans="1:11">
      <c r="A15" s="2" t="s">
        <v>35</v>
      </c>
      <c r="B15" s="2" t="s">
        <v>36</v>
      </c>
      <c r="C15" s="2" t="s">
        <v>37</v>
      </c>
      <c r="D15" s="108">
        <v>41456</v>
      </c>
      <c r="E15" s="109">
        <f t="shared" si="0"/>
        <v>7</v>
      </c>
      <c r="F15" s="109" t="s">
        <v>38</v>
      </c>
      <c r="G15" s="2" t="s">
        <v>39</v>
      </c>
      <c r="H15" s="2" t="s">
        <v>42</v>
      </c>
      <c r="I15" s="2" t="s">
        <v>41</v>
      </c>
      <c r="J15" s="112">
        <v>1620947.9516999999</v>
      </c>
    </row>
    <row r="16" spans="1:11">
      <c r="A16" s="2" t="s">
        <v>35</v>
      </c>
      <c r="B16" s="2" t="s">
        <v>36</v>
      </c>
      <c r="C16" s="2" t="s">
        <v>37</v>
      </c>
      <c r="D16" s="108">
        <v>41487</v>
      </c>
      <c r="E16" s="109">
        <f t="shared" si="0"/>
        <v>8</v>
      </c>
      <c r="F16" s="109" t="s">
        <v>38</v>
      </c>
      <c r="G16" s="2" t="s">
        <v>39</v>
      </c>
      <c r="H16" s="2" t="s">
        <v>42</v>
      </c>
      <c r="I16" s="2" t="s">
        <v>41</v>
      </c>
      <c r="J16" s="112">
        <v>1561225.710275</v>
      </c>
    </row>
    <row r="17" spans="1:10">
      <c r="A17" s="2" t="s">
        <v>35</v>
      </c>
      <c r="B17" s="2" t="s">
        <v>36</v>
      </c>
      <c r="C17" s="2" t="s">
        <v>37</v>
      </c>
      <c r="D17" s="108">
        <v>41518</v>
      </c>
      <c r="E17" s="109">
        <f t="shared" si="0"/>
        <v>9</v>
      </c>
      <c r="F17" s="109" t="s">
        <v>38</v>
      </c>
      <c r="G17" s="2" t="s">
        <v>39</v>
      </c>
      <c r="H17" s="2" t="s">
        <v>42</v>
      </c>
      <c r="I17" s="2" t="s">
        <v>41</v>
      </c>
      <c r="J17" s="112">
        <v>1441740.531</v>
      </c>
    </row>
    <row r="18" spans="1:10">
      <c r="A18" s="2" t="s">
        <v>35</v>
      </c>
      <c r="B18" s="2" t="s">
        <v>36</v>
      </c>
      <c r="C18" s="2" t="s">
        <v>37</v>
      </c>
      <c r="D18" s="108">
        <v>41548</v>
      </c>
      <c r="E18" s="109">
        <f t="shared" si="0"/>
        <v>10</v>
      </c>
      <c r="F18" s="109" t="s">
        <v>38</v>
      </c>
      <c r="G18" s="2" t="s">
        <v>39</v>
      </c>
      <c r="H18" s="2" t="s">
        <v>42</v>
      </c>
      <c r="I18" s="2" t="s">
        <v>41</v>
      </c>
      <c r="J18" s="112">
        <v>1431127.2052</v>
      </c>
    </row>
    <row r="19" spans="1:10">
      <c r="A19" s="2" t="s">
        <v>35</v>
      </c>
      <c r="B19" s="2" t="s">
        <v>36</v>
      </c>
      <c r="C19" s="2" t="s">
        <v>37</v>
      </c>
      <c r="D19" s="108">
        <v>41579</v>
      </c>
      <c r="E19" s="109">
        <f t="shared" si="0"/>
        <v>11</v>
      </c>
      <c r="F19" s="109" t="s">
        <v>38</v>
      </c>
      <c r="G19" s="2" t="s">
        <v>39</v>
      </c>
      <c r="H19" s="2" t="s">
        <v>42</v>
      </c>
      <c r="I19" s="2" t="s">
        <v>41</v>
      </c>
      <c r="J19" s="112">
        <v>1511205.1492999999</v>
      </c>
    </row>
    <row r="20" spans="1:10">
      <c r="A20" s="2" t="s">
        <v>35</v>
      </c>
      <c r="B20" s="2" t="s">
        <v>36</v>
      </c>
      <c r="C20" s="2" t="s">
        <v>37</v>
      </c>
      <c r="D20" s="108">
        <v>41609</v>
      </c>
      <c r="E20" s="109">
        <f t="shared" si="0"/>
        <v>12</v>
      </c>
      <c r="F20" s="109" t="s">
        <v>38</v>
      </c>
      <c r="G20" s="2" t="s">
        <v>39</v>
      </c>
      <c r="H20" s="2" t="s">
        <v>42</v>
      </c>
      <c r="I20" s="2" t="s">
        <v>41</v>
      </c>
      <c r="J20" s="112">
        <v>1474685.3409750003</v>
      </c>
    </row>
    <row r="21" spans="1:10">
      <c r="A21" s="2" t="s">
        <v>35</v>
      </c>
      <c r="B21" s="2" t="s">
        <v>36</v>
      </c>
      <c r="C21" s="2" t="s">
        <v>37</v>
      </c>
      <c r="D21" s="108">
        <v>41640</v>
      </c>
      <c r="E21" s="109">
        <f t="shared" si="0"/>
        <v>1</v>
      </c>
      <c r="F21" s="109" t="s">
        <v>38</v>
      </c>
      <c r="G21" s="2" t="s">
        <v>39</v>
      </c>
      <c r="H21" s="2" t="s">
        <v>42</v>
      </c>
      <c r="I21" s="2" t="s">
        <v>41</v>
      </c>
      <c r="J21" s="112">
        <v>2143858.8074749997</v>
      </c>
    </row>
    <row r="22" spans="1:10">
      <c r="A22" s="2" t="s">
        <v>35</v>
      </c>
      <c r="B22" s="2" t="s">
        <v>36</v>
      </c>
      <c r="C22" s="2" t="s">
        <v>37</v>
      </c>
      <c r="D22" s="108">
        <v>41671</v>
      </c>
      <c r="E22" s="109">
        <f t="shared" si="0"/>
        <v>2</v>
      </c>
      <c r="F22" s="109" t="s">
        <v>38</v>
      </c>
      <c r="G22" s="2" t="s">
        <v>39</v>
      </c>
      <c r="H22" s="2" t="s">
        <v>42</v>
      </c>
      <c r="I22" s="2" t="s">
        <v>41</v>
      </c>
      <c r="J22" s="112">
        <v>1897677.8667000001</v>
      </c>
    </row>
    <row r="23" spans="1:10">
      <c r="A23" s="2" t="s">
        <v>35</v>
      </c>
      <c r="B23" s="2" t="s">
        <v>36</v>
      </c>
      <c r="C23" s="2" t="s">
        <v>37</v>
      </c>
      <c r="D23" s="108">
        <v>41699</v>
      </c>
      <c r="E23" s="109">
        <f t="shared" si="0"/>
        <v>3</v>
      </c>
      <c r="F23" s="109" t="s">
        <v>38</v>
      </c>
      <c r="G23" s="2" t="s">
        <v>39</v>
      </c>
      <c r="H23" s="2" t="s">
        <v>42</v>
      </c>
      <c r="I23" s="2" t="s">
        <v>41</v>
      </c>
      <c r="J23" s="112">
        <v>2000029.4814499998</v>
      </c>
    </row>
    <row r="24" spans="1:10">
      <c r="A24" s="2" t="s">
        <v>35</v>
      </c>
      <c r="B24" s="2" t="s">
        <v>36</v>
      </c>
      <c r="C24" s="2" t="s">
        <v>37</v>
      </c>
      <c r="D24" s="108">
        <v>41730</v>
      </c>
      <c r="E24" s="109">
        <f t="shared" si="0"/>
        <v>4</v>
      </c>
      <c r="F24" s="109" t="s">
        <v>38</v>
      </c>
      <c r="G24" s="2" t="s">
        <v>39</v>
      </c>
      <c r="H24" s="2" t="s">
        <v>42</v>
      </c>
      <c r="I24" s="2" t="s">
        <v>41</v>
      </c>
      <c r="J24" s="112">
        <v>1461351.8515750002</v>
      </c>
    </row>
    <row r="25" spans="1:10">
      <c r="A25" s="2" t="s">
        <v>35</v>
      </c>
      <c r="B25" s="2" t="s">
        <v>36</v>
      </c>
      <c r="C25" s="2" t="s">
        <v>37</v>
      </c>
      <c r="D25" s="108">
        <v>41760</v>
      </c>
      <c r="E25" s="109">
        <f t="shared" si="0"/>
        <v>5</v>
      </c>
      <c r="F25" s="109" t="s">
        <v>38</v>
      </c>
      <c r="G25" s="2" t="s">
        <v>39</v>
      </c>
      <c r="H25" s="2" t="s">
        <v>42</v>
      </c>
      <c r="I25" s="2" t="s">
        <v>41</v>
      </c>
      <c r="J25" s="112">
        <v>1478529.0096499999</v>
      </c>
    </row>
    <row r="26" spans="1:10">
      <c r="A26" s="2" t="s">
        <v>35</v>
      </c>
      <c r="B26" s="2" t="s">
        <v>36</v>
      </c>
      <c r="C26" s="2" t="s">
        <v>37</v>
      </c>
      <c r="D26" s="108">
        <v>41791</v>
      </c>
      <c r="E26" s="109">
        <f t="shared" si="0"/>
        <v>6</v>
      </c>
      <c r="F26" s="109" t="s">
        <v>38</v>
      </c>
      <c r="G26" s="2" t="s">
        <v>39</v>
      </c>
      <c r="H26" s="2" t="s">
        <v>42</v>
      </c>
      <c r="I26" s="2" t="s">
        <v>41</v>
      </c>
      <c r="J26" s="112">
        <v>1420770.04685</v>
      </c>
    </row>
    <row r="27" spans="1:10">
      <c r="A27" s="2" t="s">
        <v>35</v>
      </c>
      <c r="B27" s="2" t="s">
        <v>36</v>
      </c>
      <c r="C27" s="2" t="s">
        <v>37</v>
      </c>
      <c r="D27" s="108">
        <v>41456</v>
      </c>
      <c r="E27" s="109">
        <f t="shared" si="0"/>
        <v>7</v>
      </c>
      <c r="F27" s="109" t="s">
        <v>38</v>
      </c>
      <c r="G27" s="2" t="s">
        <v>43</v>
      </c>
      <c r="H27" s="2" t="s">
        <v>40</v>
      </c>
      <c r="I27" s="2" t="s">
        <v>41</v>
      </c>
      <c r="J27" s="112">
        <v>567331.78309499996</v>
      </c>
    </row>
    <row r="28" spans="1:10">
      <c r="A28" s="2" t="s">
        <v>35</v>
      </c>
      <c r="B28" s="2" t="s">
        <v>36</v>
      </c>
      <c r="C28" s="2" t="s">
        <v>37</v>
      </c>
      <c r="D28" s="108">
        <v>41487</v>
      </c>
      <c r="E28" s="109">
        <f t="shared" si="0"/>
        <v>8</v>
      </c>
      <c r="F28" s="109" t="s">
        <v>38</v>
      </c>
      <c r="G28" s="2" t="s">
        <v>43</v>
      </c>
      <c r="H28" s="2" t="s">
        <v>40</v>
      </c>
      <c r="I28" s="2" t="s">
        <v>41</v>
      </c>
      <c r="J28" s="112">
        <v>546428.99859624996</v>
      </c>
    </row>
    <row r="29" spans="1:10">
      <c r="A29" s="2" t="s">
        <v>35</v>
      </c>
      <c r="B29" s="2" t="s">
        <v>36</v>
      </c>
      <c r="C29" s="2" t="s">
        <v>37</v>
      </c>
      <c r="D29" s="108">
        <v>41518</v>
      </c>
      <c r="E29" s="109">
        <f t="shared" si="0"/>
        <v>9</v>
      </c>
      <c r="F29" s="109" t="s">
        <v>38</v>
      </c>
      <c r="G29" s="2" t="s">
        <v>43</v>
      </c>
      <c r="H29" s="2" t="s">
        <v>40</v>
      </c>
      <c r="I29" s="2" t="s">
        <v>41</v>
      </c>
      <c r="J29" s="112">
        <v>504609.18584999995</v>
      </c>
    </row>
    <row r="30" spans="1:10">
      <c r="A30" s="2" t="s">
        <v>35</v>
      </c>
      <c r="B30" s="2" t="s">
        <v>36</v>
      </c>
      <c r="C30" s="2" t="s">
        <v>37</v>
      </c>
      <c r="D30" s="108">
        <v>41548</v>
      </c>
      <c r="E30" s="109">
        <f t="shared" si="0"/>
        <v>10</v>
      </c>
      <c r="F30" s="109" t="s">
        <v>38</v>
      </c>
      <c r="G30" s="2" t="s">
        <v>43</v>
      </c>
      <c r="H30" s="2" t="s">
        <v>40</v>
      </c>
      <c r="I30" s="2" t="s">
        <v>41</v>
      </c>
      <c r="J30" s="112">
        <v>500894.52181999997</v>
      </c>
    </row>
    <row r="31" spans="1:10">
      <c r="A31" s="2" t="s">
        <v>35</v>
      </c>
      <c r="B31" s="2" t="s">
        <v>36</v>
      </c>
      <c r="C31" s="2" t="s">
        <v>37</v>
      </c>
      <c r="D31" s="108">
        <v>41579</v>
      </c>
      <c r="E31" s="109">
        <f t="shared" si="0"/>
        <v>11</v>
      </c>
      <c r="F31" s="109" t="s">
        <v>38</v>
      </c>
      <c r="G31" s="2" t="s">
        <v>43</v>
      </c>
      <c r="H31" s="2" t="s">
        <v>40</v>
      </c>
      <c r="I31" s="2" t="s">
        <v>41</v>
      </c>
      <c r="J31" s="112">
        <v>528921.80225499999</v>
      </c>
    </row>
    <row r="32" spans="1:10">
      <c r="A32" s="2" t="s">
        <v>35</v>
      </c>
      <c r="B32" s="2" t="s">
        <v>36</v>
      </c>
      <c r="C32" s="2" t="s">
        <v>37</v>
      </c>
      <c r="D32" s="108">
        <v>41609</v>
      </c>
      <c r="E32" s="109">
        <f t="shared" si="0"/>
        <v>12</v>
      </c>
      <c r="F32" s="109" t="s">
        <v>38</v>
      </c>
      <c r="G32" s="2" t="s">
        <v>43</v>
      </c>
      <c r="H32" s="2" t="s">
        <v>40</v>
      </c>
      <c r="I32" s="2" t="s">
        <v>41</v>
      </c>
      <c r="J32" s="112">
        <v>516139.86934125004</v>
      </c>
    </row>
    <row r="33" spans="1:10">
      <c r="A33" s="2" t="s">
        <v>35</v>
      </c>
      <c r="B33" s="2" t="s">
        <v>36</v>
      </c>
      <c r="C33" s="2" t="s">
        <v>37</v>
      </c>
      <c r="D33" s="108">
        <v>41640</v>
      </c>
      <c r="E33" s="109">
        <f t="shared" si="0"/>
        <v>1</v>
      </c>
      <c r="F33" s="109" t="s">
        <v>38</v>
      </c>
      <c r="G33" s="2" t="s">
        <v>43</v>
      </c>
      <c r="H33" s="2" t="s">
        <v>40</v>
      </c>
      <c r="I33" s="2" t="s">
        <v>41</v>
      </c>
      <c r="J33" s="112">
        <v>750350.5826162498</v>
      </c>
    </row>
    <row r="34" spans="1:10">
      <c r="A34" s="2" t="s">
        <v>35</v>
      </c>
      <c r="B34" s="2" t="s">
        <v>36</v>
      </c>
      <c r="C34" s="2" t="s">
        <v>37</v>
      </c>
      <c r="D34" s="108">
        <v>41671</v>
      </c>
      <c r="E34" s="109">
        <f t="shared" si="0"/>
        <v>2</v>
      </c>
      <c r="F34" s="109" t="s">
        <v>38</v>
      </c>
      <c r="G34" s="2" t="s">
        <v>43</v>
      </c>
      <c r="H34" s="2" t="s">
        <v>40</v>
      </c>
      <c r="I34" s="2" t="s">
        <v>41</v>
      </c>
      <c r="J34" s="112">
        <v>664187.25334499998</v>
      </c>
    </row>
    <row r="35" spans="1:10">
      <c r="A35" s="2" t="s">
        <v>35</v>
      </c>
      <c r="B35" s="2" t="s">
        <v>36</v>
      </c>
      <c r="C35" s="2" t="s">
        <v>37</v>
      </c>
      <c r="D35" s="108">
        <v>41699</v>
      </c>
      <c r="E35" s="109">
        <f t="shared" si="0"/>
        <v>3</v>
      </c>
      <c r="F35" s="109" t="s">
        <v>38</v>
      </c>
      <c r="G35" s="2" t="s">
        <v>43</v>
      </c>
      <c r="H35" s="2" t="s">
        <v>40</v>
      </c>
      <c r="I35" s="2" t="s">
        <v>41</v>
      </c>
      <c r="J35" s="112">
        <v>700010.31850749988</v>
      </c>
    </row>
    <row r="36" spans="1:10">
      <c r="A36" s="2" t="s">
        <v>35</v>
      </c>
      <c r="B36" s="2" t="s">
        <v>36</v>
      </c>
      <c r="C36" s="2" t="s">
        <v>37</v>
      </c>
      <c r="D36" s="108">
        <v>41730</v>
      </c>
      <c r="E36" s="109">
        <f t="shared" si="0"/>
        <v>4</v>
      </c>
      <c r="F36" s="109" t="s">
        <v>38</v>
      </c>
      <c r="G36" s="2" t="s">
        <v>43</v>
      </c>
      <c r="H36" s="2" t="s">
        <v>40</v>
      </c>
      <c r="I36" s="2" t="s">
        <v>41</v>
      </c>
      <c r="J36" s="112">
        <v>511473.14805125003</v>
      </c>
    </row>
    <row r="37" spans="1:10">
      <c r="A37" s="2" t="s">
        <v>35</v>
      </c>
      <c r="B37" s="2" t="s">
        <v>36</v>
      </c>
      <c r="C37" s="2" t="s">
        <v>37</v>
      </c>
      <c r="D37" s="108">
        <v>41760</v>
      </c>
      <c r="E37" s="109">
        <f t="shared" si="0"/>
        <v>5</v>
      </c>
      <c r="F37" s="109" t="s">
        <v>38</v>
      </c>
      <c r="G37" s="2" t="s">
        <v>43</v>
      </c>
      <c r="H37" s="2" t="s">
        <v>40</v>
      </c>
      <c r="I37" s="2" t="s">
        <v>41</v>
      </c>
      <c r="J37" s="112">
        <v>517485.15337749996</v>
      </c>
    </row>
    <row r="38" spans="1:10">
      <c r="A38" s="2" t="s">
        <v>35</v>
      </c>
      <c r="B38" s="2" t="s">
        <v>36</v>
      </c>
      <c r="C38" s="2" t="s">
        <v>37</v>
      </c>
      <c r="D38" s="108">
        <v>41791</v>
      </c>
      <c r="E38" s="109">
        <f t="shared" si="0"/>
        <v>6</v>
      </c>
      <c r="F38" s="109" t="s">
        <v>38</v>
      </c>
      <c r="G38" s="2" t="s">
        <v>43</v>
      </c>
      <c r="H38" s="2" t="s">
        <v>40</v>
      </c>
      <c r="I38" s="2" t="s">
        <v>41</v>
      </c>
      <c r="J38" s="112">
        <v>497269.5163975</v>
      </c>
    </row>
    <row r="39" spans="1:10">
      <c r="A39" s="2" t="s">
        <v>35</v>
      </c>
      <c r="B39" s="2" t="s">
        <v>36</v>
      </c>
      <c r="C39" s="2" t="s">
        <v>37</v>
      </c>
      <c r="D39" s="108">
        <v>41456</v>
      </c>
      <c r="E39" s="109">
        <f t="shared" si="0"/>
        <v>7</v>
      </c>
      <c r="F39" s="109" t="s">
        <v>38</v>
      </c>
      <c r="G39" s="2" t="s">
        <v>43</v>
      </c>
      <c r="H39" s="2" t="s">
        <v>42</v>
      </c>
      <c r="I39" s="2" t="s">
        <v>41</v>
      </c>
      <c r="J39" s="112">
        <v>955954.05451507494</v>
      </c>
    </row>
    <row r="40" spans="1:10">
      <c r="A40" s="2" t="s">
        <v>35</v>
      </c>
      <c r="B40" s="2" t="s">
        <v>36</v>
      </c>
      <c r="C40" s="2" t="s">
        <v>37</v>
      </c>
      <c r="D40" s="108">
        <v>41487</v>
      </c>
      <c r="E40" s="109">
        <f t="shared" si="0"/>
        <v>8</v>
      </c>
      <c r="F40" s="109" t="s">
        <v>38</v>
      </c>
      <c r="G40" s="2" t="s">
        <v>43</v>
      </c>
      <c r="H40" s="2" t="s">
        <v>42</v>
      </c>
      <c r="I40" s="2" t="s">
        <v>41</v>
      </c>
      <c r="J40" s="112">
        <v>920732.86263468117</v>
      </c>
    </row>
    <row r="41" spans="1:10">
      <c r="A41" s="2" t="s">
        <v>35</v>
      </c>
      <c r="B41" s="2" t="s">
        <v>36</v>
      </c>
      <c r="C41" s="2" t="s">
        <v>37</v>
      </c>
      <c r="D41" s="108">
        <v>41518</v>
      </c>
      <c r="E41" s="109">
        <f t="shared" si="0"/>
        <v>9</v>
      </c>
      <c r="F41" s="109" t="s">
        <v>38</v>
      </c>
      <c r="G41" s="2" t="s">
        <v>43</v>
      </c>
      <c r="H41" s="2" t="s">
        <v>42</v>
      </c>
      <c r="I41" s="2" t="s">
        <v>41</v>
      </c>
      <c r="J41" s="112">
        <v>850266.47815724998</v>
      </c>
    </row>
    <row r="42" spans="1:10">
      <c r="A42" s="2" t="s">
        <v>35</v>
      </c>
      <c r="B42" s="2" t="s">
        <v>36</v>
      </c>
      <c r="C42" s="2" t="s">
        <v>37</v>
      </c>
      <c r="D42" s="108">
        <v>41548</v>
      </c>
      <c r="E42" s="109">
        <f t="shared" si="0"/>
        <v>10</v>
      </c>
      <c r="F42" s="109" t="s">
        <v>38</v>
      </c>
      <c r="G42" s="2" t="s">
        <v>43</v>
      </c>
      <c r="H42" s="2" t="s">
        <v>42</v>
      </c>
      <c r="I42" s="2" t="s">
        <v>41</v>
      </c>
      <c r="J42" s="112">
        <v>844007.26926670002</v>
      </c>
    </row>
    <row r="43" spans="1:10">
      <c r="A43" s="2" t="s">
        <v>35</v>
      </c>
      <c r="B43" s="2" t="s">
        <v>36</v>
      </c>
      <c r="C43" s="2" t="s">
        <v>37</v>
      </c>
      <c r="D43" s="108">
        <v>41579</v>
      </c>
      <c r="E43" s="109">
        <f t="shared" si="0"/>
        <v>11</v>
      </c>
      <c r="F43" s="109" t="s">
        <v>38</v>
      </c>
      <c r="G43" s="2" t="s">
        <v>43</v>
      </c>
      <c r="H43" s="2" t="s">
        <v>42</v>
      </c>
      <c r="I43" s="2" t="s">
        <v>41</v>
      </c>
      <c r="J43" s="112">
        <v>891233.23679967504</v>
      </c>
    </row>
    <row r="44" spans="1:10">
      <c r="A44" s="2" t="s">
        <v>35</v>
      </c>
      <c r="B44" s="2" t="s">
        <v>36</v>
      </c>
      <c r="C44" s="2" t="s">
        <v>37</v>
      </c>
      <c r="D44" s="108">
        <v>41609</v>
      </c>
      <c r="E44" s="109">
        <f t="shared" si="0"/>
        <v>12</v>
      </c>
      <c r="F44" s="109" t="s">
        <v>38</v>
      </c>
      <c r="G44" s="2" t="s">
        <v>43</v>
      </c>
      <c r="H44" s="2" t="s">
        <v>42</v>
      </c>
      <c r="I44" s="2" t="s">
        <v>41</v>
      </c>
      <c r="J44" s="112">
        <v>869695.6798400064</v>
      </c>
    </row>
    <row r="45" spans="1:10">
      <c r="A45" s="2" t="s">
        <v>35</v>
      </c>
      <c r="B45" s="2" t="s">
        <v>36</v>
      </c>
      <c r="C45" s="2" t="s">
        <v>37</v>
      </c>
      <c r="D45" s="108">
        <v>41640</v>
      </c>
      <c r="E45" s="109">
        <f t="shared" si="0"/>
        <v>1</v>
      </c>
      <c r="F45" s="109" t="s">
        <v>38</v>
      </c>
      <c r="G45" s="2" t="s">
        <v>43</v>
      </c>
      <c r="H45" s="2" t="s">
        <v>42</v>
      </c>
      <c r="I45" s="2" t="s">
        <v>41</v>
      </c>
      <c r="J45" s="112">
        <v>1264340.7317083809</v>
      </c>
    </row>
    <row r="46" spans="1:10">
      <c r="A46" s="2" t="s">
        <v>35</v>
      </c>
      <c r="B46" s="2" t="s">
        <v>36</v>
      </c>
      <c r="C46" s="2" t="s">
        <v>37</v>
      </c>
      <c r="D46" s="108">
        <v>41671</v>
      </c>
      <c r="E46" s="109">
        <f t="shared" si="0"/>
        <v>2</v>
      </c>
      <c r="F46" s="109" t="s">
        <v>38</v>
      </c>
      <c r="G46" s="2" t="s">
        <v>43</v>
      </c>
      <c r="H46" s="2" t="s">
        <v>42</v>
      </c>
      <c r="I46" s="2" t="s">
        <v>41</v>
      </c>
      <c r="J46" s="112">
        <v>1119155.521886325</v>
      </c>
    </row>
    <row r="47" spans="1:10">
      <c r="A47" s="2" t="s">
        <v>35</v>
      </c>
      <c r="B47" s="2" t="s">
        <v>36</v>
      </c>
      <c r="C47" s="2" t="s">
        <v>37</v>
      </c>
      <c r="D47" s="108">
        <v>41699</v>
      </c>
      <c r="E47" s="109">
        <f t="shared" si="0"/>
        <v>3</v>
      </c>
      <c r="F47" s="109" t="s">
        <v>38</v>
      </c>
      <c r="G47" s="2" t="s">
        <v>43</v>
      </c>
      <c r="H47" s="2" t="s">
        <v>42</v>
      </c>
      <c r="I47" s="2" t="s">
        <v>41</v>
      </c>
      <c r="J47" s="112">
        <v>1179517.3866851374</v>
      </c>
    </row>
    <row r="48" spans="1:10">
      <c r="A48" s="2" t="s">
        <v>35</v>
      </c>
      <c r="B48" s="2" t="s">
        <v>36</v>
      </c>
      <c r="C48" s="2" t="s">
        <v>37</v>
      </c>
      <c r="D48" s="108">
        <v>41730</v>
      </c>
      <c r="E48" s="109">
        <f t="shared" si="0"/>
        <v>4</v>
      </c>
      <c r="F48" s="109" t="s">
        <v>38</v>
      </c>
      <c r="G48" s="2" t="s">
        <v>43</v>
      </c>
      <c r="H48" s="2" t="s">
        <v>42</v>
      </c>
      <c r="I48" s="2" t="s">
        <v>41</v>
      </c>
      <c r="J48" s="112">
        <v>861832.25446635636</v>
      </c>
    </row>
    <row r="49" spans="1:10">
      <c r="A49" s="2" t="s">
        <v>35</v>
      </c>
      <c r="B49" s="2" t="s">
        <v>36</v>
      </c>
      <c r="C49" s="2" t="s">
        <v>37</v>
      </c>
      <c r="D49" s="108">
        <v>41760</v>
      </c>
      <c r="E49" s="109">
        <f t="shared" si="0"/>
        <v>5</v>
      </c>
      <c r="F49" s="109" t="s">
        <v>38</v>
      </c>
      <c r="G49" s="2" t="s">
        <v>43</v>
      </c>
      <c r="H49" s="2" t="s">
        <v>42</v>
      </c>
      <c r="I49" s="2" t="s">
        <v>41</v>
      </c>
      <c r="J49" s="112">
        <v>871962.48344108742</v>
      </c>
    </row>
    <row r="50" spans="1:10">
      <c r="A50" s="2" t="s">
        <v>35</v>
      </c>
      <c r="B50" s="2" t="s">
        <v>36</v>
      </c>
      <c r="C50" s="2" t="s">
        <v>37</v>
      </c>
      <c r="D50" s="108">
        <v>41791</v>
      </c>
      <c r="E50" s="109">
        <f t="shared" si="0"/>
        <v>6</v>
      </c>
      <c r="F50" s="109" t="s">
        <v>38</v>
      </c>
      <c r="G50" s="2" t="s">
        <v>43</v>
      </c>
      <c r="H50" s="2" t="s">
        <v>42</v>
      </c>
      <c r="I50" s="2" t="s">
        <v>41</v>
      </c>
      <c r="J50" s="112">
        <v>837899.13512978749</v>
      </c>
    </row>
    <row r="51" spans="1:10">
      <c r="A51" s="2" t="s">
        <v>35</v>
      </c>
      <c r="B51" s="2" t="s">
        <v>36</v>
      </c>
      <c r="C51" s="2" t="s">
        <v>37</v>
      </c>
      <c r="D51" s="108">
        <v>41456</v>
      </c>
      <c r="E51" s="109">
        <f t="shared" si="0"/>
        <v>7</v>
      </c>
      <c r="F51" s="109" t="s">
        <v>38</v>
      </c>
      <c r="G51" s="2" t="s">
        <v>44</v>
      </c>
      <c r="H51" s="2" t="s">
        <v>40</v>
      </c>
      <c r="I51" s="2" t="s">
        <v>41</v>
      </c>
      <c r="J51" s="112">
        <v>1296758.36136</v>
      </c>
    </row>
    <row r="52" spans="1:10">
      <c r="A52" s="2" t="s">
        <v>35</v>
      </c>
      <c r="B52" s="2" t="s">
        <v>36</v>
      </c>
      <c r="C52" s="2" t="s">
        <v>37</v>
      </c>
      <c r="D52" s="108">
        <v>41487</v>
      </c>
      <c r="E52" s="109">
        <f t="shared" si="0"/>
        <v>8</v>
      </c>
      <c r="F52" s="109" t="s">
        <v>38</v>
      </c>
      <c r="G52" s="2" t="s">
        <v>44</v>
      </c>
      <c r="H52" s="2" t="s">
        <v>40</v>
      </c>
      <c r="I52" s="2" t="s">
        <v>41</v>
      </c>
      <c r="J52" s="112">
        <v>1248980.56822</v>
      </c>
    </row>
    <row r="53" spans="1:10">
      <c r="A53" s="2" t="s">
        <v>35</v>
      </c>
      <c r="B53" s="2" t="s">
        <v>36</v>
      </c>
      <c r="C53" s="2" t="s">
        <v>37</v>
      </c>
      <c r="D53" s="108">
        <v>41518</v>
      </c>
      <c r="E53" s="109">
        <f t="shared" si="0"/>
        <v>9</v>
      </c>
      <c r="F53" s="109" t="s">
        <v>38</v>
      </c>
      <c r="G53" s="2" t="s">
        <v>44</v>
      </c>
      <c r="H53" s="2" t="s">
        <v>40</v>
      </c>
      <c r="I53" s="2" t="s">
        <v>41</v>
      </c>
      <c r="J53" s="112">
        <v>1153392.4247999999</v>
      </c>
    </row>
    <row r="54" spans="1:10">
      <c r="A54" s="2" t="s">
        <v>35</v>
      </c>
      <c r="B54" s="2" t="s">
        <v>36</v>
      </c>
      <c r="C54" s="2" t="s">
        <v>37</v>
      </c>
      <c r="D54" s="108">
        <v>41548</v>
      </c>
      <c r="E54" s="109">
        <f t="shared" si="0"/>
        <v>10</v>
      </c>
      <c r="F54" s="109" t="s">
        <v>38</v>
      </c>
      <c r="G54" s="2" t="s">
        <v>44</v>
      </c>
      <c r="H54" s="2" t="s">
        <v>40</v>
      </c>
      <c r="I54" s="2" t="s">
        <v>41</v>
      </c>
      <c r="J54" s="112">
        <v>1144901.76416</v>
      </c>
    </row>
    <row r="55" spans="1:10">
      <c r="A55" s="2" t="s">
        <v>35</v>
      </c>
      <c r="B55" s="2" t="s">
        <v>36</v>
      </c>
      <c r="C55" s="2" t="s">
        <v>37</v>
      </c>
      <c r="D55" s="108">
        <v>41579</v>
      </c>
      <c r="E55" s="109">
        <f t="shared" si="0"/>
        <v>11</v>
      </c>
      <c r="F55" s="109" t="s">
        <v>38</v>
      </c>
      <c r="G55" s="2" t="s">
        <v>44</v>
      </c>
      <c r="H55" s="2" t="s">
        <v>40</v>
      </c>
      <c r="I55" s="2" t="s">
        <v>41</v>
      </c>
      <c r="J55" s="112">
        <v>1208964.11944</v>
      </c>
    </row>
    <row r="56" spans="1:10">
      <c r="A56" s="2" t="s">
        <v>35</v>
      </c>
      <c r="B56" s="2" t="s">
        <v>36</v>
      </c>
      <c r="C56" s="2" t="s">
        <v>37</v>
      </c>
      <c r="D56" s="108">
        <v>41609</v>
      </c>
      <c r="E56" s="109">
        <f t="shared" si="0"/>
        <v>12</v>
      </c>
      <c r="F56" s="109" t="s">
        <v>38</v>
      </c>
      <c r="G56" s="2" t="s">
        <v>44</v>
      </c>
      <c r="H56" s="2" t="s">
        <v>40</v>
      </c>
      <c r="I56" s="2" t="s">
        <v>41</v>
      </c>
      <c r="J56" s="112">
        <v>1179748.2727800002</v>
      </c>
    </row>
    <row r="57" spans="1:10">
      <c r="A57" s="2" t="s">
        <v>35</v>
      </c>
      <c r="B57" s="2" t="s">
        <v>36</v>
      </c>
      <c r="C57" s="2" t="s">
        <v>37</v>
      </c>
      <c r="D57" s="108">
        <v>41640</v>
      </c>
      <c r="E57" s="109">
        <f t="shared" si="0"/>
        <v>1</v>
      </c>
      <c r="F57" s="109" t="s">
        <v>38</v>
      </c>
      <c r="G57" s="2" t="s">
        <v>44</v>
      </c>
      <c r="H57" s="2" t="s">
        <v>40</v>
      </c>
      <c r="I57" s="2" t="s">
        <v>41</v>
      </c>
      <c r="J57" s="112">
        <v>1715087.0459799999</v>
      </c>
    </row>
    <row r="58" spans="1:10">
      <c r="A58" s="2" t="s">
        <v>35</v>
      </c>
      <c r="B58" s="2" t="s">
        <v>36</v>
      </c>
      <c r="C58" s="2" t="s">
        <v>37</v>
      </c>
      <c r="D58" s="108">
        <v>41671</v>
      </c>
      <c r="E58" s="109">
        <f t="shared" si="0"/>
        <v>2</v>
      </c>
      <c r="F58" s="109" t="s">
        <v>38</v>
      </c>
      <c r="G58" s="2" t="s">
        <v>44</v>
      </c>
      <c r="H58" s="2" t="s">
        <v>40</v>
      </c>
      <c r="I58" s="2" t="s">
        <v>41</v>
      </c>
      <c r="J58" s="112">
        <v>1518142.2933600002</v>
      </c>
    </row>
    <row r="59" spans="1:10">
      <c r="A59" s="2" t="s">
        <v>35</v>
      </c>
      <c r="B59" s="2" t="s">
        <v>36</v>
      </c>
      <c r="C59" s="2" t="s">
        <v>37</v>
      </c>
      <c r="D59" s="108">
        <v>41699</v>
      </c>
      <c r="E59" s="109">
        <f t="shared" si="0"/>
        <v>3</v>
      </c>
      <c r="F59" s="109" t="s">
        <v>38</v>
      </c>
      <c r="G59" s="2" t="s">
        <v>44</v>
      </c>
      <c r="H59" s="2" t="s">
        <v>40</v>
      </c>
      <c r="I59" s="2" t="s">
        <v>41</v>
      </c>
      <c r="J59" s="112">
        <v>1600023.58516</v>
      </c>
    </row>
    <row r="60" spans="1:10">
      <c r="A60" s="2" t="s">
        <v>35</v>
      </c>
      <c r="B60" s="2" t="s">
        <v>36</v>
      </c>
      <c r="C60" s="2" t="s">
        <v>37</v>
      </c>
      <c r="D60" s="108">
        <v>41730</v>
      </c>
      <c r="E60" s="109">
        <f t="shared" si="0"/>
        <v>4</v>
      </c>
      <c r="F60" s="109" t="s">
        <v>38</v>
      </c>
      <c r="G60" s="2" t="s">
        <v>44</v>
      </c>
      <c r="H60" s="2" t="s">
        <v>40</v>
      </c>
      <c r="I60" s="2" t="s">
        <v>41</v>
      </c>
      <c r="J60" s="112">
        <v>1169081.4812600003</v>
      </c>
    </row>
    <row r="61" spans="1:10">
      <c r="A61" s="2" t="s">
        <v>35</v>
      </c>
      <c r="B61" s="2" t="s">
        <v>36</v>
      </c>
      <c r="C61" s="2" t="s">
        <v>37</v>
      </c>
      <c r="D61" s="108">
        <v>41760</v>
      </c>
      <c r="E61" s="109">
        <f t="shared" si="0"/>
        <v>5</v>
      </c>
      <c r="F61" s="109" t="s">
        <v>38</v>
      </c>
      <c r="G61" s="2" t="s">
        <v>44</v>
      </c>
      <c r="H61" s="2" t="s">
        <v>40</v>
      </c>
      <c r="I61" s="2" t="s">
        <v>41</v>
      </c>
      <c r="J61" s="112">
        <v>1182823.2077200001</v>
      </c>
    </row>
    <row r="62" spans="1:10">
      <c r="A62" s="2" t="s">
        <v>35</v>
      </c>
      <c r="B62" s="2" t="s">
        <v>36</v>
      </c>
      <c r="C62" s="2" t="s">
        <v>37</v>
      </c>
      <c r="D62" s="108">
        <v>41791</v>
      </c>
      <c r="E62" s="109">
        <f t="shared" si="0"/>
        <v>6</v>
      </c>
      <c r="F62" s="109" t="s">
        <v>38</v>
      </c>
      <c r="G62" s="2" t="s">
        <v>44</v>
      </c>
      <c r="H62" s="2" t="s">
        <v>40</v>
      </c>
      <c r="I62" s="2" t="s">
        <v>41</v>
      </c>
      <c r="J62" s="112">
        <v>1136616.0374800002</v>
      </c>
    </row>
    <row r="63" spans="1:10">
      <c r="A63" s="2" t="s">
        <v>35</v>
      </c>
      <c r="B63" s="2" t="s">
        <v>36</v>
      </c>
      <c r="C63" s="2" t="s">
        <v>65</v>
      </c>
      <c r="D63" s="108">
        <v>41456</v>
      </c>
      <c r="E63" s="109">
        <f>MONTH(D63)</f>
        <v>7</v>
      </c>
      <c r="F63" s="109" t="s">
        <v>38</v>
      </c>
      <c r="G63" s="2" t="s">
        <v>39</v>
      </c>
      <c r="H63" s="2" t="s">
        <v>40</v>
      </c>
      <c r="I63" s="2" t="s">
        <v>41</v>
      </c>
      <c r="J63" s="112">
        <v>2406673.7462499999</v>
      </c>
    </row>
    <row r="64" spans="1:10">
      <c r="A64" s="2" t="s">
        <v>35</v>
      </c>
      <c r="B64" s="2" t="s">
        <v>36</v>
      </c>
      <c r="C64" s="2" t="s">
        <v>65</v>
      </c>
      <c r="D64" s="108">
        <v>41487</v>
      </c>
      <c r="E64" s="109">
        <f t="shared" ref="E64:E122" si="1">MONTH(D64)</f>
        <v>8</v>
      </c>
      <c r="F64" s="109" t="s">
        <v>38</v>
      </c>
      <c r="G64" s="2" t="s">
        <v>39</v>
      </c>
      <c r="H64" s="2" t="s">
        <v>40</v>
      </c>
      <c r="I64" s="2" t="s">
        <v>41</v>
      </c>
      <c r="J64" s="112">
        <v>2028377.0049999999</v>
      </c>
    </row>
    <row r="65" spans="1:10">
      <c r="A65" s="2" t="s">
        <v>35</v>
      </c>
      <c r="B65" s="2" t="s">
        <v>36</v>
      </c>
      <c r="C65" s="2" t="s">
        <v>65</v>
      </c>
      <c r="D65" s="108">
        <v>41518</v>
      </c>
      <c r="E65" s="109">
        <f t="shared" si="1"/>
        <v>9</v>
      </c>
      <c r="F65" s="109" t="s">
        <v>38</v>
      </c>
      <c r="G65" s="2" t="s">
        <v>39</v>
      </c>
      <c r="H65" s="2" t="s">
        <v>40</v>
      </c>
      <c r="I65" s="2" t="s">
        <v>41</v>
      </c>
      <c r="J65" s="112">
        <v>2241097.23875</v>
      </c>
    </row>
    <row r="66" spans="1:10">
      <c r="A66" s="2" t="s">
        <v>35</v>
      </c>
      <c r="B66" s="2" t="s">
        <v>36</v>
      </c>
      <c r="C66" s="2" t="s">
        <v>65</v>
      </c>
      <c r="D66" s="108">
        <v>41548</v>
      </c>
      <c r="E66" s="109">
        <f t="shared" si="1"/>
        <v>10</v>
      </c>
      <c r="F66" s="109" t="s">
        <v>38</v>
      </c>
      <c r="G66" s="2" t="s">
        <v>39</v>
      </c>
      <c r="H66" s="2" t="s">
        <v>40</v>
      </c>
      <c r="I66" s="2" t="s">
        <v>41</v>
      </c>
      <c r="J66" s="112">
        <v>2104393.5099999998</v>
      </c>
    </row>
    <row r="67" spans="1:10">
      <c r="A67" s="2" t="s">
        <v>35</v>
      </c>
      <c r="B67" s="2" t="s">
        <v>36</v>
      </c>
      <c r="C67" s="2" t="s">
        <v>65</v>
      </c>
      <c r="D67" s="108">
        <v>41579</v>
      </c>
      <c r="E67" s="109">
        <f t="shared" si="1"/>
        <v>11</v>
      </c>
      <c r="F67" s="109" t="s">
        <v>38</v>
      </c>
      <c r="G67" s="2" t="s">
        <v>39</v>
      </c>
      <c r="H67" s="2" t="s">
        <v>40</v>
      </c>
      <c r="I67" s="2" t="s">
        <v>41</v>
      </c>
      <c r="J67" s="112">
        <v>1921236.2224999999</v>
      </c>
    </row>
    <row r="68" spans="1:10">
      <c r="A68" s="2" t="s">
        <v>35</v>
      </c>
      <c r="B68" s="2" t="s">
        <v>36</v>
      </c>
      <c r="C68" s="2" t="s">
        <v>65</v>
      </c>
      <c r="D68" s="108">
        <v>41609</v>
      </c>
      <c r="E68" s="109">
        <f t="shared" si="1"/>
        <v>12</v>
      </c>
      <c r="F68" s="109" t="s">
        <v>38</v>
      </c>
      <c r="G68" s="2" t="s">
        <v>39</v>
      </c>
      <c r="H68" s="2" t="s">
        <v>40</v>
      </c>
      <c r="I68" s="2" t="s">
        <v>41</v>
      </c>
      <c r="J68" s="112">
        <v>2161522.17</v>
      </c>
    </row>
    <row r="69" spans="1:10">
      <c r="A69" s="2" t="s">
        <v>35</v>
      </c>
      <c r="B69" s="2" t="s">
        <v>36</v>
      </c>
      <c r="C69" s="2" t="s">
        <v>65</v>
      </c>
      <c r="D69" s="108">
        <v>41640</v>
      </c>
      <c r="E69" s="109">
        <f t="shared" si="1"/>
        <v>1</v>
      </c>
      <c r="F69" s="109" t="s">
        <v>38</v>
      </c>
      <c r="G69" s="2" t="s">
        <v>39</v>
      </c>
      <c r="H69" s="2" t="s">
        <v>40</v>
      </c>
      <c r="I69" s="2" t="s">
        <v>41</v>
      </c>
      <c r="J69" s="112">
        <v>3104730.2250000001</v>
      </c>
    </row>
    <row r="70" spans="1:10">
      <c r="A70" s="2" t="s">
        <v>35</v>
      </c>
      <c r="B70" s="2" t="s">
        <v>36</v>
      </c>
      <c r="C70" s="2" t="s">
        <v>65</v>
      </c>
      <c r="D70" s="108">
        <v>41671</v>
      </c>
      <c r="E70" s="109">
        <f t="shared" si="1"/>
        <v>2</v>
      </c>
      <c r="F70" s="109" t="s">
        <v>38</v>
      </c>
      <c r="G70" s="2" t="s">
        <v>39</v>
      </c>
      <c r="H70" s="2" t="s">
        <v>40</v>
      </c>
      <c r="I70" s="2" t="s">
        <v>41</v>
      </c>
      <c r="J70" s="112">
        <v>2116798.7124999999</v>
      </c>
    </row>
    <row r="71" spans="1:10">
      <c r="A71" s="2" t="s">
        <v>35</v>
      </c>
      <c r="B71" s="2" t="s">
        <v>36</v>
      </c>
      <c r="C71" s="2" t="s">
        <v>65</v>
      </c>
      <c r="D71" s="108">
        <v>41699</v>
      </c>
      <c r="E71" s="109">
        <f t="shared" si="1"/>
        <v>3</v>
      </c>
      <c r="F71" s="109" t="s">
        <v>38</v>
      </c>
      <c r="G71" s="2" t="s">
        <v>39</v>
      </c>
      <c r="H71" s="2" t="s">
        <v>40</v>
      </c>
      <c r="I71" s="2" t="s">
        <v>41</v>
      </c>
      <c r="J71" s="112">
        <v>2728427.88625</v>
      </c>
    </row>
    <row r="72" spans="1:10">
      <c r="A72" s="2" t="s">
        <v>35</v>
      </c>
      <c r="B72" s="2" t="s">
        <v>36</v>
      </c>
      <c r="C72" s="2" t="s">
        <v>65</v>
      </c>
      <c r="D72" s="108">
        <v>41730</v>
      </c>
      <c r="E72" s="109">
        <f t="shared" si="1"/>
        <v>4</v>
      </c>
      <c r="F72" s="109" t="s">
        <v>38</v>
      </c>
      <c r="G72" s="2" t="s">
        <v>39</v>
      </c>
      <c r="H72" s="2" t="s">
        <v>40</v>
      </c>
      <c r="I72" s="2" t="s">
        <v>41</v>
      </c>
      <c r="J72" s="112">
        <v>2259504.8675000002</v>
      </c>
    </row>
    <row r="73" spans="1:10">
      <c r="A73" s="2" t="s">
        <v>35</v>
      </c>
      <c r="B73" s="2" t="s">
        <v>36</v>
      </c>
      <c r="C73" s="2" t="s">
        <v>65</v>
      </c>
      <c r="D73" s="108">
        <v>41760</v>
      </c>
      <c r="E73" s="109">
        <f t="shared" si="1"/>
        <v>5</v>
      </c>
      <c r="F73" s="109" t="s">
        <v>38</v>
      </c>
      <c r="G73" s="2" t="s">
        <v>39</v>
      </c>
      <c r="H73" s="2" t="s">
        <v>40</v>
      </c>
      <c r="I73" s="2" t="s">
        <v>41</v>
      </c>
      <c r="J73" s="112">
        <v>2031569.2350000001</v>
      </c>
    </row>
    <row r="74" spans="1:10">
      <c r="A74" s="2" t="s">
        <v>35</v>
      </c>
      <c r="B74" s="2" t="s">
        <v>36</v>
      </c>
      <c r="C74" s="2" t="s">
        <v>65</v>
      </c>
      <c r="D74" s="108">
        <v>41791</v>
      </c>
      <c r="E74" s="109">
        <f t="shared" si="1"/>
        <v>6</v>
      </c>
      <c r="F74" s="109" t="s">
        <v>38</v>
      </c>
      <c r="G74" s="2" t="s">
        <v>39</v>
      </c>
      <c r="H74" s="2" t="s">
        <v>40</v>
      </c>
      <c r="I74" s="2" t="s">
        <v>41</v>
      </c>
      <c r="J74" s="112">
        <v>2245023.2324999999</v>
      </c>
    </row>
    <row r="75" spans="1:10">
      <c r="A75" s="2" t="s">
        <v>35</v>
      </c>
      <c r="B75" s="2" t="s">
        <v>36</v>
      </c>
      <c r="C75" s="2" t="s">
        <v>65</v>
      </c>
      <c r="D75" s="108">
        <v>41456</v>
      </c>
      <c r="E75" s="109">
        <f t="shared" si="1"/>
        <v>7</v>
      </c>
      <c r="F75" s="109" t="s">
        <v>38</v>
      </c>
      <c r="G75" s="2" t="s">
        <v>39</v>
      </c>
      <c r="H75" s="2" t="s">
        <v>42</v>
      </c>
      <c r="I75" s="2" t="s">
        <v>41</v>
      </c>
      <c r="J75" s="112">
        <v>4813347.4924999997</v>
      </c>
    </row>
    <row r="76" spans="1:10">
      <c r="A76" s="2" t="s">
        <v>35</v>
      </c>
      <c r="B76" s="2" t="s">
        <v>36</v>
      </c>
      <c r="C76" s="2" t="s">
        <v>65</v>
      </c>
      <c r="D76" s="108">
        <v>41487</v>
      </c>
      <c r="E76" s="109">
        <f t="shared" si="1"/>
        <v>8</v>
      </c>
      <c r="F76" s="109" t="s">
        <v>38</v>
      </c>
      <c r="G76" s="2" t="s">
        <v>39</v>
      </c>
      <c r="H76" s="2" t="s">
        <v>42</v>
      </c>
      <c r="I76" s="2" t="s">
        <v>41</v>
      </c>
      <c r="J76" s="112">
        <v>4056754.01</v>
      </c>
    </row>
    <row r="77" spans="1:10">
      <c r="A77" s="2" t="s">
        <v>35</v>
      </c>
      <c r="B77" s="2" t="s">
        <v>36</v>
      </c>
      <c r="C77" s="2" t="s">
        <v>65</v>
      </c>
      <c r="D77" s="108">
        <v>41518</v>
      </c>
      <c r="E77" s="109">
        <f t="shared" si="1"/>
        <v>9</v>
      </c>
      <c r="F77" s="109" t="s">
        <v>38</v>
      </c>
      <c r="G77" s="2" t="s">
        <v>39</v>
      </c>
      <c r="H77" s="2" t="s">
        <v>42</v>
      </c>
      <c r="I77" s="2" t="s">
        <v>41</v>
      </c>
      <c r="J77" s="112">
        <v>4482194.4775</v>
      </c>
    </row>
    <row r="78" spans="1:10">
      <c r="A78" s="2" t="s">
        <v>35</v>
      </c>
      <c r="B78" s="2" t="s">
        <v>36</v>
      </c>
      <c r="C78" s="2" t="s">
        <v>65</v>
      </c>
      <c r="D78" s="108">
        <v>41548</v>
      </c>
      <c r="E78" s="109">
        <f t="shared" si="1"/>
        <v>10</v>
      </c>
      <c r="F78" s="109" t="s">
        <v>38</v>
      </c>
      <c r="G78" s="2" t="s">
        <v>39</v>
      </c>
      <c r="H78" s="2" t="s">
        <v>42</v>
      </c>
      <c r="I78" s="2" t="s">
        <v>41</v>
      </c>
      <c r="J78" s="112">
        <v>4208787.0199999996</v>
      </c>
    </row>
    <row r="79" spans="1:10">
      <c r="A79" s="2" t="s">
        <v>35</v>
      </c>
      <c r="B79" s="2" t="s">
        <v>36</v>
      </c>
      <c r="C79" s="2" t="s">
        <v>65</v>
      </c>
      <c r="D79" s="108">
        <v>41579</v>
      </c>
      <c r="E79" s="109">
        <f t="shared" si="1"/>
        <v>11</v>
      </c>
      <c r="F79" s="109" t="s">
        <v>38</v>
      </c>
      <c r="G79" s="2" t="s">
        <v>39</v>
      </c>
      <c r="H79" s="2" t="s">
        <v>42</v>
      </c>
      <c r="I79" s="2" t="s">
        <v>41</v>
      </c>
      <c r="J79" s="112">
        <v>3842472.4449999998</v>
      </c>
    </row>
    <row r="80" spans="1:10">
      <c r="A80" s="2" t="s">
        <v>35</v>
      </c>
      <c r="B80" s="2" t="s">
        <v>36</v>
      </c>
      <c r="C80" s="2" t="s">
        <v>65</v>
      </c>
      <c r="D80" s="108">
        <v>41609</v>
      </c>
      <c r="E80" s="109">
        <f t="shared" si="1"/>
        <v>12</v>
      </c>
      <c r="F80" s="109" t="s">
        <v>38</v>
      </c>
      <c r="G80" s="2" t="s">
        <v>39</v>
      </c>
      <c r="H80" s="2" t="s">
        <v>42</v>
      </c>
      <c r="I80" s="2" t="s">
        <v>41</v>
      </c>
      <c r="J80" s="112">
        <v>4323044.34</v>
      </c>
    </row>
    <row r="81" spans="1:10">
      <c r="A81" s="2" t="s">
        <v>35</v>
      </c>
      <c r="B81" s="2" t="s">
        <v>36</v>
      </c>
      <c r="C81" s="2" t="s">
        <v>65</v>
      </c>
      <c r="D81" s="108">
        <v>41640</v>
      </c>
      <c r="E81" s="109">
        <f t="shared" si="1"/>
        <v>1</v>
      </c>
      <c r="F81" s="109" t="s">
        <v>38</v>
      </c>
      <c r="G81" s="2" t="s">
        <v>39</v>
      </c>
      <c r="H81" s="2" t="s">
        <v>42</v>
      </c>
      <c r="I81" s="2" t="s">
        <v>41</v>
      </c>
      <c r="J81" s="112">
        <v>6209460.4500000002</v>
      </c>
    </row>
    <row r="82" spans="1:10">
      <c r="A82" s="2" t="s">
        <v>35</v>
      </c>
      <c r="B82" s="2" t="s">
        <v>36</v>
      </c>
      <c r="C82" s="2" t="s">
        <v>65</v>
      </c>
      <c r="D82" s="108">
        <v>41671</v>
      </c>
      <c r="E82" s="109">
        <f t="shared" si="1"/>
        <v>2</v>
      </c>
      <c r="F82" s="109" t="s">
        <v>38</v>
      </c>
      <c r="G82" s="2" t="s">
        <v>39</v>
      </c>
      <c r="H82" s="2" t="s">
        <v>42</v>
      </c>
      <c r="I82" s="2" t="s">
        <v>41</v>
      </c>
      <c r="J82" s="112">
        <v>4633597.4249999998</v>
      </c>
    </row>
    <row r="83" spans="1:10">
      <c r="A83" s="2" t="s">
        <v>35</v>
      </c>
      <c r="B83" s="2" t="s">
        <v>36</v>
      </c>
      <c r="C83" s="2" t="s">
        <v>65</v>
      </c>
      <c r="D83" s="108">
        <v>41699</v>
      </c>
      <c r="E83" s="109">
        <f t="shared" si="1"/>
        <v>3</v>
      </c>
      <c r="F83" s="109" t="s">
        <v>38</v>
      </c>
      <c r="G83" s="2" t="s">
        <v>39</v>
      </c>
      <c r="H83" s="2" t="s">
        <v>42</v>
      </c>
      <c r="I83" s="2" t="s">
        <v>41</v>
      </c>
      <c r="J83" s="112">
        <v>5456855.7725</v>
      </c>
    </row>
    <row r="84" spans="1:10">
      <c r="A84" s="2" t="s">
        <v>35</v>
      </c>
      <c r="B84" s="2" t="s">
        <v>36</v>
      </c>
      <c r="C84" s="2" t="s">
        <v>65</v>
      </c>
      <c r="D84" s="108">
        <v>41730</v>
      </c>
      <c r="E84" s="109">
        <f t="shared" si="1"/>
        <v>4</v>
      </c>
      <c r="F84" s="109" t="s">
        <v>38</v>
      </c>
      <c r="G84" s="2" t="s">
        <v>39</v>
      </c>
      <c r="H84" s="2" t="s">
        <v>42</v>
      </c>
      <c r="I84" s="2" t="s">
        <v>41</v>
      </c>
      <c r="J84" s="112">
        <v>4519009.7350000003</v>
      </c>
    </row>
    <row r="85" spans="1:10">
      <c r="A85" s="2" t="s">
        <v>35</v>
      </c>
      <c r="B85" s="2" t="s">
        <v>36</v>
      </c>
      <c r="C85" s="2" t="s">
        <v>65</v>
      </c>
      <c r="D85" s="108">
        <v>41760</v>
      </c>
      <c r="E85" s="109">
        <f t="shared" si="1"/>
        <v>5</v>
      </c>
      <c r="F85" s="109" t="s">
        <v>38</v>
      </c>
      <c r="G85" s="2" t="s">
        <v>39</v>
      </c>
      <c r="H85" s="2" t="s">
        <v>42</v>
      </c>
      <c r="I85" s="2" t="s">
        <v>41</v>
      </c>
      <c r="J85" s="112">
        <v>4063138.47</v>
      </c>
    </row>
    <row r="86" spans="1:10">
      <c r="A86" s="2" t="s">
        <v>35</v>
      </c>
      <c r="B86" s="2" t="s">
        <v>36</v>
      </c>
      <c r="C86" s="2" t="s">
        <v>65</v>
      </c>
      <c r="D86" s="108">
        <v>41791</v>
      </c>
      <c r="E86" s="109">
        <f t="shared" si="1"/>
        <v>6</v>
      </c>
      <c r="F86" s="109" t="s">
        <v>38</v>
      </c>
      <c r="G86" s="2" t="s">
        <v>39</v>
      </c>
      <c r="H86" s="2" t="s">
        <v>42</v>
      </c>
      <c r="I86" s="2" t="s">
        <v>41</v>
      </c>
      <c r="J86" s="112">
        <v>4490046.4649999999</v>
      </c>
    </row>
    <row r="87" spans="1:10">
      <c r="A87" s="2" t="s">
        <v>35</v>
      </c>
      <c r="B87" s="2" t="s">
        <v>36</v>
      </c>
      <c r="C87" s="2" t="s">
        <v>65</v>
      </c>
      <c r="D87" s="108">
        <v>41456</v>
      </c>
      <c r="E87" s="109">
        <f t="shared" si="1"/>
        <v>7</v>
      </c>
      <c r="F87" s="109" t="s">
        <v>38</v>
      </c>
      <c r="G87" s="2" t="s">
        <v>43</v>
      </c>
      <c r="H87" s="2" t="s">
        <v>40</v>
      </c>
      <c r="I87" s="2" t="s">
        <v>41</v>
      </c>
      <c r="J87" s="112">
        <v>2117872.8966999999</v>
      </c>
    </row>
    <row r="88" spans="1:10">
      <c r="A88" s="2" t="s">
        <v>35</v>
      </c>
      <c r="B88" s="2" t="s">
        <v>36</v>
      </c>
      <c r="C88" s="2" t="s">
        <v>65</v>
      </c>
      <c r="D88" s="108">
        <v>41487</v>
      </c>
      <c r="E88" s="109">
        <f t="shared" si="1"/>
        <v>8</v>
      </c>
      <c r="F88" s="109" t="s">
        <v>38</v>
      </c>
      <c r="G88" s="2" t="s">
        <v>43</v>
      </c>
      <c r="H88" s="2" t="s">
        <v>40</v>
      </c>
      <c r="I88" s="2" t="s">
        <v>41</v>
      </c>
      <c r="J88" s="112">
        <v>1784971.7644</v>
      </c>
    </row>
    <row r="89" spans="1:10">
      <c r="A89" s="2" t="s">
        <v>35</v>
      </c>
      <c r="B89" s="2" t="s">
        <v>36</v>
      </c>
      <c r="C89" s="2" t="s">
        <v>65</v>
      </c>
      <c r="D89" s="108">
        <v>41518</v>
      </c>
      <c r="E89" s="109">
        <f t="shared" si="1"/>
        <v>9</v>
      </c>
      <c r="F89" s="109" t="s">
        <v>38</v>
      </c>
      <c r="G89" s="2" t="s">
        <v>43</v>
      </c>
      <c r="H89" s="2" t="s">
        <v>40</v>
      </c>
      <c r="I89" s="2" t="s">
        <v>41</v>
      </c>
      <c r="J89" s="112">
        <v>1972165.5701000001</v>
      </c>
    </row>
    <row r="90" spans="1:10">
      <c r="A90" s="2" t="s">
        <v>35</v>
      </c>
      <c r="B90" s="2" t="s">
        <v>36</v>
      </c>
      <c r="C90" s="2" t="s">
        <v>65</v>
      </c>
      <c r="D90" s="108">
        <v>41548</v>
      </c>
      <c r="E90" s="109">
        <f t="shared" si="1"/>
        <v>10</v>
      </c>
      <c r="F90" s="109" t="s">
        <v>38</v>
      </c>
      <c r="G90" s="2" t="s">
        <v>43</v>
      </c>
      <c r="H90" s="2" t="s">
        <v>40</v>
      </c>
      <c r="I90" s="2" t="s">
        <v>41</v>
      </c>
      <c r="J90" s="112">
        <v>1851866.2887999997</v>
      </c>
    </row>
    <row r="91" spans="1:10">
      <c r="A91" s="2" t="s">
        <v>35</v>
      </c>
      <c r="B91" s="2" t="s">
        <v>36</v>
      </c>
      <c r="C91" s="2" t="s">
        <v>65</v>
      </c>
      <c r="D91" s="108">
        <v>41579</v>
      </c>
      <c r="E91" s="109">
        <f t="shared" si="1"/>
        <v>11</v>
      </c>
      <c r="F91" s="109" t="s">
        <v>38</v>
      </c>
      <c r="G91" s="2" t="s">
        <v>43</v>
      </c>
      <c r="H91" s="2" t="s">
        <v>40</v>
      </c>
      <c r="I91" s="2" t="s">
        <v>41</v>
      </c>
      <c r="J91" s="112">
        <v>1690687.8758</v>
      </c>
    </row>
    <row r="92" spans="1:10">
      <c r="A92" s="2" t="s">
        <v>35</v>
      </c>
      <c r="B92" s="2" t="s">
        <v>36</v>
      </c>
      <c r="C92" s="2" t="s">
        <v>65</v>
      </c>
      <c r="D92" s="108">
        <v>41609</v>
      </c>
      <c r="E92" s="109">
        <f t="shared" si="1"/>
        <v>12</v>
      </c>
      <c r="F92" s="109" t="s">
        <v>38</v>
      </c>
      <c r="G92" s="2" t="s">
        <v>43</v>
      </c>
      <c r="H92" s="2" t="s">
        <v>40</v>
      </c>
      <c r="I92" s="2" t="s">
        <v>41</v>
      </c>
      <c r="J92" s="112">
        <v>1902139.5096</v>
      </c>
    </row>
    <row r="93" spans="1:10">
      <c r="A93" s="2" t="s">
        <v>35</v>
      </c>
      <c r="B93" s="2" t="s">
        <v>36</v>
      </c>
      <c r="C93" s="2" t="s">
        <v>65</v>
      </c>
      <c r="D93" s="108">
        <v>41640</v>
      </c>
      <c r="E93" s="109">
        <f t="shared" si="1"/>
        <v>1</v>
      </c>
      <c r="F93" s="109" t="s">
        <v>38</v>
      </c>
      <c r="G93" s="2" t="s">
        <v>43</v>
      </c>
      <c r="H93" s="2" t="s">
        <v>40</v>
      </c>
      <c r="I93" s="2" t="s">
        <v>41</v>
      </c>
      <c r="J93" s="112">
        <v>2732162.5980000002</v>
      </c>
    </row>
    <row r="94" spans="1:10">
      <c r="A94" s="2" t="s">
        <v>35</v>
      </c>
      <c r="B94" s="2" t="s">
        <v>36</v>
      </c>
      <c r="C94" s="2" t="s">
        <v>65</v>
      </c>
      <c r="D94" s="108">
        <v>41671</v>
      </c>
      <c r="E94" s="109">
        <f t="shared" si="1"/>
        <v>2</v>
      </c>
      <c r="F94" s="109" t="s">
        <v>38</v>
      </c>
      <c r="G94" s="2" t="s">
        <v>43</v>
      </c>
      <c r="H94" s="2" t="s">
        <v>40</v>
      </c>
      <c r="I94" s="2" t="s">
        <v>41</v>
      </c>
      <c r="J94" s="112">
        <v>2478782.8670000001</v>
      </c>
    </row>
    <row r="95" spans="1:10">
      <c r="A95" s="2" t="s">
        <v>35</v>
      </c>
      <c r="B95" s="2" t="s">
        <v>36</v>
      </c>
      <c r="C95" s="2" t="s">
        <v>65</v>
      </c>
      <c r="D95" s="108">
        <v>41699</v>
      </c>
      <c r="E95" s="109">
        <f t="shared" si="1"/>
        <v>3</v>
      </c>
      <c r="F95" s="109" t="s">
        <v>38</v>
      </c>
      <c r="G95" s="2" t="s">
        <v>43</v>
      </c>
      <c r="H95" s="2" t="s">
        <v>40</v>
      </c>
      <c r="I95" s="2" t="s">
        <v>41</v>
      </c>
      <c r="J95" s="112">
        <v>2401016.5399000002</v>
      </c>
    </row>
    <row r="96" spans="1:10">
      <c r="A96" s="2" t="s">
        <v>35</v>
      </c>
      <c r="B96" s="2" t="s">
        <v>36</v>
      </c>
      <c r="C96" s="2" t="s">
        <v>65</v>
      </c>
      <c r="D96" s="108">
        <v>41730</v>
      </c>
      <c r="E96" s="109">
        <f t="shared" si="1"/>
        <v>4</v>
      </c>
      <c r="F96" s="109" t="s">
        <v>38</v>
      </c>
      <c r="G96" s="2" t="s">
        <v>43</v>
      </c>
      <c r="H96" s="2" t="s">
        <v>40</v>
      </c>
      <c r="I96" s="2" t="s">
        <v>41</v>
      </c>
      <c r="J96" s="112">
        <v>1988364.2834000001</v>
      </c>
    </row>
    <row r="97" spans="1:10">
      <c r="A97" s="2" t="s">
        <v>35</v>
      </c>
      <c r="B97" s="2" t="s">
        <v>36</v>
      </c>
      <c r="C97" s="2" t="s">
        <v>65</v>
      </c>
      <c r="D97" s="108">
        <v>41760</v>
      </c>
      <c r="E97" s="109">
        <f t="shared" si="1"/>
        <v>5</v>
      </c>
      <c r="F97" s="109" t="s">
        <v>38</v>
      </c>
      <c r="G97" s="2" t="s">
        <v>43</v>
      </c>
      <c r="H97" s="2" t="s">
        <v>40</v>
      </c>
      <c r="I97" s="2" t="s">
        <v>41</v>
      </c>
      <c r="J97" s="112">
        <v>1787780.9268</v>
      </c>
    </row>
    <row r="98" spans="1:10">
      <c r="A98" s="2" t="s">
        <v>35</v>
      </c>
      <c r="B98" s="2" t="s">
        <v>36</v>
      </c>
      <c r="C98" s="2" t="s">
        <v>65</v>
      </c>
      <c r="D98" s="108">
        <v>41791</v>
      </c>
      <c r="E98" s="109">
        <f t="shared" si="1"/>
        <v>6</v>
      </c>
      <c r="F98" s="109" t="s">
        <v>38</v>
      </c>
      <c r="G98" s="2" t="s">
        <v>43</v>
      </c>
      <c r="H98" s="2" t="s">
        <v>40</v>
      </c>
      <c r="I98" s="2" t="s">
        <v>41</v>
      </c>
      <c r="J98" s="112">
        <v>1975620.4446</v>
      </c>
    </row>
    <row r="99" spans="1:10">
      <c r="A99" s="2" t="s">
        <v>35</v>
      </c>
      <c r="B99" s="2" t="s">
        <v>36</v>
      </c>
      <c r="C99" s="2" t="s">
        <v>65</v>
      </c>
      <c r="D99" s="108">
        <v>41456</v>
      </c>
      <c r="E99" s="109">
        <f t="shared" si="1"/>
        <v>7</v>
      </c>
      <c r="F99" s="109" t="s">
        <v>38</v>
      </c>
      <c r="G99" s="2" t="s">
        <v>43</v>
      </c>
      <c r="H99" s="2" t="s">
        <v>42</v>
      </c>
      <c r="I99" s="2" t="s">
        <v>41</v>
      </c>
      <c r="J99" s="112">
        <v>3850677.9939999999</v>
      </c>
    </row>
    <row r="100" spans="1:10">
      <c r="A100" s="2" t="s">
        <v>35</v>
      </c>
      <c r="B100" s="2" t="s">
        <v>36</v>
      </c>
      <c r="C100" s="2" t="s">
        <v>65</v>
      </c>
      <c r="D100" s="108">
        <v>41487</v>
      </c>
      <c r="E100" s="109">
        <f t="shared" si="1"/>
        <v>8</v>
      </c>
      <c r="F100" s="109" t="s">
        <v>38</v>
      </c>
      <c r="G100" s="2" t="s">
        <v>43</v>
      </c>
      <c r="H100" s="2" t="s">
        <v>42</v>
      </c>
      <c r="I100" s="2" t="s">
        <v>41</v>
      </c>
      <c r="J100" s="112">
        <v>3245403.2080000001</v>
      </c>
    </row>
    <row r="101" spans="1:10">
      <c r="A101" s="2" t="s">
        <v>35</v>
      </c>
      <c r="B101" s="2" t="s">
        <v>36</v>
      </c>
      <c r="C101" s="2" t="s">
        <v>65</v>
      </c>
      <c r="D101" s="108">
        <v>41518</v>
      </c>
      <c r="E101" s="109">
        <f t="shared" si="1"/>
        <v>9</v>
      </c>
      <c r="F101" s="109" t="s">
        <v>38</v>
      </c>
      <c r="G101" s="2" t="s">
        <v>43</v>
      </c>
      <c r="H101" s="2" t="s">
        <v>42</v>
      </c>
      <c r="I101" s="2" t="s">
        <v>41</v>
      </c>
      <c r="J101" s="112">
        <v>3585755.5820000004</v>
      </c>
    </row>
    <row r="102" spans="1:10">
      <c r="A102" s="2" t="s">
        <v>35</v>
      </c>
      <c r="B102" s="2" t="s">
        <v>36</v>
      </c>
      <c r="C102" s="2" t="s">
        <v>65</v>
      </c>
      <c r="D102" s="108">
        <v>41548</v>
      </c>
      <c r="E102" s="109">
        <f t="shared" si="1"/>
        <v>10</v>
      </c>
      <c r="F102" s="109" t="s">
        <v>38</v>
      </c>
      <c r="G102" s="2" t="s">
        <v>43</v>
      </c>
      <c r="H102" s="2" t="s">
        <v>42</v>
      </c>
      <c r="I102" s="2" t="s">
        <v>41</v>
      </c>
      <c r="J102" s="112">
        <v>3367029.6159999999</v>
      </c>
    </row>
    <row r="103" spans="1:10">
      <c r="A103" s="2" t="s">
        <v>35</v>
      </c>
      <c r="B103" s="2" t="s">
        <v>36</v>
      </c>
      <c r="C103" s="2" t="s">
        <v>65</v>
      </c>
      <c r="D103" s="108">
        <v>41579</v>
      </c>
      <c r="E103" s="109">
        <f t="shared" si="1"/>
        <v>11</v>
      </c>
      <c r="F103" s="109" t="s">
        <v>38</v>
      </c>
      <c r="G103" s="2" t="s">
        <v>43</v>
      </c>
      <c r="H103" s="2" t="s">
        <v>42</v>
      </c>
      <c r="I103" s="2" t="s">
        <v>41</v>
      </c>
      <c r="J103" s="112">
        <v>3073977.9560000002</v>
      </c>
    </row>
    <row r="104" spans="1:10">
      <c r="A104" s="2" t="s">
        <v>35</v>
      </c>
      <c r="B104" s="2" t="s">
        <v>36</v>
      </c>
      <c r="C104" s="2" t="s">
        <v>65</v>
      </c>
      <c r="D104" s="108">
        <v>41609</v>
      </c>
      <c r="E104" s="109">
        <f t="shared" si="1"/>
        <v>12</v>
      </c>
      <c r="F104" s="109" t="s">
        <v>38</v>
      </c>
      <c r="G104" s="2" t="s">
        <v>43</v>
      </c>
      <c r="H104" s="2" t="s">
        <v>42</v>
      </c>
      <c r="I104" s="2" t="s">
        <v>41</v>
      </c>
      <c r="J104" s="112">
        <v>3458435.4720000001</v>
      </c>
    </row>
    <row r="105" spans="1:10">
      <c r="A105" s="2" t="s">
        <v>35</v>
      </c>
      <c r="B105" s="2" t="s">
        <v>36</v>
      </c>
      <c r="C105" s="2" t="s">
        <v>65</v>
      </c>
      <c r="D105" s="108">
        <v>41640</v>
      </c>
      <c r="E105" s="109">
        <f t="shared" si="1"/>
        <v>1</v>
      </c>
      <c r="F105" s="109" t="s">
        <v>38</v>
      </c>
      <c r="G105" s="2" t="s">
        <v>43</v>
      </c>
      <c r="H105" s="2" t="s">
        <v>42</v>
      </c>
      <c r="I105" s="2" t="s">
        <v>41</v>
      </c>
      <c r="J105" s="112">
        <v>4967568.3600000003</v>
      </c>
    </row>
    <row r="106" spans="1:10">
      <c r="A106" s="2" t="s">
        <v>35</v>
      </c>
      <c r="B106" s="2" t="s">
        <v>36</v>
      </c>
      <c r="C106" s="2" t="s">
        <v>65</v>
      </c>
      <c r="D106" s="108">
        <v>41671</v>
      </c>
      <c r="E106" s="109">
        <f t="shared" si="1"/>
        <v>2</v>
      </c>
      <c r="F106" s="109" t="s">
        <v>38</v>
      </c>
      <c r="G106" s="2" t="s">
        <v>43</v>
      </c>
      <c r="H106" s="2" t="s">
        <v>42</v>
      </c>
      <c r="I106" s="2" t="s">
        <v>41</v>
      </c>
      <c r="J106" s="112">
        <v>4506877.9400000004</v>
      </c>
    </row>
    <row r="107" spans="1:10">
      <c r="A107" s="2" t="s">
        <v>35</v>
      </c>
      <c r="B107" s="2" t="s">
        <v>36</v>
      </c>
      <c r="C107" s="2" t="s">
        <v>65</v>
      </c>
      <c r="D107" s="108">
        <v>41699</v>
      </c>
      <c r="E107" s="109">
        <f t="shared" si="1"/>
        <v>3</v>
      </c>
      <c r="F107" s="109" t="s">
        <v>38</v>
      </c>
      <c r="G107" s="2" t="s">
        <v>43</v>
      </c>
      <c r="H107" s="2" t="s">
        <v>42</v>
      </c>
      <c r="I107" s="2" t="s">
        <v>41</v>
      </c>
      <c r="J107" s="112">
        <v>4365484.6179999998</v>
      </c>
    </row>
    <row r="108" spans="1:10">
      <c r="A108" s="2" t="s">
        <v>35</v>
      </c>
      <c r="B108" s="2" t="s">
        <v>36</v>
      </c>
      <c r="C108" s="2" t="s">
        <v>65</v>
      </c>
      <c r="D108" s="108">
        <v>41730</v>
      </c>
      <c r="E108" s="109">
        <f t="shared" si="1"/>
        <v>4</v>
      </c>
      <c r="F108" s="109" t="s">
        <v>38</v>
      </c>
      <c r="G108" s="2" t="s">
        <v>43</v>
      </c>
      <c r="H108" s="2" t="s">
        <v>42</v>
      </c>
      <c r="I108" s="2" t="s">
        <v>41</v>
      </c>
      <c r="J108" s="112">
        <v>4615207.7879999997</v>
      </c>
    </row>
    <row r="109" spans="1:10">
      <c r="A109" s="2" t="s">
        <v>35</v>
      </c>
      <c r="B109" s="2" t="s">
        <v>36</v>
      </c>
      <c r="C109" s="2" t="s">
        <v>65</v>
      </c>
      <c r="D109" s="108">
        <v>41760</v>
      </c>
      <c r="E109" s="109">
        <f t="shared" si="1"/>
        <v>5</v>
      </c>
      <c r="F109" s="109" t="s">
        <v>38</v>
      </c>
      <c r="G109" s="2" t="s">
        <v>43</v>
      </c>
      <c r="H109" s="2" t="s">
        <v>42</v>
      </c>
      <c r="I109" s="2" t="s">
        <v>41</v>
      </c>
      <c r="J109" s="112">
        <v>3250510.7760000005</v>
      </c>
    </row>
    <row r="110" spans="1:10">
      <c r="A110" s="2" t="s">
        <v>35</v>
      </c>
      <c r="B110" s="2" t="s">
        <v>36</v>
      </c>
      <c r="C110" s="2" t="s">
        <v>65</v>
      </c>
      <c r="D110" s="108">
        <v>41791</v>
      </c>
      <c r="E110" s="109">
        <f t="shared" si="1"/>
        <v>6</v>
      </c>
      <c r="F110" s="109" t="s">
        <v>38</v>
      </c>
      <c r="G110" s="2" t="s">
        <v>43</v>
      </c>
      <c r="H110" s="2" t="s">
        <v>42</v>
      </c>
      <c r="I110" s="2" t="s">
        <v>41</v>
      </c>
      <c r="J110" s="112">
        <v>3592037.1720000003</v>
      </c>
    </row>
    <row r="111" spans="1:10">
      <c r="A111" s="2" t="s">
        <v>35</v>
      </c>
      <c r="B111" s="2" t="s">
        <v>36</v>
      </c>
      <c r="C111" s="2" t="s">
        <v>65</v>
      </c>
      <c r="D111" s="108">
        <v>41456</v>
      </c>
      <c r="E111" s="109">
        <f t="shared" si="1"/>
        <v>7</v>
      </c>
      <c r="F111" s="109" t="s">
        <v>38</v>
      </c>
      <c r="G111" s="2" t="s">
        <v>44</v>
      </c>
      <c r="H111" s="2" t="s">
        <v>40</v>
      </c>
      <c r="I111" s="2" t="s">
        <v>41</v>
      </c>
      <c r="J111" s="112">
        <v>4139478.8435499985</v>
      </c>
    </row>
    <row r="112" spans="1:10">
      <c r="A112" s="2" t="s">
        <v>35</v>
      </c>
      <c r="B112" s="2" t="s">
        <v>36</v>
      </c>
      <c r="C112" s="2" t="s">
        <v>65</v>
      </c>
      <c r="D112" s="108">
        <v>41487</v>
      </c>
      <c r="E112" s="109">
        <f t="shared" si="1"/>
        <v>8</v>
      </c>
      <c r="F112" s="109" t="s">
        <v>38</v>
      </c>
      <c r="G112" s="2" t="s">
        <v>44</v>
      </c>
      <c r="H112" s="2" t="s">
        <v>40</v>
      </c>
      <c r="I112" s="2" t="s">
        <v>41</v>
      </c>
      <c r="J112" s="112">
        <v>3488808.4485999988</v>
      </c>
    </row>
    <row r="113" spans="1:10">
      <c r="A113" s="2" t="s">
        <v>35</v>
      </c>
      <c r="B113" s="2" t="s">
        <v>36</v>
      </c>
      <c r="C113" s="2" t="s">
        <v>65</v>
      </c>
      <c r="D113" s="108">
        <v>41518</v>
      </c>
      <c r="E113" s="109">
        <f t="shared" si="1"/>
        <v>9</v>
      </c>
      <c r="F113" s="109" t="s">
        <v>38</v>
      </c>
      <c r="G113" s="2" t="s">
        <v>44</v>
      </c>
      <c r="H113" s="2" t="s">
        <v>40</v>
      </c>
      <c r="I113" s="2" t="s">
        <v>41</v>
      </c>
      <c r="J113" s="112">
        <v>3854687.2506499989</v>
      </c>
    </row>
    <row r="114" spans="1:10">
      <c r="A114" s="2" t="s">
        <v>35</v>
      </c>
      <c r="B114" s="2" t="s">
        <v>36</v>
      </c>
      <c r="C114" s="2" t="s">
        <v>65</v>
      </c>
      <c r="D114" s="108">
        <v>41548</v>
      </c>
      <c r="E114" s="109">
        <f t="shared" si="1"/>
        <v>10</v>
      </c>
      <c r="F114" s="109" t="s">
        <v>38</v>
      </c>
      <c r="G114" s="2" t="s">
        <v>44</v>
      </c>
      <c r="H114" s="2" t="s">
        <v>40</v>
      </c>
      <c r="I114" s="2" t="s">
        <v>41</v>
      </c>
      <c r="J114" s="112">
        <v>3619556.8371999986</v>
      </c>
    </row>
    <row r="115" spans="1:10">
      <c r="A115" s="2" t="s">
        <v>35</v>
      </c>
      <c r="B115" s="2" t="s">
        <v>36</v>
      </c>
      <c r="C115" s="2" t="s">
        <v>65</v>
      </c>
      <c r="D115" s="108">
        <v>41579</v>
      </c>
      <c r="E115" s="109">
        <f t="shared" si="1"/>
        <v>11</v>
      </c>
      <c r="F115" s="109" t="s">
        <v>38</v>
      </c>
      <c r="G115" s="2" t="s">
        <v>44</v>
      </c>
      <c r="H115" s="2" t="s">
        <v>40</v>
      </c>
      <c r="I115" s="2" t="s">
        <v>41</v>
      </c>
      <c r="J115" s="112">
        <v>3304526.302699999</v>
      </c>
    </row>
    <row r="116" spans="1:10">
      <c r="A116" s="2" t="s">
        <v>35</v>
      </c>
      <c r="B116" s="2" t="s">
        <v>36</v>
      </c>
      <c r="C116" s="2" t="s">
        <v>65</v>
      </c>
      <c r="D116" s="108">
        <v>41609</v>
      </c>
      <c r="E116" s="109">
        <f t="shared" si="1"/>
        <v>12</v>
      </c>
      <c r="F116" s="109" t="s">
        <v>38</v>
      </c>
      <c r="G116" s="2" t="s">
        <v>44</v>
      </c>
      <c r="H116" s="2" t="s">
        <v>40</v>
      </c>
      <c r="I116" s="2" t="s">
        <v>41</v>
      </c>
      <c r="J116" s="112">
        <v>3717818.1323999991</v>
      </c>
    </row>
    <row r="117" spans="1:10">
      <c r="A117" s="2" t="s">
        <v>35</v>
      </c>
      <c r="B117" s="2" t="s">
        <v>36</v>
      </c>
      <c r="C117" s="2" t="s">
        <v>65</v>
      </c>
      <c r="D117" s="108">
        <v>41640</v>
      </c>
      <c r="E117" s="109">
        <f t="shared" si="1"/>
        <v>1</v>
      </c>
      <c r="F117" s="109" t="s">
        <v>38</v>
      </c>
      <c r="G117" s="2" t="s">
        <v>44</v>
      </c>
      <c r="H117" s="2" t="s">
        <v>40</v>
      </c>
      <c r="I117" s="2" t="s">
        <v>41</v>
      </c>
      <c r="J117" s="112">
        <v>5340135.9869999988</v>
      </c>
    </row>
    <row r="118" spans="1:10">
      <c r="A118" s="2" t="s">
        <v>35</v>
      </c>
      <c r="B118" s="2" t="s">
        <v>36</v>
      </c>
      <c r="C118" s="2" t="s">
        <v>65</v>
      </c>
      <c r="D118" s="108">
        <v>41671</v>
      </c>
      <c r="E118" s="109">
        <f t="shared" si="1"/>
        <v>2</v>
      </c>
      <c r="F118" s="109" t="s">
        <v>38</v>
      </c>
      <c r="G118" s="2" t="s">
        <v>44</v>
      </c>
      <c r="H118" s="2" t="s">
        <v>40</v>
      </c>
      <c r="I118" s="2" t="s">
        <v>41</v>
      </c>
      <c r="J118" s="112">
        <v>4844893.7854999984</v>
      </c>
    </row>
    <row r="119" spans="1:10">
      <c r="A119" s="2" t="s">
        <v>35</v>
      </c>
      <c r="B119" s="2" t="s">
        <v>36</v>
      </c>
      <c r="C119" s="2" t="s">
        <v>65</v>
      </c>
      <c r="D119" s="108">
        <v>41699</v>
      </c>
      <c r="E119" s="109">
        <f t="shared" si="1"/>
        <v>3</v>
      </c>
      <c r="F119" s="109" t="s">
        <v>38</v>
      </c>
      <c r="G119" s="2" t="s">
        <v>44</v>
      </c>
      <c r="H119" s="2" t="s">
        <v>40</v>
      </c>
      <c r="I119" s="2" t="s">
        <v>41</v>
      </c>
      <c r="J119" s="112">
        <v>4692895.9643499991</v>
      </c>
    </row>
    <row r="120" spans="1:10">
      <c r="A120" s="2" t="s">
        <v>35</v>
      </c>
      <c r="B120" s="2" t="s">
        <v>36</v>
      </c>
      <c r="C120" s="2" t="s">
        <v>65</v>
      </c>
      <c r="D120" s="108">
        <v>41730</v>
      </c>
      <c r="E120" s="109">
        <f t="shared" si="1"/>
        <v>4</v>
      </c>
      <c r="F120" s="109" t="s">
        <v>38</v>
      </c>
      <c r="G120" s="2" t="s">
        <v>44</v>
      </c>
      <c r="H120" s="2" t="s">
        <v>40</v>
      </c>
      <c r="I120" s="2" t="s">
        <v>41</v>
      </c>
      <c r="J120" s="112">
        <v>4886348.3721000003</v>
      </c>
    </row>
    <row r="121" spans="1:10">
      <c r="A121" s="2" t="s">
        <v>35</v>
      </c>
      <c r="B121" s="2" t="s">
        <v>36</v>
      </c>
      <c r="C121" s="2" t="s">
        <v>65</v>
      </c>
      <c r="D121" s="108">
        <v>41760</v>
      </c>
      <c r="E121" s="109">
        <f t="shared" si="1"/>
        <v>5</v>
      </c>
      <c r="F121" s="109" t="s">
        <v>38</v>
      </c>
      <c r="G121" s="2" t="s">
        <v>44</v>
      </c>
      <c r="H121" s="2" t="s">
        <v>40</v>
      </c>
      <c r="I121" s="2" t="s">
        <v>41</v>
      </c>
      <c r="J121" s="112">
        <v>3494299.084199999</v>
      </c>
    </row>
    <row r="122" spans="1:10">
      <c r="A122" s="2" t="s">
        <v>35</v>
      </c>
      <c r="B122" s="2" t="s">
        <v>36</v>
      </c>
      <c r="C122" s="2" t="s">
        <v>65</v>
      </c>
      <c r="D122" s="108">
        <v>41791</v>
      </c>
      <c r="E122" s="109">
        <f t="shared" si="1"/>
        <v>6</v>
      </c>
      <c r="F122" s="109" t="s">
        <v>38</v>
      </c>
      <c r="G122" s="2" t="s">
        <v>44</v>
      </c>
      <c r="H122" s="2" t="s">
        <v>40</v>
      </c>
      <c r="I122" s="2" t="s">
        <v>41</v>
      </c>
      <c r="J122" s="112">
        <v>3861439.9598999987</v>
      </c>
    </row>
    <row r="123" spans="1:10">
      <c r="A123" s="2" t="s">
        <v>35</v>
      </c>
      <c r="B123" s="2" t="s">
        <v>36</v>
      </c>
      <c r="C123" s="2" t="s">
        <v>66</v>
      </c>
      <c r="D123" s="108">
        <v>41456</v>
      </c>
      <c r="E123" s="109">
        <f>MONTH(D123)</f>
        <v>7</v>
      </c>
      <c r="F123" s="109" t="s">
        <v>38</v>
      </c>
      <c r="G123" s="2" t="s">
        <v>39</v>
      </c>
      <c r="H123" s="2" t="s">
        <v>40</v>
      </c>
      <c r="I123" s="2" t="s">
        <v>41</v>
      </c>
      <c r="J123" s="112">
        <v>1766228.7212499999</v>
      </c>
    </row>
    <row r="124" spans="1:10">
      <c r="A124" s="2" t="s">
        <v>35</v>
      </c>
      <c r="B124" s="2" t="s">
        <v>36</v>
      </c>
      <c r="C124" s="2" t="s">
        <v>66</v>
      </c>
      <c r="D124" s="108">
        <v>41487</v>
      </c>
      <c r="E124" s="109">
        <f t="shared" ref="E124:E187" si="2">MONTH(D124)</f>
        <v>8</v>
      </c>
      <c r="F124" s="109" t="s">
        <v>38</v>
      </c>
      <c r="G124" s="2" t="s">
        <v>39</v>
      </c>
      <c r="H124" s="2" t="s">
        <v>40</v>
      </c>
      <c r="I124" s="2" t="s">
        <v>41</v>
      </c>
      <c r="J124" s="112">
        <v>1951422.76125</v>
      </c>
    </row>
    <row r="125" spans="1:10">
      <c r="A125" s="2" t="s">
        <v>35</v>
      </c>
      <c r="B125" s="2" t="s">
        <v>36</v>
      </c>
      <c r="C125" s="2" t="s">
        <v>66</v>
      </c>
      <c r="D125" s="108">
        <v>41518</v>
      </c>
      <c r="E125" s="109">
        <f t="shared" si="2"/>
        <v>9</v>
      </c>
      <c r="F125" s="109" t="s">
        <v>38</v>
      </c>
      <c r="G125" s="2" t="s">
        <v>39</v>
      </c>
      <c r="H125" s="2" t="s">
        <v>40</v>
      </c>
      <c r="I125" s="2" t="s">
        <v>41</v>
      </c>
      <c r="J125" s="112">
        <v>1699371.23875</v>
      </c>
    </row>
    <row r="126" spans="1:10">
      <c r="A126" s="2" t="s">
        <v>35</v>
      </c>
      <c r="B126" s="2" t="s">
        <v>36</v>
      </c>
      <c r="C126" s="2" t="s">
        <v>66</v>
      </c>
      <c r="D126" s="108">
        <v>41548</v>
      </c>
      <c r="E126" s="109">
        <f t="shared" si="2"/>
        <v>10</v>
      </c>
      <c r="F126" s="109" t="s">
        <v>38</v>
      </c>
      <c r="G126" s="2" t="s">
        <v>39</v>
      </c>
      <c r="H126" s="2" t="s">
        <v>40</v>
      </c>
      <c r="I126" s="2" t="s">
        <v>41</v>
      </c>
      <c r="J126" s="112">
        <v>1502189.2037500001</v>
      </c>
    </row>
    <row r="127" spans="1:10">
      <c r="A127" s="2" t="s">
        <v>35</v>
      </c>
      <c r="B127" s="2" t="s">
        <v>36</v>
      </c>
      <c r="C127" s="2" t="s">
        <v>66</v>
      </c>
      <c r="D127" s="108">
        <v>41579</v>
      </c>
      <c r="E127" s="109">
        <f t="shared" si="2"/>
        <v>11</v>
      </c>
      <c r="F127" s="109" t="s">
        <v>38</v>
      </c>
      <c r="G127" s="2" t="s">
        <v>39</v>
      </c>
      <c r="H127" s="2" t="s">
        <v>40</v>
      </c>
      <c r="I127" s="2" t="s">
        <v>41</v>
      </c>
      <c r="J127" s="112">
        <v>1650239.5062500001</v>
      </c>
    </row>
    <row r="128" spans="1:10">
      <c r="A128" s="2" t="s">
        <v>35</v>
      </c>
      <c r="B128" s="2" t="s">
        <v>36</v>
      </c>
      <c r="C128" s="2" t="s">
        <v>66</v>
      </c>
      <c r="D128" s="108">
        <v>41609</v>
      </c>
      <c r="E128" s="109">
        <f t="shared" si="2"/>
        <v>12</v>
      </c>
      <c r="F128" s="109" t="s">
        <v>38</v>
      </c>
      <c r="G128" s="2" t="s">
        <v>39</v>
      </c>
      <c r="H128" s="2" t="s">
        <v>40</v>
      </c>
      <c r="I128" s="2" t="s">
        <v>41</v>
      </c>
      <c r="J128" s="112">
        <v>1406546.085</v>
      </c>
    </row>
    <row r="129" spans="1:10">
      <c r="A129" s="2" t="s">
        <v>35</v>
      </c>
      <c r="B129" s="2" t="s">
        <v>36</v>
      </c>
      <c r="C129" s="2" t="s">
        <v>66</v>
      </c>
      <c r="D129" s="108">
        <v>41640</v>
      </c>
      <c r="E129" s="109">
        <f t="shared" si="2"/>
        <v>1</v>
      </c>
      <c r="F129" s="109" t="s">
        <v>38</v>
      </c>
      <c r="G129" s="2" t="s">
        <v>39</v>
      </c>
      <c r="H129" s="2" t="s">
        <v>40</v>
      </c>
      <c r="I129" s="2" t="s">
        <v>41</v>
      </c>
      <c r="J129" s="112">
        <v>2151540.1949999998</v>
      </c>
    </row>
    <row r="130" spans="1:10">
      <c r="A130" s="2" t="s">
        <v>35</v>
      </c>
      <c r="B130" s="2" t="s">
        <v>36</v>
      </c>
      <c r="C130" s="2" t="s">
        <v>66</v>
      </c>
      <c r="D130" s="108">
        <v>41671</v>
      </c>
      <c r="E130" s="109">
        <f t="shared" si="2"/>
        <v>2</v>
      </c>
      <c r="F130" s="109" t="s">
        <v>38</v>
      </c>
      <c r="G130" s="2" t="s">
        <v>39</v>
      </c>
      <c r="H130" s="2" t="s">
        <v>40</v>
      </c>
      <c r="I130" s="2" t="s">
        <v>41</v>
      </c>
      <c r="J130" s="112">
        <v>2191228.2262499998</v>
      </c>
    </row>
    <row r="131" spans="1:10">
      <c r="A131" s="2" t="s">
        <v>35</v>
      </c>
      <c r="B131" s="2" t="s">
        <v>36</v>
      </c>
      <c r="C131" s="2" t="s">
        <v>66</v>
      </c>
      <c r="D131" s="108">
        <v>41699</v>
      </c>
      <c r="E131" s="109">
        <f t="shared" si="2"/>
        <v>3</v>
      </c>
      <c r="F131" s="109" t="s">
        <v>38</v>
      </c>
      <c r="G131" s="2" t="s">
        <v>39</v>
      </c>
      <c r="H131" s="2" t="s">
        <v>40</v>
      </c>
      <c r="I131" s="2" t="s">
        <v>41</v>
      </c>
      <c r="J131" s="112">
        <v>1965526.61625</v>
      </c>
    </row>
    <row r="132" spans="1:10">
      <c r="A132" s="2" t="s">
        <v>35</v>
      </c>
      <c r="B132" s="2" t="s">
        <v>36</v>
      </c>
      <c r="C132" s="2" t="s">
        <v>66</v>
      </c>
      <c r="D132" s="108">
        <v>41730</v>
      </c>
      <c r="E132" s="109">
        <f t="shared" si="2"/>
        <v>4</v>
      </c>
      <c r="F132" s="109" t="s">
        <v>38</v>
      </c>
      <c r="G132" s="2" t="s">
        <v>39</v>
      </c>
      <c r="H132" s="2" t="s">
        <v>40</v>
      </c>
      <c r="I132" s="2" t="s">
        <v>41</v>
      </c>
      <c r="J132" s="112">
        <v>2084911.36</v>
      </c>
    </row>
    <row r="133" spans="1:10">
      <c r="A133" s="2" t="s">
        <v>35</v>
      </c>
      <c r="B133" s="2" t="s">
        <v>36</v>
      </c>
      <c r="C133" s="2" t="s">
        <v>66</v>
      </c>
      <c r="D133" s="108">
        <v>41760</v>
      </c>
      <c r="E133" s="109">
        <f t="shared" si="2"/>
        <v>5</v>
      </c>
      <c r="F133" s="109" t="s">
        <v>38</v>
      </c>
      <c r="G133" s="2" t="s">
        <v>39</v>
      </c>
      <c r="H133" s="2" t="s">
        <v>40</v>
      </c>
      <c r="I133" s="2" t="s">
        <v>41</v>
      </c>
      <c r="J133" s="112">
        <v>2053699.35375</v>
      </c>
    </row>
    <row r="134" spans="1:10">
      <c r="A134" s="2" t="s">
        <v>35</v>
      </c>
      <c r="B134" s="2" t="s">
        <v>36</v>
      </c>
      <c r="C134" s="2" t="s">
        <v>66</v>
      </c>
      <c r="D134" s="108">
        <v>41791</v>
      </c>
      <c r="E134" s="109">
        <f t="shared" si="2"/>
        <v>6</v>
      </c>
      <c r="F134" s="109" t="s">
        <v>38</v>
      </c>
      <c r="G134" s="2" t="s">
        <v>39</v>
      </c>
      <c r="H134" s="2" t="s">
        <v>40</v>
      </c>
      <c r="I134" s="2" t="s">
        <v>41</v>
      </c>
      <c r="J134" s="112">
        <v>2197266.9237500001</v>
      </c>
    </row>
    <row r="135" spans="1:10">
      <c r="A135" s="2" t="s">
        <v>35</v>
      </c>
      <c r="B135" s="2" t="s">
        <v>36</v>
      </c>
      <c r="C135" s="2" t="s">
        <v>66</v>
      </c>
      <c r="D135" s="108">
        <v>41456</v>
      </c>
      <c r="E135" s="109">
        <f t="shared" si="2"/>
        <v>7</v>
      </c>
      <c r="F135" s="109" t="s">
        <v>38</v>
      </c>
      <c r="G135" s="2" t="s">
        <v>39</v>
      </c>
      <c r="H135" s="2" t="s">
        <v>42</v>
      </c>
      <c r="I135" s="2" t="s">
        <v>41</v>
      </c>
      <c r="J135" s="112">
        <v>3532457.4424999999</v>
      </c>
    </row>
    <row r="136" spans="1:10">
      <c r="A136" s="2" t="s">
        <v>35</v>
      </c>
      <c r="B136" s="2" t="s">
        <v>36</v>
      </c>
      <c r="C136" s="2" t="s">
        <v>66</v>
      </c>
      <c r="D136" s="108">
        <v>41487</v>
      </c>
      <c r="E136" s="109">
        <f t="shared" si="2"/>
        <v>8</v>
      </c>
      <c r="F136" s="109" t="s">
        <v>38</v>
      </c>
      <c r="G136" s="2" t="s">
        <v>39</v>
      </c>
      <c r="H136" s="2" t="s">
        <v>42</v>
      </c>
      <c r="I136" s="2" t="s">
        <v>41</v>
      </c>
      <c r="J136" s="112">
        <v>3902845.5225</v>
      </c>
    </row>
    <row r="137" spans="1:10">
      <c r="A137" s="2" t="s">
        <v>35</v>
      </c>
      <c r="B137" s="2" t="s">
        <v>36</v>
      </c>
      <c r="C137" s="2" t="s">
        <v>66</v>
      </c>
      <c r="D137" s="108">
        <v>41518</v>
      </c>
      <c r="E137" s="109">
        <f t="shared" si="2"/>
        <v>9</v>
      </c>
      <c r="F137" s="109" t="s">
        <v>38</v>
      </c>
      <c r="G137" s="2" t="s">
        <v>39</v>
      </c>
      <c r="H137" s="2" t="s">
        <v>42</v>
      </c>
      <c r="I137" s="2" t="s">
        <v>41</v>
      </c>
      <c r="J137" s="112">
        <v>3398742.4775</v>
      </c>
    </row>
    <row r="138" spans="1:10">
      <c r="A138" s="2" t="s">
        <v>35</v>
      </c>
      <c r="B138" s="2" t="s">
        <v>36</v>
      </c>
      <c r="C138" s="2" t="s">
        <v>66</v>
      </c>
      <c r="D138" s="108">
        <v>41548</v>
      </c>
      <c r="E138" s="109">
        <f t="shared" si="2"/>
        <v>10</v>
      </c>
      <c r="F138" s="109" t="s">
        <v>38</v>
      </c>
      <c r="G138" s="2" t="s">
        <v>39</v>
      </c>
      <c r="H138" s="2" t="s">
        <v>42</v>
      </c>
      <c r="I138" s="2" t="s">
        <v>41</v>
      </c>
      <c r="J138" s="112">
        <v>3004378.4075000002</v>
      </c>
    </row>
    <row r="139" spans="1:10">
      <c r="A139" s="2" t="s">
        <v>35</v>
      </c>
      <c r="B139" s="2" t="s">
        <v>36</v>
      </c>
      <c r="C139" s="2" t="s">
        <v>66</v>
      </c>
      <c r="D139" s="108">
        <v>41579</v>
      </c>
      <c r="E139" s="109">
        <f t="shared" si="2"/>
        <v>11</v>
      </c>
      <c r="F139" s="109" t="s">
        <v>38</v>
      </c>
      <c r="G139" s="2" t="s">
        <v>39</v>
      </c>
      <c r="H139" s="2" t="s">
        <v>42</v>
      </c>
      <c r="I139" s="2" t="s">
        <v>41</v>
      </c>
      <c r="J139" s="112">
        <v>3300479.0125000002</v>
      </c>
    </row>
    <row r="140" spans="1:10">
      <c r="A140" s="2" t="s">
        <v>35</v>
      </c>
      <c r="B140" s="2" t="s">
        <v>36</v>
      </c>
      <c r="C140" s="2" t="s">
        <v>66</v>
      </c>
      <c r="D140" s="108">
        <v>41609</v>
      </c>
      <c r="E140" s="109">
        <f t="shared" si="2"/>
        <v>12</v>
      </c>
      <c r="F140" s="109" t="s">
        <v>38</v>
      </c>
      <c r="G140" s="2" t="s">
        <v>39</v>
      </c>
      <c r="H140" s="2" t="s">
        <v>42</v>
      </c>
      <c r="I140" s="2" t="s">
        <v>41</v>
      </c>
      <c r="J140" s="112">
        <v>2813092.17</v>
      </c>
    </row>
    <row r="141" spans="1:10">
      <c r="A141" s="2" t="s">
        <v>35</v>
      </c>
      <c r="B141" s="2" t="s">
        <v>36</v>
      </c>
      <c r="C141" s="2" t="s">
        <v>66</v>
      </c>
      <c r="D141" s="108">
        <v>41640</v>
      </c>
      <c r="E141" s="109">
        <f t="shared" si="2"/>
        <v>1</v>
      </c>
      <c r="F141" s="109" t="s">
        <v>38</v>
      </c>
      <c r="G141" s="2" t="s">
        <v>39</v>
      </c>
      <c r="H141" s="2" t="s">
        <v>42</v>
      </c>
      <c r="I141" s="2" t="s">
        <v>41</v>
      </c>
      <c r="J141" s="112">
        <v>4303080.3899999997</v>
      </c>
    </row>
    <row r="142" spans="1:10">
      <c r="A142" s="2" t="s">
        <v>35</v>
      </c>
      <c r="B142" s="2" t="s">
        <v>36</v>
      </c>
      <c r="C142" s="2" t="s">
        <v>66</v>
      </c>
      <c r="D142" s="108">
        <v>41671</v>
      </c>
      <c r="E142" s="109">
        <f t="shared" si="2"/>
        <v>2</v>
      </c>
      <c r="F142" s="109" t="s">
        <v>38</v>
      </c>
      <c r="G142" s="2" t="s">
        <v>39</v>
      </c>
      <c r="H142" s="2" t="s">
        <v>42</v>
      </c>
      <c r="I142" s="2" t="s">
        <v>41</v>
      </c>
      <c r="J142" s="112">
        <v>4382456.4524999997</v>
      </c>
    </row>
    <row r="143" spans="1:10">
      <c r="A143" s="2" t="s">
        <v>35</v>
      </c>
      <c r="B143" s="2" t="s">
        <v>36</v>
      </c>
      <c r="C143" s="2" t="s">
        <v>66</v>
      </c>
      <c r="D143" s="108">
        <v>41699</v>
      </c>
      <c r="E143" s="109">
        <f t="shared" si="2"/>
        <v>3</v>
      </c>
      <c r="F143" s="109" t="s">
        <v>38</v>
      </c>
      <c r="G143" s="2" t="s">
        <v>39</v>
      </c>
      <c r="H143" s="2" t="s">
        <v>42</v>
      </c>
      <c r="I143" s="2" t="s">
        <v>41</v>
      </c>
      <c r="J143" s="112">
        <v>3931053.2324999999</v>
      </c>
    </row>
    <row r="144" spans="1:10">
      <c r="A144" s="2" t="s">
        <v>35</v>
      </c>
      <c r="B144" s="2" t="s">
        <v>36</v>
      </c>
      <c r="C144" s="2" t="s">
        <v>66</v>
      </c>
      <c r="D144" s="108">
        <v>41730</v>
      </c>
      <c r="E144" s="109">
        <f t="shared" si="2"/>
        <v>4</v>
      </c>
      <c r="F144" s="109" t="s">
        <v>38</v>
      </c>
      <c r="G144" s="2" t="s">
        <v>39</v>
      </c>
      <c r="H144" s="2" t="s">
        <v>42</v>
      </c>
      <c r="I144" s="2" t="s">
        <v>41</v>
      </c>
      <c r="J144" s="112">
        <v>4169822.72</v>
      </c>
    </row>
    <row r="145" spans="1:10">
      <c r="A145" s="2" t="s">
        <v>35</v>
      </c>
      <c r="B145" s="2" t="s">
        <v>36</v>
      </c>
      <c r="C145" s="2" t="s">
        <v>66</v>
      </c>
      <c r="D145" s="108">
        <v>41760</v>
      </c>
      <c r="E145" s="109">
        <f t="shared" si="2"/>
        <v>5</v>
      </c>
      <c r="F145" s="109" t="s">
        <v>38</v>
      </c>
      <c r="G145" s="2" t="s">
        <v>39</v>
      </c>
      <c r="H145" s="2" t="s">
        <v>42</v>
      </c>
      <c r="I145" s="2" t="s">
        <v>41</v>
      </c>
      <c r="J145" s="112">
        <v>4107398.7075</v>
      </c>
    </row>
    <row r="146" spans="1:10">
      <c r="A146" s="2" t="s">
        <v>35</v>
      </c>
      <c r="B146" s="2" t="s">
        <v>36</v>
      </c>
      <c r="C146" s="2" t="s">
        <v>66</v>
      </c>
      <c r="D146" s="108">
        <v>41791</v>
      </c>
      <c r="E146" s="109">
        <f t="shared" si="2"/>
        <v>6</v>
      </c>
      <c r="F146" s="109" t="s">
        <v>38</v>
      </c>
      <c r="G146" s="2" t="s">
        <v>39</v>
      </c>
      <c r="H146" s="2" t="s">
        <v>42</v>
      </c>
      <c r="I146" s="2" t="s">
        <v>41</v>
      </c>
      <c r="J146" s="112">
        <v>4394533.8475000001</v>
      </c>
    </row>
    <row r="147" spans="1:10">
      <c r="A147" s="2" t="s">
        <v>35</v>
      </c>
      <c r="B147" s="2" t="s">
        <v>36</v>
      </c>
      <c r="C147" s="2" t="s">
        <v>66</v>
      </c>
      <c r="D147" s="108">
        <v>41456</v>
      </c>
      <c r="E147" s="109">
        <f t="shared" si="2"/>
        <v>7</v>
      </c>
      <c r="F147" s="109" t="s">
        <v>38</v>
      </c>
      <c r="G147" s="2" t="s">
        <v>43</v>
      </c>
      <c r="H147" s="2" t="s">
        <v>40</v>
      </c>
      <c r="I147" s="2" t="s">
        <v>41</v>
      </c>
      <c r="J147" s="112">
        <v>1554281.2747</v>
      </c>
    </row>
    <row r="148" spans="1:10">
      <c r="A148" s="2" t="s">
        <v>35</v>
      </c>
      <c r="B148" s="2" t="s">
        <v>36</v>
      </c>
      <c r="C148" s="2" t="s">
        <v>66</v>
      </c>
      <c r="D148" s="108">
        <v>41487</v>
      </c>
      <c r="E148" s="109">
        <f t="shared" si="2"/>
        <v>8</v>
      </c>
      <c r="F148" s="109" t="s">
        <v>38</v>
      </c>
      <c r="G148" s="2" t="s">
        <v>43</v>
      </c>
      <c r="H148" s="2" t="s">
        <v>40</v>
      </c>
      <c r="I148" s="2" t="s">
        <v>41</v>
      </c>
      <c r="J148" s="112">
        <v>1717252.0299</v>
      </c>
    </row>
    <row r="149" spans="1:10">
      <c r="A149" s="2" t="s">
        <v>35</v>
      </c>
      <c r="B149" s="2" t="s">
        <v>36</v>
      </c>
      <c r="C149" s="2" t="s">
        <v>66</v>
      </c>
      <c r="D149" s="108">
        <v>41518</v>
      </c>
      <c r="E149" s="109">
        <f t="shared" si="2"/>
        <v>9</v>
      </c>
      <c r="F149" s="109" t="s">
        <v>38</v>
      </c>
      <c r="G149" s="2" t="s">
        <v>43</v>
      </c>
      <c r="H149" s="2" t="s">
        <v>40</v>
      </c>
      <c r="I149" s="2" t="s">
        <v>41</v>
      </c>
      <c r="J149" s="112">
        <v>1495446.6901</v>
      </c>
    </row>
    <row r="150" spans="1:10">
      <c r="A150" s="2" t="s">
        <v>35</v>
      </c>
      <c r="B150" s="2" t="s">
        <v>36</v>
      </c>
      <c r="C150" s="2" t="s">
        <v>66</v>
      </c>
      <c r="D150" s="108">
        <v>41548</v>
      </c>
      <c r="E150" s="109">
        <f t="shared" si="2"/>
        <v>10</v>
      </c>
      <c r="F150" s="109" t="s">
        <v>38</v>
      </c>
      <c r="G150" s="2" t="s">
        <v>43</v>
      </c>
      <c r="H150" s="2" t="s">
        <v>40</v>
      </c>
      <c r="I150" s="2" t="s">
        <v>41</v>
      </c>
      <c r="J150" s="112">
        <v>1321926.4993</v>
      </c>
    </row>
    <row r="151" spans="1:10">
      <c r="A151" s="2" t="s">
        <v>35</v>
      </c>
      <c r="B151" s="2" t="s">
        <v>36</v>
      </c>
      <c r="C151" s="2" t="s">
        <v>66</v>
      </c>
      <c r="D151" s="108">
        <v>41579</v>
      </c>
      <c r="E151" s="109">
        <f t="shared" si="2"/>
        <v>11</v>
      </c>
      <c r="F151" s="109" t="s">
        <v>38</v>
      </c>
      <c r="G151" s="2" t="s">
        <v>43</v>
      </c>
      <c r="H151" s="2" t="s">
        <v>40</v>
      </c>
      <c r="I151" s="2" t="s">
        <v>41</v>
      </c>
      <c r="J151" s="112">
        <v>1452210.7655</v>
      </c>
    </row>
    <row r="152" spans="1:10">
      <c r="A152" s="2" t="s">
        <v>35</v>
      </c>
      <c r="B152" s="2" t="s">
        <v>36</v>
      </c>
      <c r="C152" s="2" t="s">
        <v>66</v>
      </c>
      <c r="D152" s="108">
        <v>41609</v>
      </c>
      <c r="E152" s="109">
        <f t="shared" si="2"/>
        <v>12</v>
      </c>
      <c r="F152" s="109" t="s">
        <v>38</v>
      </c>
      <c r="G152" s="2" t="s">
        <v>43</v>
      </c>
      <c r="H152" s="2" t="s">
        <v>40</v>
      </c>
      <c r="I152" s="2" t="s">
        <v>41</v>
      </c>
      <c r="J152" s="112">
        <v>1237760.5548</v>
      </c>
    </row>
    <row r="153" spans="1:10">
      <c r="A153" s="2" t="s">
        <v>35</v>
      </c>
      <c r="B153" s="2" t="s">
        <v>36</v>
      </c>
      <c r="C153" s="2" t="s">
        <v>66</v>
      </c>
      <c r="D153" s="108">
        <v>41640</v>
      </c>
      <c r="E153" s="109">
        <f t="shared" si="2"/>
        <v>1</v>
      </c>
      <c r="F153" s="109" t="s">
        <v>38</v>
      </c>
      <c r="G153" s="2" t="s">
        <v>43</v>
      </c>
      <c r="H153" s="2" t="s">
        <v>40</v>
      </c>
      <c r="I153" s="2" t="s">
        <v>41</v>
      </c>
      <c r="J153" s="112">
        <v>1893355.3716</v>
      </c>
    </row>
    <row r="154" spans="1:10">
      <c r="A154" s="2" t="s">
        <v>35</v>
      </c>
      <c r="B154" s="2" t="s">
        <v>36</v>
      </c>
      <c r="C154" s="2" t="s">
        <v>66</v>
      </c>
      <c r="D154" s="108">
        <v>41671</v>
      </c>
      <c r="E154" s="109">
        <f t="shared" si="2"/>
        <v>2</v>
      </c>
      <c r="F154" s="109" t="s">
        <v>38</v>
      </c>
      <c r="G154" s="2" t="s">
        <v>43</v>
      </c>
      <c r="H154" s="2" t="s">
        <v>40</v>
      </c>
      <c r="I154" s="2" t="s">
        <v>41</v>
      </c>
      <c r="J154" s="112">
        <v>1928280.8390999998</v>
      </c>
    </row>
    <row r="155" spans="1:10">
      <c r="A155" s="2" t="s">
        <v>35</v>
      </c>
      <c r="B155" s="2" t="s">
        <v>36</v>
      </c>
      <c r="C155" s="2" t="s">
        <v>66</v>
      </c>
      <c r="D155" s="108">
        <v>41699</v>
      </c>
      <c r="E155" s="109">
        <f t="shared" si="2"/>
        <v>3</v>
      </c>
      <c r="F155" s="109" t="s">
        <v>38</v>
      </c>
      <c r="G155" s="2" t="s">
        <v>43</v>
      </c>
      <c r="H155" s="2" t="s">
        <v>40</v>
      </c>
      <c r="I155" s="2" t="s">
        <v>41</v>
      </c>
      <c r="J155" s="112">
        <v>1729663.4223</v>
      </c>
    </row>
    <row r="156" spans="1:10">
      <c r="A156" s="2" t="s">
        <v>35</v>
      </c>
      <c r="B156" s="2" t="s">
        <v>36</v>
      </c>
      <c r="C156" s="2" t="s">
        <v>66</v>
      </c>
      <c r="D156" s="108">
        <v>41730</v>
      </c>
      <c r="E156" s="109">
        <f t="shared" si="2"/>
        <v>4</v>
      </c>
      <c r="F156" s="109" t="s">
        <v>38</v>
      </c>
      <c r="G156" s="2" t="s">
        <v>43</v>
      </c>
      <c r="H156" s="2" t="s">
        <v>40</v>
      </c>
      <c r="I156" s="2" t="s">
        <v>41</v>
      </c>
      <c r="J156" s="112">
        <v>1834721.9968000001</v>
      </c>
    </row>
    <row r="157" spans="1:10">
      <c r="A157" s="2" t="s">
        <v>35</v>
      </c>
      <c r="B157" s="2" t="s">
        <v>36</v>
      </c>
      <c r="C157" s="2" t="s">
        <v>66</v>
      </c>
      <c r="D157" s="108">
        <v>41760</v>
      </c>
      <c r="E157" s="109">
        <f t="shared" si="2"/>
        <v>5</v>
      </c>
      <c r="F157" s="109" t="s">
        <v>38</v>
      </c>
      <c r="G157" s="2" t="s">
        <v>43</v>
      </c>
      <c r="H157" s="2" t="s">
        <v>40</v>
      </c>
      <c r="I157" s="2" t="s">
        <v>41</v>
      </c>
      <c r="J157" s="112">
        <v>1807255.4313000001</v>
      </c>
    </row>
    <row r="158" spans="1:10">
      <c r="A158" s="2" t="s">
        <v>35</v>
      </c>
      <c r="B158" s="2" t="s">
        <v>36</v>
      </c>
      <c r="C158" s="2" t="s">
        <v>66</v>
      </c>
      <c r="D158" s="108">
        <v>41791</v>
      </c>
      <c r="E158" s="109">
        <f t="shared" si="2"/>
        <v>6</v>
      </c>
      <c r="F158" s="109" t="s">
        <v>38</v>
      </c>
      <c r="G158" s="2" t="s">
        <v>43</v>
      </c>
      <c r="H158" s="2" t="s">
        <v>40</v>
      </c>
      <c r="I158" s="2" t="s">
        <v>41</v>
      </c>
      <c r="J158" s="112">
        <v>1933594.8929000001</v>
      </c>
    </row>
    <row r="159" spans="1:10">
      <c r="A159" s="2" t="s">
        <v>35</v>
      </c>
      <c r="B159" s="2" t="s">
        <v>36</v>
      </c>
      <c r="C159" s="2" t="s">
        <v>66</v>
      </c>
      <c r="D159" s="108">
        <v>41456</v>
      </c>
      <c r="E159" s="109">
        <f t="shared" si="2"/>
        <v>7</v>
      </c>
      <c r="F159" s="109" t="s">
        <v>38</v>
      </c>
      <c r="G159" s="2" t="s">
        <v>43</v>
      </c>
      <c r="H159" s="2" t="s">
        <v>42</v>
      </c>
      <c r="I159" s="2" t="s">
        <v>41</v>
      </c>
      <c r="J159" s="112">
        <v>2825965.9539999999</v>
      </c>
    </row>
    <row r="160" spans="1:10">
      <c r="A160" s="2" t="s">
        <v>35</v>
      </c>
      <c r="B160" s="2" t="s">
        <v>36</v>
      </c>
      <c r="C160" s="2" t="s">
        <v>66</v>
      </c>
      <c r="D160" s="108">
        <v>41487</v>
      </c>
      <c r="E160" s="109">
        <f t="shared" si="2"/>
        <v>8</v>
      </c>
      <c r="F160" s="109" t="s">
        <v>38</v>
      </c>
      <c r="G160" s="2" t="s">
        <v>43</v>
      </c>
      <c r="H160" s="2" t="s">
        <v>42</v>
      </c>
      <c r="I160" s="2" t="s">
        <v>41</v>
      </c>
      <c r="J160" s="112">
        <v>2122276.4180000001</v>
      </c>
    </row>
    <row r="161" spans="1:10">
      <c r="A161" s="2" t="s">
        <v>35</v>
      </c>
      <c r="B161" s="2" t="s">
        <v>36</v>
      </c>
      <c r="C161" s="2" t="s">
        <v>66</v>
      </c>
      <c r="D161" s="108">
        <v>41518</v>
      </c>
      <c r="E161" s="109">
        <f t="shared" si="2"/>
        <v>9</v>
      </c>
      <c r="F161" s="109" t="s">
        <v>38</v>
      </c>
      <c r="G161" s="2" t="s">
        <v>43</v>
      </c>
      <c r="H161" s="2" t="s">
        <v>42</v>
      </c>
      <c r="I161" s="2" t="s">
        <v>41</v>
      </c>
      <c r="J161" s="112">
        <v>3718993.9819999998</v>
      </c>
    </row>
    <row r="162" spans="1:10">
      <c r="A162" s="2" t="s">
        <v>35</v>
      </c>
      <c r="B162" s="2" t="s">
        <v>36</v>
      </c>
      <c r="C162" s="2" t="s">
        <v>66</v>
      </c>
      <c r="D162" s="108">
        <v>41548</v>
      </c>
      <c r="E162" s="109">
        <f t="shared" si="2"/>
        <v>10</v>
      </c>
      <c r="F162" s="109" t="s">
        <v>38</v>
      </c>
      <c r="G162" s="2" t="s">
        <v>43</v>
      </c>
      <c r="H162" s="2" t="s">
        <v>42</v>
      </c>
      <c r="I162" s="2" t="s">
        <v>41</v>
      </c>
      <c r="J162" s="112">
        <v>3403502.7259999998</v>
      </c>
    </row>
    <row r="163" spans="1:10">
      <c r="A163" s="2" t="s">
        <v>35</v>
      </c>
      <c r="B163" s="2" t="s">
        <v>36</v>
      </c>
      <c r="C163" s="2" t="s">
        <v>66</v>
      </c>
      <c r="D163" s="108">
        <v>41579</v>
      </c>
      <c r="E163" s="109">
        <f t="shared" si="2"/>
        <v>11</v>
      </c>
      <c r="F163" s="109" t="s">
        <v>38</v>
      </c>
      <c r="G163" s="2" t="s">
        <v>43</v>
      </c>
      <c r="H163" s="2" t="s">
        <v>42</v>
      </c>
      <c r="I163" s="2" t="s">
        <v>41</v>
      </c>
      <c r="J163" s="112">
        <v>2640383.2100000004</v>
      </c>
    </row>
    <row r="164" spans="1:10">
      <c r="A164" s="2" t="s">
        <v>35</v>
      </c>
      <c r="B164" s="2" t="s">
        <v>36</v>
      </c>
      <c r="C164" s="2" t="s">
        <v>66</v>
      </c>
      <c r="D164" s="108">
        <v>41609</v>
      </c>
      <c r="E164" s="109">
        <f t="shared" si="2"/>
        <v>12</v>
      </c>
      <c r="F164" s="109" t="s">
        <v>38</v>
      </c>
      <c r="G164" s="2" t="s">
        <v>43</v>
      </c>
      <c r="H164" s="2" t="s">
        <v>42</v>
      </c>
      <c r="I164" s="2" t="s">
        <v>41</v>
      </c>
      <c r="J164" s="112">
        <v>3250473.736</v>
      </c>
    </row>
    <row r="165" spans="1:10">
      <c r="A165" s="2" t="s">
        <v>35</v>
      </c>
      <c r="B165" s="2" t="s">
        <v>36</v>
      </c>
      <c r="C165" s="2" t="s">
        <v>66</v>
      </c>
      <c r="D165" s="108">
        <v>41640</v>
      </c>
      <c r="E165" s="109">
        <f t="shared" si="2"/>
        <v>1</v>
      </c>
      <c r="F165" s="109" t="s">
        <v>38</v>
      </c>
      <c r="G165" s="2" t="s">
        <v>43</v>
      </c>
      <c r="H165" s="2" t="s">
        <v>42</v>
      </c>
      <c r="I165" s="2" t="s">
        <v>41</v>
      </c>
      <c r="J165" s="112">
        <v>3442464.3119999999</v>
      </c>
    </row>
    <row r="166" spans="1:10">
      <c r="A166" s="2" t="s">
        <v>35</v>
      </c>
      <c r="B166" s="2" t="s">
        <v>36</v>
      </c>
      <c r="C166" s="2" t="s">
        <v>66</v>
      </c>
      <c r="D166" s="108">
        <v>41671</v>
      </c>
      <c r="E166" s="109">
        <f t="shared" si="2"/>
        <v>2</v>
      </c>
      <c r="F166" s="109" t="s">
        <v>38</v>
      </c>
      <c r="G166" s="2" t="s">
        <v>43</v>
      </c>
      <c r="H166" s="2" t="s">
        <v>42</v>
      </c>
      <c r="I166" s="2" t="s">
        <v>41</v>
      </c>
      <c r="J166" s="112">
        <v>3505965.162</v>
      </c>
    </row>
    <row r="167" spans="1:10">
      <c r="A167" s="2" t="s">
        <v>35</v>
      </c>
      <c r="B167" s="2" t="s">
        <v>36</v>
      </c>
      <c r="C167" s="2" t="s">
        <v>66</v>
      </c>
      <c r="D167" s="108">
        <v>41699</v>
      </c>
      <c r="E167" s="109">
        <f t="shared" si="2"/>
        <v>3</v>
      </c>
      <c r="F167" s="109" t="s">
        <v>38</v>
      </c>
      <c r="G167" s="2" t="s">
        <v>43</v>
      </c>
      <c r="H167" s="2" t="s">
        <v>42</v>
      </c>
      <c r="I167" s="2" t="s">
        <v>41</v>
      </c>
      <c r="J167" s="112">
        <v>3144842.5860000001</v>
      </c>
    </row>
    <row r="168" spans="1:10">
      <c r="A168" s="2" t="s">
        <v>35</v>
      </c>
      <c r="B168" s="2" t="s">
        <v>36</v>
      </c>
      <c r="C168" s="2" t="s">
        <v>66</v>
      </c>
      <c r="D168" s="108">
        <v>41730</v>
      </c>
      <c r="E168" s="109">
        <f t="shared" si="2"/>
        <v>4</v>
      </c>
      <c r="F168" s="109" t="s">
        <v>38</v>
      </c>
      <c r="G168" s="2" t="s">
        <v>43</v>
      </c>
      <c r="H168" s="2" t="s">
        <v>42</v>
      </c>
      <c r="I168" s="2" t="s">
        <v>41</v>
      </c>
      <c r="J168" s="112">
        <v>3335858.1760000004</v>
      </c>
    </row>
    <row r="169" spans="1:10">
      <c r="A169" s="2" t="s">
        <v>35</v>
      </c>
      <c r="B169" s="2" t="s">
        <v>36</v>
      </c>
      <c r="C169" s="2" t="s">
        <v>66</v>
      </c>
      <c r="D169" s="108">
        <v>41760</v>
      </c>
      <c r="E169" s="109">
        <f t="shared" si="2"/>
        <v>5</v>
      </c>
      <c r="F169" s="109" t="s">
        <v>38</v>
      </c>
      <c r="G169" s="2" t="s">
        <v>43</v>
      </c>
      <c r="H169" s="2" t="s">
        <v>42</v>
      </c>
      <c r="I169" s="2" t="s">
        <v>41</v>
      </c>
      <c r="J169" s="112">
        <v>3285918.966</v>
      </c>
    </row>
    <row r="170" spans="1:10">
      <c r="A170" s="2" t="s">
        <v>35</v>
      </c>
      <c r="B170" s="2" t="s">
        <v>36</v>
      </c>
      <c r="C170" s="2" t="s">
        <v>66</v>
      </c>
      <c r="D170" s="108">
        <v>41791</v>
      </c>
      <c r="E170" s="109">
        <f t="shared" si="2"/>
        <v>6</v>
      </c>
      <c r="F170" s="109" t="s">
        <v>38</v>
      </c>
      <c r="G170" s="2" t="s">
        <v>43</v>
      </c>
      <c r="H170" s="2" t="s">
        <v>42</v>
      </c>
      <c r="I170" s="2" t="s">
        <v>41</v>
      </c>
      <c r="J170" s="112">
        <v>3515627.0780000002</v>
      </c>
    </row>
    <row r="171" spans="1:10">
      <c r="A171" s="2" t="s">
        <v>35</v>
      </c>
      <c r="B171" s="2" t="s">
        <v>36</v>
      </c>
      <c r="C171" s="2" t="s">
        <v>66</v>
      </c>
      <c r="D171" s="108">
        <v>41456</v>
      </c>
      <c r="E171" s="109">
        <f t="shared" si="2"/>
        <v>7</v>
      </c>
      <c r="F171" s="109" t="s">
        <v>38</v>
      </c>
      <c r="G171" s="2" t="s">
        <v>44</v>
      </c>
      <c r="H171" s="2" t="s">
        <v>40</v>
      </c>
      <c r="I171" s="2" t="s">
        <v>41</v>
      </c>
      <c r="J171" s="112">
        <v>3037913.400549999</v>
      </c>
    </row>
    <row r="172" spans="1:10">
      <c r="A172" s="2" t="s">
        <v>35</v>
      </c>
      <c r="B172" s="2" t="s">
        <v>36</v>
      </c>
      <c r="C172" s="2" t="s">
        <v>66</v>
      </c>
      <c r="D172" s="108">
        <v>41487</v>
      </c>
      <c r="E172" s="109">
        <f t="shared" si="2"/>
        <v>8</v>
      </c>
      <c r="F172" s="109" t="s">
        <v>38</v>
      </c>
      <c r="G172" s="2" t="s">
        <v>44</v>
      </c>
      <c r="H172" s="2" t="s">
        <v>40</v>
      </c>
      <c r="I172" s="2" t="s">
        <v>41</v>
      </c>
      <c r="J172" s="112">
        <v>3356447.1493499991</v>
      </c>
    </row>
    <row r="173" spans="1:10">
      <c r="A173" s="2" t="s">
        <v>35</v>
      </c>
      <c r="B173" s="2" t="s">
        <v>36</v>
      </c>
      <c r="C173" s="2" t="s">
        <v>66</v>
      </c>
      <c r="D173" s="108">
        <v>41518</v>
      </c>
      <c r="E173" s="109">
        <f t="shared" si="2"/>
        <v>9</v>
      </c>
      <c r="F173" s="109" t="s">
        <v>38</v>
      </c>
      <c r="G173" s="2" t="s">
        <v>44</v>
      </c>
      <c r="H173" s="2" t="s">
        <v>40</v>
      </c>
      <c r="I173" s="2" t="s">
        <v>41</v>
      </c>
      <c r="J173" s="112">
        <v>2922918.5306499992</v>
      </c>
    </row>
    <row r="174" spans="1:10">
      <c r="A174" s="2" t="s">
        <v>35</v>
      </c>
      <c r="B174" s="2" t="s">
        <v>36</v>
      </c>
      <c r="C174" s="2" t="s">
        <v>66</v>
      </c>
      <c r="D174" s="108">
        <v>41548</v>
      </c>
      <c r="E174" s="109">
        <f t="shared" si="2"/>
        <v>10</v>
      </c>
      <c r="F174" s="109" t="s">
        <v>38</v>
      </c>
      <c r="G174" s="2" t="s">
        <v>44</v>
      </c>
      <c r="H174" s="2" t="s">
        <v>40</v>
      </c>
      <c r="I174" s="2" t="s">
        <v>41</v>
      </c>
      <c r="J174" s="112">
        <v>2583765.4304499994</v>
      </c>
    </row>
    <row r="175" spans="1:10">
      <c r="A175" s="2" t="s">
        <v>35</v>
      </c>
      <c r="B175" s="2" t="s">
        <v>36</v>
      </c>
      <c r="C175" s="2" t="s">
        <v>66</v>
      </c>
      <c r="D175" s="108">
        <v>41579</v>
      </c>
      <c r="E175" s="109">
        <f t="shared" si="2"/>
        <v>11</v>
      </c>
      <c r="F175" s="109" t="s">
        <v>38</v>
      </c>
      <c r="G175" s="2" t="s">
        <v>44</v>
      </c>
      <c r="H175" s="2" t="s">
        <v>40</v>
      </c>
      <c r="I175" s="2" t="s">
        <v>41</v>
      </c>
      <c r="J175" s="112">
        <v>2838411.9507499994</v>
      </c>
    </row>
    <row r="176" spans="1:10">
      <c r="A176" s="2" t="s">
        <v>35</v>
      </c>
      <c r="B176" s="2" t="s">
        <v>36</v>
      </c>
      <c r="C176" s="2" t="s">
        <v>66</v>
      </c>
      <c r="D176" s="108">
        <v>41609</v>
      </c>
      <c r="E176" s="109">
        <f t="shared" si="2"/>
        <v>12</v>
      </c>
      <c r="F176" s="109" t="s">
        <v>38</v>
      </c>
      <c r="G176" s="2" t="s">
        <v>44</v>
      </c>
      <c r="H176" s="2" t="s">
        <v>40</v>
      </c>
      <c r="I176" s="2" t="s">
        <v>41</v>
      </c>
      <c r="J176" s="112">
        <v>2419259.2661999995</v>
      </c>
    </row>
    <row r="177" spans="1:10">
      <c r="A177" s="2" t="s">
        <v>35</v>
      </c>
      <c r="B177" s="2" t="s">
        <v>36</v>
      </c>
      <c r="C177" s="2" t="s">
        <v>66</v>
      </c>
      <c r="D177" s="108">
        <v>41640</v>
      </c>
      <c r="E177" s="109">
        <f t="shared" si="2"/>
        <v>1</v>
      </c>
      <c r="F177" s="109" t="s">
        <v>38</v>
      </c>
      <c r="G177" s="2" t="s">
        <v>44</v>
      </c>
      <c r="H177" s="2" t="s">
        <v>40</v>
      </c>
      <c r="I177" s="2" t="s">
        <v>41</v>
      </c>
      <c r="J177" s="112">
        <v>3700649.1353999986</v>
      </c>
    </row>
    <row r="178" spans="1:10">
      <c r="A178" s="2" t="s">
        <v>35</v>
      </c>
      <c r="B178" s="2" t="s">
        <v>36</v>
      </c>
      <c r="C178" s="2" t="s">
        <v>66</v>
      </c>
      <c r="D178" s="108">
        <v>41671</v>
      </c>
      <c r="E178" s="109">
        <f t="shared" si="2"/>
        <v>2</v>
      </c>
      <c r="F178" s="109" t="s">
        <v>38</v>
      </c>
      <c r="G178" s="2" t="s">
        <v>44</v>
      </c>
      <c r="H178" s="2" t="s">
        <v>40</v>
      </c>
      <c r="I178" s="2" t="s">
        <v>41</v>
      </c>
      <c r="J178" s="112">
        <v>3768912.5491499985</v>
      </c>
    </row>
    <row r="179" spans="1:10">
      <c r="A179" s="2" t="s">
        <v>35</v>
      </c>
      <c r="B179" s="2" t="s">
        <v>36</v>
      </c>
      <c r="C179" s="2" t="s">
        <v>66</v>
      </c>
      <c r="D179" s="108">
        <v>41699</v>
      </c>
      <c r="E179" s="109">
        <f t="shared" si="2"/>
        <v>3</v>
      </c>
      <c r="F179" s="109" t="s">
        <v>38</v>
      </c>
      <c r="G179" s="2" t="s">
        <v>44</v>
      </c>
      <c r="H179" s="2" t="s">
        <v>40</v>
      </c>
      <c r="I179" s="2" t="s">
        <v>41</v>
      </c>
      <c r="J179" s="112">
        <v>3380705.7799499989</v>
      </c>
    </row>
    <row r="180" spans="1:10">
      <c r="A180" s="2" t="s">
        <v>35</v>
      </c>
      <c r="B180" s="2" t="s">
        <v>36</v>
      </c>
      <c r="C180" s="2" t="s">
        <v>66</v>
      </c>
      <c r="D180" s="108">
        <v>41730</v>
      </c>
      <c r="E180" s="109">
        <f t="shared" si="2"/>
        <v>4</v>
      </c>
      <c r="F180" s="109" t="s">
        <v>38</v>
      </c>
      <c r="G180" s="2" t="s">
        <v>44</v>
      </c>
      <c r="H180" s="2" t="s">
        <v>40</v>
      </c>
      <c r="I180" s="2" t="s">
        <v>41</v>
      </c>
      <c r="J180" s="112">
        <v>3586047.5391999991</v>
      </c>
    </row>
    <row r="181" spans="1:10">
      <c r="A181" s="2" t="s">
        <v>35</v>
      </c>
      <c r="B181" s="2" t="s">
        <v>36</v>
      </c>
      <c r="C181" s="2" t="s">
        <v>66</v>
      </c>
      <c r="D181" s="108">
        <v>41760</v>
      </c>
      <c r="E181" s="109">
        <f t="shared" si="2"/>
        <v>5</v>
      </c>
      <c r="F181" s="109" t="s">
        <v>38</v>
      </c>
      <c r="G181" s="2" t="s">
        <v>44</v>
      </c>
      <c r="H181" s="2" t="s">
        <v>40</v>
      </c>
      <c r="I181" s="2" t="s">
        <v>41</v>
      </c>
      <c r="J181" s="112">
        <v>3032362.88845</v>
      </c>
    </row>
    <row r="182" spans="1:10">
      <c r="A182" s="2" t="s">
        <v>35</v>
      </c>
      <c r="B182" s="2" t="s">
        <v>36</v>
      </c>
      <c r="C182" s="2" t="s">
        <v>66</v>
      </c>
      <c r="D182" s="108">
        <v>41791</v>
      </c>
      <c r="E182" s="109">
        <f t="shared" si="2"/>
        <v>6</v>
      </c>
      <c r="F182" s="109" t="s">
        <v>38</v>
      </c>
      <c r="G182" s="2" t="s">
        <v>44</v>
      </c>
      <c r="H182" s="2" t="s">
        <v>40</v>
      </c>
      <c r="I182" s="2" t="s">
        <v>41</v>
      </c>
      <c r="J182" s="112">
        <v>3079299.10885</v>
      </c>
    </row>
    <row r="183" spans="1:10">
      <c r="A183" s="2" t="s">
        <v>35</v>
      </c>
      <c r="B183" s="2" t="s">
        <v>50</v>
      </c>
      <c r="C183" s="2" t="s">
        <v>37</v>
      </c>
      <c r="D183" s="108">
        <v>41456</v>
      </c>
      <c r="E183" s="109">
        <f t="shared" si="2"/>
        <v>7</v>
      </c>
      <c r="F183" s="109" t="s">
        <v>51</v>
      </c>
      <c r="G183" s="2" t="s">
        <v>62</v>
      </c>
      <c r="H183" s="2" t="s">
        <v>63</v>
      </c>
      <c r="I183" s="2" t="s">
        <v>41</v>
      </c>
      <c r="J183" s="112">
        <v>593751.84077137313</v>
      </c>
    </row>
    <row r="184" spans="1:10">
      <c r="A184" s="2" t="s">
        <v>35</v>
      </c>
      <c r="B184" s="2" t="s">
        <v>50</v>
      </c>
      <c r="C184" s="2" t="s">
        <v>37</v>
      </c>
      <c r="D184" s="108">
        <v>41487</v>
      </c>
      <c r="E184" s="109">
        <f t="shared" si="2"/>
        <v>8</v>
      </c>
      <c r="F184" s="109" t="s">
        <v>51</v>
      </c>
      <c r="G184" s="2" t="s">
        <v>62</v>
      </c>
      <c r="H184" s="2" t="s">
        <v>63</v>
      </c>
      <c r="I184" s="2" t="s">
        <v>41</v>
      </c>
      <c r="J184" s="112">
        <v>820393.03401412489</v>
      </c>
    </row>
    <row r="185" spans="1:10">
      <c r="A185" s="2" t="s">
        <v>35</v>
      </c>
      <c r="B185" s="2" t="s">
        <v>50</v>
      </c>
      <c r="C185" s="2" t="s">
        <v>37</v>
      </c>
      <c r="D185" s="108">
        <v>41518</v>
      </c>
      <c r="E185" s="109">
        <f t="shared" si="2"/>
        <v>9</v>
      </c>
      <c r="F185" s="109" t="s">
        <v>51</v>
      </c>
      <c r="G185" s="2" t="s">
        <v>62</v>
      </c>
      <c r="H185" s="2" t="s">
        <v>63</v>
      </c>
      <c r="I185" s="2" t="s">
        <v>41</v>
      </c>
      <c r="J185" s="112">
        <v>642291.58212862327</v>
      </c>
    </row>
    <row r="186" spans="1:10">
      <c r="A186" s="2" t="s">
        <v>35</v>
      </c>
      <c r="B186" s="2" t="s">
        <v>50</v>
      </c>
      <c r="C186" s="2" t="s">
        <v>37</v>
      </c>
      <c r="D186" s="108">
        <v>41548</v>
      </c>
      <c r="E186" s="109">
        <f t="shared" si="2"/>
        <v>10</v>
      </c>
      <c r="F186" s="109" t="s">
        <v>51</v>
      </c>
      <c r="G186" s="2" t="s">
        <v>62</v>
      </c>
      <c r="H186" s="2" t="s">
        <v>63</v>
      </c>
      <c r="I186" s="2" t="s">
        <v>41</v>
      </c>
      <c r="J186" s="112">
        <v>609639.97288837493</v>
      </c>
    </row>
    <row r="187" spans="1:10">
      <c r="A187" s="2" t="s">
        <v>35</v>
      </c>
      <c r="B187" s="2" t="s">
        <v>50</v>
      </c>
      <c r="C187" s="2" t="s">
        <v>37</v>
      </c>
      <c r="D187" s="108">
        <v>41579</v>
      </c>
      <c r="E187" s="109">
        <f t="shared" si="2"/>
        <v>11</v>
      </c>
      <c r="F187" s="109" t="s">
        <v>51</v>
      </c>
      <c r="G187" s="2" t="s">
        <v>62</v>
      </c>
      <c r="H187" s="2" t="s">
        <v>63</v>
      </c>
      <c r="I187" s="2" t="s">
        <v>41</v>
      </c>
      <c r="J187" s="112">
        <v>626073.16897124995</v>
      </c>
    </row>
    <row r="188" spans="1:10">
      <c r="A188" s="2" t="s">
        <v>35</v>
      </c>
      <c r="B188" s="2" t="s">
        <v>50</v>
      </c>
      <c r="C188" s="2" t="s">
        <v>37</v>
      </c>
      <c r="D188" s="108">
        <v>41609</v>
      </c>
      <c r="E188" s="109">
        <f t="shared" ref="E188:E194" si="3">MONTH(D188)</f>
        <v>12</v>
      </c>
      <c r="F188" s="109" t="s">
        <v>51</v>
      </c>
      <c r="G188" s="2" t="s">
        <v>62</v>
      </c>
      <c r="H188" s="2" t="s">
        <v>63</v>
      </c>
      <c r="I188" s="2" t="s">
        <v>41</v>
      </c>
      <c r="J188" s="112">
        <v>602153.37789750006</v>
      </c>
    </row>
    <row r="189" spans="1:10">
      <c r="A189" s="2" t="s">
        <v>35</v>
      </c>
      <c r="B189" s="2" t="s">
        <v>50</v>
      </c>
      <c r="C189" s="2" t="s">
        <v>37</v>
      </c>
      <c r="D189" s="108">
        <v>41640</v>
      </c>
      <c r="E189" s="109">
        <f t="shared" si="3"/>
        <v>1</v>
      </c>
      <c r="F189" s="109" t="s">
        <v>51</v>
      </c>
      <c r="G189" s="2" t="s">
        <v>62</v>
      </c>
      <c r="H189" s="2" t="s">
        <v>63</v>
      </c>
      <c r="I189" s="2" t="s">
        <v>41</v>
      </c>
      <c r="J189" s="112">
        <v>1146143.9846999997</v>
      </c>
    </row>
    <row r="190" spans="1:10">
      <c r="A190" s="2" t="s">
        <v>35</v>
      </c>
      <c r="B190" s="2" t="s">
        <v>50</v>
      </c>
      <c r="C190" s="2" t="s">
        <v>37</v>
      </c>
      <c r="D190" s="108">
        <v>41671</v>
      </c>
      <c r="E190" s="109">
        <f t="shared" si="3"/>
        <v>2</v>
      </c>
      <c r="F190" s="109" t="s">
        <v>51</v>
      </c>
      <c r="G190" s="2" t="s">
        <v>62</v>
      </c>
      <c r="H190" s="2" t="s">
        <v>63</v>
      </c>
      <c r="I190" s="2" t="s">
        <v>41</v>
      </c>
      <c r="J190" s="112">
        <v>964931.83751249989</v>
      </c>
    </row>
    <row r="191" spans="1:10">
      <c r="A191" s="2" t="s">
        <v>35</v>
      </c>
      <c r="B191" s="2" t="s">
        <v>50</v>
      </c>
      <c r="C191" s="2" t="s">
        <v>37</v>
      </c>
      <c r="D191" s="108">
        <v>41699</v>
      </c>
      <c r="E191" s="109">
        <f t="shared" si="3"/>
        <v>3</v>
      </c>
      <c r="F191" s="109" t="s">
        <v>51</v>
      </c>
      <c r="G191" s="2" t="s">
        <v>62</v>
      </c>
      <c r="H191" s="2" t="s">
        <v>63</v>
      </c>
      <c r="I191" s="2" t="s">
        <v>41</v>
      </c>
      <c r="J191" s="112">
        <v>962733.95790000004</v>
      </c>
    </row>
    <row r="192" spans="1:10">
      <c r="A192" s="2" t="s">
        <v>35</v>
      </c>
      <c r="B192" s="2" t="s">
        <v>50</v>
      </c>
      <c r="C192" s="2" t="s">
        <v>37</v>
      </c>
      <c r="D192" s="108">
        <v>41730</v>
      </c>
      <c r="E192" s="109">
        <f t="shared" si="3"/>
        <v>4</v>
      </c>
      <c r="F192" s="109" t="s">
        <v>51</v>
      </c>
      <c r="G192" s="2" t="s">
        <v>62</v>
      </c>
      <c r="H192" s="2" t="s">
        <v>63</v>
      </c>
      <c r="I192" s="2" t="s">
        <v>41</v>
      </c>
      <c r="J192" s="112">
        <v>964825.21760624985</v>
      </c>
    </row>
    <row r="193" spans="1:12">
      <c r="A193" s="2" t="s">
        <v>35</v>
      </c>
      <c r="B193" s="2" t="s">
        <v>50</v>
      </c>
      <c r="C193" s="2" t="s">
        <v>37</v>
      </c>
      <c r="D193" s="108">
        <v>41760</v>
      </c>
      <c r="E193" s="109">
        <f t="shared" si="3"/>
        <v>5</v>
      </c>
      <c r="F193" s="109" t="s">
        <v>51</v>
      </c>
      <c r="G193" s="2" t="s">
        <v>62</v>
      </c>
      <c r="H193" s="2" t="s">
        <v>63</v>
      </c>
      <c r="I193" s="2" t="s">
        <v>41</v>
      </c>
      <c r="J193" s="112">
        <v>1024534.78359375</v>
      </c>
    </row>
    <row r="194" spans="1:12">
      <c r="A194" s="2" t="s">
        <v>35</v>
      </c>
      <c r="B194" s="2" t="s">
        <v>50</v>
      </c>
      <c r="C194" s="2" t="s">
        <v>37</v>
      </c>
      <c r="D194" s="108">
        <v>41791</v>
      </c>
      <c r="E194" s="109">
        <f t="shared" si="3"/>
        <v>6</v>
      </c>
      <c r="F194" s="109" t="s">
        <v>51</v>
      </c>
      <c r="G194" s="2" t="s">
        <v>62</v>
      </c>
      <c r="H194" s="2" t="s">
        <v>63</v>
      </c>
      <c r="I194" s="2" t="s">
        <v>41</v>
      </c>
      <c r="J194" s="112">
        <v>1168045.22566875</v>
      </c>
    </row>
    <row r="195" spans="1:12">
      <c r="A195" s="2" t="s">
        <v>35</v>
      </c>
      <c r="B195" s="2" t="s">
        <v>50</v>
      </c>
      <c r="C195" s="2" t="s">
        <v>37</v>
      </c>
      <c r="D195" s="108">
        <v>41456</v>
      </c>
      <c r="E195" s="109">
        <f>MONTH(D195)</f>
        <v>7</v>
      </c>
      <c r="F195" s="109" t="s">
        <v>51</v>
      </c>
      <c r="G195" s="2" t="s">
        <v>59</v>
      </c>
      <c r="H195" s="2" t="s">
        <v>61</v>
      </c>
      <c r="I195" s="2" t="s">
        <v>41</v>
      </c>
      <c r="J195" s="112">
        <v>276807.38497499918</v>
      </c>
      <c r="K195" s="80"/>
      <c r="L195" s="80"/>
    </row>
    <row r="196" spans="1:12">
      <c r="A196" s="2" t="s">
        <v>35</v>
      </c>
      <c r="B196" s="2" t="s">
        <v>50</v>
      </c>
      <c r="C196" s="2" t="s">
        <v>37</v>
      </c>
      <c r="D196" s="108">
        <v>41487</v>
      </c>
      <c r="E196" s="109">
        <f t="shared" ref="E196:E207" si="4">MONTH(D196)</f>
        <v>8</v>
      </c>
      <c r="F196" s="109" t="s">
        <v>51</v>
      </c>
      <c r="G196" s="2" t="s">
        <v>59</v>
      </c>
      <c r="H196" s="2" t="s">
        <v>61</v>
      </c>
      <c r="I196" s="2" t="s">
        <v>41</v>
      </c>
      <c r="J196" s="112">
        <v>382467.614925</v>
      </c>
      <c r="K196" s="80"/>
      <c r="L196" s="80"/>
    </row>
    <row r="197" spans="1:12">
      <c r="A197" s="2" t="s">
        <v>35</v>
      </c>
      <c r="B197" s="2" t="s">
        <v>50</v>
      </c>
      <c r="C197" s="2" t="s">
        <v>37</v>
      </c>
      <c r="D197" s="108">
        <v>41518</v>
      </c>
      <c r="E197" s="109">
        <f t="shared" si="4"/>
        <v>9</v>
      </c>
      <c r="F197" s="109" t="s">
        <v>51</v>
      </c>
      <c r="G197" s="2" t="s">
        <v>59</v>
      </c>
      <c r="H197" s="2" t="s">
        <v>61</v>
      </c>
      <c r="I197" s="2" t="s">
        <v>41</v>
      </c>
      <c r="J197" s="112">
        <v>299436.63502499921</v>
      </c>
      <c r="K197" s="80"/>
      <c r="L197" s="80"/>
    </row>
    <row r="198" spans="1:12">
      <c r="A198" s="2" t="s">
        <v>35</v>
      </c>
      <c r="B198" s="2" t="s">
        <v>50</v>
      </c>
      <c r="C198" s="2" t="s">
        <v>37</v>
      </c>
      <c r="D198" s="108">
        <v>41548</v>
      </c>
      <c r="E198" s="109">
        <f t="shared" si="4"/>
        <v>10</v>
      </c>
      <c r="F198" s="109" t="s">
        <v>51</v>
      </c>
      <c r="G198" s="2" t="s">
        <v>59</v>
      </c>
      <c r="H198" s="2" t="s">
        <v>61</v>
      </c>
      <c r="I198" s="2" t="s">
        <v>41</v>
      </c>
      <c r="J198" s="112">
        <v>284214.43957499997</v>
      </c>
      <c r="K198" s="80"/>
      <c r="L198" s="80"/>
    </row>
    <row r="199" spans="1:12">
      <c r="A199" s="2" t="s">
        <v>35</v>
      </c>
      <c r="B199" s="2" t="s">
        <v>50</v>
      </c>
      <c r="C199" s="2" t="s">
        <v>37</v>
      </c>
      <c r="D199" s="108">
        <v>41579</v>
      </c>
      <c r="E199" s="109">
        <f t="shared" si="4"/>
        <v>11</v>
      </c>
      <c r="F199" s="109" t="s">
        <v>51</v>
      </c>
      <c r="G199" s="2" t="s">
        <v>59</v>
      </c>
      <c r="H199" s="2" t="s">
        <v>61</v>
      </c>
      <c r="I199" s="2" t="s">
        <v>41</v>
      </c>
      <c r="J199" s="112">
        <v>291875.60325000004</v>
      </c>
      <c r="K199" s="80"/>
      <c r="L199" s="80"/>
    </row>
    <row r="200" spans="1:12">
      <c r="A200" s="2" t="s">
        <v>35</v>
      </c>
      <c r="B200" s="2" t="s">
        <v>50</v>
      </c>
      <c r="C200" s="2" t="s">
        <v>37</v>
      </c>
      <c r="D200" s="108">
        <v>41609</v>
      </c>
      <c r="E200" s="109">
        <f t="shared" si="4"/>
        <v>12</v>
      </c>
      <c r="F200" s="109" t="s">
        <v>51</v>
      </c>
      <c r="G200" s="2" t="s">
        <v>59</v>
      </c>
      <c r="H200" s="2" t="s">
        <v>61</v>
      </c>
      <c r="I200" s="2" t="s">
        <v>41</v>
      </c>
      <c r="J200" s="112">
        <v>280724.18550000002</v>
      </c>
      <c r="K200" s="80"/>
      <c r="L200" s="80"/>
    </row>
    <row r="201" spans="1:12">
      <c r="A201" s="2" t="s">
        <v>35</v>
      </c>
      <c r="B201" s="2" t="s">
        <v>50</v>
      </c>
      <c r="C201" s="2" t="s">
        <v>37</v>
      </c>
      <c r="D201" s="108">
        <v>41640</v>
      </c>
      <c r="E201" s="109">
        <f t="shared" si="4"/>
        <v>1</v>
      </c>
      <c r="F201" s="109" t="s">
        <v>51</v>
      </c>
      <c r="G201" s="2" t="s">
        <v>59</v>
      </c>
      <c r="H201" s="2" t="s">
        <v>61</v>
      </c>
      <c r="I201" s="2" t="s">
        <v>41</v>
      </c>
      <c r="J201" s="112">
        <v>534332.85999999987</v>
      </c>
    </row>
    <row r="202" spans="1:12">
      <c r="A202" s="2" t="s">
        <v>35</v>
      </c>
      <c r="B202" s="2" t="s">
        <v>50</v>
      </c>
      <c r="C202" s="2" t="s">
        <v>37</v>
      </c>
      <c r="D202" s="108">
        <v>41671</v>
      </c>
      <c r="E202" s="109">
        <f t="shared" si="4"/>
        <v>2</v>
      </c>
      <c r="F202" s="109" t="s">
        <v>51</v>
      </c>
      <c r="G202" s="2" t="s">
        <v>59</v>
      </c>
      <c r="H202" s="2" t="s">
        <v>61</v>
      </c>
      <c r="I202" s="2" t="s">
        <v>41</v>
      </c>
      <c r="J202" s="112">
        <v>449851.67249999999</v>
      </c>
    </row>
    <row r="203" spans="1:12">
      <c r="A203" s="2" t="s">
        <v>35</v>
      </c>
      <c r="B203" s="2" t="s">
        <v>50</v>
      </c>
      <c r="C203" s="2" t="s">
        <v>37</v>
      </c>
      <c r="D203" s="108">
        <v>41699</v>
      </c>
      <c r="E203" s="109">
        <f t="shared" si="4"/>
        <v>3</v>
      </c>
      <c r="F203" s="109" t="s">
        <v>51</v>
      </c>
      <c r="G203" s="2" t="s">
        <v>59</v>
      </c>
      <c r="H203" s="2" t="s">
        <v>61</v>
      </c>
      <c r="I203" s="2" t="s">
        <v>41</v>
      </c>
      <c r="J203" s="112">
        <v>448827.02</v>
      </c>
    </row>
    <row r="204" spans="1:12">
      <c r="A204" s="2" t="s">
        <v>35</v>
      </c>
      <c r="B204" s="2" t="s">
        <v>50</v>
      </c>
      <c r="C204" s="2" t="s">
        <v>37</v>
      </c>
      <c r="D204" s="108">
        <v>41730</v>
      </c>
      <c r="E204" s="109">
        <f t="shared" si="4"/>
        <v>4</v>
      </c>
      <c r="F204" s="109" t="s">
        <v>51</v>
      </c>
      <c r="G204" s="2" t="s">
        <v>59</v>
      </c>
      <c r="H204" s="2" t="s">
        <v>61</v>
      </c>
      <c r="I204" s="2" t="s">
        <v>41</v>
      </c>
      <c r="J204" s="112">
        <v>449801.96625</v>
      </c>
    </row>
    <row r="205" spans="1:12">
      <c r="A205" s="2" t="s">
        <v>35</v>
      </c>
      <c r="B205" s="2" t="s">
        <v>50</v>
      </c>
      <c r="C205" s="2" t="s">
        <v>37</v>
      </c>
      <c r="D205" s="108">
        <v>41760</v>
      </c>
      <c r="E205" s="109">
        <f t="shared" si="4"/>
        <v>5</v>
      </c>
      <c r="F205" s="109" t="s">
        <v>51</v>
      </c>
      <c r="G205" s="2" t="s">
        <v>59</v>
      </c>
      <c r="H205" s="2" t="s">
        <v>61</v>
      </c>
      <c r="I205" s="2" t="s">
        <v>41</v>
      </c>
      <c r="J205" s="112">
        <v>477638.59375</v>
      </c>
    </row>
    <row r="206" spans="1:12">
      <c r="A206" s="2" t="s">
        <v>35</v>
      </c>
      <c r="B206" s="2" t="s">
        <v>50</v>
      </c>
      <c r="C206" s="2" t="s">
        <v>37</v>
      </c>
      <c r="D206" s="108">
        <v>41791</v>
      </c>
      <c r="E206" s="109">
        <f t="shared" si="4"/>
        <v>6</v>
      </c>
      <c r="F206" s="109" t="s">
        <v>51</v>
      </c>
      <c r="G206" s="2" t="s">
        <v>59</v>
      </c>
      <c r="H206" s="2" t="s">
        <v>61</v>
      </c>
      <c r="I206" s="2" t="s">
        <v>41</v>
      </c>
      <c r="J206" s="112">
        <v>544543.22875000001</v>
      </c>
    </row>
    <row r="207" spans="1:12">
      <c r="A207" s="2" t="s">
        <v>35</v>
      </c>
      <c r="B207" s="2" t="s">
        <v>50</v>
      </c>
      <c r="C207" s="2" t="s">
        <v>37</v>
      </c>
      <c r="D207" s="108">
        <v>41456</v>
      </c>
      <c r="E207" s="109">
        <f t="shared" si="4"/>
        <v>7</v>
      </c>
      <c r="F207" s="109" t="s">
        <v>51</v>
      </c>
      <c r="G207" s="2" t="s">
        <v>59</v>
      </c>
      <c r="H207" s="2" t="s">
        <v>60</v>
      </c>
      <c r="I207" s="2" t="s">
        <v>41</v>
      </c>
      <c r="J207" s="112">
        <v>415211.07746249868</v>
      </c>
    </row>
    <row r="208" spans="1:12">
      <c r="A208" s="2" t="s">
        <v>35</v>
      </c>
      <c r="B208" s="2" t="s">
        <v>50</v>
      </c>
      <c r="C208" s="2" t="s">
        <v>37</v>
      </c>
      <c r="D208" s="108">
        <v>41487</v>
      </c>
      <c r="E208" s="109">
        <f t="shared" ref="E208:E218" si="5">MONTH(D208)</f>
        <v>8</v>
      </c>
      <c r="F208" s="109" t="s">
        <v>51</v>
      </c>
      <c r="G208" s="2" t="s">
        <v>59</v>
      </c>
      <c r="H208" s="2" t="s">
        <v>60</v>
      </c>
      <c r="I208" s="2" t="s">
        <v>41</v>
      </c>
      <c r="J208" s="112">
        <v>573701.42238750006</v>
      </c>
    </row>
    <row r="209" spans="1:10">
      <c r="A209" s="2" t="s">
        <v>35</v>
      </c>
      <c r="B209" s="2" t="s">
        <v>50</v>
      </c>
      <c r="C209" s="2" t="s">
        <v>37</v>
      </c>
      <c r="D209" s="108">
        <v>41518</v>
      </c>
      <c r="E209" s="109">
        <f t="shared" si="5"/>
        <v>9</v>
      </c>
      <c r="F209" s="109" t="s">
        <v>51</v>
      </c>
      <c r="G209" s="2" t="s">
        <v>59</v>
      </c>
      <c r="H209" s="2" t="s">
        <v>60</v>
      </c>
      <c r="I209" s="2" t="s">
        <v>41</v>
      </c>
      <c r="J209" s="112">
        <v>449154.95253749873</v>
      </c>
    </row>
    <row r="210" spans="1:10">
      <c r="A210" s="2" t="s">
        <v>35</v>
      </c>
      <c r="B210" s="2" t="s">
        <v>50</v>
      </c>
      <c r="C210" s="2" t="s">
        <v>37</v>
      </c>
      <c r="D210" s="108">
        <v>41548</v>
      </c>
      <c r="E210" s="109">
        <f t="shared" si="5"/>
        <v>10</v>
      </c>
      <c r="F210" s="109" t="s">
        <v>51</v>
      </c>
      <c r="G210" s="2" t="s">
        <v>59</v>
      </c>
      <c r="H210" s="2" t="s">
        <v>60</v>
      </c>
      <c r="I210" s="2" t="s">
        <v>41</v>
      </c>
      <c r="J210" s="112">
        <v>426321.65936249989</v>
      </c>
    </row>
    <row r="211" spans="1:10">
      <c r="A211" s="2" t="s">
        <v>35</v>
      </c>
      <c r="B211" s="2" t="s">
        <v>50</v>
      </c>
      <c r="C211" s="2" t="s">
        <v>37</v>
      </c>
      <c r="D211" s="108">
        <v>41579</v>
      </c>
      <c r="E211" s="109">
        <f t="shared" si="5"/>
        <v>11</v>
      </c>
      <c r="F211" s="109" t="s">
        <v>51</v>
      </c>
      <c r="G211" s="2" t="s">
        <v>59</v>
      </c>
      <c r="H211" s="2" t="s">
        <v>60</v>
      </c>
      <c r="I211" s="2" t="s">
        <v>41</v>
      </c>
      <c r="J211" s="112">
        <v>437813.40487499995</v>
      </c>
    </row>
    <row r="212" spans="1:10">
      <c r="A212" s="2" t="s">
        <v>35</v>
      </c>
      <c r="B212" s="2" t="s">
        <v>50</v>
      </c>
      <c r="C212" s="2" t="s">
        <v>37</v>
      </c>
      <c r="D212" s="108">
        <v>41609</v>
      </c>
      <c r="E212" s="109">
        <f t="shared" si="5"/>
        <v>12</v>
      </c>
      <c r="F212" s="109" t="s">
        <v>51</v>
      </c>
      <c r="G212" s="2" t="s">
        <v>59</v>
      </c>
      <c r="H212" s="2" t="s">
        <v>60</v>
      </c>
      <c r="I212" s="2" t="s">
        <v>41</v>
      </c>
      <c r="J212" s="112">
        <v>421086.27824999997</v>
      </c>
    </row>
    <row r="213" spans="1:10">
      <c r="A213" s="2" t="s">
        <v>35</v>
      </c>
      <c r="B213" s="2" t="s">
        <v>50</v>
      </c>
      <c r="C213" s="2" t="s">
        <v>37</v>
      </c>
      <c r="D213" s="108">
        <v>41640</v>
      </c>
      <c r="E213" s="109">
        <f t="shared" si="5"/>
        <v>1</v>
      </c>
      <c r="F213" s="109" t="s">
        <v>51</v>
      </c>
      <c r="G213" s="2" t="s">
        <v>59</v>
      </c>
      <c r="H213" s="2" t="s">
        <v>60</v>
      </c>
      <c r="I213" s="2" t="s">
        <v>41</v>
      </c>
      <c r="J213" s="112">
        <v>801499.2899999998</v>
      </c>
    </row>
    <row r="214" spans="1:10">
      <c r="A214" s="2" t="s">
        <v>35</v>
      </c>
      <c r="B214" s="2" t="s">
        <v>50</v>
      </c>
      <c r="C214" s="2" t="s">
        <v>37</v>
      </c>
      <c r="D214" s="108">
        <v>41671</v>
      </c>
      <c r="E214" s="109">
        <f t="shared" si="5"/>
        <v>2</v>
      </c>
      <c r="F214" s="109" t="s">
        <v>51</v>
      </c>
      <c r="G214" s="2" t="s">
        <v>59</v>
      </c>
      <c r="H214" s="2" t="s">
        <v>60</v>
      </c>
      <c r="I214" s="2" t="s">
        <v>41</v>
      </c>
      <c r="J214" s="112">
        <v>674777.50874999992</v>
      </c>
    </row>
    <row r="215" spans="1:10">
      <c r="A215" s="2" t="s">
        <v>35</v>
      </c>
      <c r="B215" s="2" t="s">
        <v>50</v>
      </c>
      <c r="C215" s="2" t="s">
        <v>37</v>
      </c>
      <c r="D215" s="108">
        <v>41699</v>
      </c>
      <c r="E215" s="109">
        <f t="shared" si="5"/>
        <v>3</v>
      </c>
      <c r="F215" s="109" t="s">
        <v>51</v>
      </c>
      <c r="G215" s="2" t="s">
        <v>59</v>
      </c>
      <c r="H215" s="2" t="s">
        <v>60</v>
      </c>
      <c r="I215" s="2" t="s">
        <v>41</v>
      </c>
      <c r="J215" s="112">
        <v>673240.53</v>
      </c>
    </row>
    <row r="216" spans="1:10">
      <c r="A216" s="2" t="s">
        <v>35</v>
      </c>
      <c r="B216" s="2" t="s">
        <v>50</v>
      </c>
      <c r="C216" s="2" t="s">
        <v>37</v>
      </c>
      <c r="D216" s="108">
        <v>41730</v>
      </c>
      <c r="E216" s="109">
        <f t="shared" si="5"/>
        <v>4</v>
      </c>
      <c r="F216" s="109" t="s">
        <v>51</v>
      </c>
      <c r="G216" s="2" t="s">
        <v>59</v>
      </c>
      <c r="H216" s="2" t="s">
        <v>60</v>
      </c>
      <c r="I216" s="2" t="s">
        <v>41</v>
      </c>
      <c r="J216" s="112">
        <v>674702.94937499997</v>
      </c>
    </row>
    <row r="217" spans="1:10">
      <c r="A217" s="2" t="s">
        <v>35</v>
      </c>
      <c r="B217" s="2" t="s">
        <v>50</v>
      </c>
      <c r="C217" s="2" t="s">
        <v>37</v>
      </c>
      <c r="D217" s="108">
        <v>41760</v>
      </c>
      <c r="E217" s="109">
        <f t="shared" si="5"/>
        <v>5</v>
      </c>
      <c r="F217" s="109" t="s">
        <v>51</v>
      </c>
      <c r="G217" s="2" t="s">
        <v>59</v>
      </c>
      <c r="H217" s="2" t="s">
        <v>60</v>
      </c>
      <c r="I217" s="2" t="s">
        <v>41</v>
      </c>
      <c r="J217" s="112">
        <v>716457.890625</v>
      </c>
    </row>
    <row r="218" spans="1:10">
      <c r="A218" s="2" t="s">
        <v>35</v>
      </c>
      <c r="B218" s="2" t="s">
        <v>50</v>
      </c>
      <c r="C218" s="2" t="s">
        <v>37</v>
      </c>
      <c r="D218" s="108">
        <v>41791</v>
      </c>
      <c r="E218" s="109">
        <f t="shared" si="5"/>
        <v>6</v>
      </c>
      <c r="F218" s="109" t="s">
        <v>51</v>
      </c>
      <c r="G218" s="2" t="s">
        <v>59</v>
      </c>
      <c r="H218" s="2" t="s">
        <v>60</v>
      </c>
      <c r="I218" s="2" t="s">
        <v>41</v>
      </c>
      <c r="J218" s="112">
        <v>816814.8431249999</v>
      </c>
    </row>
    <row r="219" spans="1:10">
      <c r="A219" s="2" t="s">
        <v>35</v>
      </c>
      <c r="B219" s="2" t="s">
        <v>50</v>
      </c>
      <c r="C219" s="2" t="s">
        <v>37</v>
      </c>
      <c r="D219" s="108">
        <v>41456</v>
      </c>
      <c r="E219" s="109">
        <f t="shared" ref="E219:E282" si="6">MONTH(D219)</f>
        <v>7</v>
      </c>
      <c r="F219" s="109" t="s">
        <v>51</v>
      </c>
      <c r="G219" s="2" t="s">
        <v>54</v>
      </c>
      <c r="H219" s="2" t="s">
        <v>58</v>
      </c>
      <c r="I219" s="2" t="s">
        <v>41</v>
      </c>
      <c r="J219" s="112">
        <v>360688.41072499886</v>
      </c>
    </row>
    <row r="220" spans="1:10">
      <c r="A220" s="2" t="s">
        <v>35</v>
      </c>
      <c r="B220" s="2" t="s">
        <v>50</v>
      </c>
      <c r="C220" s="2" t="s">
        <v>37</v>
      </c>
      <c r="D220" s="108">
        <v>41487</v>
      </c>
      <c r="E220" s="109">
        <f t="shared" si="6"/>
        <v>8</v>
      </c>
      <c r="F220" s="109" t="s">
        <v>51</v>
      </c>
      <c r="G220" s="2" t="s">
        <v>54</v>
      </c>
      <c r="H220" s="2" t="s">
        <v>58</v>
      </c>
      <c r="I220" s="2" t="s">
        <v>41</v>
      </c>
      <c r="J220" s="112">
        <v>498366.89217499993</v>
      </c>
    </row>
    <row r="221" spans="1:10">
      <c r="A221" s="2" t="s">
        <v>35</v>
      </c>
      <c r="B221" s="2" t="s">
        <v>50</v>
      </c>
      <c r="C221" s="2" t="s">
        <v>37</v>
      </c>
      <c r="D221" s="108">
        <v>41518</v>
      </c>
      <c r="E221" s="109">
        <f t="shared" si="6"/>
        <v>9</v>
      </c>
      <c r="F221" s="109" t="s">
        <v>51</v>
      </c>
      <c r="G221" s="2" t="s">
        <v>54</v>
      </c>
      <c r="H221" s="2" t="s">
        <v>58</v>
      </c>
      <c r="I221" s="2" t="s">
        <v>41</v>
      </c>
      <c r="J221" s="112">
        <v>390175.00927499885</v>
      </c>
    </row>
    <row r="222" spans="1:10">
      <c r="A222" s="2" t="s">
        <v>35</v>
      </c>
      <c r="B222" s="2" t="s">
        <v>50</v>
      </c>
      <c r="C222" s="2" t="s">
        <v>37</v>
      </c>
      <c r="D222" s="108">
        <v>41548</v>
      </c>
      <c r="E222" s="109">
        <f t="shared" si="6"/>
        <v>10</v>
      </c>
      <c r="F222" s="109" t="s">
        <v>51</v>
      </c>
      <c r="G222" s="2" t="s">
        <v>54</v>
      </c>
      <c r="H222" s="2" t="s">
        <v>58</v>
      </c>
      <c r="I222" s="2" t="s">
        <v>41</v>
      </c>
      <c r="J222" s="112">
        <v>370340.02732499992</v>
      </c>
    </row>
    <row r="223" spans="1:10">
      <c r="A223" s="2" t="s">
        <v>35</v>
      </c>
      <c r="B223" s="2" t="s">
        <v>50</v>
      </c>
      <c r="C223" s="2" t="s">
        <v>37</v>
      </c>
      <c r="D223" s="108">
        <v>41579</v>
      </c>
      <c r="E223" s="109">
        <f t="shared" si="6"/>
        <v>11</v>
      </c>
      <c r="F223" s="109" t="s">
        <v>51</v>
      </c>
      <c r="G223" s="2" t="s">
        <v>54</v>
      </c>
      <c r="H223" s="2" t="s">
        <v>58</v>
      </c>
      <c r="I223" s="2" t="s">
        <v>41</v>
      </c>
      <c r="J223" s="112">
        <v>380322.75574999995</v>
      </c>
    </row>
    <row r="224" spans="1:10">
      <c r="A224" s="2" t="s">
        <v>35</v>
      </c>
      <c r="B224" s="2" t="s">
        <v>50</v>
      </c>
      <c r="C224" s="2" t="s">
        <v>37</v>
      </c>
      <c r="D224" s="108">
        <v>41609</v>
      </c>
      <c r="E224" s="109">
        <f t="shared" si="6"/>
        <v>12</v>
      </c>
      <c r="F224" s="109" t="s">
        <v>51</v>
      </c>
      <c r="G224" s="2" t="s">
        <v>54</v>
      </c>
      <c r="H224" s="2" t="s">
        <v>58</v>
      </c>
      <c r="I224" s="2" t="s">
        <v>41</v>
      </c>
      <c r="J224" s="112">
        <v>365792.12049999996</v>
      </c>
    </row>
    <row r="225" spans="1:10">
      <c r="A225" s="2" t="s">
        <v>35</v>
      </c>
      <c r="B225" s="2" t="s">
        <v>50</v>
      </c>
      <c r="C225" s="2" t="s">
        <v>37</v>
      </c>
      <c r="D225" s="108">
        <v>41640</v>
      </c>
      <c r="E225" s="109">
        <f t="shared" si="6"/>
        <v>1</v>
      </c>
      <c r="F225" s="109" t="s">
        <v>51</v>
      </c>
      <c r="G225" s="2" t="s">
        <v>54</v>
      </c>
      <c r="H225" s="2" t="s">
        <v>58</v>
      </c>
      <c r="I225" s="2" t="s">
        <v>41</v>
      </c>
      <c r="J225" s="112">
        <v>459526.25959999987</v>
      </c>
    </row>
    <row r="226" spans="1:10">
      <c r="A226" s="2" t="s">
        <v>35</v>
      </c>
      <c r="B226" s="2" t="s">
        <v>50</v>
      </c>
      <c r="C226" s="2" t="s">
        <v>37</v>
      </c>
      <c r="D226" s="108">
        <v>41671</v>
      </c>
      <c r="E226" s="109">
        <f t="shared" si="6"/>
        <v>2</v>
      </c>
      <c r="F226" s="109" t="s">
        <v>51</v>
      </c>
      <c r="G226" s="2" t="s">
        <v>54</v>
      </c>
      <c r="H226" s="2" t="s">
        <v>58</v>
      </c>
      <c r="I226" s="2" t="s">
        <v>41</v>
      </c>
      <c r="J226" s="112">
        <v>386872.43834999995</v>
      </c>
    </row>
    <row r="227" spans="1:10">
      <c r="A227" s="2" t="s">
        <v>35</v>
      </c>
      <c r="B227" s="2" t="s">
        <v>50</v>
      </c>
      <c r="C227" s="2" t="s">
        <v>37</v>
      </c>
      <c r="D227" s="108">
        <v>41699</v>
      </c>
      <c r="E227" s="109">
        <f t="shared" si="6"/>
        <v>3</v>
      </c>
      <c r="F227" s="109" t="s">
        <v>51</v>
      </c>
      <c r="G227" s="2" t="s">
        <v>54</v>
      </c>
      <c r="H227" s="2" t="s">
        <v>58</v>
      </c>
      <c r="I227" s="2" t="s">
        <v>41</v>
      </c>
      <c r="J227" s="112">
        <v>385991.23719999997</v>
      </c>
    </row>
    <row r="228" spans="1:10">
      <c r="A228" s="2" t="s">
        <v>35</v>
      </c>
      <c r="B228" s="2" t="s">
        <v>50</v>
      </c>
      <c r="C228" s="2" t="s">
        <v>37</v>
      </c>
      <c r="D228" s="108">
        <v>41730</v>
      </c>
      <c r="E228" s="109">
        <f t="shared" si="6"/>
        <v>4</v>
      </c>
      <c r="F228" s="109" t="s">
        <v>51</v>
      </c>
      <c r="G228" s="2" t="s">
        <v>54</v>
      </c>
      <c r="H228" s="2" t="s">
        <v>58</v>
      </c>
      <c r="I228" s="2" t="s">
        <v>41</v>
      </c>
      <c r="J228" s="112">
        <v>386829.69097499992</v>
      </c>
    </row>
    <row r="229" spans="1:10">
      <c r="A229" s="2" t="s">
        <v>35</v>
      </c>
      <c r="B229" s="2" t="s">
        <v>50</v>
      </c>
      <c r="C229" s="2" t="s">
        <v>37</v>
      </c>
      <c r="D229" s="108">
        <v>41760</v>
      </c>
      <c r="E229" s="109">
        <f t="shared" si="6"/>
        <v>5</v>
      </c>
      <c r="F229" s="109" t="s">
        <v>51</v>
      </c>
      <c r="G229" s="2" t="s">
        <v>54</v>
      </c>
      <c r="H229" s="2" t="s">
        <v>58</v>
      </c>
      <c r="I229" s="2" t="s">
        <v>41</v>
      </c>
      <c r="J229" s="112">
        <v>410769.19062499999</v>
      </c>
    </row>
    <row r="230" spans="1:10">
      <c r="A230" s="2" t="s">
        <v>35</v>
      </c>
      <c r="B230" s="2" t="s">
        <v>50</v>
      </c>
      <c r="C230" s="2" t="s">
        <v>37</v>
      </c>
      <c r="D230" s="108">
        <v>41791</v>
      </c>
      <c r="E230" s="109">
        <f t="shared" si="6"/>
        <v>6</v>
      </c>
      <c r="F230" s="109" t="s">
        <v>51</v>
      </c>
      <c r="G230" s="2" t="s">
        <v>54</v>
      </c>
      <c r="H230" s="2" t="s">
        <v>58</v>
      </c>
      <c r="I230" s="2" t="s">
        <v>41</v>
      </c>
      <c r="J230" s="112">
        <v>468307.17672499991</v>
      </c>
    </row>
    <row r="231" spans="1:10">
      <c r="A231" s="2" t="s">
        <v>35</v>
      </c>
      <c r="B231" s="2" t="s">
        <v>50</v>
      </c>
      <c r="C231" s="2" t="s">
        <v>37</v>
      </c>
      <c r="D231" s="108">
        <v>41456</v>
      </c>
      <c r="E231" s="109">
        <f t="shared" si="6"/>
        <v>7</v>
      </c>
      <c r="F231" s="109" t="s">
        <v>51</v>
      </c>
      <c r="G231" s="2" t="s">
        <v>54</v>
      </c>
      <c r="H231" s="2" t="s">
        <v>57</v>
      </c>
      <c r="I231" s="2" t="s">
        <v>41</v>
      </c>
      <c r="J231" s="112">
        <v>226478.76952499934</v>
      </c>
    </row>
    <row r="232" spans="1:10">
      <c r="A232" s="2" t="s">
        <v>35</v>
      </c>
      <c r="B232" s="2" t="s">
        <v>50</v>
      </c>
      <c r="C232" s="2" t="s">
        <v>37</v>
      </c>
      <c r="D232" s="108">
        <v>41487</v>
      </c>
      <c r="E232" s="109">
        <f t="shared" si="6"/>
        <v>8</v>
      </c>
      <c r="F232" s="109" t="s">
        <v>51</v>
      </c>
      <c r="G232" s="2" t="s">
        <v>54</v>
      </c>
      <c r="H232" s="2" t="s">
        <v>57</v>
      </c>
      <c r="I232" s="2" t="s">
        <v>41</v>
      </c>
      <c r="J232" s="112">
        <v>312928.04857500002</v>
      </c>
    </row>
    <row r="233" spans="1:10">
      <c r="A233" s="2" t="s">
        <v>35</v>
      </c>
      <c r="B233" s="2" t="s">
        <v>50</v>
      </c>
      <c r="C233" s="2" t="s">
        <v>37</v>
      </c>
      <c r="D233" s="108">
        <v>41518</v>
      </c>
      <c r="E233" s="109">
        <f t="shared" si="6"/>
        <v>9</v>
      </c>
      <c r="F233" s="109" t="s">
        <v>51</v>
      </c>
      <c r="G233" s="2" t="s">
        <v>54</v>
      </c>
      <c r="H233" s="2" t="s">
        <v>57</v>
      </c>
      <c r="I233" s="2" t="s">
        <v>41</v>
      </c>
      <c r="J233" s="112">
        <v>244993.61047499935</v>
      </c>
    </row>
    <row r="234" spans="1:10">
      <c r="A234" s="2" t="s">
        <v>35</v>
      </c>
      <c r="B234" s="2" t="s">
        <v>50</v>
      </c>
      <c r="C234" s="2" t="s">
        <v>37</v>
      </c>
      <c r="D234" s="108">
        <v>41548</v>
      </c>
      <c r="E234" s="109">
        <f t="shared" si="6"/>
        <v>10</v>
      </c>
      <c r="F234" s="109" t="s">
        <v>51</v>
      </c>
      <c r="G234" s="2" t="s">
        <v>54</v>
      </c>
      <c r="H234" s="2" t="s">
        <v>57</v>
      </c>
      <c r="I234" s="2" t="s">
        <v>41</v>
      </c>
      <c r="J234" s="112">
        <v>232539.08692499998</v>
      </c>
    </row>
    <row r="235" spans="1:10">
      <c r="A235" s="2" t="s">
        <v>35</v>
      </c>
      <c r="B235" s="2" t="s">
        <v>50</v>
      </c>
      <c r="C235" s="2" t="s">
        <v>37</v>
      </c>
      <c r="D235" s="108">
        <v>41579</v>
      </c>
      <c r="E235" s="109">
        <f t="shared" si="6"/>
        <v>11</v>
      </c>
      <c r="F235" s="109" t="s">
        <v>51</v>
      </c>
      <c r="G235" s="2" t="s">
        <v>54</v>
      </c>
      <c r="H235" s="2" t="s">
        <v>57</v>
      </c>
      <c r="I235" s="2" t="s">
        <v>41</v>
      </c>
      <c r="J235" s="112">
        <v>238807.31175000002</v>
      </c>
    </row>
    <row r="236" spans="1:10">
      <c r="A236" s="2" t="s">
        <v>35</v>
      </c>
      <c r="B236" s="2" t="s">
        <v>50</v>
      </c>
      <c r="C236" s="2" t="s">
        <v>37</v>
      </c>
      <c r="D236" s="108">
        <v>41609</v>
      </c>
      <c r="E236" s="109">
        <f t="shared" si="6"/>
        <v>12</v>
      </c>
      <c r="F236" s="109" t="s">
        <v>51</v>
      </c>
      <c r="G236" s="2" t="s">
        <v>54</v>
      </c>
      <c r="H236" s="2" t="s">
        <v>57</v>
      </c>
      <c r="I236" s="2" t="s">
        <v>41</v>
      </c>
      <c r="J236" s="112">
        <v>229683.42450000002</v>
      </c>
    </row>
    <row r="237" spans="1:10">
      <c r="A237" s="2" t="s">
        <v>35</v>
      </c>
      <c r="B237" s="2" t="s">
        <v>50</v>
      </c>
      <c r="C237" s="2" t="s">
        <v>37</v>
      </c>
      <c r="D237" s="108">
        <v>41640</v>
      </c>
      <c r="E237" s="109">
        <f t="shared" si="6"/>
        <v>1</v>
      </c>
      <c r="F237" s="109" t="s">
        <v>51</v>
      </c>
      <c r="G237" s="2" t="s">
        <v>54</v>
      </c>
      <c r="H237" s="2" t="s">
        <v>57</v>
      </c>
      <c r="I237" s="2" t="s">
        <v>41</v>
      </c>
      <c r="J237" s="112">
        <v>288539.74439999997</v>
      </c>
    </row>
    <row r="238" spans="1:10">
      <c r="A238" s="2" t="s">
        <v>35</v>
      </c>
      <c r="B238" s="2" t="s">
        <v>50</v>
      </c>
      <c r="C238" s="2" t="s">
        <v>37</v>
      </c>
      <c r="D238" s="108">
        <v>41671</v>
      </c>
      <c r="E238" s="109">
        <f t="shared" si="6"/>
        <v>2</v>
      </c>
      <c r="F238" s="109" t="s">
        <v>51</v>
      </c>
      <c r="G238" s="2" t="s">
        <v>54</v>
      </c>
      <c r="H238" s="2" t="s">
        <v>57</v>
      </c>
      <c r="I238" s="2" t="s">
        <v>41</v>
      </c>
      <c r="J238" s="112">
        <v>242919.90315</v>
      </c>
    </row>
    <row r="239" spans="1:10">
      <c r="A239" s="2" t="s">
        <v>35</v>
      </c>
      <c r="B239" s="2" t="s">
        <v>50</v>
      </c>
      <c r="C239" s="2" t="s">
        <v>37</v>
      </c>
      <c r="D239" s="108">
        <v>41699</v>
      </c>
      <c r="E239" s="109">
        <f t="shared" si="6"/>
        <v>3</v>
      </c>
      <c r="F239" s="109" t="s">
        <v>51</v>
      </c>
      <c r="G239" s="2" t="s">
        <v>54</v>
      </c>
      <c r="H239" s="2" t="s">
        <v>57</v>
      </c>
      <c r="I239" s="2" t="s">
        <v>41</v>
      </c>
      <c r="J239" s="112">
        <v>242366.59080000003</v>
      </c>
    </row>
    <row r="240" spans="1:10">
      <c r="A240" s="2" t="s">
        <v>35</v>
      </c>
      <c r="B240" s="2" t="s">
        <v>50</v>
      </c>
      <c r="C240" s="2" t="s">
        <v>37</v>
      </c>
      <c r="D240" s="108">
        <v>41730</v>
      </c>
      <c r="E240" s="109">
        <f t="shared" si="6"/>
        <v>4</v>
      </c>
      <c r="F240" s="109" t="s">
        <v>51</v>
      </c>
      <c r="G240" s="2" t="s">
        <v>54</v>
      </c>
      <c r="H240" s="2" t="s">
        <v>57</v>
      </c>
      <c r="I240" s="2" t="s">
        <v>41</v>
      </c>
      <c r="J240" s="112">
        <v>242893.06177500001</v>
      </c>
    </row>
    <row r="241" spans="1:10">
      <c r="A241" s="2" t="s">
        <v>35</v>
      </c>
      <c r="B241" s="2" t="s">
        <v>50</v>
      </c>
      <c r="C241" s="2" t="s">
        <v>37</v>
      </c>
      <c r="D241" s="108">
        <v>41760</v>
      </c>
      <c r="E241" s="109">
        <f t="shared" si="6"/>
        <v>5</v>
      </c>
      <c r="F241" s="109" t="s">
        <v>51</v>
      </c>
      <c r="G241" s="2" t="s">
        <v>54</v>
      </c>
      <c r="H241" s="2" t="s">
        <v>57</v>
      </c>
      <c r="I241" s="2" t="s">
        <v>41</v>
      </c>
      <c r="J241" s="112">
        <v>257924.84062500004</v>
      </c>
    </row>
    <row r="242" spans="1:10">
      <c r="A242" s="2" t="s">
        <v>35</v>
      </c>
      <c r="B242" s="2" t="s">
        <v>50</v>
      </c>
      <c r="C242" s="2" t="s">
        <v>37</v>
      </c>
      <c r="D242" s="108">
        <v>41791</v>
      </c>
      <c r="E242" s="109">
        <f t="shared" si="6"/>
        <v>6</v>
      </c>
      <c r="F242" s="109" t="s">
        <v>51</v>
      </c>
      <c r="G242" s="2" t="s">
        <v>54</v>
      </c>
      <c r="H242" s="2" t="s">
        <v>57</v>
      </c>
      <c r="I242" s="2" t="s">
        <v>41</v>
      </c>
      <c r="J242" s="112">
        <v>294053.34352500003</v>
      </c>
    </row>
    <row r="243" spans="1:10">
      <c r="A243" s="2" t="s">
        <v>35</v>
      </c>
      <c r="B243" s="2" t="s">
        <v>50</v>
      </c>
      <c r="C243" s="2" t="s">
        <v>37</v>
      </c>
      <c r="D243" s="108">
        <v>41456</v>
      </c>
      <c r="E243" s="109">
        <f t="shared" si="6"/>
        <v>7</v>
      </c>
      <c r="F243" s="109" t="s">
        <v>51</v>
      </c>
      <c r="G243" s="2" t="s">
        <v>54</v>
      </c>
      <c r="H243" s="2" t="s">
        <v>56</v>
      </c>
      <c r="I243" s="2" t="s">
        <v>41</v>
      </c>
      <c r="J243" s="112">
        <v>255837.1285374992</v>
      </c>
    </row>
    <row r="244" spans="1:10">
      <c r="A244" s="2" t="s">
        <v>35</v>
      </c>
      <c r="B244" s="2" t="s">
        <v>50</v>
      </c>
      <c r="C244" s="2" t="s">
        <v>37</v>
      </c>
      <c r="D244" s="108">
        <v>41487</v>
      </c>
      <c r="E244" s="109">
        <f t="shared" si="6"/>
        <v>8</v>
      </c>
      <c r="F244" s="109" t="s">
        <v>51</v>
      </c>
      <c r="G244" s="2" t="s">
        <v>54</v>
      </c>
      <c r="H244" s="2" t="s">
        <v>56</v>
      </c>
      <c r="I244" s="2" t="s">
        <v>41</v>
      </c>
      <c r="J244" s="112">
        <v>353492.79561249999</v>
      </c>
    </row>
    <row r="245" spans="1:10">
      <c r="A245" s="2" t="s">
        <v>35</v>
      </c>
      <c r="B245" s="2" t="s">
        <v>50</v>
      </c>
      <c r="C245" s="2" t="s">
        <v>37</v>
      </c>
      <c r="D245" s="108">
        <v>41518</v>
      </c>
      <c r="E245" s="109">
        <f t="shared" si="6"/>
        <v>9</v>
      </c>
      <c r="F245" s="109" t="s">
        <v>51</v>
      </c>
      <c r="G245" s="2" t="s">
        <v>54</v>
      </c>
      <c r="H245" s="2" t="s">
        <v>56</v>
      </c>
      <c r="I245" s="2" t="s">
        <v>41</v>
      </c>
      <c r="J245" s="112">
        <v>276752.04146249924</v>
      </c>
    </row>
    <row r="246" spans="1:10">
      <c r="A246" s="2" t="s">
        <v>35</v>
      </c>
      <c r="B246" s="2" t="s">
        <v>50</v>
      </c>
      <c r="C246" s="2" t="s">
        <v>37</v>
      </c>
      <c r="D246" s="108">
        <v>41548</v>
      </c>
      <c r="E246" s="109">
        <f t="shared" si="6"/>
        <v>10</v>
      </c>
      <c r="F246" s="109" t="s">
        <v>51</v>
      </c>
      <c r="G246" s="2" t="s">
        <v>54</v>
      </c>
      <c r="H246" s="2" t="s">
        <v>56</v>
      </c>
      <c r="I246" s="2" t="s">
        <v>41</v>
      </c>
      <c r="J246" s="112">
        <v>262683.04263749992</v>
      </c>
    </row>
    <row r="247" spans="1:10">
      <c r="A247" s="2" t="s">
        <v>35</v>
      </c>
      <c r="B247" s="2" t="s">
        <v>50</v>
      </c>
      <c r="C247" s="2" t="s">
        <v>37</v>
      </c>
      <c r="D247" s="108">
        <v>41579</v>
      </c>
      <c r="E247" s="109">
        <f t="shared" si="6"/>
        <v>11</v>
      </c>
      <c r="F247" s="109" t="s">
        <v>51</v>
      </c>
      <c r="G247" s="2" t="s">
        <v>54</v>
      </c>
      <c r="H247" s="2" t="s">
        <v>56</v>
      </c>
      <c r="I247" s="2" t="s">
        <v>41</v>
      </c>
      <c r="J247" s="112">
        <v>269763.81512500002</v>
      </c>
    </row>
    <row r="248" spans="1:10">
      <c r="A248" s="2" t="s">
        <v>35</v>
      </c>
      <c r="B248" s="2" t="s">
        <v>50</v>
      </c>
      <c r="C248" s="2" t="s">
        <v>37</v>
      </c>
      <c r="D248" s="108">
        <v>41609</v>
      </c>
      <c r="E248" s="109">
        <f t="shared" si="6"/>
        <v>12</v>
      </c>
      <c r="F248" s="109" t="s">
        <v>51</v>
      </c>
      <c r="G248" s="2" t="s">
        <v>54</v>
      </c>
      <c r="H248" s="2" t="s">
        <v>56</v>
      </c>
      <c r="I248" s="2" t="s">
        <v>41</v>
      </c>
      <c r="J248" s="112">
        <v>259457.20175000001</v>
      </c>
    </row>
    <row r="249" spans="1:10">
      <c r="A249" s="2" t="s">
        <v>35</v>
      </c>
      <c r="B249" s="2" t="s">
        <v>50</v>
      </c>
      <c r="C249" s="2" t="s">
        <v>37</v>
      </c>
      <c r="D249" s="108">
        <v>41640</v>
      </c>
      <c r="E249" s="109">
        <f t="shared" si="6"/>
        <v>1</v>
      </c>
      <c r="F249" s="109" t="s">
        <v>51</v>
      </c>
      <c r="G249" s="2" t="s">
        <v>54</v>
      </c>
      <c r="H249" s="2" t="s">
        <v>56</v>
      </c>
      <c r="I249" s="2" t="s">
        <v>41</v>
      </c>
      <c r="J249" s="112">
        <v>325943.04459999991</v>
      </c>
    </row>
    <row r="250" spans="1:10">
      <c r="A250" s="2" t="s">
        <v>35</v>
      </c>
      <c r="B250" s="2" t="s">
        <v>50</v>
      </c>
      <c r="C250" s="2" t="s">
        <v>37</v>
      </c>
      <c r="D250" s="108">
        <v>41671</v>
      </c>
      <c r="E250" s="109">
        <f t="shared" si="6"/>
        <v>2</v>
      </c>
      <c r="F250" s="109" t="s">
        <v>51</v>
      </c>
      <c r="G250" s="2" t="s">
        <v>54</v>
      </c>
      <c r="H250" s="2" t="s">
        <v>56</v>
      </c>
      <c r="I250" s="2" t="s">
        <v>41</v>
      </c>
      <c r="J250" s="112">
        <v>274409.52022499999</v>
      </c>
    </row>
    <row r="251" spans="1:10">
      <c r="A251" s="2" t="s">
        <v>35</v>
      </c>
      <c r="B251" s="2" t="s">
        <v>50</v>
      </c>
      <c r="C251" s="2" t="s">
        <v>37</v>
      </c>
      <c r="D251" s="108">
        <v>41699</v>
      </c>
      <c r="E251" s="109">
        <f t="shared" si="6"/>
        <v>3</v>
      </c>
      <c r="F251" s="109" t="s">
        <v>51</v>
      </c>
      <c r="G251" s="2" t="s">
        <v>54</v>
      </c>
      <c r="H251" s="2" t="s">
        <v>56</v>
      </c>
      <c r="I251" s="2" t="s">
        <v>41</v>
      </c>
      <c r="J251" s="112">
        <v>273784.48220000003</v>
      </c>
    </row>
    <row r="252" spans="1:10">
      <c r="A252" s="2" t="s">
        <v>35</v>
      </c>
      <c r="B252" s="2" t="s">
        <v>50</v>
      </c>
      <c r="C252" s="2" t="s">
        <v>37</v>
      </c>
      <c r="D252" s="108">
        <v>41730</v>
      </c>
      <c r="E252" s="109">
        <f t="shared" si="6"/>
        <v>4</v>
      </c>
      <c r="F252" s="109" t="s">
        <v>51</v>
      </c>
      <c r="G252" s="2" t="s">
        <v>54</v>
      </c>
      <c r="H252" s="2" t="s">
        <v>56</v>
      </c>
      <c r="I252" s="2" t="s">
        <v>41</v>
      </c>
      <c r="J252" s="112">
        <v>274379.19941249996</v>
      </c>
    </row>
    <row r="253" spans="1:10">
      <c r="A253" s="2" t="s">
        <v>35</v>
      </c>
      <c r="B253" s="2" t="s">
        <v>50</v>
      </c>
      <c r="C253" s="2" t="s">
        <v>37</v>
      </c>
      <c r="D253" s="108">
        <v>41760</v>
      </c>
      <c r="E253" s="109">
        <f t="shared" si="6"/>
        <v>5</v>
      </c>
      <c r="F253" s="109" t="s">
        <v>51</v>
      </c>
      <c r="G253" s="2" t="s">
        <v>54</v>
      </c>
      <c r="H253" s="2" t="s">
        <v>56</v>
      </c>
      <c r="I253" s="2" t="s">
        <v>41</v>
      </c>
      <c r="J253" s="112">
        <v>291359.54218749999</v>
      </c>
    </row>
    <row r="254" spans="1:10">
      <c r="A254" s="2" t="s">
        <v>35</v>
      </c>
      <c r="B254" s="2" t="s">
        <v>50</v>
      </c>
      <c r="C254" s="2" t="s">
        <v>37</v>
      </c>
      <c r="D254" s="108">
        <v>41791</v>
      </c>
      <c r="E254" s="109">
        <f t="shared" si="6"/>
        <v>6</v>
      </c>
      <c r="F254" s="109" t="s">
        <v>51</v>
      </c>
      <c r="G254" s="2" t="s">
        <v>54</v>
      </c>
      <c r="H254" s="2" t="s">
        <v>56</v>
      </c>
      <c r="I254" s="2" t="s">
        <v>41</v>
      </c>
      <c r="J254" s="112">
        <v>332171.36953749997</v>
      </c>
    </row>
    <row r="255" spans="1:10">
      <c r="A255" s="2" t="s">
        <v>35</v>
      </c>
      <c r="B255" s="2" t="s">
        <v>50</v>
      </c>
      <c r="C255" s="2" t="s">
        <v>37</v>
      </c>
      <c r="D255" s="108">
        <v>41456</v>
      </c>
      <c r="E255" s="109">
        <f t="shared" si="6"/>
        <v>7</v>
      </c>
      <c r="F255" s="109" t="s">
        <v>51</v>
      </c>
      <c r="G255" s="2" t="s">
        <v>54</v>
      </c>
      <c r="H255" s="2" t="s">
        <v>55</v>
      </c>
      <c r="I255" s="2" t="s">
        <v>41</v>
      </c>
      <c r="J255" s="112">
        <v>176150.15407499947</v>
      </c>
    </row>
    <row r="256" spans="1:10">
      <c r="A256" s="2" t="s">
        <v>35</v>
      </c>
      <c r="B256" s="2" t="s">
        <v>50</v>
      </c>
      <c r="C256" s="2" t="s">
        <v>37</v>
      </c>
      <c r="D256" s="108">
        <v>41487</v>
      </c>
      <c r="E256" s="109">
        <f t="shared" si="6"/>
        <v>8</v>
      </c>
      <c r="F256" s="109" t="s">
        <v>51</v>
      </c>
      <c r="G256" s="2" t="s">
        <v>54</v>
      </c>
      <c r="H256" s="2" t="s">
        <v>55</v>
      </c>
      <c r="I256" s="2" t="s">
        <v>41</v>
      </c>
      <c r="J256" s="112">
        <v>243388.48222500001</v>
      </c>
    </row>
    <row r="257" spans="1:10">
      <c r="A257" s="2" t="s">
        <v>35</v>
      </c>
      <c r="B257" s="2" t="s">
        <v>50</v>
      </c>
      <c r="C257" s="2" t="s">
        <v>37</v>
      </c>
      <c r="D257" s="108">
        <v>41518</v>
      </c>
      <c r="E257" s="109">
        <f t="shared" si="6"/>
        <v>9</v>
      </c>
      <c r="F257" s="109" t="s">
        <v>51</v>
      </c>
      <c r="G257" s="2" t="s">
        <v>54</v>
      </c>
      <c r="H257" s="2" t="s">
        <v>55</v>
      </c>
      <c r="I257" s="2" t="s">
        <v>41</v>
      </c>
      <c r="J257" s="112">
        <v>190550.58592499947</v>
      </c>
    </row>
    <row r="258" spans="1:10">
      <c r="A258" s="2" t="s">
        <v>35</v>
      </c>
      <c r="B258" s="2" t="s">
        <v>50</v>
      </c>
      <c r="C258" s="2" t="s">
        <v>37</v>
      </c>
      <c r="D258" s="108">
        <v>41548</v>
      </c>
      <c r="E258" s="109">
        <f t="shared" si="6"/>
        <v>10</v>
      </c>
      <c r="F258" s="109" t="s">
        <v>51</v>
      </c>
      <c r="G258" s="2" t="s">
        <v>54</v>
      </c>
      <c r="H258" s="2" t="s">
        <v>55</v>
      </c>
      <c r="I258" s="2" t="s">
        <v>41</v>
      </c>
      <c r="J258" s="112">
        <v>180863.73427499997</v>
      </c>
    </row>
    <row r="259" spans="1:10">
      <c r="A259" s="2" t="s">
        <v>35</v>
      </c>
      <c r="B259" s="2" t="s">
        <v>50</v>
      </c>
      <c r="C259" s="2" t="s">
        <v>37</v>
      </c>
      <c r="D259" s="108">
        <v>41579</v>
      </c>
      <c r="E259" s="109">
        <f t="shared" si="6"/>
        <v>11</v>
      </c>
      <c r="F259" s="109" t="s">
        <v>51</v>
      </c>
      <c r="G259" s="2" t="s">
        <v>54</v>
      </c>
      <c r="H259" s="2" t="s">
        <v>55</v>
      </c>
      <c r="I259" s="2" t="s">
        <v>41</v>
      </c>
      <c r="J259" s="112">
        <v>185739.02025</v>
      </c>
    </row>
    <row r="260" spans="1:10">
      <c r="A260" s="2" t="s">
        <v>35</v>
      </c>
      <c r="B260" s="2" t="s">
        <v>50</v>
      </c>
      <c r="C260" s="2" t="s">
        <v>37</v>
      </c>
      <c r="D260" s="108">
        <v>41609</v>
      </c>
      <c r="E260" s="109">
        <f t="shared" si="6"/>
        <v>12</v>
      </c>
      <c r="F260" s="109" t="s">
        <v>51</v>
      </c>
      <c r="G260" s="2" t="s">
        <v>54</v>
      </c>
      <c r="H260" s="2" t="s">
        <v>55</v>
      </c>
      <c r="I260" s="2" t="s">
        <v>41</v>
      </c>
      <c r="J260" s="112">
        <v>178642.66350000002</v>
      </c>
    </row>
    <row r="261" spans="1:10">
      <c r="A261" s="2" t="s">
        <v>35</v>
      </c>
      <c r="B261" s="2" t="s">
        <v>50</v>
      </c>
      <c r="C261" s="2" t="s">
        <v>37</v>
      </c>
      <c r="D261" s="108">
        <v>41640</v>
      </c>
      <c r="E261" s="109">
        <f t="shared" si="6"/>
        <v>1</v>
      </c>
      <c r="F261" s="109" t="s">
        <v>51</v>
      </c>
      <c r="G261" s="2" t="s">
        <v>54</v>
      </c>
      <c r="H261" s="2" t="s">
        <v>55</v>
      </c>
      <c r="I261" s="2" t="s">
        <v>41</v>
      </c>
      <c r="J261" s="112">
        <v>224419.80119999996</v>
      </c>
    </row>
    <row r="262" spans="1:10">
      <c r="A262" s="2" t="s">
        <v>35</v>
      </c>
      <c r="B262" s="2" t="s">
        <v>50</v>
      </c>
      <c r="C262" s="2" t="s">
        <v>37</v>
      </c>
      <c r="D262" s="108">
        <v>41671</v>
      </c>
      <c r="E262" s="109">
        <f t="shared" si="6"/>
        <v>2</v>
      </c>
      <c r="F262" s="109" t="s">
        <v>51</v>
      </c>
      <c r="G262" s="2" t="s">
        <v>54</v>
      </c>
      <c r="H262" s="2" t="s">
        <v>55</v>
      </c>
      <c r="I262" s="2" t="s">
        <v>41</v>
      </c>
      <c r="J262" s="112">
        <v>188937.70244999998</v>
      </c>
    </row>
    <row r="263" spans="1:10">
      <c r="A263" s="2" t="s">
        <v>35</v>
      </c>
      <c r="B263" s="2" t="s">
        <v>50</v>
      </c>
      <c r="C263" s="2" t="s">
        <v>37</v>
      </c>
      <c r="D263" s="108">
        <v>41699</v>
      </c>
      <c r="E263" s="109">
        <f t="shared" si="6"/>
        <v>3</v>
      </c>
      <c r="F263" s="109" t="s">
        <v>51</v>
      </c>
      <c r="G263" s="2" t="s">
        <v>54</v>
      </c>
      <c r="H263" s="2" t="s">
        <v>55</v>
      </c>
      <c r="I263" s="2" t="s">
        <v>41</v>
      </c>
      <c r="J263" s="112">
        <v>188507.34840000002</v>
      </c>
    </row>
    <row r="264" spans="1:10">
      <c r="A264" s="2" t="s">
        <v>35</v>
      </c>
      <c r="B264" s="2" t="s">
        <v>50</v>
      </c>
      <c r="C264" s="2" t="s">
        <v>37</v>
      </c>
      <c r="D264" s="108">
        <v>41730</v>
      </c>
      <c r="E264" s="109">
        <f t="shared" si="6"/>
        <v>4</v>
      </c>
      <c r="F264" s="109" t="s">
        <v>51</v>
      </c>
      <c r="G264" s="2" t="s">
        <v>54</v>
      </c>
      <c r="H264" s="2" t="s">
        <v>55</v>
      </c>
      <c r="I264" s="2" t="s">
        <v>41</v>
      </c>
      <c r="J264" s="112">
        <v>188916.82582500001</v>
      </c>
    </row>
    <row r="265" spans="1:10">
      <c r="A265" s="2" t="s">
        <v>35</v>
      </c>
      <c r="B265" s="2" t="s">
        <v>50</v>
      </c>
      <c r="C265" s="2" t="s">
        <v>37</v>
      </c>
      <c r="D265" s="108">
        <v>41760</v>
      </c>
      <c r="E265" s="109">
        <f t="shared" si="6"/>
        <v>5</v>
      </c>
      <c r="F265" s="109" t="s">
        <v>51</v>
      </c>
      <c r="G265" s="2" t="s">
        <v>54</v>
      </c>
      <c r="H265" s="2" t="s">
        <v>55</v>
      </c>
      <c r="I265" s="2" t="s">
        <v>41</v>
      </c>
      <c r="J265" s="112">
        <v>200608.20937500001</v>
      </c>
    </row>
    <row r="266" spans="1:10">
      <c r="A266" s="2" t="s">
        <v>35</v>
      </c>
      <c r="B266" s="2" t="s">
        <v>50</v>
      </c>
      <c r="C266" s="2" t="s">
        <v>37</v>
      </c>
      <c r="D266" s="108">
        <v>41791</v>
      </c>
      <c r="E266" s="109">
        <f t="shared" si="6"/>
        <v>6</v>
      </c>
      <c r="F266" s="109" t="s">
        <v>51</v>
      </c>
      <c r="G266" s="2" t="s">
        <v>54</v>
      </c>
      <c r="H266" s="2" t="s">
        <v>55</v>
      </c>
      <c r="I266" s="2" t="s">
        <v>41</v>
      </c>
      <c r="J266" s="112">
        <v>228708.15607500001</v>
      </c>
    </row>
    <row r="267" spans="1:10">
      <c r="A267" s="2" t="s">
        <v>35</v>
      </c>
      <c r="B267" s="2" t="s">
        <v>50</v>
      </c>
      <c r="C267" s="2" t="s">
        <v>37</v>
      </c>
      <c r="D267" s="108">
        <v>41456</v>
      </c>
      <c r="E267" s="109">
        <f t="shared" si="6"/>
        <v>7</v>
      </c>
      <c r="F267" s="109" t="s">
        <v>51</v>
      </c>
      <c r="G267" s="2" t="s">
        <v>52</v>
      </c>
      <c r="H267" s="2" t="s">
        <v>53</v>
      </c>
      <c r="I267" s="2" t="s">
        <v>41</v>
      </c>
      <c r="J267" s="112">
        <v>1153364.1040624965</v>
      </c>
    </row>
    <row r="268" spans="1:10">
      <c r="A268" s="2" t="s">
        <v>35</v>
      </c>
      <c r="B268" s="2" t="s">
        <v>50</v>
      </c>
      <c r="C268" s="2" t="s">
        <v>37</v>
      </c>
      <c r="D268" s="108">
        <v>41487</v>
      </c>
      <c r="E268" s="109">
        <f t="shared" si="6"/>
        <v>8</v>
      </c>
      <c r="F268" s="109" t="s">
        <v>51</v>
      </c>
      <c r="G268" s="2" t="s">
        <v>52</v>
      </c>
      <c r="H268" s="2" t="s">
        <v>53</v>
      </c>
      <c r="I268" s="2" t="s">
        <v>41</v>
      </c>
      <c r="J268" s="112">
        <v>1593615.0621875001</v>
      </c>
    </row>
    <row r="269" spans="1:10">
      <c r="A269" s="2" t="s">
        <v>35</v>
      </c>
      <c r="B269" s="2" t="s">
        <v>50</v>
      </c>
      <c r="C269" s="2" t="s">
        <v>37</v>
      </c>
      <c r="D269" s="108">
        <v>41518</v>
      </c>
      <c r="E269" s="109">
        <f t="shared" si="6"/>
        <v>9</v>
      </c>
      <c r="F269" s="109" t="s">
        <v>51</v>
      </c>
      <c r="G269" s="2" t="s">
        <v>52</v>
      </c>
      <c r="H269" s="2" t="s">
        <v>53</v>
      </c>
      <c r="I269" s="2" t="s">
        <v>41</v>
      </c>
      <c r="J269" s="112">
        <v>1247652.6459374966</v>
      </c>
    </row>
    <row r="270" spans="1:10">
      <c r="A270" s="2" t="s">
        <v>35</v>
      </c>
      <c r="B270" s="2" t="s">
        <v>50</v>
      </c>
      <c r="C270" s="2" t="s">
        <v>37</v>
      </c>
      <c r="D270" s="108">
        <v>41548</v>
      </c>
      <c r="E270" s="109">
        <f t="shared" si="6"/>
        <v>10</v>
      </c>
      <c r="F270" s="109" t="s">
        <v>51</v>
      </c>
      <c r="G270" s="2" t="s">
        <v>52</v>
      </c>
      <c r="H270" s="2" t="s">
        <v>53</v>
      </c>
      <c r="I270" s="2" t="s">
        <v>41</v>
      </c>
      <c r="J270" s="112">
        <v>1184226.8315625</v>
      </c>
    </row>
    <row r="271" spans="1:10">
      <c r="A271" s="2" t="s">
        <v>35</v>
      </c>
      <c r="B271" s="2" t="s">
        <v>50</v>
      </c>
      <c r="C271" s="2" t="s">
        <v>37</v>
      </c>
      <c r="D271" s="108">
        <v>41579</v>
      </c>
      <c r="E271" s="109">
        <f t="shared" si="6"/>
        <v>11</v>
      </c>
      <c r="F271" s="109" t="s">
        <v>51</v>
      </c>
      <c r="G271" s="2" t="s">
        <v>52</v>
      </c>
      <c r="H271" s="2" t="s">
        <v>53</v>
      </c>
      <c r="I271" s="2" t="s">
        <v>41</v>
      </c>
      <c r="J271" s="112">
        <v>1216148.346875</v>
      </c>
    </row>
    <row r="272" spans="1:10">
      <c r="A272" s="2" t="s">
        <v>35</v>
      </c>
      <c r="B272" s="2" t="s">
        <v>50</v>
      </c>
      <c r="C272" s="2" t="s">
        <v>37</v>
      </c>
      <c r="D272" s="108">
        <v>41609</v>
      </c>
      <c r="E272" s="109">
        <f t="shared" si="6"/>
        <v>12</v>
      </c>
      <c r="F272" s="109" t="s">
        <v>51</v>
      </c>
      <c r="G272" s="2" t="s">
        <v>52</v>
      </c>
      <c r="H272" s="2" t="s">
        <v>53</v>
      </c>
      <c r="I272" s="2" t="s">
        <v>41</v>
      </c>
      <c r="J272" s="112">
        <v>1169684.1062500002</v>
      </c>
    </row>
    <row r="273" spans="1:10">
      <c r="A273" s="2" t="s">
        <v>35</v>
      </c>
      <c r="B273" s="2" t="s">
        <v>50</v>
      </c>
      <c r="C273" s="2" t="s">
        <v>37</v>
      </c>
      <c r="D273" s="108">
        <v>41640</v>
      </c>
      <c r="E273" s="109">
        <f t="shared" si="6"/>
        <v>1</v>
      </c>
      <c r="F273" s="109" t="s">
        <v>51</v>
      </c>
      <c r="G273" s="2" t="s">
        <v>52</v>
      </c>
      <c r="H273" s="2" t="s">
        <v>53</v>
      </c>
      <c r="I273" s="2" t="s">
        <v>41</v>
      </c>
      <c r="J273" s="112">
        <v>1469415.3649999998</v>
      </c>
    </row>
    <row r="274" spans="1:10">
      <c r="A274" s="2" t="s">
        <v>35</v>
      </c>
      <c r="B274" s="2" t="s">
        <v>50</v>
      </c>
      <c r="C274" s="2" t="s">
        <v>37</v>
      </c>
      <c r="D274" s="108">
        <v>41671</v>
      </c>
      <c r="E274" s="109">
        <f t="shared" si="6"/>
        <v>2</v>
      </c>
      <c r="F274" s="109" t="s">
        <v>51</v>
      </c>
      <c r="G274" s="2" t="s">
        <v>52</v>
      </c>
      <c r="H274" s="2" t="s">
        <v>53</v>
      </c>
      <c r="I274" s="2" t="s">
        <v>41</v>
      </c>
      <c r="J274" s="112">
        <v>1237092.099375</v>
      </c>
    </row>
    <row r="275" spans="1:10">
      <c r="A275" s="2" t="s">
        <v>35</v>
      </c>
      <c r="B275" s="2" t="s">
        <v>50</v>
      </c>
      <c r="C275" s="2" t="s">
        <v>37</v>
      </c>
      <c r="D275" s="108">
        <v>41699</v>
      </c>
      <c r="E275" s="109">
        <f t="shared" si="6"/>
        <v>3</v>
      </c>
      <c r="F275" s="109" t="s">
        <v>51</v>
      </c>
      <c r="G275" s="2" t="s">
        <v>52</v>
      </c>
      <c r="H275" s="2" t="s">
        <v>53</v>
      </c>
      <c r="I275" s="2" t="s">
        <v>41</v>
      </c>
      <c r="J275" s="112">
        <v>1234274.3050000002</v>
      </c>
    </row>
    <row r="276" spans="1:10">
      <c r="A276" s="2" t="s">
        <v>35</v>
      </c>
      <c r="B276" s="2" t="s">
        <v>50</v>
      </c>
      <c r="C276" s="2" t="s">
        <v>37</v>
      </c>
      <c r="D276" s="108">
        <v>41730</v>
      </c>
      <c r="E276" s="109">
        <f t="shared" si="6"/>
        <v>4</v>
      </c>
      <c r="F276" s="109" t="s">
        <v>51</v>
      </c>
      <c r="G276" s="2" t="s">
        <v>52</v>
      </c>
      <c r="H276" s="2" t="s">
        <v>53</v>
      </c>
      <c r="I276" s="2" t="s">
        <v>41</v>
      </c>
      <c r="J276" s="112">
        <v>1236955.4071875</v>
      </c>
    </row>
    <row r="277" spans="1:10">
      <c r="A277" s="2" t="s">
        <v>35</v>
      </c>
      <c r="B277" s="2" t="s">
        <v>50</v>
      </c>
      <c r="C277" s="2" t="s">
        <v>37</v>
      </c>
      <c r="D277" s="108">
        <v>41760</v>
      </c>
      <c r="E277" s="109">
        <f t="shared" si="6"/>
        <v>5</v>
      </c>
      <c r="F277" s="109" t="s">
        <v>51</v>
      </c>
      <c r="G277" s="2" t="s">
        <v>52</v>
      </c>
      <c r="H277" s="2" t="s">
        <v>53</v>
      </c>
      <c r="I277" s="2" t="s">
        <v>41</v>
      </c>
      <c r="J277" s="112">
        <v>1313506.1328125</v>
      </c>
    </row>
    <row r="278" spans="1:10">
      <c r="A278" s="2" t="s">
        <v>35</v>
      </c>
      <c r="B278" s="2" t="s">
        <v>50</v>
      </c>
      <c r="C278" s="2" t="s">
        <v>37</v>
      </c>
      <c r="D278" s="108">
        <v>41791</v>
      </c>
      <c r="E278" s="109">
        <f t="shared" si="6"/>
        <v>6</v>
      </c>
      <c r="F278" s="109" t="s">
        <v>51</v>
      </c>
      <c r="G278" s="2" t="s">
        <v>52</v>
      </c>
      <c r="H278" s="2" t="s">
        <v>53</v>
      </c>
      <c r="I278" s="2" t="s">
        <v>41</v>
      </c>
      <c r="J278" s="112">
        <v>1497493.8790625001</v>
      </c>
    </row>
    <row r="279" spans="1:10">
      <c r="A279" s="2" t="s">
        <v>35</v>
      </c>
      <c r="B279" s="2" t="s">
        <v>50</v>
      </c>
      <c r="C279" s="2" t="s">
        <v>65</v>
      </c>
      <c r="D279" s="108">
        <v>41456</v>
      </c>
      <c r="E279" s="109">
        <f t="shared" si="6"/>
        <v>7</v>
      </c>
      <c r="F279" s="109" t="s">
        <v>51</v>
      </c>
      <c r="G279" s="2" t="s">
        <v>62</v>
      </c>
      <c r="H279" s="2" t="s">
        <v>63</v>
      </c>
      <c r="I279" s="2" t="s">
        <v>41</v>
      </c>
      <c r="J279" s="112">
        <v>2533034.5131168002</v>
      </c>
    </row>
    <row r="280" spans="1:10">
      <c r="A280" s="2" t="s">
        <v>35</v>
      </c>
      <c r="B280" s="2" t="s">
        <v>50</v>
      </c>
      <c r="C280" s="2" t="s">
        <v>65</v>
      </c>
      <c r="D280" s="108">
        <v>41487</v>
      </c>
      <c r="E280" s="109">
        <f t="shared" si="6"/>
        <v>8</v>
      </c>
      <c r="F280" s="109" t="s">
        <v>51</v>
      </c>
      <c r="G280" s="2" t="s">
        <v>62</v>
      </c>
      <c r="H280" s="2" t="s">
        <v>63</v>
      </c>
      <c r="I280" s="2" t="s">
        <v>41</v>
      </c>
      <c r="J280" s="112">
        <v>3051574.1625600001</v>
      </c>
    </row>
    <row r="281" spans="1:10">
      <c r="A281" s="2" t="s">
        <v>35</v>
      </c>
      <c r="B281" s="2" t="s">
        <v>50</v>
      </c>
      <c r="C281" s="2" t="s">
        <v>65</v>
      </c>
      <c r="D281" s="108">
        <v>41518</v>
      </c>
      <c r="E281" s="109">
        <f t="shared" si="6"/>
        <v>9</v>
      </c>
      <c r="F281" s="109" t="s">
        <v>51</v>
      </c>
      <c r="G281" s="2" t="s">
        <v>62</v>
      </c>
      <c r="H281" s="2" t="s">
        <v>63</v>
      </c>
      <c r="I281" s="2" t="s">
        <v>41</v>
      </c>
      <c r="J281" s="112">
        <v>3084202.7580672004</v>
      </c>
    </row>
    <row r="282" spans="1:10">
      <c r="A282" s="2" t="s">
        <v>35</v>
      </c>
      <c r="B282" s="2" t="s">
        <v>50</v>
      </c>
      <c r="C282" s="2" t="s">
        <v>65</v>
      </c>
      <c r="D282" s="108">
        <v>41548</v>
      </c>
      <c r="E282" s="109">
        <f t="shared" si="6"/>
        <v>10</v>
      </c>
      <c r="F282" s="109" t="s">
        <v>51</v>
      </c>
      <c r="G282" s="2" t="s">
        <v>62</v>
      </c>
      <c r="H282" s="2" t="s">
        <v>63</v>
      </c>
      <c r="I282" s="2" t="s">
        <v>41</v>
      </c>
      <c r="J282" s="112">
        <v>4135202.765971201</v>
      </c>
    </row>
    <row r="283" spans="1:10">
      <c r="A283" s="2" t="s">
        <v>35</v>
      </c>
      <c r="B283" s="2" t="s">
        <v>50</v>
      </c>
      <c r="C283" s="2" t="s">
        <v>65</v>
      </c>
      <c r="D283" s="108">
        <v>41579</v>
      </c>
      <c r="E283" s="109">
        <f t="shared" ref="E283:E346" si="7">MONTH(D283)</f>
        <v>11</v>
      </c>
      <c r="F283" s="109" t="s">
        <v>51</v>
      </c>
      <c r="G283" s="2" t="s">
        <v>62</v>
      </c>
      <c r="H283" s="2" t="s">
        <v>63</v>
      </c>
      <c r="I283" s="2" t="s">
        <v>41</v>
      </c>
      <c r="J283" s="112">
        <v>4473275.8948415993</v>
      </c>
    </row>
    <row r="284" spans="1:10">
      <c r="A284" s="2" t="s">
        <v>35</v>
      </c>
      <c r="B284" s="2" t="s">
        <v>50</v>
      </c>
      <c r="C284" s="2" t="s">
        <v>65</v>
      </c>
      <c r="D284" s="108">
        <v>41609</v>
      </c>
      <c r="E284" s="109">
        <f t="shared" si="7"/>
        <v>12</v>
      </c>
      <c r="F284" s="109" t="s">
        <v>51</v>
      </c>
      <c r="G284" s="2" t="s">
        <v>62</v>
      </c>
      <c r="H284" s="2" t="s">
        <v>63</v>
      </c>
      <c r="I284" s="2" t="s">
        <v>41</v>
      </c>
      <c r="J284" s="112">
        <v>3464957.9260800011</v>
      </c>
    </row>
    <row r="285" spans="1:10">
      <c r="A285" s="2" t="s">
        <v>35</v>
      </c>
      <c r="B285" s="2" t="s">
        <v>50</v>
      </c>
      <c r="C285" s="2" t="s">
        <v>65</v>
      </c>
      <c r="D285" s="108">
        <v>41640</v>
      </c>
      <c r="E285" s="109">
        <f t="shared" si="7"/>
        <v>1</v>
      </c>
      <c r="F285" s="109" t="s">
        <v>51</v>
      </c>
      <c r="G285" s="2" t="s">
        <v>62</v>
      </c>
      <c r="H285" s="2" t="s">
        <v>63</v>
      </c>
      <c r="I285" s="2" t="s">
        <v>41</v>
      </c>
      <c r="J285" s="112">
        <v>4049642.8266000003</v>
      </c>
    </row>
    <row r="286" spans="1:10">
      <c r="A286" s="2" t="s">
        <v>35</v>
      </c>
      <c r="B286" s="2" t="s">
        <v>50</v>
      </c>
      <c r="C286" s="2" t="s">
        <v>65</v>
      </c>
      <c r="D286" s="108">
        <v>41671</v>
      </c>
      <c r="E286" s="109">
        <f t="shared" si="7"/>
        <v>2</v>
      </c>
      <c r="F286" s="109" t="s">
        <v>51</v>
      </c>
      <c r="G286" s="2" t="s">
        <v>62</v>
      </c>
      <c r="H286" s="2" t="s">
        <v>63</v>
      </c>
      <c r="I286" s="2" t="s">
        <v>41</v>
      </c>
      <c r="J286" s="112">
        <v>4767948.2214000002</v>
      </c>
    </row>
    <row r="287" spans="1:10">
      <c r="A287" s="2" t="s">
        <v>35</v>
      </c>
      <c r="B287" s="2" t="s">
        <v>50</v>
      </c>
      <c r="C287" s="2" t="s">
        <v>65</v>
      </c>
      <c r="D287" s="108">
        <v>41699</v>
      </c>
      <c r="E287" s="109">
        <f t="shared" si="7"/>
        <v>3</v>
      </c>
      <c r="F287" s="109" t="s">
        <v>51</v>
      </c>
      <c r="G287" s="2" t="s">
        <v>62</v>
      </c>
      <c r="H287" s="2" t="s">
        <v>63</v>
      </c>
      <c r="I287" s="2" t="s">
        <v>41</v>
      </c>
      <c r="J287" s="112">
        <v>4346722.8083999995</v>
      </c>
    </row>
    <row r="288" spans="1:10">
      <c r="A288" s="2" t="s">
        <v>35</v>
      </c>
      <c r="B288" s="2" t="s">
        <v>50</v>
      </c>
      <c r="C288" s="2" t="s">
        <v>65</v>
      </c>
      <c r="D288" s="108">
        <v>41730</v>
      </c>
      <c r="E288" s="109">
        <f t="shared" si="7"/>
        <v>4</v>
      </c>
      <c r="F288" s="109" t="s">
        <v>51</v>
      </c>
      <c r="G288" s="2" t="s">
        <v>62</v>
      </c>
      <c r="H288" s="2" t="s">
        <v>63</v>
      </c>
      <c r="I288" s="2" t="s">
        <v>41</v>
      </c>
      <c r="J288" s="112">
        <v>4671541.1274000006</v>
      </c>
    </row>
    <row r="289" spans="1:10">
      <c r="A289" s="2" t="s">
        <v>35</v>
      </c>
      <c r="B289" s="2" t="s">
        <v>50</v>
      </c>
      <c r="C289" s="2" t="s">
        <v>65</v>
      </c>
      <c r="D289" s="108">
        <v>41760</v>
      </c>
      <c r="E289" s="109">
        <f t="shared" si="7"/>
        <v>5</v>
      </c>
      <c r="F289" s="109" t="s">
        <v>51</v>
      </c>
      <c r="G289" s="2" t="s">
        <v>62</v>
      </c>
      <c r="H289" s="2" t="s">
        <v>63</v>
      </c>
      <c r="I289" s="2" t="s">
        <v>41</v>
      </c>
      <c r="J289" s="112">
        <v>5478104.6040000012</v>
      </c>
    </row>
    <row r="290" spans="1:10">
      <c r="A290" s="2" t="s">
        <v>35</v>
      </c>
      <c r="B290" s="2" t="s">
        <v>50</v>
      </c>
      <c r="C290" s="2" t="s">
        <v>65</v>
      </c>
      <c r="D290" s="108">
        <v>41791</v>
      </c>
      <c r="E290" s="109">
        <f t="shared" si="7"/>
        <v>6</v>
      </c>
      <c r="F290" s="109" t="s">
        <v>51</v>
      </c>
      <c r="G290" s="2" t="s">
        <v>62</v>
      </c>
      <c r="H290" s="2" t="s">
        <v>63</v>
      </c>
      <c r="I290" s="2" t="s">
        <v>41</v>
      </c>
      <c r="J290" s="112">
        <v>2269805.1667200001</v>
      </c>
    </row>
    <row r="291" spans="1:10">
      <c r="A291" s="2" t="s">
        <v>35</v>
      </c>
      <c r="B291" s="2" t="s">
        <v>50</v>
      </c>
      <c r="C291" s="2" t="s">
        <v>65</v>
      </c>
      <c r="D291" s="108">
        <v>41456</v>
      </c>
      <c r="E291" s="109">
        <f t="shared" si="7"/>
        <v>7</v>
      </c>
      <c r="F291" s="109" t="s">
        <v>51</v>
      </c>
      <c r="G291" s="2" t="s">
        <v>59</v>
      </c>
      <c r="H291" s="2" t="s">
        <v>61</v>
      </c>
      <c r="I291" s="2" t="s">
        <v>41</v>
      </c>
      <c r="J291" s="112">
        <v>1266517.2565584001</v>
      </c>
    </row>
    <row r="292" spans="1:10">
      <c r="A292" s="2" t="s">
        <v>35</v>
      </c>
      <c r="B292" s="2" t="s">
        <v>50</v>
      </c>
      <c r="C292" s="2" t="s">
        <v>65</v>
      </c>
      <c r="D292" s="108">
        <v>41487</v>
      </c>
      <c r="E292" s="109">
        <f t="shared" si="7"/>
        <v>8</v>
      </c>
      <c r="F292" s="109" t="s">
        <v>51</v>
      </c>
      <c r="G292" s="2" t="s">
        <v>59</v>
      </c>
      <c r="H292" s="2" t="s">
        <v>61</v>
      </c>
      <c r="I292" s="2" t="s">
        <v>41</v>
      </c>
      <c r="J292" s="112">
        <v>1525787.08128</v>
      </c>
    </row>
    <row r="293" spans="1:10">
      <c r="A293" s="2" t="s">
        <v>35</v>
      </c>
      <c r="B293" s="2" t="s">
        <v>50</v>
      </c>
      <c r="C293" s="2" t="s">
        <v>65</v>
      </c>
      <c r="D293" s="108">
        <v>41518</v>
      </c>
      <c r="E293" s="109">
        <f t="shared" si="7"/>
        <v>9</v>
      </c>
      <c r="F293" s="109" t="s">
        <v>51</v>
      </c>
      <c r="G293" s="2" t="s">
        <v>59</v>
      </c>
      <c r="H293" s="2" t="s">
        <v>61</v>
      </c>
      <c r="I293" s="2" t="s">
        <v>41</v>
      </c>
      <c r="J293" s="112">
        <v>1542101.3790336002</v>
      </c>
    </row>
    <row r="294" spans="1:10">
      <c r="A294" s="2" t="s">
        <v>35</v>
      </c>
      <c r="B294" s="2" t="s">
        <v>50</v>
      </c>
      <c r="C294" s="2" t="s">
        <v>65</v>
      </c>
      <c r="D294" s="108">
        <v>41548</v>
      </c>
      <c r="E294" s="109">
        <f t="shared" si="7"/>
        <v>10</v>
      </c>
      <c r="F294" s="109" t="s">
        <v>51</v>
      </c>
      <c r="G294" s="2" t="s">
        <v>59</v>
      </c>
      <c r="H294" s="2" t="s">
        <v>61</v>
      </c>
      <c r="I294" s="2" t="s">
        <v>41</v>
      </c>
      <c r="J294" s="112">
        <v>2067601.3829856005</v>
      </c>
    </row>
    <row r="295" spans="1:10">
      <c r="A295" s="2" t="s">
        <v>35</v>
      </c>
      <c r="B295" s="2" t="s">
        <v>50</v>
      </c>
      <c r="C295" s="2" t="s">
        <v>65</v>
      </c>
      <c r="D295" s="108">
        <v>41579</v>
      </c>
      <c r="E295" s="109">
        <f t="shared" si="7"/>
        <v>11</v>
      </c>
      <c r="F295" s="109" t="s">
        <v>51</v>
      </c>
      <c r="G295" s="2" t="s">
        <v>59</v>
      </c>
      <c r="H295" s="2" t="s">
        <v>61</v>
      </c>
      <c r="I295" s="2" t="s">
        <v>41</v>
      </c>
      <c r="J295" s="112">
        <v>2236637.9474207996</v>
      </c>
    </row>
    <row r="296" spans="1:10">
      <c r="A296" s="2" t="s">
        <v>35</v>
      </c>
      <c r="B296" s="2" t="s">
        <v>50</v>
      </c>
      <c r="C296" s="2" t="s">
        <v>65</v>
      </c>
      <c r="D296" s="108">
        <v>41609</v>
      </c>
      <c r="E296" s="109">
        <f t="shared" si="7"/>
        <v>12</v>
      </c>
      <c r="F296" s="109" t="s">
        <v>51</v>
      </c>
      <c r="G296" s="2" t="s">
        <v>59</v>
      </c>
      <c r="H296" s="2" t="s">
        <v>61</v>
      </c>
      <c r="I296" s="2" t="s">
        <v>41</v>
      </c>
      <c r="J296" s="112">
        <v>1732478.9630400005</v>
      </c>
    </row>
    <row r="297" spans="1:10">
      <c r="A297" s="2" t="s">
        <v>35</v>
      </c>
      <c r="B297" s="2" t="s">
        <v>50</v>
      </c>
      <c r="C297" s="2" t="s">
        <v>65</v>
      </c>
      <c r="D297" s="108">
        <v>41640</v>
      </c>
      <c r="E297" s="109">
        <f t="shared" si="7"/>
        <v>1</v>
      </c>
      <c r="F297" s="109" t="s">
        <v>51</v>
      </c>
      <c r="G297" s="2" t="s">
        <v>59</v>
      </c>
      <c r="H297" s="2" t="s">
        <v>61</v>
      </c>
      <c r="I297" s="2" t="s">
        <v>41</v>
      </c>
      <c r="J297" s="112">
        <v>2024821.4133000001</v>
      </c>
    </row>
    <row r="298" spans="1:10">
      <c r="A298" s="2" t="s">
        <v>35</v>
      </c>
      <c r="B298" s="2" t="s">
        <v>50</v>
      </c>
      <c r="C298" s="2" t="s">
        <v>65</v>
      </c>
      <c r="D298" s="108">
        <v>41671</v>
      </c>
      <c r="E298" s="109">
        <f t="shared" si="7"/>
        <v>2</v>
      </c>
      <c r="F298" s="109" t="s">
        <v>51</v>
      </c>
      <c r="G298" s="2" t="s">
        <v>59</v>
      </c>
      <c r="H298" s="2" t="s">
        <v>61</v>
      </c>
      <c r="I298" s="2" t="s">
        <v>41</v>
      </c>
      <c r="J298" s="112">
        <v>2383974.1107000001</v>
      </c>
    </row>
    <row r="299" spans="1:10">
      <c r="A299" s="2" t="s">
        <v>35</v>
      </c>
      <c r="B299" s="2" t="s">
        <v>50</v>
      </c>
      <c r="C299" s="2" t="s">
        <v>65</v>
      </c>
      <c r="D299" s="108">
        <v>41699</v>
      </c>
      <c r="E299" s="109">
        <f t="shared" si="7"/>
        <v>3</v>
      </c>
      <c r="F299" s="109" t="s">
        <v>51</v>
      </c>
      <c r="G299" s="2" t="s">
        <v>59</v>
      </c>
      <c r="H299" s="2" t="s">
        <v>61</v>
      </c>
      <c r="I299" s="2" t="s">
        <v>41</v>
      </c>
      <c r="J299" s="112">
        <v>2173361.4041999998</v>
      </c>
    </row>
    <row r="300" spans="1:10">
      <c r="A300" s="2" t="s">
        <v>35</v>
      </c>
      <c r="B300" s="2" t="s">
        <v>50</v>
      </c>
      <c r="C300" s="2" t="s">
        <v>65</v>
      </c>
      <c r="D300" s="108">
        <v>41730</v>
      </c>
      <c r="E300" s="109">
        <f t="shared" si="7"/>
        <v>4</v>
      </c>
      <c r="F300" s="109" t="s">
        <v>51</v>
      </c>
      <c r="G300" s="2" t="s">
        <v>59</v>
      </c>
      <c r="H300" s="2" t="s">
        <v>61</v>
      </c>
      <c r="I300" s="2" t="s">
        <v>41</v>
      </c>
      <c r="J300" s="112">
        <v>2335770.5637000003</v>
      </c>
    </row>
    <row r="301" spans="1:10">
      <c r="A301" s="2" t="s">
        <v>35</v>
      </c>
      <c r="B301" s="2" t="s">
        <v>50</v>
      </c>
      <c r="C301" s="2" t="s">
        <v>65</v>
      </c>
      <c r="D301" s="108">
        <v>41760</v>
      </c>
      <c r="E301" s="109">
        <f t="shared" si="7"/>
        <v>5</v>
      </c>
      <c r="F301" s="109" t="s">
        <v>51</v>
      </c>
      <c r="G301" s="2" t="s">
        <v>59</v>
      </c>
      <c r="H301" s="2" t="s">
        <v>61</v>
      </c>
      <c r="I301" s="2" t="s">
        <v>41</v>
      </c>
      <c r="J301" s="112">
        <v>2739052.3020000006</v>
      </c>
    </row>
    <row r="302" spans="1:10">
      <c r="A302" s="2" t="s">
        <v>35</v>
      </c>
      <c r="B302" s="2" t="s">
        <v>50</v>
      </c>
      <c r="C302" s="2" t="s">
        <v>65</v>
      </c>
      <c r="D302" s="108">
        <v>41791</v>
      </c>
      <c r="E302" s="109">
        <f t="shared" si="7"/>
        <v>6</v>
      </c>
      <c r="F302" s="109" t="s">
        <v>51</v>
      </c>
      <c r="G302" s="2" t="s">
        <v>59</v>
      </c>
      <c r="H302" s="2" t="s">
        <v>61</v>
      </c>
      <c r="I302" s="2" t="s">
        <v>41</v>
      </c>
      <c r="J302" s="112">
        <v>1134902.58336</v>
      </c>
    </row>
    <row r="303" spans="1:10">
      <c r="A303" s="2" t="s">
        <v>35</v>
      </c>
      <c r="B303" s="2" t="s">
        <v>50</v>
      </c>
      <c r="C303" s="2" t="s">
        <v>65</v>
      </c>
      <c r="D303" s="108">
        <v>41456</v>
      </c>
      <c r="E303" s="109">
        <f t="shared" si="7"/>
        <v>7</v>
      </c>
      <c r="F303" s="109" t="s">
        <v>51</v>
      </c>
      <c r="G303" s="2" t="s">
        <v>59</v>
      </c>
      <c r="H303" s="2" t="s">
        <v>60</v>
      </c>
      <c r="I303" s="2" t="s">
        <v>41</v>
      </c>
      <c r="J303" s="112">
        <v>1055431.0471320001</v>
      </c>
    </row>
    <row r="304" spans="1:10">
      <c r="A304" s="2" t="s">
        <v>35</v>
      </c>
      <c r="B304" s="2" t="s">
        <v>50</v>
      </c>
      <c r="C304" s="2" t="s">
        <v>65</v>
      </c>
      <c r="D304" s="108">
        <v>41487</v>
      </c>
      <c r="E304" s="109">
        <f t="shared" si="7"/>
        <v>8</v>
      </c>
      <c r="F304" s="109" t="s">
        <v>51</v>
      </c>
      <c r="G304" s="2" t="s">
        <v>59</v>
      </c>
      <c r="H304" s="2" t="s">
        <v>60</v>
      </c>
      <c r="I304" s="2" t="s">
        <v>41</v>
      </c>
      <c r="J304" s="112">
        <v>1271489.2344000002</v>
      </c>
    </row>
    <row r="305" spans="1:10">
      <c r="A305" s="2" t="s">
        <v>35</v>
      </c>
      <c r="B305" s="2" t="s">
        <v>50</v>
      </c>
      <c r="C305" s="2" t="s">
        <v>65</v>
      </c>
      <c r="D305" s="108">
        <v>41518</v>
      </c>
      <c r="E305" s="109">
        <f t="shared" si="7"/>
        <v>9</v>
      </c>
      <c r="F305" s="109" t="s">
        <v>51</v>
      </c>
      <c r="G305" s="2" t="s">
        <v>59</v>
      </c>
      <c r="H305" s="2" t="s">
        <v>60</v>
      </c>
      <c r="I305" s="2" t="s">
        <v>41</v>
      </c>
      <c r="J305" s="112">
        <v>1285084.4825280001</v>
      </c>
    </row>
    <row r="306" spans="1:10">
      <c r="A306" s="2" t="s">
        <v>35</v>
      </c>
      <c r="B306" s="2" t="s">
        <v>50</v>
      </c>
      <c r="C306" s="2" t="s">
        <v>65</v>
      </c>
      <c r="D306" s="108">
        <v>41548</v>
      </c>
      <c r="E306" s="109">
        <f t="shared" si="7"/>
        <v>10</v>
      </c>
      <c r="F306" s="109" t="s">
        <v>51</v>
      </c>
      <c r="G306" s="2" t="s">
        <v>59</v>
      </c>
      <c r="H306" s="2" t="s">
        <v>60</v>
      </c>
      <c r="I306" s="2" t="s">
        <v>41</v>
      </c>
      <c r="J306" s="112">
        <v>1723001.1524880002</v>
      </c>
    </row>
    <row r="307" spans="1:10">
      <c r="A307" s="2" t="s">
        <v>35</v>
      </c>
      <c r="B307" s="2" t="s">
        <v>50</v>
      </c>
      <c r="C307" s="2" t="s">
        <v>65</v>
      </c>
      <c r="D307" s="108">
        <v>41579</v>
      </c>
      <c r="E307" s="109">
        <f t="shared" si="7"/>
        <v>11</v>
      </c>
      <c r="F307" s="109" t="s">
        <v>51</v>
      </c>
      <c r="G307" s="2" t="s">
        <v>59</v>
      </c>
      <c r="H307" s="2" t="s">
        <v>60</v>
      </c>
      <c r="I307" s="2" t="s">
        <v>41</v>
      </c>
      <c r="J307" s="112">
        <v>1863864.9561839998</v>
      </c>
    </row>
    <row r="308" spans="1:10">
      <c r="A308" s="2" t="s">
        <v>35</v>
      </c>
      <c r="B308" s="2" t="s">
        <v>50</v>
      </c>
      <c r="C308" s="2" t="s">
        <v>65</v>
      </c>
      <c r="D308" s="108">
        <v>41609</v>
      </c>
      <c r="E308" s="109">
        <f t="shared" si="7"/>
        <v>12</v>
      </c>
      <c r="F308" s="109" t="s">
        <v>51</v>
      </c>
      <c r="G308" s="2" t="s">
        <v>59</v>
      </c>
      <c r="H308" s="2" t="s">
        <v>60</v>
      </c>
      <c r="I308" s="2" t="s">
        <v>41</v>
      </c>
      <c r="J308" s="112">
        <v>1443732.4692000004</v>
      </c>
    </row>
    <row r="309" spans="1:10">
      <c r="A309" s="2" t="s">
        <v>35</v>
      </c>
      <c r="B309" s="2" t="s">
        <v>50</v>
      </c>
      <c r="C309" s="2" t="s">
        <v>65</v>
      </c>
      <c r="D309" s="108">
        <v>41640</v>
      </c>
      <c r="E309" s="109">
        <f t="shared" si="7"/>
        <v>1</v>
      </c>
      <c r="F309" s="109" t="s">
        <v>51</v>
      </c>
      <c r="G309" s="2" t="s">
        <v>59</v>
      </c>
      <c r="H309" s="2" t="s">
        <v>60</v>
      </c>
      <c r="I309" s="2" t="s">
        <v>41</v>
      </c>
      <c r="J309" s="112">
        <v>1687351.1777500003</v>
      </c>
    </row>
    <row r="310" spans="1:10">
      <c r="A310" s="2" t="s">
        <v>35</v>
      </c>
      <c r="B310" s="2" t="s">
        <v>50</v>
      </c>
      <c r="C310" s="2" t="s">
        <v>65</v>
      </c>
      <c r="D310" s="108">
        <v>41671</v>
      </c>
      <c r="E310" s="109">
        <f t="shared" si="7"/>
        <v>2</v>
      </c>
      <c r="F310" s="109" t="s">
        <v>51</v>
      </c>
      <c r="G310" s="2" t="s">
        <v>59</v>
      </c>
      <c r="H310" s="2" t="s">
        <v>60</v>
      </c>
      <c r="I310" s="2" t="s">
        <v>41</v>
      </c>
      <c r="J310" s="112">
        <v>1986645.0922500002</v>
      </c>
    </row>
    <row r="311" spans="1:10">
      <c r="A311" s="2" t="s">
        <v>35</v>
      </c>
      <c r="B311" s="2" t="s">
        <v>50</v>
      </c>
      <c r="C311" s="2" t="s">
        <v>65</v>
      </c>
      <c r="D311" s="108">
        <v>41699</v>
      </c>
      <c r="E311" s="109">
        <f t="shared" si="7"/>
        <v>3</v>
      </c>
      <c r="F311" s="109" t="s">
        <v>51</v>
      </c>
      <c r="G311" s="2" t="s">
        <v>59</v>
      </c>
      <c r="H311" s="2" t="s">
        <v>60</v>
      </c>
      <c r="I311" s="2" t="s">
        <v>41</v>
      </c>
      <c r="J311" s="112">
        <v>1811134.5035000001</v>
      </c>
    </row>
    <row r="312" spans="1:10">
      <c r="A312" s="2" t="s">
        <v>35</v>
      </c>
      <c r="B312" s="2" t="s">
        <v>50</v>
      </c>
      <c r="C312" s="2" t="s">
        <v>65</v>
      </c>
      <c r="D312" s="108">
        <v>41730</v>
      </c>
      <c r="E312" s="109">
        <f t="shared" si="7"/>
        <v>4</v>
      </c>
      <c r="F312" s="109" t="s">
        <v>51</v>
      </c>
      <c r="G312" s="2" t="s">
        <v>59</v>
      </c>
      <c r="H312" s="2" t="s">
        <v>60</v>
      </c>
      <c r="I312" s="2" t="s">
        <v>41</v>
      </c>
      <c r="J312" s="112">
        <v>1946475.4697500004</v>
      </c>
    </row>
    <row r="313" spans="1:10">
      <c r="A313" s="2" t="s">
        <v>35</v>
      </c>
      <c r="B313" s="2" t="s">
        <v>50</v>
      </c>
      <c r="C313" s="2" t="s">
        <v>65</v>
      </c>
      <c r="D313" s="108">
        <v>41760</v>
      </c>
      <c r="E313" s="109">
        <f t="shared" si="7"/>
        <v>5</v>
      </c>
      <c r="F313" s="109" t="s">
        <v>51</v>
      </c>
      <c r="G313" s="2" t="s">
        <v>59</v>
      </c>
      <c r="H313" s="2" t="s">
        <v>60</v>
      </c>
      <c r="I313" s="2" t="s">
        <v>41</v>
      </c>
      <c r="J313" s="112">
        <v>2282543.5850000004</v>
      </c>
    </row>
    <row r="314" spans="1:10">
      <c r="A314" s="2" t="s">
        <v>35</v>
      </c>
      <c r="B314" s="2" t="s">
        <v>50</v>
      </c>
      <c r="C314" s="2" t="s">
        <v>65</v>
      </c>
      <c r="D314" s="108">
        <v>41791</v>
      </c>
      <c r="E314" s="109">
        <f t="shared" si="7"/>
        <v>6</v>
      </c>
      <c r="F314" s="109" t="s">
        <v>51</v>
      </c>
      <c r="G314" s="2" t="s">
        <v>59</v>
      </c>
      <c r="H314" s="2" t="s">
        <v>60</v>
      </c>
      <c r="I314" s="2" t="s">
        <v>41</v>
      </c>
      <c r="J314" s="112">
        <v>945752.15280000004</v>
      </c>
    </row>
    <row r="315" spans="1:10">
      <c r="A315" s="2" t="s">
        <v>35</v>
      </c>
      <c r="B315" s="2" t="s">
        <v>50</v>
      </c>
      <c r="C315" s="2" t="s">
        <v>65</v>
      </c>
      <c r="D315" s="108">
        <v>41456</v>
      </c>
      <c r="E315" s="109">
        <f t="shared" si="7"/>
        <v>7</v>
      </c>
      <c r="F315" s="109" t="s">
        <v>51</v>
      </c>
      <c r="G315" s="2" t="s">
        <v>54</v>
      </c>
      <c r="H315" s="2" t="s">
        <v>58</v>
      </c>
      <c r="I315" s="2" t="s">
        <v>41</v>
      </c>
      <c r="J315" s="112">
        <v>996326.908492608</v>
      </c>
    </row>
    <row r="316" spans="1:10">
      <c r="A316" s="2" t="s">
        <v>35</v>
      </c>
      <c r="B316" s="2" t="s">
        <v>50</v>
      </c>
      <c r="C316" s="2" t="s">
        <v>65</v>
      </c>
      <c r="D316" s="108">
        <v>41487</v>
      </c>
      <c r="E316" s="109">
        <f t="shared" si="7"/>
        <v>8</v>
      </c>
      <c r="F316" s="109" t="s">
        <v>51</v>
      </c>
      <c r="G316" s="2" t="s">
        <v>54</v>
      </c>
      <c r="H316" s="2" t="s">
        <v>58</v>
      </c>
      <c r="I316" s="2" t="s">
        <v>41</v>
      </c>
      <c r="J316" s="112">
        <v>1200285.8372736</v>
      </c>
    </row>
    <row r="317" spans="1:10">
      <c r="A317" s="2" t="s">
        <v>35</v>
      </c>
      <c r="B317" s="2" t="s">
        <v>50</v>
      </c>
      <c r="C317" s="2" t="s">
        <v>65</v>
      </c>
      <c r="D317" s="108">
        <v>41518</v>
      </c>
      <c r="E317" s="109">
        <f t="shared" si="7"/>
        <v>9</v>
      </c>
      <c r="F317" s="109" t="s">
        <v>51</v>
      </c>
      <c r="G317" s="2" t="s">
        <v>54</v>
      </c>
      <c r="H317" s="2" t="s">
        <v>58</v>
      </c>
      <c r="I317" s="2" t="s">
        <v>41</v>
      </c>
      <c r="J317" s="112">
        <v>1213119.7515064322</v>
      </c>
    </row>
    <row r="318" spans="1:10">
      <c r="A318" s="2" t="s">
        <v>35</v>
      </c>
      <c r="B318" s="2" t="s">
        <v>50</v>
      </c>
      <c r="C318" s="2" t="s">
        <v>65</v>
      </c>
      <c r="D318" s="108">
        <v>41548</v>
      </c>
      <c r="E318" s="109">
        <f t="shared" si="7"/>
        <v>10</v>
      </c>
      <c r="F318" s="109" t="s">
        <v>51</v>
      </c>
      <c r="G318" s="2" t="s">
        <v>54</v>
      </c>
      <c r="H318" s="2" t="s">
        <v>58</v>
      </c>
      <c r="I318" s="2" t="s">
        <v>41</v>
      </c>
      <c r="J318" s="112">
        <v>1626513.0879486722</v>
      </c>
    </row>
    <row r="319" spans="1:10">
      <c r="A319" s="2" t="s">
        <v>35</v>
      </c>
      <c r="B319" s="2" t="s">
        <v>50</v>
      </c>
      <c r="C319" s="2" t="s">
        <v>65</v>
      </c>
      <c r="D319" s="108">
        <v>41579</v>
      </c>
      <c r="E319" s="109">
        <f t="shared" si="7"/>
        <v>11</v>
      </c>
      <c r="F319" s="109" t="s">
        <v>51</v>
      </c>
      <c r="G319" s="2" t="s">
        <v>54</v>
      </c>
      <c r="H319" s="2" t="s">
        <v>58</v>
      </c>
      <c r="I319" s="2" t="s">
        <v>41</v>
      </c>
      <c r="J319" s="112">
        <v>1759488.5186376958</v>
      </c>
    </row>
    <row r="320" spans="1:10">
      <c r="A320" s="2" t="s">
        <v>35</v>
      </c>
      <c r="B320" s="2" t="s">
        <v>50</v>
      </c>
      <c r="C320" s="2" t="s">
        <v>65</v>
      </c>
      <c r="D320" s="108">
        <v>41609</v>
      </c>
      <c r="E320" s="109">
        <f t="shared" si="7"/>
        <v>12</v>
      </c>
      <c r="F320" s="109" t="s">
        <v>51</v>
      </c>
      <c r="G320" s="2" t="s">
        <v>54</v>
      </c>
      <c r="H320" s="2" t="s">
        <v>58</v>
      </c>
      <c r="I320" s="2" t="s">
        <v>41</v>
      </c>
      <c r="J320" s="112">
        <v>1362883.4509248002</v>
      </c>
    </row>
    <row r="321" spans="1:10">
      <c r="A321" s="2" t="s">
        <v>35</v>
      </c>
      <c r="B321" s="2" t="s">
        <v>50</v>
      </c>
      <c r="C321" s="2" t="s">
        <v>65</v>
      </c>
      <c r="D321" s="108">
        <v>41640</v>
      </c>
      <c r="E321" s="109">
        <f t="shared" si="7"/>
        <v>1</v>
      </c>
      <c r="F321" s="109" t="s">
        <v>51</v>
      </c>
      <c r="G321" s="2" t="s">
        <v>54</v>
      </c>
      <c r="H321" s="2" t="s">
        <v>58</v>
      </c>
      <c r="I321" s="2" t="s">
        <v>41</v>
      </c>
      <c r="J321" s="112">
        <v>1592859.5117959999</v>
      </c>
    </row>
    <row r="322" spans="1:10">
      <c r="A322" s="2" t="s">
        <v>35</v>
      </c>
      <c r="B322" s="2" t="s">
        <v>50</v>
      </c>
      <c r="C322" s="2" t="s">
        <v>65</v>
      </c>
      <c r="D322" s="108">
        <v>41671</v>
      </c>
      <c r="E322" s="109">
        <f t="shared" si="7"/>
        <v>2</v>
      </c>
      <c r="F322" s="109" t="s">
        <v>51</v>
      </c>
      <c r="G322" s="2" t="s">
        <v>54</v>
      </c>
      <c r="H322" s="2" t="s">
        <v>58</v>
      </c>
      <c r="I322" s="2" t="s">
        <v>41</v>
      </c>
      <c r="J322" s="112">
        <v>1875392.9670840001</v>
      </c>
    </row>
    <row r="323" spans="1:10">
      <c r="A323" s="2" t="s">
        <v>35</v>
      </c>
      <c r="B323" s="2" t="s">
        <v>50</v>
      </c>
      <c r="C323" s="2" t="s">
        <v>65</v>
      </c>
      <c r="D323" s="108">
        <v>41699</v>
      </c>
      <c r="E323" s="109">
        <f t="shared" si="7"/>
        <v>3</v>
      </c>
      <c r="F323" s="109" t="s">
        <v>51</v>
      </c>
      <c r="G323" s="2" t="s">
        <v>54</v>
      </c>
      <c r="H323" s="2" t="s">
        <v>58</v>
      </c>
      <c r="I323" s="2" t="s">
        <v>41</v>
      </c>
      <c r="J323" s="112">
        <v>1709710.9713039999</v>
      </c>
    </row>
    <row r="324" spans="1:10">
      <c r="A324" s="2" t="s">
        <v>35</v>
      </c>
      <c r="B324" s="2" t="s">
        <v>50</v>
      </c>
      <c r="C324" s="2" t="s">
        <v>65</v>
      </c>
      <c r="D324" s="108">
        <v>41730</v>
      </c>
      <c r="E324" s="109">
        <f t="shared" si="7"/>
        <v>4</v>
      </c>
      <c r="F324" s="109" t="s">
        <v>51</v>
      </c>
      <c r="G324" s="2" t="s">
        <v>54</v>
      </c>
      <c r="H324" s="2" t="s">
        <v>58</v>
      </c>
      <c r="I324" s="2" t="s">
        <v>41</v>
      </c>
      <c r="J324" s="112">
        <v>1837472.8434440002</v>
      </c>
    </row>
    <row r="325" spans="1:10">
      <c r="A325" s="2" t="s">
        <v>35</v>
      </c>
      <c r="B325" s="2" t="s">
        <v>50</v>
      </c>
      <c r="C325" s="2" t="s">
        <v>65</v>
      </c>
      <c r="D325" s="108">
        <v>41760</v>
      </c>
      <c r="E325" s="109">
        <f t="shared" si="7"/>
        <v>5</v>
      </c>
      <c r="F325" s="109" t="s">
        <v>51</v>
      </c>
      <c r="G325" s="2" t="s">
        <v>54</v>
      </c>
      <c r="H325" s="2" t="s">
        <v>58</v>
      </c>
      <c r="I325" s="2" t="s">
        <v>41</v>
      </c>
      <c r="J325" s="112">
        <v>2154721.1442400003</v>
      </c>
    </row>
    <row r="326" spans="1:10">
      <c r="A326" s="2" t="s">
        <v>35</v>
      </c>
      <c r="B326" s="2" t="s">
        <v>50</v>
      </c>
      <c r="C326" s="2" t="s">
        <v>65</v>
      </c>
      <c r="D326" s="108">
        <v>41791</v>
      </c>
      <c r="E326" s="109">
        <f t="shared" si="7"/>
        <v>6</v>
      </c>
      <c r="F326" s="109" t="s">
        <v>51</v>
      </c>
      <c r="G326" s="2" t="s">
        <v>54</v>
      </c>
      <c r="H326" s="2" t="s">
        <v>58</v>
      </c>
      <c r="I326" s="2" t="s">
        <v>41</v>
      </c>
      <c r="J326" s="112">
        <v>892790.0322432</v>
      </c>
    </row>
    <row r="327" spans="1:10">
      <c r="A327" s="2" t="s">
        <v>35</v>
      </c>
      <c r="B327" s="2" t="s">
        <v>50</v>
      </c>
      <c r="C327" s="2" t="s">
        <v>65</v>
      </c>
      <c r="D327" s="108">
        <v>41456</v>
      </c>
      <c r="E327" s="109">
        <f t="shared" si="7"/>
        <v>7</v>
      </c>
      <c r="F327" s="109" t="s">
        <v>51</v>
      </c>
      <c r="G327" s="2" t="s">
        <v>54</v>
      </c>
      <c r="H327" s="2" t="s">
        <v>57</v>
      </c>
      <c r="I327" s="2" t="s">
        <v>41</v>
      </c>
      <c r="J327" s="112">
        <v>869931.04490880016</v>
      </c>
    </row>
    <row r="328" spans="1:10">
      <c r="A328" s="2" t="s">
        <v>35</v>
      </c>
      <c r="B328" s="2" t="s">
        <v>50</v>
      </c>
      <c r="C328" s="2" t="s">
        <v>65</v>
      </c>
      <c r="D328" s="108">
        <v>41487</v>
      </c>
      <c r="E328" s="109">
        <f t="shared" si="7"/>
        <v>8</v>
      </c>
      <c r="F328" s="109" t="s">
        <v>51</v>
      </c>
      <c r="G328" s="2" t="s">
        <v>54</v>
      </c>
      <c r="H328" s="2" t="s">
        <v>57</v>
      </c>
      <c r="I328" s="2" t="s">
        <v>41</v>
      </c>
      <c r="J328" s="112">
        <v>1048015.3689600001</v>
      </c>
    </row>
    <row r="329" spans="1:10">
      <c r="A329" s="2" t="s">
        <v>35</v>
      </c>
      <c r="B329" s="2" t="s">
        <v>50</v>
      </c>
      <c r="C329" s="2" t="s">
        <v>65</v>
      </c>
      <c r="D329" s="108">
        <v>41518</v>
      </c>
      <c r="E329" s="109">
        <f t="shared" si="7"/>
        <v>9</v>
      </c>
      <c r="F329" s="109" t="s">
        <v>51</v>
      </c>
      <c r="G329" s="2" t="s">
        <v>54</v>
      </c>
      <c r="H329" s="2" t="s">
        <v>57</v>
      </c>
      <c r="I329" s="2" t="s">
        <v>41</v>
      </c>
      <c r="J329" s="112">
        <v>1059221.1492352001</v>
      </c>
    </row>
    <row r="330" spans="1:10">
      <c r="A330" s="2" t="s">
        <v>35</v>
      </c>
      <c r="B330" s="2" t="s">
        <v>50</v>
      </c>
      <c r="C330" s="2" t="s">
        <v>65</v>
      </c>
      <c r="D330" s="108">
        <v>41548</v>
      </c>
      <c r="E330" s="109">
        <f t="shared" si="7"/>
        <v>10</v>
      </c>
      <c r="F330" s="109" t="s">
        <v>51</v>
      </c>
      <c r="G330" s="2" t="s">
        <v>54</v>
      </c>
      <c r="H330" s="2" t="s">
        <v>57</v>
      </c>
      <c r="I330" s="2" t="s">
        <v>41</v>
      </c>
      <c r="J330" s="112">
        <v>1420170.6468992003</v>
      </c>
    </row>
    <row r="331" spans="1:10">
      <c r="A331" s="2" t="s">
        <v>35</v>
      </c>
      <c r="B331" s="2" t="s">
        <v>50</v>
      </c>
      <c r="C331" s="2" t="s">
        <v>65</v>
      </c>
      <c r="D331" s="108">
        <v>41579</v>
      </c>
      <c r="E331" s="109">
        <f t="shared" si="7"/>
        <v>11</v>
      </c>
      <c r="F331" s="109" t="s">
        <v>51</v>
      </c>
      <c r="G331" s="2" t="s">
        <v>54</v>
      </c>
      <c r="H331" s="2" t="s">
        <v>57</v>
      </c>
      <c r="I331" s="2" t="s">
        <v>41</v>
      </c>
      <c r="J331" s="112">
        <v>1536276.5699455999</v>
      </c>
    </row>
    <row r="332" spans="1:10">
      <c r="A332" s="2" t="s">
        <v>35</v>
      </c>
      <c r="B332" s="2" t="s">
        <v>50</v>
      </c>
      <c r="C332" s="2" t="s">
        <v>65</v>
      </c>
      <c r="D332" s="108">
        <v>41609</v>
      </c>
      <c r="E332" s="109">
        <f t="shared" si="7"/>
        <v>12</v>
      </c>
      <c r="F332" s="109" t="s">
        <v>51</v>
      </c>
      <c r="G332" s="2" t="s">
        <v>54</v>
      </c>
      <c r="H332" s="2" t="s">
        <v>57</v>
      </c>
      <c r="I332" s="2" t="s">
        <v>41</v>
      </c>
      <c r="J332" s="112">
        <v>785390.46324480022</v>
      </c>
    </row>
    <row r="333" spans="1:10">
      <c r="A333" s="2" t="s">
        <v>35</v>
      </c>
      <c r="B333" s="2" t="s">
        <v>50</v>
      </c>
      <c r="C333" s="2" t="s">
        <v>65</v>
      </c>
      <c r="D333" s="108">
        <v>41640</v>
      </c>
      <c r="E333" s="109">
        <f t="shared" si="7"/>
        <v>1</v>
      </c>
      <c r="F333" s="109" t="s">
        <v>51</v>
      </c>
      <c r="G333" s="2" t="s">
        <v>54</v>
      </c>
      <c r="H333" s="2" t="s">
        <v>57</v>
      </c>
      <c r="I333" s="2" t="s">
        <v>41</v>
      </c>
      <c r="J333" s="112">
        <v>734335.23255680013</v>
      </c>
    </row>
    <row r="334" spans="1:10">
      <c r="A334" s="2" t="s">
        <v>35</v>
      </c>
      <c r="B334" s="2" t="s">
        <v>50</v>
      </c>
      <c r="C334" s="2" t="s">
        <v>65</v>
      </c>
      <c r="D334" s="108">
        <v>41671</v>
      </c>
      <c r="E334" s="109">
        <f t="shared" si="7"/>
        <v>2</v>
      </c>
      <c r="F334" s="109" t="s">
        <v>51</v>
      </c>
      <c r="G334" s="2" t="s">
        <v>54</v>
      </c>
      <c r="H334" s="2" t="s">
        <v>57</v>
      </c>
      <c r="I334" s="2" t="s">
        <v>41</v>
      </c>
      <c r="J334" s="112">
        <v>864587.94414720009</v>
      </c>
    </row>
    <row r="335" spans="1:10">
      <c r="A335" s="2" t="s">
        <v>35</v>
      </c>
      <c r="B335" s="2" t="s">
        <v>50</v>
      </c>
      <c r="C335" s="2" t="s">
        <v>65</v>
      </c>
      <c r="D335" s="108">
        <v>41699</v>
      </c>
      <c r="E335" s="109">
        <f t="shared" si="7"/>
        <v>3</v>
      </c>
      <c r="F335" s="109" t="s">
        <v>51</v>
      </c>
      <c r="G335" s="2" t="s">
        <v>54</v>
      </c>
      <c r="H335" s="2" t="s">
        <v>57</v>
      </c>
      <c r="I335" s="2" t="s">
        <v>41</v>
      </c>
      <c r="J335" s="112">
        <v>788205.73592320003</v>
      </c>
    </row>
    <row r="336" spans="1:10">
      <c r="A336" s="2" t="s">
        <v>35</v>
      </c>
      <c r="B336" s="2" t="s">
        <v>50</v>
      </c>
      <c r="C336" s="2" t="s">
        <v>65</v>
      </c>
      <c r="D336" s="108">
        <v>41730</v>
      </c>
      <c r="E336" s="109">
        <f t="shared" si="7"/>
        <v>4</v>
      </c>
      <c r="F336" s="109" t="s">
        <v>51</v>
      </c>
      <c r="G336" s="2" t="s">
        <v>54</v>
      </c>
      <c r="H336" s="2" t="s">
        <v>57</v>
      </c>
      <c r="I336" s="2" t="s">
        <v>41</v>
      </c>
      <c r="J336" s="112">
        <v>847106.12443520024</v>
      </c>
    </row>
    <row r="337" spans="1:10">
      <c r="A337" s="2" t="s">
        <v>35</v>
      </c>
      <c r="B337" s="2" t="s">
        <v>50</v>
      </c>
      <c r="C337" s="2" t="s">
        <v>65</v>
      </c>
      <c r="D337" s="108">
        <v>41760</v>
      </c>
      <c r="E337" s="109">
        <f t="shared" si="7"/>
        <v>5</v>
      </c>
      <c r="F337" s="109" t="s">
        <v>51</v>
      </c>
      <c r="G337" s="2" t="s">
        <v>54</v>
      </c>
      <c r="H337" s="2" t="s">
        <v>57</v>
      </c>
      <c r="I337" s="2" t="s">
        <v>41</v>
      </c>
      <c r="J337" s="112">
        <v>993362.96819200017</v>
      </c>
    </row>
    <row r="338" spans="1:10">
      <c r="A338" s="2" t="s">
        <v>35</v>
      </c>
      <c r="B338" s="2" t="s">
        <v>50</v>
      </c>
      <c r="C338" s="2" t="s">
        <v>65</v>
      </c>
      <c r="D338" s="108">
        <v>41791</v>
      </c>
      <c r="E338" s="109">
        <f t="shared" si="7"/>
        <v>6</v>
      </c>
      <c r="F338" s="109" t="s">
        <v>51</v>
      </c>
      <c r="G338" s="2" t="s">
        <v>54</v>
      </c>
      <c r="H338" s="2" t="s">
        <v>57</v>
      </c>
      <c r="I338" s="2" t="s">
        <v>41</v>
      </c>
      <c r="J338" s="112">
        <v>514489.17112320004</v>
      </c>
    </row>
    <row r="339" spans="1:10">
      <c r="A339" s="2" t="s">
        <v>35</v>
      </c>
      <c r="B339" s="2" t="s">
        <v>50</v>
      </c>
      <c r="C339" s="2" t="s">
        <v>65</v>
      </c>
      <c r="D339" s="108">
        <v>41456</v>
      </c>
      <c r="E339" s="109">
        <f t="shared" si="7"/>
        <v>7</v>
      </c>
      <c r="F339" s="109" t="s">
        <v>51</v>
      </c>
      <c r="G339" s="2" t="s">
        <v>54</v>
      </c>
      <c r="H339" s="2" t="s">
        <v>56</v>
      </c>
      <c r="I339" s="2" t="s">
        <v>41</v>
      </c>
      <c r="J339" s="112">
        <v>921103.45931519999</v>
      </c>
    </row>
    <row r="340" spans="1:10">
      <c r="A340" s="2" t="s">
        <v>35</v>
      </c>
      <c r="B340" s="2" t="s">
        <v>50</v>
      </c>
      <c r="C340" s="2" t="s">
        <v>65</v>
      </c>
      <c r="D340" s="108">
        <v>41487</v>
      </c>
      <c r="E340" s="109">
        <f t="shared" si="7"/>
        <v>8</v>
      </c>
      <c r="F340" s="109" t="s">
        <v>51</v>
      </c>
      <c r="G340" s="2" t="s">
        <v>54</v>
      </c>
      <c r="H340" s="2" t="s">
        <v>56</v>
      </c>
      <c r="I340" s="2" t="s">
        <v>41</v>
      </c>
      <c r="J340" s="112">
        <v>1109663.3318399999</v>
      </c>
    </row>
    <row r="341" spans="1:10">
      <c r="A341" s="2" t="s">
        <v>35</v>
      </c>
      <c r="B341" s="2" t="s">
        <v>50</v>
      </c>
      <c r="C341" s="2" t="s">
        <v>65</v>
      </c>
      <c r="D341" s="108">
        <v>41518</v>
      </c>
      <c r="E341" s="109">
        <f t="shared" si="7"/>
        <v>9</v>
      </c>
      <c r="F341" s="109" t="s">
        <v>51</v>
      </c>
      <c r="G341" s="2" t="s">
        <v>54</v>
      </c>
      <c r="H341" s="2" t="s">
        <v>56</v>
      </c>
      <c r="I341" s="2" t="s">
        <v>41</v>
      </c>
      <c r="J341" s="112">
        <v>1121528.2756608</v>
      </c>
    </row>
    <row r="342" spans="1:10">
      <c r="A342" s="2" t="s">
        <v>35</v>
      </c>
      <c r="B342" s="2" t="s">
        <v>50</v>
      </c>
      <c r="C342" s="2" t="s">
        <v>65</v>
      </c>
      <c r="D342" s="108">
        <v>41548</v>
      </c>
      <c r="E342" s="109">
        <f t="shared" si="7"/>
        <v>10</v>
      </c>
      <c r="F342" s="109" t="s">
        <v>51</v>
      </c>
      <c r="G342" s="2" t="s">
        <v>54</v>
      </c>
      <c r="H342" s="2" t="s">
        <v>56</v>
      </c>
      <c r="I342" s="2" t="s">
        <v>41</v>
      </c>
      <c r="J342" s="112">
        <v>1503710.0967168</v>
      </c>
    </row>
    <row r="343" spans="1:10">
      <c r="A343" s="2" t="s">
        <v>35</v>
      </c>
      <c r="B343" s="2" t="s">
        <v>50</v>
      </c>
      <c r="C343" s="2" t="s">
        <v>65</v>
      </c>
      <c r="D343" s="108">
        <v>41579</v>
      </c>
      <c r="E343" s="109">
        <f t="shared" si="7"/>
        <v>11</v>
      </c>
      <c r="F343" s="109" t="s">
        <v>51</v>
      </c>
      <c r="G343" s="2" t="s">
        <v>54</v>
      </c>
      <c r="H343" s="2" t="s">
        <v>56</v>
      </c>
      <c r="I343" s="2" t="s">
        <v>41</v>
      </c>
      <c r="J343" s="112">
        <v>1626645.7799423998</v>
      </c>
    </row>
    <row r="344" spans="1:10">
      <c r="A344" s="2" t="s">
        <v>35</v>
      </c>
      <c r="B344" s="2" t="s">
        <v>50</v>
      </c>
      <c r="C344" s="2" t="s">
        <v>65</v>
      </c>
      <c r="D344" s="108">
        <v>41609</v>
      </c>
      <c r="E344" s="109">
        <f t="shared" si="7"/>
        <v>12</v>
      </c>
      <c r="F344" s="109" t="s">
        <v>51</v>
      </c>
      <c r="G344" s="2" t="s">
        <v>54</v>
      </c>
      <c r="H344" s="2" t="s">
        <v>56</v>
      </c>
      <c r="I344" s="2" t="s">
        <v>41</v>
      </c>
      <c r="J344" s="112">
        <v>831589.90225920011</v>
      </c>
    </row>
    <row r="345" spans="1:10">
      <c r="A345" s="2" t="s">
        <v>35</v>
      </c>
      <c r="B345" s="2" t="s">
        <v>50</v>
      </c>
      <c r="C345" s="2" t="s">
        <v>65</v>
      </c>
      <c r="D345" s="108">
        <v>41640</v>
      </c>
      <c r="E345" s="109">
        <f t="shared" si="7"/>
        <v>1</v>
      </c>
      <c r="F345" s="109" t="s">
        <v>51</v>
      </c>
      <c r="G345" s="2" t="s">
        <v>54</v>
      </c>
      <c r="H345" s="2" t="s">
        <v>56</v>
      </c>
      <c r="I345" s="2" t="s">
        <v>41</v>
      </c>
      <c r="J345" s="112">
        <v>777531.42270720005</v>
      </c>
    </row>
    <row r="346" spans="1:10">
      <c r="A346" s="2" t="s">
        <v>35</v>
      </c>
      <c r="B346" s="2" t="s">
        <v>50</v>
      </c>
      <c r="C346" s="2" t="s">
        <v>65</v>
      </c>
      <c r="D346" s="108">
        <v>41671</v>
      </c>
      <c r="E346" s="109">
        <f t="shared" si="7"/>
        <v>2</v>
      </c>
      <c r="F346" s="109" t="s">
        <v>51</v>
      </c>
      <c r="G346" s="2" t="s">
        <v>54</v>
      </c>
      <c r="H346" s="2" t="s">
        <v>56</v>
      </c>
      <c r="I346" s="2" t="s">
        <v>41</v>
      </c>
      <c r="J346" s="112">
        <v>915446.05850879999</v>
      </c>
    </row>
    <row r="347" spans="1:10">
      <c r="A347" s="2" t="s">
        <v>35</v>
      </c>
      <c r="B347" s="2" t="s">
        <v>50</v>
      </c>
      <c r="C347" s="2" t="s">
        <v>65</v>
      </c>
      <c r="D347" s="108">
        <v>41699</v>
      </c>
      <c r="E347" s="109">
        <f t="shared" ref="E347:E374" si="8">MONTH(D347)</f>
        <v>3</v>
      </c>
      <c r="F347" s="109" t="s">
        <v>51</v>
      </c>
      <c r="G347" s="2" t="s">
        <v>54</v>
      </c>
      <c r="H347" s="2" t="s">
        <v>56</v>
      </c>
      <c r="I347" s="2" t="s">
        <v>41</v>
      </c>
      <c r="J347" s="112">
        <v>834570.77921279997</v>
      </c>
    </row>
    <row r="348" spans="1:10">
      <c r="A348" s="2" t="s">
        <v>35</v>
      </c>
      <c r="B348" s="2" t="s">
        <v>50</v>
      </c>
      <c r="C348" s="2" t="s">
        <v>65</v>
      </c>
      <c r="D348" s="108">
        <v>41730</v>
      </c>
      <c r="E348" s="109">
        <f t="shared" si="8"/>
        <v>4</v>
      </c>
      <c r="F348" s="109" t="s">
        <v>51</v>
      </c>
      <c r="G348" s="2" t="s">
        <v>54</v>
      </c>
      <c r="H348" s="2" t="s">
        <v>56</v>
      </c>
      <c r="I348" s="2" t="s">
        <v>41</v>
      </c>
      <c r="J348" s="112">
        <v>896935.89646080008</v>
      </c>
    </row>
    <row r="349" spans="1:10">
      <c r="A349" s="2" t="s">
        <v>35</v>
      </c>
      <c r="B349" s="2" t="s">
        <v>50</v>
      </c>
      <c r="C349" s="2" t="s">
        <v>65</v>
      </c>
      <c r="D349" s="108">
        <v>41760</v>
      </c>
      <c r="E349" s="109">
        <f t="shared" si="8"/>
        <v>5</v>
      </c>
      <c r="F349" s="109" t="s">
        <v>51</v>
      </c>
      <c r="G349" s="2" t="s">
        <v>54</v>
      </c>
      <c r="H349" s="2" t="s">
        <v>56</v>
      </c>
      <c r="I349" s="2" t="s">
        <v>41</v>
      </c>
      <c r="J349" s="112">
        <v>1051796.083968</v>
      </c>
    </row>
    <row r="350" spans="1:10">
      <c r="A350" s="2" t="s">
        <v>35</v>
      </c>
      <c r="B350" s="2" t="s">
        <v>50</v>
      </c>
      <c r="C350" s="2" t="s">
        <v>65</v>
      </c>
      <c r="D350" s="108">
        <v>41791</v>
      </c>
      <c r="E350" s="109">
        <f t="shared" si="8"/>
        <v>6</v>
      </c>
      <c r="F350" s="109" t="s">
        <v>51</v>
      </c>
      <c r="G350" s="2" t="s">
        <v>54</v>
      </c>
      <c r="H350" s="2" t="s">
        <v>56</v>
      </c>
      <c r="I350" s="2" t="s">
        <v>41</v>
      </c>
      <c r="J350" s="112">
        <v>544753.24001279997</v>
      </c>
    </row>
    <row r="351" spans="1:10">
      <c r="A351" s="2" t="s">
        <v>35</v>
      </c>
      <c r="B351" s="2" t="s">
        <v>50</v>
      </c>
      <c r="C351" s="2" t="s">
        <v>65</v>
      </c>
      <c r="D351" s="108">
        <v>41456</v>
      </c>
      <c r="E351" s="109">
        <f t="shared" si="8"/>
        <v>7</v>
      </c>
      <c r="F351" s="109" t="s">
        <v>51</v>
      </c>
      <c r="G351" s="2" t="s">
        <v>54</v>
      </c>
      <c r="H351" s="2" t="s">
        <v>55</v>
      </c>
      <c r="I351" s="2" t="s">
        <v>41</v>
      </c>
      <c r="J351" s="112">
        <v>498931.04046240001</v>
      </c>
    </row>
    <row r="352" spans="1:10">
      <c r="A352" s="2" t="s">
        <v>35</v>
      </c>
      <c r="B352" s="2" t="s">
        <v>50</v>
      </c>
      <c r="C352" s="2" t="s">
        <v>65</v>
      </c>
      <c r="D352" s="108">
        <v>41487</v>
      </c>
      <c r="E352" s="109">
        <f t="shared" si="8"/>
        <v>8</v>
      </c>
      <c r="F352" s="109" t="s">
        <v>51</v>
      </c>
      <c r="G352" s="2" t="s">
        <v>54</v>
      </c>
      <c r="H352" s="2" t="s">
        <v>55</v>
      </c>
      <c r="I352" s="2" t="s">
        <v>41</v>
      </c>
      <c r="J352" s="112">
        <v>601067.63808000006</v>
      </c>
    </row>
    <row r="353" spans="1:10">
      <c r="A353" s="2" t="s">
        <v>35</v>
      </c>
      <c r="B353" s="2" t="s">
        <v>50</v>
      </c>
      <c r="C353" s="2" t="s">
        <v>65</v>
      </c>
      <c r="D353" s="108">
        <v>41518</v>
      </c>
      <c r="E353" s="109">
        <f t="shared" si="8"/>
        <v>9</v>
      </c>
      <c r="F353" s="109" t="s">
        <v>51</v>
      </c>
      <c r="G353" s="2" t="s">
        <v>54</v>
      </c>
      <c r="H353" s="2" t="s">
        <v>55</v>
      </c>
      <c r="I353" s="2" t="s">
        <v>41</v>
      </c>
      <c r="J353" s="112">
        <v>607494.48264960002</v>
      </c>
    </row>
    <row r="354" spans="1:10">
      <c r="A354" s="2" t="s">
        <v>35</v>
      </c>
      <c r="B354" s="2" t="s">
        <v>50</v>
      </c>
      <c r="C354" s="2" t="s">
        <v>65</v>
      </c>
      <c r="D354" s="108">
        <v>41548</v>
      </c>
      <c r="E354" s="109">
        <f t="shared" si="8"/>
        <v>10</v>
      </c>
      <c r="F354" s="109" t="s">
        <v>51</v>
      </c>
      <c r="G354" s="2" t="s">
        <v>54</v>
      </c>
      <c r="H354" s="2" t="s">
        <v>55</v>
      </c>
      <c r="I354" s="2" t="s">
        <v>41</v>
      </c>
      <c r="J354" s="112">
        <v>814509.63572160015</v>
      </c>
    </row>
    <row r="355" spans="1:10">
      <c r="A355" s="2" t="s">
        <v>35</v>
      </c>
      <c r="B355" s="2" t="s">
        <v>50</v>
      </c>
      <c r="C355" s="2" t="s">
        <v>65</v>
      </c>
      <c r="D355" s="108">
        <v>41579</v>
      </c>
      <c r="E355" s="109">
        <f t="shared" si="8"/>
        <v>11</v>
      </c>
      <c r="F355" s="109" t="s">
        <v>51</v>
      </c>
      <c r="G355" s="2" t="s">
        <v>54</v>
      </c>
      <c r="H355" s="2" t="s">
        <v>55</v>
      </c>
      <c r="I355" s="2" t="s">
        <v>41</v>
      </c>
      <c r="J355" s="112">
        <v>881099.79746879986</v>
      </c>
    </row>
    <row r="356" spans="1:10">
      <c r="A356" s="2" t="s">
        <v>35</v>
      </c>
      <c r="B356" s="2" t="s">
        <v>50</v>
      </c>
      <c r="C356" s="2" t="s">
        <v>65</v>
      </c>
      <c r="D356" s="108">
        <v>41609</v>
      </c>
      <c r="E356" s="109">
        <f t="shared" si="8"/>
        <v>12</v>
      </c>
      <c r="F356" s="109" t="s">
        <v>51</v>
      </c>
      <c r="G356" s="2" t="s">
        <v>54</v>
      </c>
      <c r="H356" s="2" t="s">
        <v>55</v>
      </c>
      <c r="I356" s="2" t="s">
        <v>41</v>
      </c>
      <c r="J356" s="112">
        <v>450444.53039040015</v>
      </c>
    </row>
    <row r="357" spans="1:10">
      <c r="A357" s="2" t="s">
        <v>35</v>
      </c>
      <c r="B357" s="2" t="s">
        <v>50</v>
      </c>
      <c r="C357" s="2" t="s">
        <v>65</v>
      </c>
      <c r="D357" s="108">
        <v>41640</v>
      </c>
      <c r="E357" s="109">
        <f t="shared" si="8"/>
        <v>1</v>
      </c>
      <c r="F357" s="109" t="s">
        <v>51</v>
      </c>
      <c r="G357" s="2" t="s">
        <v>54</v>
      </c>
      <c r="H357" s="2" t="s">
        <v>55</v>
      </c>
      <c r="I357" s="2" t="s">
        <v>41</v>
      </c>
      <c r="J357" s="112">
        <v>421162.85396640003</v>
      </c>
    </row>
    <row r="358" spans="1:10">
      <c r="A358" s="2" t="s">
        <v>35</v>
      </c>
      <c r="B358" s="2" t="s">
        <v>50</v>
      </c>
      <c r="C358" s="2" t="s">
        <v>65</v>
      </c>
      <c r="D358" s="108">
        <v>41671</v>
      </c>
      <c r="E358" s="109">
        <f t="shared" si="8"/>
        <v>2</v>
      </c>
      <c r="F358" s="109" t="s">
        <v>51</v>
      </c>
      <c r="G358" s="2" t="s">
        <v>54</v>
      </c>
      <c r="H358" s="2" t="s">
        <v>55</v>
      </c>
      <c r="I358" s="2" t="s">
        <v>41</v>
      </c>
      <c r="J358" s="112">
        <v>495866.61502560001</v>
      </c>
    </row>
    <row r="359" spans="1:10">
      <c r="A359" s="2" t="s">
        <v>35</v>
      </c>
      <c r="B359" s="2" t="s">
        <v>50</v>
      </c>
      <c r="C359" s="2" t="s">
        <v>65</v>
      </c>
      <c r="D359" s="108">
        <v>41699</v>
      </c>
      <c r="E359" s="109">
        <f t="shared" si="8"/>
        <v>3</v>
      </c>
      <c r="F359" s="109" t="s">
        <v>51</v>
      </c>
      <c r="G359" s="2" t="s">
        <v>54</v>
      </c>
      <c r="H359" s="2" t="s">
        <v>55</v>
      </c>
      <c r="I359" s="2" t="s">
        <v>41</v>
      </c>
      <c r="J359" s="112">
        <v>452059.1720736</v>
      </c>
    </row>
    <row r="360" spans="1:10">
      <c r="A360" s="2" t="s">
        <v>35</v>
      </c>
      <c r="B360" s="2" t="s">
        <v>50</v>
      </c>
      <c r="C360" s="2" t="s">
        <v>65</v>
      </c>
      <c r="D360" s="108">
        <v>41730</v>
      </c>
      <c r="E360" s="109">
        <f t="shared" si="8"/>
        <v>4</v>
      </c>
      <c r="F360" s="109" t="s">
        <v>51</v>
      </c>
      <c r="G360" s="2" t="s">
        <v>54</v>
      </c>
      <c r="H360" s="2" t="s">
        <v>55</v>
      </c>
      <c r="I360" s="2" t="s">
        <v>41</v>
      </c>
      <c r="J360" s="112">
        <v>485840.2772496001</v>
      </c>
    </row>
    <row r="361" spans="1:10">
      <c r="A361" s="2" t="s">
        <v>35</v>
      </c>
      <c r="B361" s="2" t="s">
        <v>50</v>
      </c>
      <c r="C361" s="2" t="s">
        <v>65</v>
      </c>
      <c r="D361" s="108">
        <v>41760</v>
      </c>
      <c r="E361" s="109">
        <f t="shared" si="8"/>
        <v>5</v>
      </c>
      <c r="F361" s="109" t="s">
        <v>51</v>
      </c>
      <c r="G361" s="2" t="s">
        <v>54</v>
      </c>
      <c r="H361" s="2" t="s">
        <v>55</v>
      </c>
      <c r="I361" s="2" t="s">
        <v>41</v>
      </c>
      <c r="J361" s="112">
        <v>569722.87881600007</v>
      </c>
    </row>
    <row r="362" spans="1:10">
      <c r="A362" s="2" t="s">
        <v>35</v>
      </c>
      <c r="B362" s="2" t="s">
        <v>50</v>
      </c>
      <c r="C362" s="2" t="s">
        <v>65</v>
      </c>
      <c r="D362" s="108">
        <v>41791</v>
      </c>
      <c r="E362" s="109">
        <f t="shared" si="8"/>
        <v>6</v>
      </c>
      <c r="F362" s="109" t="s">
        <v>51</v>
      </c>
      <c r="G362" s="2" t="s">
        <v>54</v>
      </c>
      <c r="H362" s="2" t="s">
        <v>55</v>
      </c>
      <c r="I362" s="2" t="s">
        <v>41</v>
      </c>
      <c r="J362" s="112">
        <v>295074.67167360004</v>
      </c>
    </row>
    <row r="363" spans="1:10">
      <c r="A363" s="2" t="s">
        <v>35</v>
      </c>
      <c r="B363" s="2" t="s">
        <v>50</v>
      </c>
      <c r="C363" s="2" t="s">
        <v>65</v>
      </c>
      <c r="D363" s="108">
        <v>41456</v>
      </c>
      <c r="E363" s="109">
        <f t="shared" si="8"/>
        <v>7</v>
      </c>
      <c r="F363" s="109" t="s">
        <v>51</v>
      </c>
      <c r="G363" s="2" t="s">
        <v>52</v>
      </c>
      <c r="H363" s="2" t="s">
        <v>53</v>
      </c>
      <c r="I363" s="2" t="s">
        <v>41</v>
      </c>
      <c r="J363" s="112">
        <v>3198275.9004000002</v>
      </c>
    </row>
    <row r="364" spans="1:10">
      <c r="A364" s="2" t="s">
        <v>35</v>
      </c>
      <c r="B364" s="2" t="s">
        <v>50</v>
      </c>
      <c r="C364" s="2" t="s">
        <v>65</v>
      </c>
      <c r="D364" s="108">
        <v>41487</v>
      </c>
      <c r="E364" s="109">
        <f t="shared" si="8"/>
        <v>8</v>
      </c>
      <c r="F364" s="109" t="s">
        <v>51</v>
      </c>
      <c r="G364" s="2" t="s">
        <v>52</v>
      </c>
      <c r="H364" s="2" t="s">
        <v>53</v>
      </c>
      <c r="I364" s="2" t="s">
        <v>41</v>
      </c>
      <c r="J364" s="112">
        <v>3852997.68</v>
      </c>
    </row>
    <row r="365" spans="1:10">
      <c r="A365" s="2" t="s">
        <v>35</v>
      </c>
      <c r="B365" s="2" t="s">
        <v>50</v>
      </c>
      <c r="C365" s="2" t="s">
        <v>65</v>
      </c>
      <c r="D365" s="108">
        <v>41518</v>
      </c>
      <c r="E365" s="109">
        <f t="shared" si="8"/>
        <v>9</v>
      </c>
      <c r="F365" s="109" t="s">
        <v>51</v>
      </c>
      <c r="G365" s="2" t="s">
        <v>52</v>
      </c>
      <c r="H365" s="2" t="s">
        <v>53</v>
      </c>
      <c r="I365" s="2" t="s">
        <v>41</v>
      </c>
      <c r="J365" s="112">
        <v>3894195.4016000004</v>
      </c>
    </row>
    <row r="366" spans="1:10">
      <c r="A366" s="2" t="s">
        <v>35</v>
      </c>
      <c r="B366" s="2" t="s">
        <v>50</v>
      </c>
      <c r="C366" s="2" t="s">
        <v>65</v>
      </c>
      <c r="D366" s="108">
        <v>41548</v>
      </c>
      <c r="E366" s="109">
        <f t="shared" si="8"/>
        <v>10</v>
      </c>
      <c r="F366" s="109" t="s">
        <v>51</v>
      </c>
      <c r="G366" s="2" t="s">
        <v>52</v>
      </c>
      <c r="H366" s="2" t="s">
        <v>53</v>
      </c>
      <c r="I366" s="2" t="s">
        <v>41</v>
      </c>
      <c r="J366" s="112">
        <v>5221215.6136000007</v>
      </c>
    </row>
    <row r="367" spans="1:10">
      <c r="A367" s="2" t="s">
        <v>35</v>
      </c>
      <c r="B367" s="2" t="s">
        <v>50</v>
      </c>
      <c r="C367" s="2" t="s">
        <v>65</v>
      </c>
      <c r="D367" s="108">
        <v>41579</v>
      </c>
      <c r="E367" s="109">
        <f t="shared" si="8"/>
        <v>11</v>
      </c>
      <c r="F367" s="109" t="s">
        <v>51</v>
      </c>
      <c r="G367" s="2" t="s">
        <v>52</v>
      </c>
      <c r="H367" s="2" t="s">
        <v>53</v>
      </c>
      <c r="I367" s="2" t="s">
        <v>41</v>
      </c>
      <c r="J367" s="112">
        <v>5648075.6247999994</v>
      </c>
    </row>
    <row r="368" spans="1:10">
      <c r="A368" s="2" t="s">
        <v>35</v>
      </c>
      <c r="B368" s="2" t="s">
        <v>50</v>
      </c>
      <c r="C368" s="2" t="s">
        <v>65</v>
      </c>
      <c r="D368" s="108">
        <v>41609</v>
      </c>
      <c r="E368" s="109">
        <f t="shared" si="8"/>
        <v>12</v>
      </c>
      <c r="F368" s="109" t="s">
        <v>51</v>
      </c>
      <c r="G368" s="2" t="s">
        <v>52</v>
      </c>
      <c r="H368" s="2" t="s">
        <v>53</v>
      </c>
      <c r="I368" s="2" t="s">
        <v>41</v>
      </c>
      <c r="J368" s="112">
        <v>2887464.9384000008</v>
      </c>
    </row>
    <row r="369" spans="1:10">
      <c r="A369" s="2" t="s">
        <v>35</v>
      </c>
      <c r="B369" s="2" t="s">
        <v>50</v>
      </c>
      <c r="C369" s="2" t="s">
        <v>65</v>
      </c>
      <c r="D369" s="108">
        <v>41640</v>
      </c>
      <c r="E369" s="109">
        <f t="shared" si="8"/>
        <v>1</v>
      </c>
      <c r="F369" s="109" t="s">
        <v>51</v>
      </c>
      <c r="G369" s="2" t="s">
        <v>52</v>
      </c>
      <c r="H369" s="2" t="s">
        <v>53</v>
      </c>
      <c r="I369" s="2" t="s">
        <v>41</v>
      </c>
      <c r="J369" s="112">
        <v>2699761.8844000003</v>
      </c>
    </row>
    <row r="370" spans="1:10">
      <c r="A370" s="2" t="s">
        <v>35</v>
      </c>
      <c r="B370" s="2" t="s">
        <v>50</v>
      </c>
      <c r="C370" s="2" t="s">
        <v>65</v>
      </c>
      <c r="D370" s="108">
        <v>41671</v>
      </c>
      <c r="E370" s="109">
        <f t="shared" si="8"/>
        <v>2</v>
      </c>
      <c r="F370" s="109" t="s">
        <v>51</v>
      </c>
      <c r="G370" s="2" t="s">
        <v>52</v>
      </c>
      <c r="H370" s="2" t="s">
        <v>53</v>
      </c>
      <c r="I370" s="2" t="s">
        <v>41</v>
      </c>
      <c r="J370" s="112">
        <v>3178632.1476000003</v>
      </c>
    </row>
    <row r="371" spans="1:10">
      <c r="A371" s="2" t="s">
        <v>35</v>
      </c>
      <c r="B371" s="2" t="s">
        <v>50</v>
      </c>
      <c r="C371" s="2" t="s">
        <v>65</v>
      </c>
      <c r="D371" s="108">
        <v>41699</v>
      </c>
      <c r="E371" s="109">
        <f t="shared" si="8"/>
        <v>3</v>
      </c>
      <c r="F371" s="109" t="s">
        <v>51</v>
      </c>
      <c r="G371" s="2" t="s">
        <v>52</v>
      </c>
      <c r="H371" s="2" t="s">
        <v>53</v>
      </c>
      <c r="I371" s="2" t="s">
        <v>41</v>
      </c>
      <c r="J371" s="112">
        <v>2897815.2056</v>
      </c>
    </row>
    <row r="372" spans="1:10">
      <c r="A372" s="2" t="s">
        <v>35</v>
      </c>
      <c r="B372" s="2" t="s">
        <v>50</v>
      </c>
      <c r="C372" s="2" t="s">
        <v>65</v>
      </c>
      <c r="D372" s="108">
        <v>41730</v>
      </c>
      <c r="E372" s="109">
        <f t="shared" si="8"/>
        <v>4</v>
      </c>
      <c r="F372" s="109" t="s">
        <v>51</v>
      </c>
      <c r="G372" s="2" t="s">
        <v>52</v>
      </c>
      <c r="H372" s="2" t="s">
        <v>53</v>
      </c>
      <c r="I372" s="2" t="s">
        <v>41</v>
      </c>
      <c r="J372" s="112">
        <v>3114360.7516000005</v>
      </c>
    </row>
    <row r="373" spans="1:10">
      <c r="A373" s="2" t="s">
        <v>35</v>
      </c>
      <c r="B373" s="2" t="s">
        <v>50</v>
      </c>
      <c r="C373" s="2" t="s">
        <v>65</v>
      </c>
      <c r="D373" s="108">
        <v>41760</v>
      </c>
      <c r="E373" s="109">
        <f t="shared" si="8"/>
        <v>5</v>
      </c>
      <c r="F373" s="109" t="s">
        <v>51</v>
      </c>
      <c r="G373" s="2" t="s">
        <v>52</v>
      </c>
      <c r="H373" s="2" t="s">
        <v>53</v>
      </c>
      <c r="I373" s="2" t="s">
        <v>41</v>
      </c>
      <c r="J373" s="112">
        <v>3652069.7360000005</v>
      </c>
    </row>
    <row r="374" spans="1:10">
      <c r="A374" s="2" t="s">
        <v>35</v>
      </c>
      <c r="B374" s="2" t="s">
        <v>50</v>
      </c>
      <c r="C374" s="2" t="s">
        <v>65</v>
      </c>
      <c r="D374" s="108">
        <v>41791</v>
      </c>
      <c r="E374" s="109">
        <f t="shared" si="8"/>
        <v>6</v>
      </c>
      <c r="F374" s="109" t="s">
        <v>51</v>
      </c>
      <c r="G374" s="2" t="s">
        <v>52</v>
      </c>
      <c r="H374" s="2" t="s">
        <v>53</v>
      </c>
      <c r="I374" s="2" t="s">
        <v>41</v>
      </c>
      <c r="J374" s="112">
        <v>1891504.3056000001</v>
      </c>
    </row>
    <row r="375" spans="1:10">
      <c r="A375" s="2" t="s">
        <v>35</v>
      </c>
      <c r="B375" s="2" t="s">
        <v>50</v>
      </c>
      <c r="C375" s="2" t="s">
        <v>66</v>
      </c>
      <c r="D375" s="108">
        <v>41456</v>
      </c>
      <c r="E375" s="2">
        <v>7</v>
      </c>
      <c r="F375" s="2" t="s">
        <v>51</v>
      </c>
      <c r="G375" s="2" t="s">
        <v>62</v>
      </c>
      <c r="H375" s="2" t="s">
        <v>63</v>
      </c>
      <c r="I375" s="2" t="s">
        <v>41</v>
      </c>
      <c r="J375" s="112">
        <v>1625596.3356633</v>
      </c>
    </row>
    <row r="376" spans="1:10">
      <c r="A376" s="2" t="s">
        <v>35</v>
      </c>
      <c r="B376" s="2" t="s">
        <v>50</v>
      </c>
      <c r="C376" s="2" t="s">
        <v>66</v>
      </c>
      <c r="D376" s="108">
        <v>41487</v>
      </c>
      <c r="E376" s="2">
        <v>8</v>
      </c>
      <c r="F376" s="2" t="s">
        <v>51</v>
      </c>
      <c r="G376" s="2" t="s">
        <v>62</v>
      </c>
      <c r="H376" s="2" t="s">
        <v>63</v>
      </c>
      <c r="I376" s="2" t="s">
        <v>41</v>
      </c>
      <c r="J376" s="112">
        <v>1295067.8472731998</v>
      </c>
    </row>
    <row r="377" spans="1:10">
      <c r="A377" s="2" t="s">
        <v>35</v>
      </c>
      <c r="B377" s="2" t="s">
        <v>50</v>
      </c>
      <c r="C377" s="2" t="s">
        <v>66</v>
      </c>
      <c r="D377" s="108">
        <v>41518</v>
      </c>
      <c r="E377" s="2">
        <v>9</v>
      </c>
      <c r="F377" s="2" t="s">
        <v>51</v>
      </c>
      <c r="G377" s="2" t="s">
        <v>62</v>
      </c>
      <c r="H377" s="2" t="s">
        <v>63</v>
      </c>
      <c r="I377" s="2" t="s">
        <v>41</v>
      </c>
      <c r="J377" s="112">
        <v>1750624.8818057997</v>
      </c>
    </row>
    <row r="378" spans="1:10">
      <c r="A378" s="2" t="s">
        <v>35</v>
      </c>
      <c r="B378" s="2" t="s">
        <v>50</v>
      </c>
      <c r="C378" s="2" t="s">
        <v>66</v>
      </c>
      <c r="D378" s="108">
        <v>41548</v>
      </c>
      <c r="E378" s="2">
        <v>10</v>
      </c>
      <c r="F378" s="2" t="s">
        <v>51</v>
      </c>
      <c r="G378" s="2" t="s">
        <v>62</v>
      </c>
      <c r="H378" s="2" t="s">
        <v>63</v>
      </c>
      <c r="I378" s="2" t="s">
        <v>41</v>
      </c>
      <c r="J378" s="112">
        <v>1472529.3869285996</v>
      </c>
    </row>
    <row r="379" spans="1:10">
      <c r="A379" s="2" t="s">
        <v>35</v>
      </c>
      <c r="B379" s="2" t="s">
        <v>50</v>
      </c>
      <c r="C379" s="2" t="s">
        <v>66</v>
      </c>
      <c r="D379" s="108">
        <v>41579</v>
      </c>
      <c r="E379" s="2">
        <v>11</v>
      </c>
      <c r="F379" s="2" t="s">
        <v>51</v>
      </c>
      <c r="G379" s="2" t="s">
        <v>62</v>
      </c>
      <c r="H379" s="2" t="s">
        <v>63</v>
      </c>
      <c r="I379" s="2" t="s">
        <v>41</v>
      </c>
      <c r="J379" s="112">
        <v>1252200.4923928501</v>
      </c>
    </row>
    <row r="380" spans="1:10">
      <c r="A380" s="2" t="s">
        <v>35</v>
      </c>
      <c r="B380" s="2" t="s">
        <v>50</v>
      </c>
      <c r="C380" s="2" t="s">
        <v>66</v>
      </c>
      <c r="D380" s="108">
        <v>41609</v>
      </c>
      <c r="E380" s="2">
        <v>12</v>
      </c>
      <c r="F380" s="2" t="s">
        <v>51</v>
      </c>
      <c r="G380" s="2" t="s">
        <v>62</v>
      </c>
      <c r="H380" s="2" t="s">
        <v>63</v>
      </c>
      <c r="I380" s="2" t="s">
        <v>41</v>
      </c>
      <c r="J380" s="112">
        <v>1406782.6738875001</v>
      </c>
    </row>
    <row r="381" spans="1:10">
      <c r="A381" s="2" t="s">
        <v>35</v>
      </c>
      <c r="B381" s="2" t="s">
        <v>50</v>
      </c>
      <c r="C381" s="2" t="s">
        <v>66</v>
      </c>
      <c r="D381" s="108">
        <v>41640</v>
      </c>
      <c r="E381" s="2">
        <v>1</v>
      </c>
      <c r="F381" s="2" t="s">
        <v>51</v>
      </c>
      <c r="G381" s="2" t="s">
        <v>62</v>
      </c>
      <c r="H381" s="2" t="s">
        <v>63</v>
      </c>
      <c r="I381" s="2" t="s">
        <v>41</v>
      </c>
      <c r="J381" s="112">
        <v>1877449.5046125001</v>
      </c>
    </row>
    <row r="382" spans="1:10">
      <c r="A382" s="2" t="s">
        <v>35</v>
      </c>
      <c r="B382" s="2" t="s">
        <v>50</v>
      </c>
      <c r="C382" s="2" t="s">
        <v>66</v>
      </c>
      <c r="D382" s="108">
        <v>41671</v>
      </c>
      <c r="E382" s="2">
        <v>2</v>
      </c>
      <c r="F382" s="2" t="s">
        <v>51</v>
      </c>
      <c r="G382" s="2" t="s">
        <v>62</v>
      </c>
      <c r="H382" s="2" t="s">
        <v>63</v>
      </c>
      <c r="I382" s="2" t="s">
        <v>41</v>
      </c>
      <c r="J382" s="112">
        <v>1912219.1750437501</v>
      </c>
    </row>
    <row r="383" spans="1:10">
      <c r="A383" s="2" t="s">
        <v>35</v>
      </c>
      <c r="B383" s="2" t="s">
        <v>50</v>
      </c>
      <c r="C383" s="2" t="s">
        <v>66</v>
      </c>
      <c r="D383" s="108">
        <v>41699</v>
      </c>
      <c r="E383" s="2">
        <v>3</v>
      </c>
      <c r="F383" s="2" t="s">
        <v>51</v>
      </c>
      <c r="G383" s="2" t="s">
        <v>62</v>
      </c>
      <c r="H383" s="2" t="s">
        <v>63</v>
      </c>
      <c r="I383" s="2" t="s">
        <v>41</v>
      </c>
      <c r="J383" s="112">
        <v>2266625.1980531253</v>
      </c>
    </row>
    <row r="384" spans="1:10">
      <c r="A384" s="2" t="s">
        <v>35</v>
      </c>
      <c r="B384" s="2" t="s">
        <v>50</v>
      </c>
      <c r="C384" s="2" t="s">
        <v>66</v>
      </c>
      <c r="D384" s="108">
        <v>41730</v>
      </c>
      <c r="E384" s="2">
        <v>4</v>
      </c>
      <c r="F384" s="2" t="s">
        <v>51</v>
      </c>
      <c r="G384" s="2" t="s">
        <v>62</v>
      </c>
      <c r="H384" s="2" t="s">
        <v>63</v>
      </c>
      <c r="I384" s="2" t="s">
        <v>41</v>
      </c>
      <c r="J384" s="112">
        <v>2234200.5744250002</v>
      </c>
    </row>
    <row r="385" spans="1:10">
      <c r="A385" s="2" t="s">
        <v>35</v>
      </c>
      <c r="B385" s="2" t="s">
        <v>50</v>
      </c>
      <c r="C385" s="2" t="s">
        <v>66</v>
      </c>
      <c r="D385" s="108">
        <v>41760</v>
      </c>
      <c r="E385" s="2">
        <v>5</v>
      </c>
      <c r="F385" s="2" t="s">
        <v>51</v>
      </c>
      <c r="G385" s="2" t="s">
        <v>62</v>
      </c>
      <c r="H385" s="2" t="s">
        <v>63</v>
      </c>
      <c r="I385" s="2" t="s">
        <v>41</v>
      </c>
      <c r="J385" s="112">
        <v>2593715.6428375002</v>
      </c>
    </row>
    <row r="386" spans="1:10">
      <c r="A386" s="2" t="s">
        <v>35</v>
      </c>
      <c r="B386" s="2" t="s">
        <v>50</v>
      </c>
      <c r="C386" s="2" t="s">
        <v>66</v>
      </c>
      <c r="D386" s="108">
        <v>41791</v>
      </c>
      <c r="E386" s="2">
        <v>6</v>
      </c>
      <c r="F386" s="2" t="s">
        <v>51</v>
      </c>
      <c r="G386" s="2" t="s">
        <v>62</v>
      </c>
      <c r="H386" s="2" t="s">
        <v>63</v>
      </c>
      <c r="I386" s="2" t="s">
        <v>41</v>
      </c>
      <c r="J386" s="112">
        <v>2274807.7859325004</v>
      </c>
    </row>
    <row r="387" spans="1:10">
      <c r="A387" s="2" t="s">
        <v>35</v>
      </c>
      <c r="B387" s="2" t="s">
        <v>50</v>
      </c>
      <c r="C387" s="2" t="s">
        <v>66</v>
      </c>
      <c r="D387" s="108">
        <v>41456</v>
      </c>
      <c r="E387" s="2">
        <v>7</v>
      </c>
      <c r="F387" s="2" t="s">
        <v>51</v>
      </c>
      <c r="G387" s="2" t="s">
        <v>59</v>
      </c>
      <c r="H387" s="2" t="s">
        <v>61</v>
      </c>
      <c r="I387" s="2" t="s">
        <v>41</v>
      </c>
      <c r="J387" s="112">
        <v>895736.75638589996</v>
      </c>
    </row>
    <row r="388" spans="1:10">
      <c r="A388" s="2" t="s">
        <v>35</v>
      </c>
      <c r="B388" s="2" t="s">
        <v>50</v>
      </c>
      <c r="C388" s="2" t="s">
        <v>66</v>
      </c>
      <c r="D388" s="108">
        <v>41487</v>
      </c>
      <c r="E388" s="2">
        <v>8</v>
      </c>
      <c r="F388" s="2" t="s">
        <v>51</v>
      </c>
      <c r="G388" s="2" t="s">
        <v>59</v>
      </c>
      <c r="H388" s="2" t="s">
        <v>61</v>
      </c>
      <c r="I388" s="2" t="s">
        <v>41</v>
      </c>
      <c r="J388" s="112">
        <v>713608.81380359991</v>
      </c>
    </row>
    <row r="389" spans="1:10">
      <c r="A389" s="2" t="s">
        <v>35</v>
      </c>
      <c r="B389" s="2" t="s">
        <v>50</v>
      </c>
      <c r="C389" s="2" t="s">
        <v>66</v>
      </c>
      <c r="D389" s="108">
        <v>41518</v>
      </c>
      <c r="E389" s="2">
        <v>9</v>
      </c>
      <c r="F389" s="2" t="s">
        <v>51</v>
      </c>
      <c r="G389" s="2" t="s">
        <v>59</v>
      </c>
      <c r="H389" s="2" t="s">
        <v>61</v>
      </c>
      <c r="I389" s="2" t="s">
        <v>41</v>
      </c>
      <c r="J389" s="112">
        <v>964630.03691340005</v>
      </c>
    </row>
    <row r="390" spans="1:10">
      <c r="A390" s="2" t="s">
        <v>35</v>
      </c>
      <c r="B390" s="2" t="s">
        <v>50</v>
      </c>
      <c r="C390" s="2" t="s">
        <v>66</v>
      </c>
      <c r="D390" s="108">
        <v>41548</v>
      </c>
      <c r="E390" s="2">
        <v>10</v>
      </c>
      <c r="F390" s="2" t="s">
        <v>51</v>
      </c>
      <c r="G390" s="2" t="s">
        <v>59</v>
      </c>
      <c r="H390" s="2" t="s">
        <v>61</v>
      </c>
      <c r="I390" s="2" t="s">
        <v>41</v>
      </c>
      <c r="J390" s="112">
        <v>811393.74381779996</v>
      </c>
    </row>
    <row r="391" spans="1:10">
      <c r="A391" s="2" t="s">
        <v>35</v>
      </c>
      <c r="B391" s="2" t="s">
        <v>50</v>
      </c>
      <c r="C391" s="2" t="s">
        <v>66</v>
      </c>
      <c r="D391" s="108">
        <v>41579</v>
      </c>
      <c r="E391" s="2">
        <v>11</v>
      </c>
      <c r="F391" s="2" t="s">
        <v>51</v>
      </c>
      <c r="G391" s="2" t="s">
        <v>59</v>
      </c>
      <c r="H391" s="2" t="s">
        <v>61</v>
      </c>
      <c r="I391" s="2" t="s">
        <v>41</v>
      </c>
      <c r="J391" s="112">
        <v>689988.02642055007</v>
      </c>
    </row>
    <row r="392" spans="1:10">
      <c r="A392" s="2" t="s">
        <v>35</v>
      </c>
      <c r="B392" s="2" t="s">
        <v>50</v>
      </c>
      <c r="C392" s="2" t="s">
        <v>66</v>
      </c>
      <c r="D392" s="108">
        <v>41609</v>
      </c>
      <c r="E392" s="2">
        <v>12</v>
      </c>
      <c r="F392" s="2" t="s">
        <v>51</v>
      </c>
      <c r="G392" s="2" t="s">
        <v>59</v>
      </c>
      <c r="H392" s="2" t="s">
        <v>61</v>
      </c>
      <c r="I392" s="2" t="s">
        <v>41</v>
      </c>
      <c r="J392" s="112">
        <v>775165.96316250006</v>
      </c>
    </row>
    <row r="393" spans="1:10">
      <c r="A393" s="2" t="s">
        <v>35</v>
      </c>
      <c r="B393" s="2" t="s">
        <v>50</v>
      </c>
      <c r="C393" s="2" t="s">
        <v>66</v>
      </c>
      <c r="D393" s="108">
        <v>41640</v>
      </c>
      <c r="E393" s="2">
        <v>1</v>
      </c>
      <c r="F393" s="2" t="s">
        <v>51</v>
      </c>
      <c r="G393" s="2" t="s">
        <v>59</v>
      </c>
      <c r="H393" s="2" t="s">
        <v>61</v>
      </c>
      <c r="I393" s="2" t="s">
        <v>41</v>
      </c>
      <c r="J393" s="112">
        <v>1034512.9923375</v>
      </c>
    </row>
    <row r="394" spans="1:10">
      <c r="A394" s="2" t="s">
        <v>35</v>
      </c>
      <c r="B394" s="2" t="s">
        <v>50</v>
      </c>
      <c r="C394" s="2" t="s">
        <v>66</v>
      </c>
      <c r="D394" s="108">
        <v>41671</v>
      </c>
      <c r="E394" s="2">
        <v>2</v>
      </c>
      <c r="F394" s="2" t="s">
        <v>51</v>
      </c>
      <c r="G394" s="2" t="s">
        <v>59</v>
      </c>
      <c r="H394" s="2" t="s">
        <v>61</v>
      </c>
      <c r="I394" s="2" t="s">
        <v>41</v>
      </c>
      <c r="J394" s="112">
        <v>888365.66788124992</v>
      </c>
    </row>
    <row r="395" spans="1:10">
      <c r="A395" s="2" t="s">
        <v>35</v>
      </c>
      <c r="B395" s="2" t="s">
        <v>50</v>
      </c>
      <c r="C395" s="2" t="s">
        <v>66</v>
      </c>
      <c r="D395" s="108">
        <v>41699</v>
      </c>
      <c r="E395" s="2">
        <v>3</v>
      </c>
      <c r="F395" s="2" t="s">
        <v>51</v>
      </c>
      <c r="G395" s="2" t="s">
        <v>59</v>
      </c>
      <c r="H395" s="2" t="s">
        <v>61</v>
      </c>
      <c r="I395" s="2" t="s">
        <v>41</v>
      </c>
      <c r="J395" s="112">
        <v>1248956.7417843752</v>
      </c>
    </row>
    <row r="396" spans="1:10">
      <c r="A396" s="2" t="s">
        <v>35</v>
      </c>
      <c r="B396" s="2" t="s">
        <v>50</v>
      </c>
      <c r="C396" s="2" t="s">
        <v>66</v>
      </c>
      <c r="D396" s="108">
        <v>41730</v>
      </c>
      <c r="E396" s="2">
        <v>4</v>
      </c>
      <c r="F396" s="2" t="s">
        <v>51</v>
      </c>
      <c r="G396" s="2" t="s">
        <v>59</v>
      </c>
      <c r="H396" s="2" t="s">
        <v>61</v>
      </c>
      <c r="I396" s="2" t="s">
        <v>41</v>
      </c>
      <c r="J396" s="112">
        <v>680069.70427499991</v>
      </c>
    </row>
    <row r="397" spans="1:10">
      <c r="A397" s="2" t="s">
        <v>35</v>
      </c>
      <c r="B397" s="2" t="s">
        <v>50</v>
      </c>
      <c r="C397" s="2" t="s">
        <v>66</v>
      </c>
      <c r="D397" s="108">
        <v>41760</v>
      </c>
      <c r="E397" s="2">
        <v>5</v>
      </c>
      <c r="F397" s="2" t="s">
        <v>51</v>
      </c>
      <c r="G397" s="2" t="s">
        <v>59</v>
      </c>
      <c r="H397" s="2" t="s">
        <v>61</v>
      </c>
      <c r="I397" s="2" t="s">
        <v>41</v>
      </c>
      <c r="J397" s="112">
        <v>878169.84401249979</v>
      </c>
    </row>
    <row r="398" spans="1:10">
      <c r="A398" s="2" t="s">
        <v>35</v>
      </c>
      <c r="B398" s="2" t="s">
        <v>50</v>
      </c>
      <c r="C398" s="2" t="s">
        <v>66</v>
      </c>
      <c r="D398" s="108">
        <v>41791</v>
      </c>
      <c r="E398" s="2">
        <v>6</v>
      </c>
      <c r="F398" s="2" t="s">
        <v>51</v>
      </c>
      <c r="G398" s="2" t="s">
        <v>59</v>
      </c>
      <c r="H398" s="2" t="s">
        <v>61</v>
      </c>
      <c r="I398" s="2" t="s">
        <v>41</v>
      </c>
      <c r="J398" s="112">
        <v>1253465.5146975003</v>
      </c>
    </row>
    <row r="399" spans="1:10">
      <c r="A399" s="2" t="s">
        <v>35</v>
      </c>
      <c r="B399" s="2" t="s">
        <v>50</v>
      </c>
      <c r="C399" s="2" t="s">
        <v>66</v>
      </c>
      <c r="D399" s="108">
        <v>41456</v>
      </c>
      <c r="E399" s="2">
        <v>7</v>
      </c>
      <c r="F399" s="2" t="s">
        <v>51</v>
      </c>
      <c r="G399" s="2" t="s">
        <v>59</v>
      </c>
      <c r="H399" s="2" t="s">
        <v>60</v>
      </c>
      <c r="I399" s="2" t="s">
        <v>41</v>
      </c>
      <c r="J399" s="112">
        <v>829385.88554250007</v>
      </c>
    </row>
    <row r="400" spans="1:10">
      <c r="A400" s="2" t="s">
        <v>35</v>
      </c>
      <c r="B400" s="2" t="s">
        <v>50</v>
      </c>
      <c r="C400" s="2" t="s">
        <v>66</v>
      </c>
      <c r="D400" s="108">
        <v>41487</v>
      </c>
      <c r="E400" s="2">
        <v>8</v>
      </c>
      <c r="F400" s="2" t="s">
        <v>51</v>
      </c>
      <c r="G400" s="2" t="s">
        <v>59</v>
      </c>
      <c r="H400" s="2" t="s">
        <v>60</v>
      </c>
      <c r="I400" s="2" t="s">
        <v>41</v>
      </c>
      <c r="J400" s="112">
        <v>660748.90166999993</v>
      </c>
    </row>
    <row r="401" spans="1:10">
      <c r="A401" s="2" t="s">
        <v>35</v>
      </c>
      <c r="B401" s="2" t="s">
        <v>50</v>
      </c>
      <c r="C401" s="2" t="s">
        <v>66</v>
      </c>
      <c r="D401" s="108">
        <v>41518</v>
      </c>
      <c r="E401" s="2">
        <v>9</v>
      </c>
      <c r="F401" s="2" t="s">
        <v>51</v>
      </c>
      <c r="G401" s="2" t="s">
        <v>59</v>
      </c>
      <c r="H401" s="2" t="s">
        <v>60</v>
      </c>
      <c r="I401" s="2" t="s">
        <v>41</v>
      </c>
      <c r="J401" s="112">
        <v>893175.96010499995</v>
      </c>
    </row>
    <row r="402" spans="1:10">
      <c r="A402" s="2" t="s">
        <v>35</v>
      </c>
      <c r="B402" s="2" t="s">
        <v>50</v>
      </c>
      <c r="C402" s="2" t="s">
        <v>66</v>
      </c>
      <c r="D402" s="108">
        <v>41548</v>
      </c>
      <c r="E402" s="2">
        <v>10</v>
      </c>
      <c r="F402" s="2" t="s">
        <v>51</v>
      </c>
      <c r="G402" s="2" t="s">
        <v>59</v>
      </c>
      <c r="H402" s="2" t="s">
        <v>60</v>
      </c>
      <c r="I402" s="2" t="s">
        <v>41</v>
      </c>
      <c r="J402" s="112">
        <v>751290.50353499991</v>
      </c>
    </row>
    <row r="403" spans="1:10">
      <c r="A403" s="2" t="s">
        <v>35</v>
      </c>
      <c r="B403" s="2" t="s">
        <v>50</v>
      </c>
      <c r="C403" s="2" t="s">
        <v>66</v>
      </c>
      <c r="D403" s="108">
        <v>41579</v>
      </c>
      <c r="E403" s="2">
        <v>11</v>
      </c>
      <c r="F403" s="2" t="s">
        <v>51</v>
      </c>
      <c r="G403" s="2" t="s">
        <v>59</v>
      </c>
      <c r="H403" s="2" t="s">
        <v>60</v>
      </c>
      <c r="I403" s="2" t="s">
        <v>41</v>
      </c>
      <c r="J403" s="112">
        <v>638877.80224125006</v>
      </c>
    </row>
    <row r="404" spans="1:10">
      <c r="A404" s="2" t="s">
        <v>35</v>
      </c>
      <c r="B404" s="2" t="s">
        <v>50</v>
      </c>
      <c r="C404" s="2" t="s">
        <v>66</v>
      </c>
      <c r="D404" s="108">
        <v>41609</v>
      </c>
      <c r="E404" s="2">
        <v>12</v>
      </c>
      <c r="F404" s="2" t="s">
        <v>51</v>
      </c>
      <c r="G404" s="2" t="s">
        <v>59</v>
      </c>
      <c r="H404" s="2" t="s">
        <v>60</v>
      </c>
      <c r="I404" s="2" t="s">
        <v>41</v>
      </c>
      <c r="J404" s="112">
        <v>717746.26218750002</v>
      </c>
    </row>
    <row r="405" spans="1:10">
      <c r="A405" s="2" t="s">
        <v>35</v>
      </c>
      <c r="B405" s="2" t="s">
        <v>50</v>
      </c>
      <c r="C405" s="2" t="s">
        <v>66</v>
      </c>
      <c r="D405" s="108">
        <v>41640</v>
      </c>
      <c r="E405" s="2">
        <v>1</v>
      </c>
      <c r="F405" s="2" t="s">
        <v>51</v>
      </c>
      <c r="G405" s="2" t="s">
        <v>59</v>
      </c>
      <c r="H405" s="2" t="s">
        <v>60</v>
      </c>
      <c r="I405" s="2" t="s">
        <v>41</v>
      </c>
      <c r="J405" s="112">
        <v>957882.40031249996</v>
      </c>
    </row>
    <row r="406" spans="1:10">
      <c r="A406" s="2" t="s">
        <v>35</v>
      </c>
      <c r="B406" s="2" t="s">
        <v>50</v>
      </c>
      <c r="C406" s="2" t="s">
        <v>66</v>
      </c>
      <c r="D406" s="108">
        <v>41671</v>
      </c>
      <c r="E406" s="2">
        <v>2</v>
      </c>
      <c r="F406" s="2" t="s">
        <v>51</v>
      </c>
      <c r="G406" s="2" t="s">
        <v>59</v>
      </c>
      <c r="H406" s="2" t="s">
        <v>60</v>
      </c>
      <c r="I406" s="2" t="s">
        <v>41</v>
      </c>
      <c r="J406" s="112">
        <v>822560.80359374988</v>
      </c>
    </row>
    <row r="407" spans="1:10">
      <c r="A407" s="2" t="s">
        <v>35</v>
      </c>
      <c r="B407" s="2" t="s">
        <v>50</v>
      </c>
      <c r="C407" s="2" t="s">
        <v>66</v>
      </c>
      <c r="D407" s="108">
        <v>41699</v>
      </c>
      <c r="E407" s="2">
        <v>3</v>
      </c>
      <c r="F407" s="2" t="s">
        <v>51</v>
      </c>
      <c r="G407" s="2" t="s">
        <v>59</v>
      </c>
      <c r="H407" s="2" t="s">
        <v>60</v>
      </c>
      <c r="I407" s="2" t="s">
        <v>41</v>
      </c>
      <c r="J407" s="112">
        <v>1156441.4275781249</v>
      </c>
    </row>
    <row r="408" spans="1:10">
      <c r="A408" s="2" t="s">
        <v>35</v>
      </c>
      <c r="B408" s="2" t="s">
        <v>50</v>
      </c>
      <c r="C408" s="2" t="s">
        <v>66</v>
      </c>
      <c r="D408" s="108">
        <v>41730</v>
      </c>
      <c r="E408" s="2">
        <v>4</v>
      </c>
      <c r="F408" s="2" t="s">
        <v>51</v>
      </c>
      <c r="G408" s="2" t="s">
        <v>59</v>
      </c>
      <c r="H408" s="2" t="s">
        <v>60</v>
      </c>
      <c r="I408" s="2" t="s">
        <v>41</v>
      </c>
      <c r="J408" s="112">
        <v>629694.17062500003</v>
      </c>
    </row>
    <row r="409" spans="1:10">
      <c r="A409" s="2" t="s">
        <v>35</v>
      </c>
      <c r="B409" s="2" t="s">
        <v>50</v>
      </c>
      <c r="C409" s="2" t="s">
        <v>66</v>
      </c>
      <c r="D409" s="108">
        <v>41760</v>
      </c>
      <c r="E409" s="2">
        <v>5</v>
      </c>
      <c r="F409" s="2" t="s">
        <v>51</v>
      </c>
      <c r="G409" s="2" t="s">
        <v>59</v>
      </c>
      <c r="H409" s="2" t="s">
        <v>60</v>
      </c>
      <c r="I409" s="2" t="s">
        <v>41</v>
      </c>
      <c r="J409" s="112">
        <v>813120.22593749978</v>
      </c>
    </row>
    <row r="410" spans="1:10">
      <c r="A410" s="2" t="s">
        <v>35</v>
      </c>
      <c r="B410" s="2" t="s">
        <v>50</v>
      </c>
      <c r="C410" s="2" t="s">
        <v>66</v>
      </c>
      <c r="D410" s="108">
        <v>41791</v>
      </c>
      <c r="E410" s="2">
        <v>6</v>
      </c>
      <c r="F410" s="2" t="s">
        <v>51</v>
      </c>
      <c r="G410" s="2" t="s">
        <v>59</v>
      </c>
      <c r="H410" s="2" t="s">
        <v>60</v>
      </c>
      <c r="I410" s="2" t="s">
        <v>41</v>
      </c>
      <c r="J410" s="112">
        <v>1160616.2173125001</v>
      </c>
    </row>
    <row r="411" spans="1:10">
      <c r="A411" s="2" t="s">
        <v>35</v>
      </c>
      <c r="B411" s="2" t="s">
        <v>50</v>
      </c>
      <c r="C411" s="2" t="s">
        <v>66</v>
      </c>
      <c r="D411" s="108">
        <v>41456</v>
      </c>
      <c r="E411" s="2">
        <v>7</v>
      </c>
      <c r="F411" s="2" t="s">
        <v>51</v>
      </c>
      <c r="G411" s="2" t="s">
        <v>54</v>
      </c>
      <c r="H411" s="2" t="s">
        <v>58</v>
      </c>
      <c r="I411" s="2" t="s">
        <v>41</v>
      </c>
      <c r="J411" s="112">
        <v>716589.40510871995</v>
      </c>
    </row>
    <row r="412" spans="1:10">
      <c r="A412" s="2" t="s">
        <v>35</v>
      </c>
      <c r="B412" s="2" t="s">
        <v>50</v>
      </c>
      <c r="C412" s="2" t="s">
        <v>66</v>
      </c>
      <c r="D412" s="108">
        <v>41487</v>
      </c>
      <c r="E412" s="2">
        <v>8</v>
      </c>
      <c r="F412" s="2" t="s">
        <v>51</v>
      </c>
      <c r="G412" s="2" t="s">
        <v>54</v>
      </c>
      <c r="H412" s="2" t="s">
        <v>58</v>
      </c>
      <c r="I412" s="2" t="s">
        <v>41</v>
      </c>
      <c r="J412" s="112">
        <v>570887.05104287993</v>
      </c>
    </row>
    <row r="413" spans="1:10">
      <c r="A413" s="2" t="s">
        <v>35</v>
      </c>
      <c r="B413" s="2" t="s">
        <v>50</v>
      </c>
      <c r="C413" s="2" t="s">
        <v>66</v>
      </c>
      <c r="D413" s="108">
        <v>41518</v>
      </c>
      <c r="E413" s="2">
        <v>9</v>
      </c>
      <c r="F413" s="2" t="s">
        <v>51</v>
      </c>
      <c r="G413" s="2" t="s">
        <v>54</v>
      </c>
      <c r="H413" s="2" t="s">
        <v>58</v>
      </c>
      <c r="I413" s="2" t="s">
        <v>41</v>
      </c>
      <c r="J413" s="112">
        <v>771704.02953071985</v>
      </c>
    </row>
    <row r="414" spans="1:10">
      <c r="A414" s="2" t="s">
        <v>35</v>
      </c>
      <c r="B414" s="2" t="s">
        <v>50</v>
      </c>
      <c r="C414" s="2" t="s">
        <v>66</v>
      </c>
      <c r="D414" s="108">
        <v>41548</v>
      </c>
      <c r="E414" s="2">
        <v>10</v>
      </c>
      <c r="F414" s="2" t="s">
        <v>51</v>
      </c>
      <c r="G414" s="2" t="s">
        <v>54</v>
      </c>
      <c r="H414" s="2" t="s">
        <v>58</v>
      </c>
      <c r="I414" s="2" t="s">
        <v>41</v>
      </c>
      <c r="J414" s="112">
        <v>649114.99505423987</v>
      </c>
    </row>
    <row r="415" spans="1:10">
      <c r="A415" s="2" t="s">
        <v>35</v>
      </c>
      <c r="B415" s="2" t="s">
        <v>50</v>
      </c>
      <c r="C415" s="2" t="s">
        <v>66</v>
      </c>
      <c r="D415" s="108">
        <v>41579</v>
      </c>
      <c r="E415" s="2">
        <v>11</v>
      </c>
      <c r="F415" s="2" t="s">
        <v>51</v>
      </c>
      <c r="G415" s="2" t="s">
        <v>54</v>
      </c>
      <c r="H415" s="2" t="s">
        <v>58</v>
      </c>
      <c r="I415" s="2" t="s">
        <v>41</v>
      </c>
      <c r="J415" s="112">
        <v>551990.42113644001</v>
      </c>
    </row>
    <row r="416" spans="1:10">
      <c r="A416" s="2" t="s">
        <v>35</v>
      </c>
      <c r="B416" s="2" t="s">
        <v>50</v>
      </c>
      <c r="C416" s="2" t="s">
        <v>66</v>
      </c>
      <c r="D416" s="108">
        <v>41609</v>
      </c>
      <c r="E416" s="2">
        <v>12</v>
      </c>
      <c r="F416" s="2" t="s">
        <v>51</v>
      </c>
      <c r="G416" s="2" t="s">
        <v>54</v>
      </c>
      <c r="H416" s="2" t="s">
        <v>58</v>
      </c>
      <c r="I416" s="2" t="s">
        <v>41</v>
      </c>
      <c r="J416" s="112">
        <v>620132.77052999998</v>
      </c>
    </row>
    <row r="417" spans="1:10">
      <c r="A417" s="2" t="s">
        <v>35</v>
      </c>
      <c r="B417" s="2" t="s">
        <v>50</v>
      </c>
      <c r="C417" s="2" t="s">
        <v>66</v>
      </c>
      <c r="D417" s="108">
        <v>41640</v>
      </c>
      <c r="E417" s="2">
        <v>1</v>
      </c>
      <c r="F417" s="2" t="s">
        <v>51</v>
      </c>
      <c r="G417" s="2" t="s">
        <v>54</v>
      </c>
      <c r="H417" s="2" t="s">
        <v>58</v>
      </c>
      <c r="I417" s="2" t="s">
        <v>41</v>
      </c>
      <c r="J417" s="112">
        <v>827610.39387000003</v>
      </c>
    </row>
    <row r="418" spans="1:10">
      <c r="A418" s="2" t="s">
        <v>35</v>
      </c>
      <c r="B418" s="2" t="s">
        <v>50</v>
      </c>
      <c r="C418" s="2" t="s">
        <v>66</v>
      </c>
      <c r="D418" s="108">
        <v>41671</v>
      </c>
      <c r="E418" s="2">
        <v>2</v>
      </c>
      <c r="F418" s="2" t="s">
        <v>51</v>
      </c>
      <c r="G418" s="2" t="s">
        <v>54</v>
      </c>
      <c r="H418" s="2" t="s">
        <v>58</v>
      </c>
      <c r="I418" s="2" t="s">
        <v>41</v>
      </c>
      <c r="J418" s="112">
        <v>710692.53430499986</v>
      </c>
    </row>
    <row r="419" spans="1:10">
      <c r="A419" s="2" t="s">
        <v>35</v>
      </c>
      <c r="B419" s="2" t="s">
        <v>50</v>
      </c>
      <c r="C419" s="2" t="s">
        <v>66</v>
      </c>
      <c r="D419" s="108">
        <v>41699</v>
      </c>
      <c r="E419" s="2">
        <v>3</v>
      </c>
      <c r="F419" s="2" t="s">
        <v>51</v>
      </c>
      <c r="G419" s="2" t="s">
        <v>54</v>
      </c>
      <c r="H419" s="2" t="s">
        <v>58</v>
      </c>
      <c r="I419" s="2" t="s">
        <v>41</v>
      </c>
      <c r="J419" s="112">
        <v>999165.39342749992</v>
      </c>
    </row>
    <row r="420" spans="1:10">
      <c r="A420" s="2" t="s">
        <v>35</v>
      </c>
      <c r="B420" s="2" t="s">
        <v>50</v>
      </c>
      <c r="C420" s="2" t="s">
        <v>66</v>
      </c>
      <c r="D420" s="108">
        <v>41730</v>
      </c>
      <c r="E420" s="2">
        <v>4</v>
      </c>
      <c r="F420" s="2" t="s">
        <v>51</v>
      </c>
      <c r="G420" s="2" t="s">
        <v>54</v>
      </c>
      <c r="H420" s="2" t="s">
        <v>58</v>
      </c>
      <c r="I420" s="2" t="s">
        <v>41</v>
      </c>
      <c r="J420" s="112">
        <v>544055.76341999997</v>
      </c>
    </row>
    <row r="421" spans="1:10">
      <c r="A421" s="2" t="s">
        <v>35</v>
      </c>
      <c r="B421" s="2" t="s">
        <v>50</v>
      </c>
      <c r="C421" s="2" t="s">
        <v>66</v>
      </c>
      <c r="D421" s="108">
        <v>41760</v>
      </c>
      <c r="E421" s="2">
        <v>5</v>
      </c>
      <c r="F421" s="2" t="s">
        <v>51</v>
      </c>
      <c r="G421" s="2" t="s">
        <v>54</v>
      </c>
      <c r="H421" s="2" t="s">
        <v>58</v>
      </c>
      <c r="I421" s="2" t="s">
        <v>41</v>
      </c>
      <c r="J421" s="112">
        <v>702535.87520999974</v>
      </c>
    </row>
    <row r="422" spans="1:10">
      <c r="A422" s="2" t="s">
        <v>35</v>
      </c>
      <c r="B422" s="2" t="s">
        <v>50</v>
      </c>
      <c r="C422" s="2" t="s">
        <v>66</v>
      </c>
      <c r="D422" s="108">
        <v>41791</v>
      </c>
      <c r="E422" s="2">
        <v>6</v>
      </c>
      <c r="F422" s="2" t="s">
        <v>51</v>
      </c>
      <c r="G422" s="2" t="s">
        <v>54</v>
      </c>
      <c r="H422" s="2" t="s">
        <v>58</v>
      </c>
      <c r="I422" s="2" t="s">
        <v>41</v>
      </c>
      <c r="J422" s="112">
        <v>1002772.411758</v>
      </c>
    </row>
    <row r="423" spans="1:10">
      <c r="A423" s="2" t="s">
        <v>35</v>
      </c>
      <c r="B423" s="2" t="s">
        <v>50</v>
      </c>
      <c r="C423" s="2" t="s">
        <v>66</v>
      </c>
      <c r="D423" s="108">
        <v>41456</v>
      </c>
      <c r="E423" s="2">
        <v>7</v>
      </c>
      <c r="F423" s="2" t="s">
        <v>51</v>
      </c>
      <c r="G423" s="2" t="s">
        <v>54</v>
      </c>
      <c r="H423" s="2" t="s">
        <v>57</v>
      </c>
      <c r="I423" s="2" t="s">
        <v>41</v>
      </c>
      <c r="J423" s="112">
        <v>251329.05622500001</v>
      </c>
    </row>
    <row r="424" spans="1:10">
      <c r="A424" s="2" t="s">
        <v>35</v>
      </c>
      <c r="B424" s="2" t="s">
        <v>50</v>
      </c>
      <c r="C424" s="2" t="s">
        <v>66</v>
      </c>
      <c r="D424" s="108">
        <v>41487</v>
      </c>
      <c r="E424" s="2">
        <v>8</v>
      </c>
      <c r="F424" s="2" t="s">
        <v>51</v>
      </c>
      <c r="G424" s="2" t="s">
        <v>54</v>
      </c>
      <c r="H424" s="2" t="s">
        <v>57</v>
      </c>
      <c r="I424" s="2" t="s">
        <v>41</v>
      </c>
      <c r="J424" s="112">
        <v>200226.9399</v>
      </c>
    </row>
    <row r="425" spans="1:10">
      <c r="A425" s="2" t="s">
        <v>35</v>
      </c>
      <c r="B425" s="2" t="s">
        <v>50</v>
      </c>
      <c r="C425" s="2" t="s">
        <v>66</v>
      </c>
      <c r="D425" s="108">
        <v>41518</v>
      </c>
      <c r="E425" s="2">
        <v>9</v>
      </c>
      <c r="F425" s="2" t="s">
        <v>51</v>
      </c>
      <c r="G425" s="2" t="s">
        <v>54</v>
      </c>
      <c r="H425" s="2" t="s">
        <v>57</v>
      </c>
      <c r="I425" s="2" t="s">
        <v>41</v>
      </c>
      <c r="J425" s="112">
        <v>270659.38184999995</v>
      </c>
    </row>
    <row r="426" spans="1:10">
      <c r="A426" s="2" t="s">
        <v>35</v>
      </c>
      <c r="B426" s="2" t="s">
        <v>50</v>
      </c>
      <c r="C426" s="2" t="s">
        <v>66</v>
      </c>
      <c r="D426" s="108">
        <v>41548</v>
      </c>
      <c r="E426" s="2">
        <v>10</v>
      </c>
      <c r="F426" s="2" t="s">
        <v>51</v>
      </c>
      <c r="G426" s="2" t="s">
        <v>54</v>
      </c>
      <c r="H426" s="2" t="s">
        <v>57</v>
      </c>
      <c r="I426" s="2" t="s">
        <v>41</v>
      </c>
      <c r="J426" s="112">
        <v>227663.78894999996</v>
      </c>
    </row>
    <row r="427" spans="1:10">
      <c r="A427" s="2" t="s">
        <v>35</v>
      </c>
      <c r="B427" s="2" t="s">
        <v>50</v>
      </c>
      <c r="C427" s="2" t="s">
        <v>66</v>
      </c>
      <c r="D427" s="108">
        <v>41579</v>
      </c>
      <c r="E427" s="2">
        <v>11</v>
      </c>
      <c r="F427" s="2" t="s">
        <v>51</v>
      </c>
      <c r="G427" s="2" t="s">
        <v>54</v>
      </c>
      <c r="H427" s="2" t="s">
        <v>57</v>
      </c>
      <c r="I427" s="2" t="s">
        <v>41</v>
      </c>
      <c r="J427" s="112">
        <v>193599.33401250001</v>
      </c>
    </row>
    <row r="428" spans="1:10">
      <c r="A428" s="2" t="s">
        <v>35</v>
      </c>
      <c r="B428" s="2" t="s">
        <v>50</v>
      </c>
      <c r="C428" s="2" t="s">
        <v>66</v>
      </c>
      <c r="D428" s="108">
        <v>41609</v>
      </c>
      <c r="E428" s="2">
        <v>12</v>
      </c>
      <c r="F428" s="2" t="s">
        <v>51</v>
      </c>
      <c r="G428" s="2" t="s">
        <v>54</v>
      </c>
      <c r="H428" s="2" t="s">
        <v>57</v>
      </c>
      <c r="I428" s="2" t="s">
        <v>41</v>
      </c>
      <c r="J428" s="112">
        <v>143549.25243750002</v>
      </c>
    </row>
    <row r="429" spans="1:10">
      <c r="A429" s="2" t="s">
        <v>35</v>
      </c>
      <c r="B429" s="2" t="s">
        <v>50</v>
      </c>
      <c r="C429" s="2" t="s">
        <v>66</v>
      </c>
      <c r="D429" s="108">
        <v>41640</v>
      </c>
      <c r="E429" s="2">
        <v>1</v>
      </c>
      <c r="F429" s="2" t="s">
        <v>51</v>
      </c>
      <c r="G429" s="2" t="s">
        <v>54</v>
      </c>
      <c r="H429" s="2" t="s">
        <v>57</v>
      </c>
      <c r="I429" s="2" t="s">
        <v>41</v>
      </c>
      <c r="J429" s="112">
        <v>153261.18405000001</v>
      </c>
    </row>
    <row r="430" spans="1:10">
      <c r="A430" s="2" t="s">
        <v>35</v>
      </c>
      <c r="B430" s="2" t="s">
        <v>50</v>
      </c>
      <c r="C430" s="2" t="s">
        <v>66</v>
      </c>
      <c r="D430" s="108">
        <v>41671</v>
      </c>
      <c r="E430" s="2">
        <v>2</v>
      </c>
      <c r="F430" s="2" t="s">
        <v>51</v>
      </c>
      <c r="G430" s="2" t="s">
        <v>54</v>
      </c>
      <c r="H430" s="2" t="s">
        <v>57</v>
      </c>
      <c r="I430" s="2" t="s">
        <v>41</v>
      </c>
      <c r="J430" s="112">
        <v>131609.72857499999</v>
      </c>
    </row>
    <row r="431" spans="1:10">
      <c r="A431" s="2" t="s">
        <v>35</v>
      </c>
      <c r="B431" s="2" t="s">
        <v>50</v>
      </c>
      <c r="C431" s="2" t="s">
        <v>66</v>
      </c>
      <c r="D431" s="108">
        <v>41699</v>
      </c>
      <c r="E431" s="2">
        <v>3</v>
      </c>
      <c r="F431" s="2" t="s">
        <v>51</v>
      </c>
      <c r="G431" s="2" t="s">
        <v>54</v>
      </c>
      <c r="H431" s="2" t="s">
        <v>57</v>
      </c>
      <c r="I431" s="2" t="s">
        <v>41</v>
      </c>
      <c r="J431" s="112">
        <v>185030.62841250002</v>
      </c>
    </row>
    <row r="432" spans="1:10">
      <c r="A432" s="2" t="s">
        <v>35</v>
      </c>
      <c r="B432" s="2" t="s">
        <v>50</v>
      </c>
      <c r="C432" s="2" t="s">
        <v>66</v>
      </c>
      <c r="D432" s="108">
        <v>41730</v>
      </c>
      <c r="E432" s="2">
        <v>4</v>
      </c>
      <c r="F432" s="2" t="s">
        <v>51</v>
      </c>
      <c r="G432" s="2" t="s">
        <v>54</v>
      </c>
      <c r="H432" s="2" t="s">
        <v>57</v>
      </c>
      <c r="I432" s="2" t="s">
        <v>41</v>
      </c>
      <c r="J432" s="112">
        <v>100751.0673</v>
      </c>
    </row>
    <row r="433" spans="1:10">
      <c r="A433" s="2" t="s">
        <v>35</v>
      </c>
      <c r="B433" s="2" t="s">
        <v>50</v>
      </c>
      <c r="C433" s="2" t="s">
        <v>66</v>
      </c>
      <c r="D433" s="108">
        <v>41760</v>
      </c>
      <c r="E433" s="2">
        <v>5</v>
      </c>
      <c r="F433" s="2" t="s">
        <v>51</v>
      </c>
      <c r="G433" s="2" t="s">
        <v>54</v>
      </c>
      <c r="H433" s="2" t="s">
        <v>57</v>
      </c>
      <c r="I433" s="2" t="s">
        <v>41</v>
      </c>
      <c r="J433" s="112">
        <v>130099.23614999997</v>
      </c>
    </row>
    <row r="434" spans="1:10">
      <c r="A434" s="2" t="s">
        <v>35</v>
      </c>
      <c r="B434" s="2" t="s">
        <v>50</v>
      </c>
      <c r="C434" s="2" t="s">
        <v>66</v>
      </c>
      <c r="D434" s="108">
        <v>41791</v>
      </c>
      <c r="E434" s="2">
        <v>6</v>
      </c>
      <c r="F434" s="2" t="s">
        <v>51</v>
      </c>
      <c r="G434" s="2" t="s">
        <v>54</v>
      </c>
      <c r="H434" s="2" t="s">
        <v>57</v>
      </c>
      <c r="I434" s="2" t="s">
        <v>41</v>
      </c>
      <c r="J434" s="112">
        <v>232123.24346250005</v>
      </c>
    </row>
    <row r="435" spans="1:10">
      <c r="A435" s="2" t="s">
        <v>35</v>
      </c>
      <c r="B435" s="2" t="s">
        <v>50</v>
      </c>
      <c r="C435" s="2" t="s">
        <v>66</v>
      </c>
      <c r="D435" s="108">
        <v>41456</v>
      </c>
      <c r="E435" s="2">
        <v>7</v>
      </c>
      <c r="F435" s="2" t="s">
        <v>51</v>
      </c>
      <c r="G435" s="2" t="s">
        <v>54</v>
      </c>
      <c r="H435" s="2" t="s">
        <v>56</v>
      </c>
      <c r="I435" s="2" t="s">
        <v>41</v>
      </c>
      <c r="J435" s="112">
        <v>623296.05943799997</v>
      </c>
    </row>
    <row r="436" spans="1:10">
      <c r="A436" s="2" t="s">
        <v>35</v>
      </c>
      <c r="B436" s="2" t="s">
        <v>50</v>
      </c>
      <c r="C436" s="2" t="s">
        <v>66</v>
      </c>
      <c r="D436" s="108">
        <v>41487</v>
      </c>
      <c r="E436" s="2">
        <v>8</v>
      </c>
      <c r="F436" s="2" t="s">
        <v>51</v>
      </c>
      <c r="G436" s="2" t="s">
        <v>54</v>
      </c>
      <c r="H436" s="2" t="s">
        <v>56</v>
      </c>
      <c r="I436" s="2" t="s">
        <v>41</v>
      </c>
      <c r="J436" s="112">
        <v>496562.81095199991</v>
      </c>
    </row>
    <row r="437" spans="1:10">
      <c r="A437" s="2" t="s">
        <v>35</v>
      </c>
      <c r="B437" s="2" t="s">
        <v>50</v>
      </c>
      <c r="C437" s="2" t="s">
        <v>66</v>
      </c>
      <c r="D437" s="108">
        <v>41518</v>
      </c>
      <c r="E437" s="2">
        <v>9</v>
      </c>
      <c r="F437" s="2" t="s">
        <v>51</v>
      </c>
      <c r="G437" s="2" t="s">
        <v>54</v>
      </c>
      <c r="H437" s="2" t="s">
        <v>56</v>
      </c>
      <c r="I437" s="2" t="s">
        <v>41</v>
      </c>
      <c r="J437" s="112">
        <v>671235.2669879999</v>
      </c>
    </row>
    <row r="438" spans="1:10">
      <c r="A438" s="2" t="s">
        <v>35</v>
      </c>
      <c r="B438" s="2" t="s">
        <v>50</v>
      </c>
      <c r="C438" s="2" t="s">
        <v>66</v>
      </c>
      <c r="D438" s="108">
        <v>41548</v>
      </c>
      <c r="E438" s="2">
        <v>10</v>
      </c>
      <c r="F438" s="2" t="s">
        <v>51</v>
      </c>
      <c r="G438" s="2" t="s">
        <v>54</v>
      </c>
      <c r="H438" s="2" t="s">
        <v>56</v>
      </c>
      <c r="I438" s="2" t="s">
        <v>41</v>
      </c>
      <c r="J438" s="112">
        <v>564606.19659599988</v>
      </c>
    </row>
    <row r="439" spans="1:10">
      <c r="A439" s="2" t="s">
        <v>35</v>
      </c>
      <c r="B439" s="2" t="s">
        <v>50</v>
      </c>
      <c r="C439" s="2" t="s">
        <v>66</v>
      </c>
      <c r="D439" s="108">
        <v>41579</v>
      </c>
      <c r="E439" s="2">
        <v>11</v>
      </c>
      <c r="F439" s="2" t="s">
        <v>51</v>
      </c>
      <c r="G439" s="2" t="s">
        <v>54</v>
      </c>
      <c r="H439" s="2" t="s">
        <v>56</v>
      </c>
      <c r="I439" s="2" t="s">
        <v>41</v>
      </c>
      <c r="J439" s="112">
        <v>480126.34835100005</v>
      </c>
    </row>
    <row r="440" spans="1:10">
      <c r="A440" s="2" t="s">
        <v>35</v>
      </c>
      <c r="B440" s="2" t="s">
        <v>50</v>
      </c>
      <c r="C440" s="2" t="s">
        <v>66</v>
      </c>
      <c r="D440" s="108">
        <v>41609</v>
      </c>
      <c r="E440" s="2">
        <v>12</v>
      </c>
      <c r="F440" s="2" t="s">
        <v>51</v>
      </c>
      <c r="G440" s="2" t="s">
        <v>54</v>
      </c>
      <c r="H440" s="2" t="s">
        <v>56</v>
      </c>
      <c r="I440" s="2" t="s">
        <v>41</v>
      </c>
      <c r="J440" s="112">
        <v>356002.146045</v>
      </c>
    </row>
    <row r="441" spans="1:10">
      <c r="A441" s="2" t="s">
        <v>35</v>
      </c>
      <c r="B441" s="2" t="s">
        <v>50</v>
      </c>
      <c r="C441" s="2" t="s">
        <v>66</v>
      </c>
      <c r="D441" s="108">
        <v>41640</v>
      </c>
      <c r="E441" s="2">
        <v>1</v>
      </c>
      <c r="F441" s="2" t="s">
        <v>51</v>
      </c>
      <c r="G441" s="2" t="s">
        <v>54</v>
      </c>
      <c r="H441" s="2" t="s">
        <v>56</v>
      </c>
      <c r="I441" s="2" t="s">
        <v>41</v>
      </c>
      <c r="J441" s="112">
        <v>380087.73644399998</v>
      </c>
    </row>
    <row r="442" spans="1:10">
      <c r="A442" s="2" t="s">
        <v>35</v>
      </c>
      <c r="B442" s="2" t="s">
        <v>50</v>
      </c>
      <c r="C442" s="2" t="s">
        <v>66</v>
      </c>
      <c r="D442" s="108">
        <v>41671</v>
      </c>
      <c r="E442" s="2">
        <v>2</v>
      </c>
      <c r="F442" s="2" t="s">
        <v>51</v>
      </c>
      <c r="G442" s="2" t="s">
        <v>54</v>
      </c>
      <c r="H442" s="2" t="s">
        <v>56</v>
      </c>
      <c r="I442" s="2" t="s">
        <v>41</v>
      </c>
      <c r="J442" s="112">
        <v>326392.12686599995</v>
      </c>
    </row>
    <row r="443" spans="1:10">
      <c r="A443" s="2" t="s">
        <v>35</v>
      </c>
      <c r="B443" s="2" t="s">
        <v>50</v>
      </c>
      <c r="C443" s="2" t="s">
        <v>66</v>
      </c>
      <c r="D443" s="108">
        <v>41699</v>
      </c>
      <c r="E443" s="2">
        <v>3</v>
      </c>
      <c r="F443" s="2" t="s">
        <v>51</v>
      </c>
      <c r="G443" s="2" t="s">
        <v>54</v>
      </c>
      <c r="H443" s="2" t="s">
        <v>56</v>
      </c>
      <c r="I443" s="2" t="s">
        <v>41</v>
      </c>
      <c r="J443" s="112">
        <v>458875.95846300002</v>
      </c>
    </row>
    <row r="444" spans="1:10">
      <c r="A444" s="2" t="s">
        <v>35</v>
      </c>
      <c r="B444" s="2" t="s">
        <v>50</v>
      </c>
      <c r="C444" s="2" t="s">
        <v>66</v>
      </c>
      <c r="D444" s="108">
        <v>41730</v>
      </c>
      <c r="E444" s="2">
        <v>4</v>
      </c>
      <c r="F444" s="2" t="s">
        <v>51</v>
      </c>
      <c r="G444" s="2" t="s">
        <v>54</v>
      </c>
      <c r="H444" s="2" t="s">
        <v>56</v>
      </c>
      <c r="I444" s="2" t="s">
        <v>41</v>
      </c>
      <c r="J444" s="112">
        <v>249862.64690399999</v>
      </c>
    </row>
    <row r="445" spans="1:10">
      <c r="A445" s="2" t="s">
        <v>35</v>
      </c>
      <c r="B445" s="2" t="s">
        <v>50</v>
      </c>
      <c r="C445" s="2" t="s">
        <v>66</v>
      </c>
      <c r="D445" s="108">
        <v>41760</v>
      </c>
      <c r="E445" s="2">
        <v>5</v>
      </c>
      <c r="F445" s="2" t="s">
        <v>51</v>
      </c>
      <c r="G445" s="2" t="s">
        <v>54</v>
      </c>
      <c r="H445" s="2" t="s">
        <v>56</v>
      </c>
      <c r="I445" s="2" t="s">
        <v>41</v>
      </c>
      <c r="J445" s="112">
        <v>322646.10565199988</v>
      </c>
    </row>
    <row r="446" spans="1:10">
      <c r="A446" s="2" t="s">
        <v>35</v>
      </c>
      <c r="B446" s="2" t="s">
        <v>50</v>
      </c>
      <c r="C446" s="2" t="s">
        <v>66</v>
      </c>
      <c r="D446" s="108">
        <v>41791</v>
      </c>
      <c r="E446" s="2">
        <v>6</v>
      </c>
      <c r="F446" s="2" t="s">
        <v>51</v>
      </c>
      <c r="G446" s="2" t="s">
        <v>54</v>
      </c>
      <c r="H446" s="2" t="s">
        <v>56</v>
      </c>
      <c r="I446" s="2" t="s">
        <v>41</v>
      </c>
      <c r="J446" s="112">
        <v>575665.6437870001</v>
      </c>
    </row>
    <row r="447" spans="1:10">
      <c r="A447" s="2" t="s">
        <v>35</v>
      </c>
      <c r="B447" s="2" t="s">
        <v>50</v>
      </c>
      <c r="C447" s="2" t="s">
        <v>66</v>
      </c>
      <c r="D447" s="108">
        <v>41456</v>
      </c>
      <c r="E447" s="2">
        <v>7</v>
      </c>
      <c r="F447" s="2" t="s">
        <v>51</v>
      </c>
      <c r="G447" s="2" t="s">
        <v>54</v>
      </c>
      <c r="H447" s="2" t="s">
        <v>55</v>
      </c>
      <c r="I447" s="2" t="s">
        <v>41</v>
      </c>
      <c r="J447" s="112">
        <v>211116.407229</v>
      </c>
    </row>
    <row r="448" spans="1:10">
      <c r="A448" s="2" t="s">
        <v>35</v>
      </c>
      <c r="B448" s="2" t="s">
        <v>50</v>
      </c>
      <c r="C448" s="2" t="s">
        <v>66</v>
      </c>
      <c r="D448" s="108">
        <v>41487</v>
      </c>
      <c r="E448" s="2">
        <v>8</v>
      </c>
      <c r="F448" s="2" t="s">
        <v>51</v>
      </c>
      <c r="G448" s="2" t="s">
        <v>54</v>
      </c>
      <c r="H448" s="2" t="s">
        <v>55</v>
      </c>
      <c r="I448" s="2" t="s">
        <v>41</v>
      </c>
      <c r="J448" s="112">
        <v>168190.62951599999</v>
      </c>
    </row>
    <row r="449" spans="1:10">
      <c r="A449" s="2" t="s">
        <v>35</v>
      </c>
      <c r="B449" s="2" t="s">
        <v>50</v>
      </c>
      <c r="C449" s="2" t="s">
        <v>66</v>
      </c>
      <c r="D449" s="108">
        <v>41518</v>
      </c>
      <c r="E449" s="2">
        <v>9</v>
      </c>
      <c r="F449" s="2" t="s">
        <v>51</v>
      </c>
      <c r="G449" s="2" t="s">
        <v>54</v>
      </c>
      <c r="H449" s="2" t="s">
        <v>55</v>
      </c>
      <c r="I449" s="2" t="s">
        <v>41</v>
      </c>
      <c r="J449" s="112">
        <v>227353.88075399998</v>
      </c>
    </row>
    <row r="450" spans="1:10">
      <c r="A450" s="2" t="s">
        <v>35</v>
      </c>
      <c r="B450" s="2" t="s">
        <v>50</v>
      </c>
      <c r="C450" s="2" t="s">
        <v>66</v>
      </c>
      <c r="D450" s="108">
        <v>41548</v>
      </c>
      <c r="E450" s="2">
        <v>10</v>
      </c>
      <c r="F450" s="2" t="s">
        <v>51</v>
      </c>
      <c r="G450" s="2" t="s">
        <v>54</v>
      </c>
      <c r="H450" s="2" t="s">
        <v>55</v>
      </c>
      <c r="I450" s="2" t="s">
        <v>41</v>
      </c>
      <c r="J450" s="112">
        <v>191237.58271799999</v>
      </c>
    </row>
    <row r="451" spans="1:10">
      <c r="A451" s="2" t="s">
        <v>35</v>
      </c>
      <c r="B451" s="2" t="s">
        <v>50</v>
      </c>
      <c r="C451" s="2" t="s">
        <v>66</v>
      </c>
      <c r="D451" s="108">
        <v>41579</v>
      </c>
      <c r="E451" s="2">
        <v>11</v>
      </c>
      <c r="F451" s="2" t="s">
        <v>51</v>
      </c>
      <c r="G451" s="2" t="s">
        <v>54</v>
      </c>
      <c r="H451" s="2" t="s">
        <v>55</v>
      </c>
      <c r="I451" s="2" t="s">
        <v>41</v>
      </c>
      <c r="J451" s="112">
        <v>162623.44057050001</v>
      </c>
    </row>
    <row r="452" spans="1:10">
      <c r="A452" s="2" t="s">
        <v>35</v>
      </c>
      <c r="B452" s="2" t="s">
        <v>50</v>
      </c>
      <c r="C452" s="2" t="s">
        <v>66</v>
      </c>
      <c r="D452" s="108">
        <v>41609</v>
      </c>
      <c r="E452" s="2">
        <v>12</v>
      </c>
      <c r="F452" s="2" t="s">
        <v>51</v>
      </c>
      <c r="G452" s="2" t="s">
        <v>54</v>
      </c>
      <c r="H452" s="2" t="s">
        <v>55</v>
      </c>
      <c r="I452" s="2" t="s">
        <v>41</v>
      </c>
      <c r="J452" s="112">
        <v>120581.37204750002</v>
      </c>
    </row>
    <row r="453" spans="1:10">
      <c r="A453" s="2" t="s">
        <v>35</v>
      </c>
      <c r="B453" s="2" t="s">
        <v>50</v>
      </c>
      <c r="C453" s="2" t="s">
        <v>66</v>
      </c>
      <c r="D453" s="108">
        <v>41640</v>
      </c>
      <c r="E453" s="2">
        <v>1</v>
      </c>
      <c r="F453" s="2" t="s">
        <v>51</v>
      </c>
      <c r="G453" s="2" t="s">
        <v>54</v>
      </c>
      <c r="H453" s="2" t="s">
        <v>55</v>
      </c>
      <c r="I453" s="2" t="s">
        <v>41</v>
      </c>
      <c r="J453" s="112">
        <v>128739.394602</v>
      </c>
    </row>
    <row r="454" spans="1:10">
      <c r="A454" s="2" t="s">
        <v>35</v>
      </c>
      <c r="B454" s="2" t="s">
        <v>50</v>
      </c>
      <c r="C454" s="2" t="s">
        <v>66</v>
      </c>
      <c r="D454" s="108">
        <v>41671</v>
      </c>
      <c r="E454" s="2">
        <v>2</v>
      </c>
      <c r="F454" s="2" t="s">
        <v>51</v>
      </c>
      <c r="G454" s="2" t="s">
        <v>54</v>
      </c>
      <c r="H454" s="2" t="s">
        <v>55</v>
      </c>
      <c r="I454" s="2" t="s">
        <v>41</v>
      </c>
      <c r="J454" s="112">
        <v>110552.17200299999</v>
      </c>
    </row>
    <row r="455" spans="1:10">
      <c r="A455" s="2" t="s">
        <v>35</v>
      </c>
      <c r="B455" s="2" t="s">
        <v>50</v>
      </c>
      <c r="C455" s="2" t="s">
        <v>66</v>
      </c>
      <c r="D455" s="108">
        <v>41699</v>
      </c>
      <c r="E455" s="2">
        <v>3</v>
      </c>
      <c r="F455" s="2" t="s">
        <v>51</v>
      </c>
      <c r="G455" s="2" t="s">
        <v>54</v>
      </c>
      <c r="H455" s="2" t="s">
        <v>55</v>
      </c>
      <c r="I455" s="2" t="s">
        <v>41</v>
      </c>
      <c r="J455" s="112">
        <v>155425.7278665</v>
      </c>
    </row>
    <row r="456" spans="1:10">
      <c r="A456" s="2" t="s">
        <v>35</v>
      </c>
      <c r="B456" s="2" t="s">
        <v>50</v>
      </c>
      <c r="C456" s="2" t="s">
        <v>66</v>
      </c>
      <c r="D456" s="108">
        <v>41730</v>
      </c>
      <c r="E456" s="2">
        <v>4</v>
      </c>
      <c r="F456" s="2" t="s">
        <v>51</v>
      </c>
      <c r="G456" s="2" t="s">
        <v>54</v>
      </c>
      <c r="H456" s="2" t="s">
        <v>55</v>
      </c>
      <c r="I456" s="2" t="s">
        <v>41</v>
      </c>
      <c r="J456" s="112">
        <v>84630.896531999999</v>
      </c>
    </row>
    <row r="457" spans="1:10">
      <c r="A457" s="2" t="s">
        <v>35</v>
      </c>
      <c r="B457" s="2" t="s">
        <v>50</v>
      </c>
      <c r="C457" s="2" t="s">
        <v>66</v>
      </c>
      <c r="D457" s="108">
        <v>41760</v>
      </c>
      <c r="E457" s="2">
        <v>5</v>
      </c>
      <c r="F457" s="2" t="s">
        <v>51</v>
      </c>
      <c r="G457" s="2" t="s">
        <v>54</v>
      </c>
      <c r="H457" s="2" t="s">
        <v>55</v>
      </c>
      <c r="I457" s="2" t="s">
        <v>41</v>
      </c>
      <c r="J457" s="112">
        <v>109283.35836599997</v>
      </c>
    </row>
    <row r="458" spans="1:10">
      <c r="A458" s="2" t="s">
        <v>35</v>
      </c>
      <c r="B458" s="2" t="s">
        <v>50</v>
      </c>
      <c r="C458" s="2" t="s">
        <v>66</v>
      </c>
      <c r="D458" s="108">
        <v>41791</v>
      </c>
      <c r="E458" s="2">
        <v>6</v>
      </c>
      <c r="F458" s="2" t="s">
        <v>51</v>
      </c>
      <c r="G458" s="2" t="s">
        <v>54</v>
      </c>
      <c r="H458" s="2" t="s">
        <v>55</v>
      </c>
      <c r="I458" s="2" t="s">
        <v>41</v>
      </c>
      <c r="J458" s="112">
        <v>194983.52450850004</v>
      </c>
    </row>
    <row r="459" spans="1:10">
      <c r="A459" s="2" t="s">
        <v>35</v>
      </c>
      <c r="B459" s="2" t="s">
        <v>50</v>
      </c>
      <c r="C459" s="2" t="s">
        <v>66</v>
      </c>
      <c r="D459" s="108">
        <v>41456</v>
      </c>
      <c r="E459" s="2">
        <v>7</v>
      </c>
      <c r="F459" s="2" t="s">
        <v>51</v>
      </c>
      <c r="G459" s="2" t="s">
        <v>52</v>
      </c>
      <c r="H459" s="2" t="s">
        <v>53</v>
      </c>
      <c r="I459" s="2" t="s">
        <v>41</v>
      </c>
      <c r="J459" s="112">
        <v>3015948.6746999999</v>
      </c>
    </row>
    <row r="460" spans="1:10">
      <c r="A460" s="2" t="s">
        <v>35</v>
      </c>
      <c r="B460" s="2" t="s">
        <v>50</v>
      </c>
      <c r="C460" s="2" t="s">
        <v>66</v>
      </c>
      <c r="D460" s="108">
        <v>41487</v>
      </c>
      <c r="E460" s="2">
        <v>8</v>
      </c>
      <c r="F460" s="2" t="s">
        <v>51</v>
      </c>
      <c r="G460" s="2" t="s">
        <v>52</v>
      </c>
      <c r="H460" s="2" t="s">
        <v>53</v>
      </c>
      <c r="I460" s="2" t="s">
        <v>41</v>
      </c>
      <c r="J460" s="112">
        <v>2402723.2787999995</v>
      </c>
    </row>
    <row r="461" spans="1:10">
      <c r="A461" s="2" t="s">
        <v>35</v>
      </c>
      <c r="B461" s="2" t="s">
        <v>50</v>
      </c>
      <c r="C461" s="2" t="s">
        <v>66</v>
      </c>
      <c r="D461" s="108">
        <v>41518</v>
      </c>
      <c r="E461" s="2">
        <v>9</v>
      </c>
      <c r="F461" s="2" t="s">
        <v>51</v>
      </c>
      <c r="G461" s="2" t="s">
        <v>52</v>
      </c>
      <c r="H461" s="2" t="s">
        <v>53</v>
      </c>
      <c r="I461" s="2" t="s">
        <v>41</v>
      </c>
      <c r="J461" s="112">
        <v>3247912.5821999996</v>
      </c>
    </row>
    <row r="462" spans="1:10">
      <c r="A462" s="2" t="s">
        <v>35</v>
      </c>
      <c r="B462" s="2" t="s">
        <v>50</v>
      </c>
      <c r="C462" s="2" t="s">
        <v>66</v>
      </c>
      <c r="D462" s="108">
        <v>41548</v>
      </c>
      <c r="E462" s="2">
        <v>10</v>
      </c>
      <c r="F462" s="2" t="s">
        <v>51</v>
      </c>
      <c r="G462" s="2" t="s">
        <v>52</v>
      </c>
      <c r="H462" s="2" t="s">
        <v>53</v>
      </c>
      <c r="I462" s="2" t="s">
        <v>41</v>
      </c>
      <c r="J462" s="112">
        <v>2731965.4673999995</v>
      </c>
    </row>
    <row r="463" spans="1:10">
      <c r="A463" s="2" t="s">
        <v>35</v>
      </c>
      <c r="B463" s="2" t="s">
        <v>50</v>
      </c>
      <c r="C463" s="2" t="s">
        <v>66</v>
      </c>
      <c r="D463" s="108">
        <v>41579</v>
      </c>
      <c r="E463" s="2">
        <v>11</v>
      </c>
      <c r="F463" s="2" t="s">
        <v>51</v>
      </c>
      <c r="G463" s="2" t="s">
        <v>52</v>
      </c>
      <c r="H463" s="2" t="s">
        <v>53</v>
      </c>
      <c r="I463" s="2" t="s">
        <v>41</v>
      </c>
      <c r="J463" s="112">
        <v>2323192.0081500001</v>
      </c>
    </row>
    <row r="464" spans="1:10">
      <c r="A464" s="2" t="s">
        <v>35</v>
      </c>
      <c r="B464" s="2" t="s">
        <v>50</v>
      </c>
      <c r="C464" s="2" t="s">
        <v>66</v>
      </c>
      <c r="D464" s="108">
        <v>41609</v>
      </c>
      <c r="E464" s="2">
        <v>12</v>
      </c>
      <c r="F464" s="2" t="s">
        <v>51</v>
      </c>
      <c r="G464" s="2" t="s">
        <v>52</v>
      </c>
      <c r="H464" s="2" t="s">
        <v>53</v>
      </c>
      <c r="I464" s="2" t="s">
        <v>41</v>
      </c>
      <c r="J464" s="112">
        <v>1722591.0292499999</v>
      </c>
    </row>
    <row r="465" spans="1:11">
      <c r="A465" s="2" t="s">
        <v>35</v>
      </c>
      <c r="B465" s="2" t="s">
        <v>50</v>
      </c>
      <c r="C465" s="2" t="s">
        <v>66</v>
      </c>
      <c r="D465" s="108">
        <v>41640</v>
      </c>
      <c r="E465" s="2">
        <v>1</v>
      </c>
      <c r="F465" s="2" t="s">
        <v>51</v>
      </c>
      <c r="G465" s="2" t="s">
        <v>52</v>
      </c>
      <c r="H465" s="2" t="s">
        <v>53</v>
      </c>
      <c r="I465" s="2" t="s">
        <v>41</v>
      </c>
      <c r="J465" s="112">
        <v>1839134.2085999998</v>
      </c>
    </row>
    <row r="466" spans="1:11">
      <c r="A466" s="2" t="s">
        <v>35</v>
      </c>
      <c r="B466" s="2" t="s">
        <v>50</v>
      </c>
      <c r="C466" s="2" t="s">
        <v>66</v>
      </c>
      <c r="D466" s="108">
        <v>41671</v>
      </c>
      <c r="E466" s="2">
        <v>2</v>
      </c>
      <c r="F466" s="2" t="s">
        <v>51</v>
      </c>
      <c r="G466" s="2" t="s">
        <v>52</v>
      </c>
      <c r="H466" s="2" t="s">
        <v>53</v>
      </c>
      <c r="I466" s="2" t="s">
        <v>41</v>
      </c>
      <c r="J466" s="112">
        <v>2579316.7429</v>
      </c>
    </row>
    <row r="467" spans="1:11">
      <c r="A467" s="2" t="s">
        <v>35</v>
      </c>
      <c r="B467" s="2" t="s">
        <v>50</v>
      </c>
      <c r="C467" s="2" t="s">
        <v>66</v>
      </c>
      <c r="D467" s="108">
        <v>41699</v>
      </c>
      <c r="E467" s="2">
        <v>3</v>
      </c>
      <c r="F467" s="2" t="s">
        <v>51</v>
      </c>
      <c r="G467" s="2" t="s">
        <v>52</v>
      </c>
      <c r="H467" s="2" t="s">
        <v>53</v>
      </c>
      <c r="I467" s="2" t="s">
        <v>41</v>
      </c>
      <c r="J467" s="112">
        <v>2220367.5409499998</v>
      </c>
    </row>
    <row r="468" spans="1:11">
      <c r="A468" s="2" t="s">
        <v>35</v>
      </c>
      <c r="B468" s="2" t="s">
        <v>50</v>
      </c>
      <c r="C468" s="2" t="s">
        <v>66</v>
      </c>
      <c r="D468" s="108">
        <v>41730</v>
      </c>
      <c r="E468" s="2">
        <v>4</v>
      </c>
      <c r="F468" s="2" t="s">
        <v>51</v>
      </c>
      <c r="G468" s="2" t="s">
        <v>52</v>
      </c>
      <c r="H468" s="2" t="s">
        <v>53</v>
      </c>
      <c r="I468" s="2" t="s">
        <v>41</v>
      </c>
      <c r="J468" s="112">
        <v>2209012.8075999999</v>
      </c>
    </row>
    <row r="469" spans="1:11">
      <c r="A469" s="2" t="s">
        <v>35</v>
      </c>
      <c r="B469" s="2" t="s">
        <v>50</v>
      </c>
      <c r="C469" s="2" t="s">
        <v>66</v>
      </c>
      <c r="D469" s="108">
        <v>41760</v>
      </c>
      <c r="E469" s="2">
        <v>5</v>
      </c>
      <c r="F469" s="2" t="s">
        <v>51</v>
      </c>
      <c r="G469" s="2" t="s">
        <v>52</v>
      </c>
      <c r="H469" s="2" t="s">
        <v>53</v>
      </c>
      <c r="I469" s="2" t="s">
        <v>41</v>
      </c>
      <c r="J469" s="112">
        <v>2561190.8338000001</v>
      </c>
    </row>
    <row r="470" spans="1:11">
      <c r="A470" s="2" t="s">
        <v>35</v>
      </c>
      <c r="B470" s="2" t="s">
        <v>50</v>
      </c>
      <c r="C470" s="2" t="s">
        <v>66</v>
      </c>
      <c r="D470" s="108">
        <v>41791</v>
      </c>
      <c r="E470" s="2">
        <v>6</v>
      </c>
      <c r="F470" s="2" t="s">
        <v>51</v>
      </c>
      <c r="G470" s="2" t="s">
        <v>52</v>
      </c>
      <c r="H470" s="2" t="s">
        <v>53</v>
      </c>
      <c r="I470" s="2" t="s">
        <v>41</v>
      </c>
      <c r="J470" s="112">
        <v>2785478.9215500001</v>
      </c>
    </row>
    <row r="471" spans="1:11">
      <c r="A471" s="2" t="s">
        <v>49</v>
      </c>
      <c r="B471" s="2" t="s">
        <v>36</v>
      </c>
      <c r="C471" s="2" t="s">
        <v>37</v>
      </c>
      <c r="D471" s="108">
        <v>41456</v>
      </c>
      <c r="E471" s="109">
        <f>MONTH(D471)</f>
        <v>7</v>
      </c>
      <c r="F471" s="109" t="s">
        <v>38</v>
      </c>
      <c r="G471" s="2" t="s">
        <v>39</v>
      </c>
      <c r="H471" s="2" t="s">
        <v>40</v>
      </c>
      <c r="I471" s="2" t="s">
        <v>41</v>
      </c>
      <c r="J471" s="112">
        <v>1393573.1617478998</v>
      </c>
      <c r="K471" s="110"/>
    </row>
    <row r="472" spans="1:11">
      <c r="A472" s="2" t="s">
        <v>49</v>
      </c>
      <c r="B472" s="2" t="s">
        <v>36</v>
      </c>
      <c r="C472" s="2" t="s">
        <v>37</v>
      </c>
      <c r="D472" s="108">
        <v>41487</v>
      </c>
      <c r="E472" s="109">
        <f t="shared" ref="E472:E530" si="9">MONTH(D472)</f>
        <v>8</v>
      </c>
      <c r="F472" s="109" t="s">
        <v>38</v>
      </c>
      <c r="G472" s="2" t="s">
        <v>39</v>
      </c>
      <c r="H472" s="2" t="s">
        <v>40</v>
      </c>
      <c r="I472" s="2" t="s">
        <v>41</v>
      </c>
      <c r="J472" s="112">
        <v>1485861.087351725</v>
      </c>
      <c r="K472" s="110"/>
    </row>
    <row r="473" spans="1:11">
      <c r="A473" s="2" t="s">
        <v>49</v>
      </c>
      <c r="B473" s="2" t="s">
        <v>36</v>
      </c>
      <c r="C473" s="2" t="s">
        <v>37</v>
      </c>
      <c r="D473" s="108">
        <v>41518</v>
      </c>
      <c r="E473" s="109">
        <f t="shared" si="9"/>
        <v>9</v>
      </c>
      <c r="F473" s="109" t="s">
        <v>38</v>
      </c>
      <c r="G473" s="2" t="s">
        <v>39</v>
      </c>
      <c r="H473" s="2" t="s">
        <v>40</v>
      </c>
      <c r="I473" s="2" t="s">
        <v>41</v>
      </c>
      <c r="J473" s="112">
        <v>1365590.417499</v>
      </c>
      <c r="K473" s="110"/>
    </row>
    <row r="474" spans="1:11">
      <c r="A474" s="2" t="s">
        <v>49</v>
      </c>
      <c r="B474" s="2" t="s">
        <v>36</v>
      </c>
      <c r="C474" s="2" t="s">
        <v>37</v>
      </c>
      <c r="D474" s="108">
        <v>41548</v>
      </c>
      <c r="E474" s="109">
        <f t="shared" si="9"/>
        <v>10</v>
      </c>
      <c r="F474" s="109" t="s">
        <v>38</v>
      </c>
      <c r="G474" s="2" t="s">
        <v>39</v>
      </c>
      <c r="H474" s="2" t="s">
        <v>40</v>
      </c>
      <c r="I474" s="2" t="s">
        <v>41</v>
      </c>
      <c r="J474" s="112">
        <v>1190958.0396727999</v>
      </c>
      <c r="K474" s="110"/>
    </row>
    <row r="475" spans="1:11">
      <c r="A475" s="2" t="s">
        <v>49</v>
      </c>
      <c r="B475" s="2" t="s">
        <v>36</v>
      </c>
      <c r="C475" s="2" t="s">
        <v>37</v>
      </c>
      <c r="D475" s="108">
        <v>41579</v>
      </c>
      <c r="E475" s="109">
        <f t="shared" si="9"/>
        <v>11</v>
      </c>
      <c r="F475" s="109" t="s">
        <v>38</v>
      </c>
      <c r="G475" s="2" t="s">
        <v>39</v>
      </c>
      <c r="H475" s="2" t="s">
        <v>40</v>
      </c>
      <c r="I475" s="2" t="s">
        <v>41</v>
      </c>
      <c r="J475" s="112">
        <v>1446085.9455937999</v>
      </c>
      <c r="K475" s="110"/>
    </row>
    <row r="476" spans="1:11">
      <c r="A476" s="2" t="s">
        <v>49</v>
      </c>
      <c r="B476" s="2" t="s">
        <v>36</v>
      </c>
      <c r="C476" s="2" t="s">
        <v>37</v>
      </c>
      <c r="D476" s="108">
        <v>41609</v>
      </c>
      <c r="E476" s="109">
        <f t="shared" si="9"/>
        <v>12</v>
      </c>
      <c r="F476" s="109" t="s">
        <v>38</v>
      </c>
      <c r="G476" s="2" t="s">
        <v>39</v>
      </c>
      <c r="H476" s="2" t="s">
        <v>40</v>
      </c>
      <c r="I476" s="2" t="s">
        <v>41</v>
      </c>
      <c r="J476" s="112">
        <v>1339684.6011239251</v>
      </c>
      <c r="K476" s="110"/>
    </row>
    <row r="477" spans="1:11">
      <c r="A477" s="2" t="s">
        <v>49</v>
      </c>
      <c r="B477" s="2" t="s">
        <v>36</v>
      </c>
      <c r="C477" s="2" t="s">
        <v>37</v>
      </c>
      <c r="D477" s="108">
        <v>41640</v>
      </c>
      <c r="E477" s="109">
        <f t="shared" si="9"/>
        <v>1</v>
      </c>
      <c r="F477" s="109" t="s">
        <v>38</v>
      </c>
      <c r="G477" s="2" t="s">
        <v>39</v>
      </c>
      <c r="H477" s="2" t="s">
        <v>40</v>
      </c>
      <c r="I477" s="2" t="s">
        <v>41</v>
      </c>
      <c r="J477" s="112">
        <v>1936684.0881708246</v>
      </c>
      <c r="K477" s="110"/>
    </row>
    <row r="478" spans="1:11">
      <c r="A478" s="2" t="s">
        <v>49</v>
      </c>
      <c r="B478" s="2" t="s">
        <v>36</v>
      </c>
      <c r="C478" s="2" t="s">
        <v>37</v>
      </c>
      <c r="D478" s="108">
        <v>41671</v>
      </c>
      <c r="E478" s="109">
        <f t="shared" si="9"/>
        <v>2</v>
      </c>
      <c r="F478" s="109" t="s">
        <v>38</v>
      </c>
      <c r="G478" s="2" t="s">
        <v>39</v>
      </c>
      <c r="H478" s="2" t="s">
        <v>40</v>
      </c>
      <c r="I478" s="2" t="s">
        <v>41</v>
      </c>
      <c r="J478" s="112">
        <v>1649599.6146714</v>
      </c>
      <c r="K478" s="110"/>
    </row>
    <row r="479" spans="1:11">
      <c r="A479" s="2" t="s">
        <v>49</v>
      </c>
      <c r="B479" s="2" t="s">
        <v>36</v>
      </c>
      <c r="C479" s="2" t="s">
        <v>37</v>
      </c>
      <c r="D479" s="108">
        <v>41699</v>
      </c>
      <c r="E479" s="109">
        <f t="shared" si="9"/>
        <v>3</v>
      </c>
      <c r="F479" s="109" t="s">
        <v>38</v>
      </c>
      <c r="G479" s="2" t="s">
        <v>39</v>
      </c>
      <c r="H479" s="2" t="s">
        <v>40</v>
      </c>
      <c r="I479" s="2" t="s">
        <v>41</v>
      </c>
      <c r="J479" s="112">
        <v>1849481.8077553997</v>
      </c>
      <c r="K479" s="110"/>
    </row>
    <row r="480" spans="1:11">
      <c r="A480" s="2" t="s">
        <v>49</v>
      </c>
      <c r="B480" s="2" t="s">
        <v>36</v>
      </c>
      <c r="C480" s="2" t="s">
        <v>37</v>
      </c>
      <c r="D480" s="108">
        <v>41730</v>
      </c>
      <c r="E480" s="109">
        <f t="shared" si="9"/>
        <v>4</v>
      </c>
      <c r="F480" s="109" t="s">
        <v>38</v>
      </c>
      <c r="G480" s="2" t="s">
        <v>39</v>
      </c>
      <c r="H480" s="2" t="s">
        <v>40</v>
      </c>
      <c r="I480" s="2" t="s">
        <v>41</v>
      </c>
      <c r="J480" s="112">
        <v>1283332.6260195</v>
      </c>
      <c r="K480" s="110"/>
    </row>
    <row r="481" spans="1:11">
      <c r="A481" s="2" t="s">
        <v>49</v>
      </c>
      <c r="B481" s="2" t="s">
        <v>36</v>
      </c>
      <c r="C481" s="2" t="s">
        <v>37</v>
      </c>
      <c r="D481" s="108">
        <v>41760</v>
      </c>
      <c r="E481" s="109">
        <f t="shared" si="9"/>
        <v>5</v>
      </c>
      <c r="F481" s="109" t="s">
        <v>38</v>
      </c>
      <c r="G481" s="2" t="s">
        <v>39</v>
      </c>
      <c r="H481" s="2" t="s">
        <v>40</v>
      </c>
      <c r="I481" s="2" t="s">
        <v>41</v>
      </c>
      <c r="J481" s="112">
        <v>1392102.2684495498</v>
      </c>
      <c r="K481" s="110"/>
    </row>
    <row r="482" spans="1:11">
      <c r="A482" s="2" t="s">
        <v>49</v>
      </c>
      <c r="B482" s="2" t="s">
        <v>36</v>
      </c>
      <c r="C482" s="2" t="s">
        <v>37</v>
      </c>
      <c r="D482" s="108">
        <v>41791</v>
      </c>
      <c r="E482" s="109">
        <f t="shared" si="9"/>
        <v>6</v>
      </c>
      <c r="F482" s="109" t="s">
        <v>38</v>
      </c>
      <c r="G482" s="2" t="s">
        <v>39</v>
      </c>
      <c r="H482" s="2" t="s">
        <v>40</v>
      </c>
      <c r="I482" s="2" t="s">
        <v>41</v>
      </c>
      <c r="J482" s="112">
        <v>1411857.9438288501</v>
      </c>
      <c r="K482" s="110"/>
    </row>
    <row r="483" spans="1:11">
      <c r="A483" s="2" t="s">
        <v>49</v>
      </c>
      <c r="B483" s="2" t="s">
        <v>36</v>
      </c>
      <c r="C483" s="2" t="s">
        <v>37</v>
      </c>
      <c r="D483" s="108">
        <v>41456</v>
      </c>
      <c r="E483" s="109">
        <f t="shared" si="9"/>
        <v>7</v>
      </c>
      <c r="F483" s="109" t="s">
        <v>38</v>
      </c>
      <c r="G483" s="2" t="s">
        <v>39</v>
      </c>
      <c r="H483" s="2" t="s">
        <v>42</v>
      </c>
      <c r="I483" s="2" t="s">
        <v>41</v>
      </c>
      <c r="J483" s="112">
        <v>1625486.6059647598</v>
      </c>
      <c r="K483" s="110"/>
    </row>
    <row r="484" spans="1:11">
      <c r="A484" s="2" t="s">
        <v>49</v>
      </c>
      <c r="B484" s="2" t="s">
        <v>36</v>
      </c>
      <c r="C484" s="2" t="s">
        <v>37</v>
      </c>
      <c r="D484" s="108">
        <v>41487</v>
      </c>
      <c r="E484" s="109">
        <f t="shared" si="9"/>
        <v>8</v>
      </c>
      <c r="F484" s="109" t="s">
        <v>38</v>
      </c>
      <c r="G484" s="2" t="s">
        <v>39</v>
      </c>
      <c r="H484" s="2" t="s">
        <v>42</v>
      </c>
      <c r="I484" s="2" t="s">
        <v>41</v>
      </c>
      <c r="J484" s="112">
        <v>1659895.1751643799</v>
      </c>
      <c r="K484" s="110"/>
    </row>
    <row r="485" spans="1:11">
      <c r="A485" s="2" t="s">
        <v>49</v>
      </c>
      <c r="B485" s="2" t="s">
        <v>36</v>
      </c>
      <c r="C485" s="2" t="s">
        <v>37</v>
      </c>
      <c r="D485" s="108">
        <v>41518</v>
      </c>
      <c r="E485" s="109">
        <f t="shared" si="9"/>
        <v>9</v>
      </c>
      <c r="F485" s="109" t="s">
        <v>38</v>
      </c>
      <c r="G485" s="2" t="s">
        <v>39</v>
      </c>
      <c r="H485" s="2" t="s">
        <v>42</v>
      </c>
      <c r="I485" s="2" t="s">
        <v>41</v>
      </c>
      <c r="J485" s="112">
        <v>1444191.4899026998</v>
      </c>
      <c r="K485" s="110"/>
    </row>
    <row r="486" spans="1:11">
      <c r="A486" s="2" t="s">
        <v>49</v>
      </c>
      <c r="B486" s="2" t="s">
        <v>36</v>
      </c>
      <c r="C486" s="2" t="s">
        <v>37</v>
      </c>
      <c r="D486" s="108">
        <v>41548</v>
      </c>
      <c r="E486" s="109">
        <f t="shared" si="9"/>
        <v>10</v>
      </c>
      <c r="F486" s="109" t="s">
        <v>38</v>
      </c>
      <c r="G486" s="2" t="s">
        <v>39</v>
      </c>
      <c r="H486" s="2" t="s">
        <v>42</v>
      </c>
      <c r="I486" s="2" t="s">
        <v>41</v>
      </c>
      <c r="J486" s="112">
        <v>1446297.1535751198</v>
      </c>
      <c r="K486" s="110"/>
    </row>
    <row r="487" spans="1:11">
      <c r="A487" s="2" t="s">
        <v>49</v>
      </c>
      <c r="B487" s="2" t="s">
        <v>36</v>
      </c>
      <c r="C487" s="2" t="s">
        <v>37</v>
      </c>
      <c r="D487" s="108">
        <v>41579</v>
      </c>
      <c r="E487" s="109">
        <f t="shared" si="9"/>
        <v>11</v>
      </c>
      <c r="F487" s="109" t="s">
        <v>38</v>
      </c>
      <c r="G487" s="2" t="s">
        <v>39</v>
      </c>
      <c r="H487" s="2" t="s">
        <v>42</v>
      </c>
      <c r="I487" s="2" t="s">
        <v>41</v>
      </c>
      <c r="J487" s="112">
        <v>1514832.0416583198</v>
      </c>
      <c r="K487" s="110"/>
    </row>
    <row r="488" spans="1:11">
      <c r="A488" s="2" t="s">
        <v>49</v>
      </c>
      <c r="B488" s="2" t="s">
        <v>36</v>
      </c>
      <c r="C488" s="2" t="s">
        <v>37</v>
      </c>
      <c r="D488" s="108">
        <v>41609</v>
      </c>
      <c r="E488" s="109">
        <f t="shared" si="9"/>
        <v>12</v>
      </c>
      <c r="F488" s="109" t="s">
        <v>38</v>
      </c>
      <c r="G488" s="2" t="s">
        <v>39</v>
      </c>
      <c r="H488" s="2" t="s">
        <v>42</v>
      </c>
      <c r="I488" s="2" t="s">
        <v>41</v>
      </c>
      <c r="J488" s="112">
        <v>1583222.1820707603</v>
      </c>
      <c r="K488" s="110"/>
    </row>
    <row r="489" spans="1:11">
      <c r="A489" s="2" t="s">
        <v>49</v>
      </c>
      <c r="B489" s="2" t="s">
        <v>36</v>
      </c>
      <c r="C489" s="2" t="s">
        <v>37</v>
      </c>
      <c r="D489" s="108">
        <v>41640</v>
      </c>
      <c r="E489" s="109">
        <f t="shared" si="9"/>
        <v>1</v>
      </c>
      <c r="F489" s="109" t="s">
        <v>38</v>
      </c>
      <c r="G489" s="2" t="s">
        <v>39</v>
      </c>
      <c r="H489" s="2" t="s">
        <v>42</v>
      </c>
      <c r="I489" s="2" t="s">
        <v>41</v>
      </c>
      <c r="J489" s="112">
        <v>2185449.6683400148</v>
      </c>
      <c r="K489" s="110"/>
    </row>
    <row r="490" spans="1:11">
      <c r="A490" s="2" t="s">
        <v>49</v>
      </c>
      <c r="B490" s="2" t="s">
        <v>36</v>
      </c>
      <c r="C490" s="2" t="s">
        <v>37</v>
      </c>
      <c r="D490" s="108">
        <v>41671</v>
      </c>
      <c r="E490" s="109">
        <f t="shared" si="9"/>
        <v>2</v>
      </c>
      <c r="F490" s="109" t="s">
        <v>38</v>
      </c>
      <c r="G490" s="2" t="s">
        <v>39</v>
      </c>
      <c r="H490" s="2" t="s">
        <v>42</v>
      </c>
      <c r="I490" s="2" t="s">
        <v>41</v>
      </c>
      <c r="J490" s="112">
        <v>1908874.1661135301</v>
      </c>
      <c r="K490" s="110"/>
    </row>
    <row r="491" spans="1:11">
      <c r="A491" s="2" t="s">
        <v>49</v>
      </c>
      <c r="B491" s="2" t="s">
        <v>36</v>
      </c>
      <c r="C491" s="2" t="s">
        <v>37</v>
      </c>
      <c r="D491" s="108">
        <v>41699</v>
      </c>
      <c r="E491" s="109">
        <f t="shared" si="9"/>
        <v>3</v>
      </c>
      <c r="F491" s="109" t="s">
        <v>38</v>
      </c>
      <c r="G491" s="2" t="s">
        <v>39</v>
      </c>
      <c r="H491" s="2" t="s">
        <v>42</v>
      </c>
      <c r="I491" s="2" t="s">
        <v>41</v>
      </c>
      <c r="J491" s="112">
        <v>2172232.0198028446</v>
      </c>
      <c r="K491" s="110"/>
    </row>
    <row r="492" spans="1:11">
      <c r="A492" s="2" t="s">
        <v>49</v>
      </c>
      <c r="B492" s="2" t="s">
        <v>36</v>
      </c>
      <c r="C492" s="2" t="s">
        <v>37</v>
      </c>
      <c r="D492" s="108">
        <v>41730</v>
      </c>
      <c r="E492" s="109">
        <f t="shared" si="9"/>
        <v>4</v>
      </c>
      <c r="F492" s="109" t="s">
        <v>38</v>
      </c>
      <c r="G492" s="2" t="s">
        <v>39</v>
      </c>
      <c r="H492" s="2" t="s">
        <v>42</v>
      </c>
      <c r="I492" s="2" t="s">
        <v>41</v>
      </c>
      <c r="J492" s="112">
        <v>1578698.4052564728</v>
      </c>
      <c r="K492" s="110"/>
    </row>
    <row r="493" spans="1:11">
      <c r="A493" s="2" t="s">
        <v>49</v>
      </c>
      <c r="B493" s="2" t="s">
        <v>36</v>
      </c>
      <c r="C493" s="2" t="s">
        <v>37</v>
      </c>
      <c r="D493" s="108">
        <v>41760</v>
      </c>
      <c r="E493" s="109">
        <f t="shared" si="9"/>
        <v>5</v>
      </c>
      <c r="F493" s="109" t="s">
        <v>38</v>
      </c>
      <c r="G493" s="2" t="s">
        <v>39</v>
      </c>
      <c r="H493" s="2" t="s">
        <v>42</v>
      </c>
      <c r="I493" s="2" t="s">
        <v>41</v>
      </c>
      <c r="J493" s="112">
        <v>1427519.7588170748</v>
      </c>
      <c r="K493" s="110"/>
    </row>
    <row r="494" spans="1:11">
      <c r="A494" s="2" t="s">
        <v>49</v>
      </c>
      <c r="B494" s="2" t="s">
        <v>36</v>
      </c>
      <c r="C494" s="2" t="s">
        <v>37</v>
      </c>
      <c r="D494" s="108">
        <v>41791</v>
      </c>
      <c r="E494" s="109">
        <f t="shared" si="9"/>
        <v>6</v>
      </c>
      <c r="F494" s="109" t="s">
        <v>38</v>
      </c>
      <c r="G494" s="2" t="s">
        <v>39</v>
      </c>
      <c r="H494" s="2" t="s">
        <v>42</v>
      </c>
      <c r="I494" s="2" t="s">
        <v>41</v>
      </c>
      <c r="J494" s="112">
        <v>1514114.6389280451</v>
      </c>
      <c r="K494" s="110"/>
    </row>
    <row r="495" spans="1:11">
      <c r="A495" s="2" t="s">
        <v>49</v>
      </c>
      <c r="B495" s="2" t="s">
        <v>36</v>
      </c>
      <c r="C495" s="2" t="s">
        <v>37</v>
      </c>
      <c r="D495" s="108">
        <v>41456</v>
      </c>
      <c r="E495" s="109">
        <f t="shared" si="9"/>
        <v>7</v>
      </c>
      <c r="F495" s="109" t="s">
        <v>38</v>
      </c>
      <c r="G495" s="2" t="s">
        <v>43</v>
      </c>
      <c r="H495" s="2" t="s">
        <v>40</v>
      </c>
      <c r="I495" s="2" t="s">
        <v>41</v>
      </c>
      <c r="J495" s="112">
        <v>572721.43503440253</v>
      </c>
      <c r="K495" s="110"/>
    </row>
    <row r="496" spans="1:11">
      <c r="A496" s="2" t="s">
        <v>49</v>
      </c>
      <c r="B496" s="2" t="s">
        <v>36</v>
      </c>
      <c r="C496" s="2" t="s">
        <v>37</v>
      </c>
      <c r="D496" s="108">
        <v>41487</v>
      </c>
      <c r="E496" s="109">
        <f t="shared" si="9"/>
        <v>8</v>
      </c>
      <c r="F496" s="109" t="s">
        <v>38</v>
      </c>
      <c r="G496" s="2" t="s">
        <v>43</v>
      </c>
      <c r="H496" s="2" t="s">
        <v>40</v>
      </c>
      <c r="I496" s="2" t="s">
        <v>41</v>
      </c>
      <c r="J496" s="112">
        <v>553259.36107870308</v>
      </c>
      <c r="K496" s="110"/>
    </row>
    <row r="497" spans="1:11">
      <c r="A497" s="2" t="s">
        <v>49</v>
      </c>
      <c r="B497" s="2" t="s">
        <v>36</v>
      </c>
      <c r="C497" s="2" t="s">
        <v>37</v>
      </c>
      <c r="D497" s="108">
        <v>41518</v>
      </c>
      <c r="E497" s="109">
        <f t="shared" si="9"/>
        <v>9</v>
      </c>
      <c r="F497" s="109" t="s">
        <v>38</v>
      </c>
      <c r="G497" s="2" t="s">
        <v>43</v>
      </c>
      <c r="H497" s="2" t="s">
        <v>40</v>
      </c>
      <c r="I497" s="2" t="s">
        <v>41</v>
      </c>
      <c r="J497" s="112">
        <v>488663.53557713993</v>
      </c>
      <c r="K497" s="110"/>
    </row>
    <row r="498" spans="1:11">
      <c r="A498" s="2" t="s">
        <v>49</v>
      </c>
      <c r="B498" s="2" t="s">
        <v>36</v>
      </c>
      <c r="C498" s="2" t="s">
        <v>37</v>
      </c>
      <c r="D498" s="108">
        <v>41548</v>
      </c>
      <c r="E498" s="109">
        <f t="shared" si="9"/>
        <v>10</v>
      </c>
      <c r="F498" s="109" t="s">
        <v>38</v>
      </c>
      <c r="G498" s="2" t="s">
        <v>43</v>
      </c>
      <c r="H498" s="2" t="s">
        <v>40</v>
      </c>
      <c r="I498" s="2" t="s">
        <v>41</v>
      </c>
      <c r="J498" s="112">
        <v>489975.02124432393</v>
      </c>
      <c r="K498" s="110"/>
    </row>
    <row r="499" spans="1:11">
      <c r="A499" s="2" t="s">
        <v>49</v>
      </c>
      <c r="B499" s="2" t="s">
        <v>36</v>
      </c>
      <c r="C499" s="2" t="s">
        <v>37</v>
      </c>
      <c r="D499" s="108">
        <v>41579</v>
      </c>
      <c r="E499" s="109">
        <f t="shared" si="9"/>
        <v>11</v>
      </c>
      <c r="F499" s="109" t="s">
        <v>38</v>
      </c>
      <c r="G499" s="2" t="s">
        <v>43</v>
      </c>
      <c r="H499" s="2" t="s">
        <v>40</v>
      </c>
      <c r="I499" s="2" t="s">
        <v>41</v>
      </c>
      <c r="J499" s="112">
        <v>529133.37097590195</v>
      </c>
      <c r="K499" s="110"/>
    </row>
    <row r="500" spans="1:11">
      <c r="A500" s="2" t="s">
        <v>49</v>
      </c>
      <c r="B500" s="2" t="s">
        <v>36</v>
      </c>
      <c r="C500" s="2" t="s">
        <v>37</v>
      </c>
      <c r="D500" s="108">
        <v>41609</v>
      </c>
      <c r="E500" s="109">
        <f t="shared" si="9"/>
        <v>12</v>
      </c>
      <c r="F500" s="109" t="s">
        <v>38</v>
      </c>
      <c r="G500" s="2" t="s">
        <v>43</v>
      </c>
      <c r="H500" s="2" t="s">
        <v>40</v>
      </c>
      <c r="I500" s="2" t="s">
        <v>41</v>
      </c>
      <c r="J500" s="112">
        <v>548346.99718814401</v>
      </c>
      <c r="K500" s="110"/>
    </row>
    <row r="501" spans="1:11">
      <c r="A501" s="2" t="s">
        <v>49</v>
      </c>
      <c r="B501" s="2" t="s">
        <v>36</v>
      </c>
      <c r="C501" s="2" t="s">
        <v>37</v>
      </c>
      <c r="D501" s="108">
        <v>41640</v>
      </c>
      <c r="E501" s="109">
        <f t="shared" si="9"/>
        <v>1</v>
      </c>
      <c r="F501" s="109" t="s">
        <v>38</v>
      </c>
      <c r="G501" s="2" t="s">
        <v>43</v>
      </c>
      <c r="H501" s="2" t="s">
        <v>40</v>
      </c>
      <c r="I501" s="2" t="s">
        <v>41</v>
      </c>
      <c r="J501" s="112">
        <v>708180.8798732165</v>
      </c>
      <c r="K501" s="110"/>
    </row>
    <row r="502" spans="1:11">
      <c r="A502" s="2" t="s">
        <v>49</v>
      </c>
      <c r="B502" s="2" t="s">
        <v>36</v>
      </c>
      <c r="C502" s="2" t="s">
        <v>37</v>
      </c>
      <c r="D502" s="108">
        <v>41671</v>
      </c>
      <c r="E502" s="109">
        <f t="shared" si="9"/>
        <v>2</v>
      </c>
      <c r="F502" s="109" t="s">
        <v>38</v>
      </c>
      <c r="G502" s="2" t="s">
        <v>43</v>
      </c>
      <c r="H502" s="2" t="s">
        <v>40</v>
      </c>
      <c r="I502" s="2" t="s">
        <v>41</v>
      </c>
      <c r="J502" s="112">
        <v>640010.83732324198</v>
      </c>
      <c r="K502" s="110"/>
    </row>
    <row r="503" spans="1:11">
      <c r="A503" s="2" t="s">
        <v>49</v>
      </c>
      <c r="B503" s="2" t="s">
        <v>36</v>
      </c>
      <c r="C503" s="2" t="s">
        <v>37</v>
      </c>
      <c r="D503" s="108">
        <v>41699</v>
      </c>
      <c r="E503" s="109">
        <f t="shared" si="9"/>
        <v>3</v>
      </c>
      <c r="F503" s="109" t="s">
        <v>38</v>
      </c>
      <c r="G503" s="2" t="s">
        <v>43</v>
      </c>
      <c r="H503" s="2" t="s">
        <v>40</v>
      </c>
      <c r="I503" s="2" t="s">
        <v>41</v>
      </c>
      <c r="J503" s="112">
        <v>667459.8386969011</v>
      </c>
      <c r="K503" s="110"/>
    </row>
    <row r="504" spans="1:11">
      <c r="A504" s="2" t="s">
        <v>49</v>
      </c>
      <c r="B504" s="2" t="s">
        <v>36</v>
      </c>
      <c r="C504" s="2" t="s">
        <v>37</v>
      </c>
      <c r="D504" s="108">
        <v>41730</v>
      </c>
      <c r="E504" s="109">
        <f t="shared" si="9"/>
        <v>4</v>
      </c>
      <c r="F504" s="109" t="s">
        <v>38</v>
      </c>
      <c r="G504" s="2" t="s">
        <v>43</v>
      </c>
      <c r="H504" s="2" t="s">
        <v>40</v>
      </c>
      <c r="I504" s="2" t="s">
        <v>41</v>
      </c>
      <c r="J504" s="112">
        <v>522776.70462318265</v>
      </c>
      <c r="K504" s="110"/>
    </row>
    <row r="505" spans="1:11">
      <c r="A505" s="2" t="s">
        <v>49</v>
      </c>
      <c r="B505" s="2" t="s">
        <v>36</v>
      </c>
      <c r="C505" s="2" t="s">
        <v>37</v>
      </c>
      <c r="D505" s="108">
        <v>41760</v>
      </c>
      <c r="E505" s="109">
        <f t="shared" si="9"/>
        <v>5</v>
      </c>
      <c r="F505" s="109" t="s">
        <v>38</v>
      </c>
      <c r="G505" s="2" t="s">
        <v>43</v>
      </c>
      <c r="H505" s="2" t="s">
        <v>40</v>
      </c>
      <c r="I505" s="2" t="s">
        <v>41</v>
      </c>
      <c r="J505" s="112">
        <v>512724.28996642696</v>
      </c>
      <c r="K505" s="110"/>
    </row>
    <row r="506" spans="1:11">
      <c r="A506" s="2" t="s">
        <v>49</v>
      </c>
      <c r="B506" s="2" t="s">
        <v>36</v>
      </c>
      <c r="C506" s="2" t="s">
        <v>37</v>
      </c>
      <c r="D506" s="108">
        <v>41791</v>
      </c>
      <c r="E506" s="109">
        <f t="shared" si="9"/>
        <v>6</v>
      </c>
      <c r="F506" s="109" t="s">
        <v>38</v>
      </c>
      <c r="G506" s="2" t="s">
        <v>43</v>
      </c>
      <c r="H506" s="2" t="s">
        <v>40</v>
      </c>
      <c r="I506" s="2" t="s">
        <v>41</v>
      </c>
      <c r="J506" s="112">
        <v>505076.6478049407</v>
      </c>
      <c r="K506" s="110"/>
    </row>
    <row r="507" spans="1:11">
      <c r="A507" s="2" t="s">
        <v>49</v>
      </c>
      <c r="B507" s="2" t="s">
        <v>36</v>
      </c>
      <c r="C507" s="2" t="s">
        <v>37</v>
      </c>
      <c r="D507" s="108">
        <v>41456</v>
      </c>
      <c r="E507" s="109">
        <f t="shared" si="9"/>
        <v>7</v>
      </c>
      <c r="F507" s="109" t="s">
        <v>38</v>
      </c>
      <c r="G507" s="2" t="s">
        <v>43</v>
      </c>
      <c r="H507" s="2" t="s">
        <v>42</v>
      </c>
      <c r="I507" s="2" t="s">
        <v>41</v>
      </c>
      <c r="J507" s="112">
        <v>951843.45208066003</v>
      </c>
      <c r="K507" s="110"/>
    </row>
    <row r="508" spans="1:11">
      <c r="A508" s="2" t="s">
        <v>49</v>
      </c>
      <c r="B508" s="2" t="s">
        <v>36</v>
      </c>
      <c r="C508" s="2" t="s">
        <v>37</v>
      </c>
      <c r="D508" s="108">
        <v>41487</v>
      </c>
      <c r="E508" s="109">
        <f t="shared" si="9"/>
        <v>8</v>
      </c>
      <c r="F508" s="109" t="s">
        <v>38</v>
      </c>
      <c r="G508" s="2" t="s">
        <v>43</v>
      </c>
      <c r="H508" s="2" t="s">
        <v>42</v>
      </c>
      <c r="I508" s="2" t="s">
        <v>41</v>
      </c>
      <c r="J508" s="112">
        <v>948078.62865493121</v>
      </c>
      <c r="K508" s="110"/>
    </row>
    <row r="509" spans="1:11">
      <c r="A509" s="2" t="s">
        <v>49</v>
      </c>
      <c r="B509" s="2" t="s">
        <v>36</v>
      </c>
      <c r="C509" s="2" t="s">
        <v>37</v>
      </c>
      <c r="D509" s="108">
        <v>41518</v>
      </c>
      <c r="E509" s="109">
        <f t="shared" si="9"/>
        <v>9</v>
      </c>
      <c r="F509" s="109" t="s">
        <v>38</v>
      </c>
      <c r="G509" s="2" t="s">
        <v>43</v>
      </c>
      <c r="H509" s="2" t="s">
        <v>42</v>
      </c>
      <c r="I509" s="2" t="s">
        <v>41</v>
      </c>
      <c r="J509" s="112">
        <v>839638.14718028437</v>
      </c>
      <c r="K509" s="110"/>
    </row>
    <row r="510" spans="1:11">
      <c r="A510" s="2" t="s">
        <v>49</v>
      </c>
      <c r="B510" s="2" t="s">
        <v>36</v>
      </c>
      <c r="C510" s="2" t="s">
        <v>37</v>
      </c>
      <c r="D510" s="108">
        <v>41548</v>
      </c>
      <c r="E510" s="109">
        <f t="shared" si="9"/>
        <v>10</v>
      </c>
      <c r="F510" s="109" t="s">
        <v>38</v>
      </c>
      <c r="G510" s="2" t="s">
        <v>43</v>
      </c>
      <c r="H510" s="2" t="s">
        <v>42</v>
      </c>
      <c r="I510" s="2" t="s">
        <v>41</v>
      </c>
      <c r="J510" s="112">
        <v>837761.61547412642</v>
      </c>
      <c r="K510" s="110"/>
    </row>
    <row r="511" spans="1:11">
      <c r="A511" s="2" t="s">
        <v>49</v>
      </c>
      <c r="B511" s="2" t="s">
        <v>36</v>
      </c>
      <c r="C511" s="2" t="s">
        <v>37</v>
      </c>
      <c r="D511" s="108">
        <v>41579</v>
      </c>
      <c r="E511" s="109">
        <f t="shared" si="9"/>
        <v>11</v>
      </c>
      <c r="F511" s="109" t="s">
        <v>38</v>
      </c>
      <c r="G511" s="2" t="s">
        <v>43</v>
      </c>
      <c r="H511" s="2" t="s">
        <v>42</v>
      </c>
      <c r="I511" s="2" t="s">
        <v>41</v>
      </c>
      <c r="J511" s="112">
        <v>825905.84054225881</v>
      </c>
      <c r="K511" s="110"/>
    </row>
    <row r="512" spans="1:11">
      <c r="A512" s="2" t="s">
        <v>49</v>
      </c>
      <c r="B512" s="2" t="s">
        <v>36</v>
      </c>
      <c r="C512" s="2" t="s">
        <v>37</v>
      </c>
      <c r="D512" s="108">
        <v>41609</v>
      </c>
      <c r="E512" s="109">
        <f t="shared" si="9"/>
        <v>12</v>
      </c>
      <c r="F512" s="109" t="s">
        <v>38</v>
      </c>
      <c r="G512" s="2" t="s">
        <v>43</v>
      </c>
      <c r="H512" s="2" t="s">
        <v>42</v>
      </c>
      <c r="I512" s="2" t="s">
        <v>41</v>
      </c>
      <c r="J512" s="112">
        <v>862303.26656136638</v>
      </c>
      <c r="K512" s="110"/>
    </row>
    <row r="513" spans="1:11">
      <c r="A513" s="2" t="s">
        <v>49</v>
      </c>
      <c r="B513" s="2" t="s">
        <v>36</v>
      </c>
      <c r="C513" s="2" t="s">
        <v>37</v>
      </c>
      <c r="D513" s="108">
        <v>41640</v>
      </c>
      <c r="E513" s="109">
        <f t="shared" si="9"/>
        <v>1</v>
      </c>
      <c r="F513" s="109" t="s">
        <v>38</v>
      </c>
      <c r="G513" s="2" t="s">
        <v>43</v>
      </c>
      <c r="H513" s="2" t="s">
        <v>42</v>
      </c>
      <c r="I513" s="2" t="s">
        <v>41</v>
      </c>
      <c r="J513" s="112">
        <v>1253846.7036352013</v>
      </c>
      <c r="K513" s="110"/>
    </row>
    <row r="514" spans="1:11">
      <c r="A514" s="2" t="s">
        <v>49</v>
      </c>
      <c r="B514" s="2" t="s">
        <v>36</v>
      </c>
      <c r="C514" s="2" t="s">
        <v>37</v>
      </c>
      <c r="D514" s="108">
        <v>41671</v>
      </c>
      <c r="E514" s="109">
        <f t="shared" si="9"/>
        <v>2</v>
      </c>
      <c r="F514" s="109" t="s">
        <v>38</v>
      </c>
      <c r="G514" s="2" t="s">
        <v>43</v>
      </c>
      <c r="H514" s="2" t="s">
        <v>42</v>
      </c>
      <c r="I514" s="2" t="s">
        <v>41</v>
      </c>
      <c r="J514" s="112">
        <v>1118819.7752297593</v>
      </c>
      <c r="K514" s="110"/>
    </row>
    <row r="515" spans="1:11">
      <c r="A515" s="2" t="s">
        <v>49</v>
      </c>
      <c r="B515" s="2" t="s">
        <v>36</v>
      </c>
      <c r="C515" s="2" t="s">
        <v>37</v>
      </c>
      <c r="D515" s="108">
        <v>41699</v>
      </c>
      <c r="E515" s="109">
        <f t="shared" si="9"/>
        <v>3</v>
      </c>
      <c r="F515" s="109" t="s">
        <v>38</v>
      </c>
      <c r="G515" s="2" t="s">
        <v>43</v>
      </c>
      <c r="H515" s="2" t="s">
        <v>42</v>
      </c>
      <c r="I515" s="2" t="s">
        <v>41</v>
      </c>
      <c r="J515" s="112">
        <v>1243211.3255661349</v>
      </c>
      <c r="K515" s="110"/>
    </row>
    <row r="516" spans="1:11">
      <c r="A516" s="2" t="s">
        <v>49</v>
      </c>
      <c r="B516" s="2" t="s">
        <v>36</v>
      </c>
      <c r="C516" s="2" t="s">
        <v>37</v>
      </c>
      <c r="D516" s="108">
        <v>41730</v>
      </c>
      <c r="E516" s="109">
        <f t="shared" si="9"/>
        <v>4</v>
      </c>
      <c r="F516" s="109" t="s">
        <v>38</v>
      </c>
      <c r="G516" s="2" t="s">
        <v>43</v>
      </c>
      <c r="H516" s="2" t="s">
        <v>42</v>
      </c>
      <c r="I516" s="2" t="s">
        <v>41</v>
      </c>
      <c r="J516" s="112">
        <v>873553.17312709882</v>
      </c>
      <c r="K516" s="110"/>
    </row>
    <row r="517" spans="1:11">
      <c r="A517" s="2" t="s">
        <v>49</v>
      </c>
      <c r="B517" s="2" t="s">
        <v>36</v>
      </c>
      <c r="C517" s="2" t="s">
        <v>37</v>
      </c>
      <c r="D517" s="108">
        <v>41760</v>
      </c>
      <c r="E517" s="109">
        <f t="shared" si="9"/>
        <v>5</v>
      </c>
      <c r="F517" s="109" t="s">
        <v>38</v>
      </c>
      <c r="G517" s="2" t="s">
        <v>43</v>
      </c>
      <c r="H517" s="2" t="s">
        <v>42</v>
      </c>
      <c r="I517" s="2" t="s">
        <v>41</v>
      </c>
      <c r="J517" s="112">
        <v>904225.09532840759</v>
      </c>
      <c r="K517" s="110"/>
    </row>
    <row r="518" spans="1:11">
      <c r="A518" s="2" t="s">
        <v>49</v>
      </c>
      <c r="B518" s="2" t="s">
        <v>36</v>
      </c>
      <c r="C518" s="2" t="s">
        <v>37</v>
      </c>
      <c r="D518" s="108">
        <v>41791</v>
      </c>
      <c r="E518" s="109">
        <f t="shared" si="9"/>
        <v>6</v>
      </c>
      <c r="F518" s="109" t="s">
        <v>38</v>
      </c>
      <c r="G518" s="2" t="s">
        <v>43</v>
      </c>
      <c r="H518" s="2" t="s">
        <v>42</v>
      </c>
      <c r="I518" s="2" t="s">
        <v>41</v>
      </c>
      <c r="J518" s="112">
        <v>871415.10053497902</v>
      </c>
      <c r="K518" s="110"/>
    </row>
    <row r="519" spans="1:11">
      <c r="A519" s="2" t="s">
        <v>49</v>
      </c>
      <c r="B519" s="2" t="s">
        <v>36</v>
      </c>
      <c r="C519" s="2" t="s">
        <v>37</v>
      </c>
      <c r="D519" s="108">
        <v>41456</v>
      </c>
      <c r="E519" s="109">
        <f t="shared" si="9"/>
        <v>7</v>
      </c>
      <c r="F519" s="109" t="s">
        <v>38</v>
      </c>
      <c r="G519" s="2" t="s">
        <v>44</v>
      </c>
      <c r="H519" s="2" t="s">
        <v>40</v>
      </c>
      <c r="I519" s="2" t="s">
        <v>41</v>
      </c>
      <c r="J519" s="112">
        <v>1297406.74054068</v>
      </c>
      <c r="K519" s="110"/>
    </row>
    <row r="520" spans="1:11">
      <c r="A520" s="2" t="s">
        <v>49</v>
      </c>
      <c r="B520" s="2" t="s">
        <v>36</v>
      </c>
      <c r="C520" s="2" t="s">
        <v>37</v>
      </c>
      <c r="D520" s="108">
        <v>41487</v>
      </c>
      <c r="E520" s="109">
        <f t="shared" si="9"/>
        <v>8</v>
      </c>
      <c r="F520" s="109" t="s">
        <v>38</v>
      </c>
      <c r="G520" s="2" t="s">
        <v>44</v>
      </c>
      <c r="H520" s="2" t="s">
        <v>40</v>
      </c>
      <c r="I520" s="2" t="s">
        <v>41</v>
      </c>
      <c r="J520" s="112">
        <v>1246732.403197204</v>
      </c>
      <c r="K520" s="110"/>
    </row>
    <row r="521" spans="1:11">
      <c r="A521" s="2" t="s">
        <v>49</v>
      </c>
      <c r="B521" s="2" t="s">
        <v>36</v>
      </c>
      <c r="C521" s="2" t="s">
        <v>37</v>
      </c>
      <c r="D521" s="108">
        <v>41518</v>
      </c>
      <c r="E521" s="109">
        <f t="shared" si="9"/>
        <v>9</v>
      </c>
      <c r="F521" s="109" t="s">
        <v>38</v>
      </c>
      <c r="G521" s="2" t="s">
        <v>44</v>
      </c>
      <c r="H521" s="2" t="s">
        <v>40</v>
      </c>
      <c r="I521" s="2" t="s">
        <v>41</v>
      </c>
      <c r="J521" s="112">
        <v>1261003.9380338399</v>
      </c>
      <c r="K521" s="110"/>
    </row>
    <row r="522" spans="1:11">
      <c r="A522" s="2" t="s">
        <v>49</v>
      </c>
      <c r="B522" s="2" t="s">
        <v>36</v>
      </c>
      <c r="C522" s="2" t="s">
        <v>37</v>
      </c>
      <c r="D522" s="108">
        <v>41548</v>
      </c>
      <c r="E522" s="109">
        <f t="shared" si="9"/>
        <v>10</v>
      </c>
      <c r="F522" s="109" t="s">
        <v>38</v>
      </c>
      <c r="G522" s="2" t="s">
        <v>44</v>
      </c>
      <c r="H522" s="2" t="s">
        <v>40</v>
      </c>
      <c r="I522" s="2" t="s">
        <v>41</v>
      </c>
      <c r="J522" s="112">
        <v>1179821.26796688</v>
      </c>
      <c r="K522" s="110"/>
    </row>
    <row r="523" spans="1:11">
      <c r="A523" s="2" t="s">
        <v>49</v>
      </c>
      <c r="B523" s="2" t="s">
        <v>36</v>
      </c>
      <c r="C523" s="2" t="s">
        <v>37</v>
      </c>
      <c r="D523" s="108">
        <v>41579</v>
      </c>
      <c r="E523" s="109">
        <f t="shared" si="9"/>
        <v>11</v>
      </c>
      <c r="F523" s="109" t="s">
        <v>38</v>
      </c>
      <c r="G523" s="2" t="s">
        <v>44</v>
      </c>
      <c r="H523" s="2" t="s">
        <v>40</v>
      </c>
      <c r="I523" s="2" t="s">
        <v>41</v>
      </c>
      <c r="J523" s="112">
        <v>1225043.3422285519</v>
      </c>
      <c r="K523" s="110"/>
    </row>
    <row r="524" spans="1:11">
      <c r="A524" s="2" t="s">
        <v>49</v>
      </c>
      <c r="B524" s="2" t="s">
        <v>36</v>
      </c>
      <c r="C524" s="2" t="s">
        <v>37</v>
      </c>
      <c r="D524" s="108">
        <v>41609</v>
      </c>
      <c r="E524" s="109">
        <f t="shared" si="9"/>
        <v>12</v>
      </c>
      <c r="F524" s="109" t="s">
        <v>38</v>
      </c>
      <c r="G524" s="2" t="s">
        <v>44</v>
      </c>
      <c r="H524" s="2" t="s">
        <v>40</v>
      </c>
      <c r="I524" s="2" t="s">
        <v>41</v>
      </c>
      <c r="J524" s="112">
        <v>1129962.8956686843</v>
      </c>
      <c r="K524" s="110"/>
    </row>
    <row r="525" spans="1:11">
      <c r="A525" s="2" t="s">
        <v>49</v>
      </c>
      <c r="B525" s="2" t="s">
        <v>36</v>
      </c>
      <c r="C525" s="2" t="s">
        <v>37</v>
      </c>
      <c r="D525" s="108">
        <v>41640</v>
      </c>
      <c r="E525" s="109">
        <f t="shared" si="9"/>
        <v>1</v>
      </c>
      <c r="F525" s="109" t="s">
        <v>38</v>
      </c>
      <c r="G525" s="2" t="s">
        <v>44</v>
      </c>
      <c r="H525" s="2" t="s">
        <v>40</v>
      </c>
      <c r="I525" s="2" t="s">
        <v>41</v>
      </c>
      <c r="J525" s="112">
        <v>1834971.6304940018</v>
      </c>
      <c r="K525" s="110"/>
    </row>
    <row r="526" spans="1:11">
      <c r="A526" s="2" t="s">
        <v>49</v>
      </c>
      <c r="B526" s="2" t="s">
        <v>36</v>
      </c>
      <c r="C526" s="2" t="s">
        <v>37</v>
      </c>
      <c r="D526" s="108">
        <v>41671</v>
      </c>
      <c r="E526" s="109">
        <f t="shared" si="9"/>
        <v>2</v>
      </c>
      <c r="F526" s="109" t="s">
        <v>38</v>
      </c>
      <c r="G526" s="2" t="s">
        <v>44</v>
      </c>
      <c r="H526" s="2" t="s">
        <v>40</v>
      </c>
      <c r="I526" s="2" t="s">
        <v>41</v>
      </c>
      <c r="J526" s="112">
        <v>1482921.3921540482</v>
      </c>
      <c r="K526" s="110"/>
    </row>
    <row r="527" spans="1:11">
      <c r="A527" s="2" t="s">
        <v>49</v>
      </c>
      <c r="B527" s="2" t="s">
        <v>36</v>
      </c>
      <c r="C527" s="2" t="s">
        <v>37</v>
      </c>
      <c r="D527" s="108">
        <v>41699</v>
      </c>
      <c r="E527" s="109">
        <f t="shared" si="9"/>
        <v>3</v>
      </c>
      <c r="F527" s="109" t="s">
        <v>38</v>
      </c>
      <c r="G527" s="2" t="s">
        <v>44</v>
      </c>
      <c r="H527" s="2" t="s">
        <v>40</v>
      </c>
      <c r="I527" s="2" t="s">
        <v>41</v>
      </c>
      <c r="J527" s="112">
        <v>1660344.4743205321</v>
      </c>
      <c r="K527" s="110"/>
    </row>
    <row r="528" spans="1:11">
      <c r="A528" s="2" t="s">
        <v>49</v>
      </c>
      <c r="B528" s="2" t="s">
        <v>36</v>
      </c>
      <c r="C528" s="2" t="s">
        <v>37</v>
      </c>
      <c r="D528" s="108">
        <v>41730</v>
      </c>
      <c r="E528" s="109">
        <f t="shared" si="9"/>
        <v>4</v>
      </c>
      <c r="F528" s="109" t="s">
        <v>38</v>
      </c>
      <c r="G528" s="2" t="s">
        <v>44</v>
      </c>
      <c r="H528" s="2" t="s">
        <v>40</v>
      </c>
      <c r="I528" s="2" t="s">
        <v>41</v>
      </c>
      <c r="J528" s="112">
        <v>1113082.4783076462</v>
      </c>
      <c r="K528" s="110"/>
    </row>
    <row r="529" spans="1:11">
      <c r="A529" s="2" t="s">
        <v>49</v>
      </c>
      <c r="B529" s="2" t="s">
        <v>36</v>
      </c>
      <c r="C529" s="2" t="s">
        <v>37</v>
      </c>
      <c r="D529" s="108">
        <v>41760</v>
      </c>
      <c r="E529" s="109">
        <f t="shared" si="9"/>
        <v>5</v>
      </c>
      <c r="F529" s="109" t="s">
        <v>38</v>
      </c>
      <c r="G529" s="2" t="s">
        <v>44</v>
      </c>
      <c r="H529" s="2" t="s">
        <v>40</v>
      </c>
      <c r="I529" s="2" t="s">
        <v>41</v>
      </c>
      <c r="J529" s="112">
        <v>1161768.9546225839</v>
      </c>
      <c r="K529" s="110"/>
    </row>
    <row r="530" spans="1:11">
      <c r="A530" s="2" t="s">
        <v>49</v>
      </c>
      <c r="B530" s="2" t="s">
        <v>36</v>
      </c>
      <c r="C530" s="2" t="s">
        <v>37</v>
      </c>
      <c r="D530" s="108">
        <v>41791</v>
      </c>
      <c r="E530" s="109">
        <f t="shared" si="9"/>
        <v>6</v>
      </c>
      <c r="F530" s="109" t="s">
        <v>38</v>
      </c>
      <c r="G530" s="2" t="s">
        <v>44</v>
      </c>
      <c r="H530" s="2" t="s">
        <v>40</v>
      </c>
      <c r="I530" s="2" t="s">
        <v>41</v>
      </c>
      <c r="J530" s="112">
        <v>1224249.1339697081</v>
      </c>
      <c r="K530" s="110"/>
    </row>
    <row r="531" spans="1:11">
      <c r="A531" s="2" t="s">
        <v>49</v>
      </c>
      <c r="B531" s="2" t="s">
        <v>36</v>
      </c>
      <c r="C531" s="2" t="s">
        <v>65</v>
      </c>
      <c r="D531" s="108">
        <v>41456</v>
      </c>
      <c r="E531" s="109">
        <f>MONTH(D531)</f>
        <v>7</v>
      </c>
      <c r="F531" s="109" t="s">
        <v>38</v>
      </c>
      <c r="G531" s="2" t="s">
        <v>39</v>
      </c>
      <c r="H531" s="2" t="s">
        <v>40</v>
      </c>
      <c r="I531" s="2" t="s">
        <v>41</v>
      </c>
      <c r="J531" s="112">
        <v>2439885.8439482502</v>
      </c>
      <c r="K531" s="110"/>
    </row>
    <row r="532" spans="1:11">
      <c r="A532" s="2" t="s">
        <v>49</v>
      </c>
      <c r="B532" s="2" t="s">
        <v>36</v>
      </c>
      <c r="C532" s="2" t="s">
        <v>65</v>
      </c>
      <c r="D532" s="108">
        <v>41487</v>
      </c>
      <c r="E532" s="109">
        <f t="shared" ref="E532:E590" si="10">MONTH(D532)</f>
        <v>8</v>
      </c>
      <c r="F532" s="109" t="s">
        <v>38</v>
      </c>
      <c r="G532" s="2" t="s">
        <v>39</v>
      </c>
      <c r="H532" s="2" t="s">
        <v>40</v>
      </c>
      <c r="I532" s="2" t="s">
        <v>41</v>
      </c>
      <c r="J532" s="112">
        <v>2069958.7336024998</v>
      </c>
      <c r="K532" s="110"/>
    </row>
    <row r="533" spans="1:11">
      <c r="A533" s="2" t="s">
        <v>49</v>
      </c>
      <c r="B533" s="2" t="s">
        <v>36</v>
      </c>
      <c r="C533" s="2" t="s">
        <v>65</v>
      </c>
      <c r="D533" s="108">
        <v>41518</v>
      </c>
      <c r="E533" s="109">
        <f t="shared" si="10"/>
        <v>9</v>
      </c>
      <c r="F533" s="109" t="s">
        <v>38</v>
      </c>
      <c r="G533" s="2" t="s">
        <v>39</v>
      </c>
      <c r="H533" s="2" t="s">
        <v>40</v>
      </c>
      <c r="I533" s="2" t="s">
        <v>41</v>
      </c>
      <c r="J533" s="112">
        <v>2209497.7676836252</v>
      </c>
      <c r="K533" s="110"/>
    </row>
    <row r="534" spans="1:11">
      <c r="A534" s="2" t="s">
        <v>49</v>
      </c>
      <c r="B534" s="2" t="s">
        <v>36</v>
      </c>
      <c r="C534" s="2" t="s">
        <v>65</v>
      </c>
      <c r="D534" s="108">
        <v>41548</v>
      </c>
      <c r="E534" s="109">
        <f t="shared" si="10"/>
        <v>10</v>
      </c>
      <c r="F534" s="109" t="s">
        <v>38</v>
      </c>
      <c r="G534" s="2" t="s">
        <v>39</v>
      </c>
      <c r="H534" s="2" t="s">
        <v>40</v>
      </c>
      <c r="I534" s="2" t="s">
        <v>41</v>
      </c>
      <c r="J534" s="112">
        <v>2131961.0649809996</v>
      </c>
      <c r="K534" s="110"/>
    </row>
    <row r="535" spans="1:11">
      <c r="A535" s="2" t="s">
        <v>49</v>
      </c>
      <c r="B535" s="2" t="s">
        <v>36</v>
      </c>
      <c r="C535" s="2" t="s">
        <v>65</v>
      </c>
      <c r="D535" s="108">
        <v>41579</v>
      </c>
      <c r="E535" s="109">
        <f t="shared" si="10"/>
        <v>11</v>
      </c>
      <c r="F535" s="109" t="s">
        <v>38</v>
      </c>
      <c r="G535" s="2" t="s">
        <v>39</v>
      </c>
      <c r="H535" s="2" t="s">
        <v>40</v>
      </c>
      <c r="I535" s="2" t="s">
        <v>41</v>
      </c>
      <c r="J535" s="112">
        <v>1933724.25794625</v>
      </c>
      <c r="K535" s="110"/>
    </row>
    <row r="536" spans="1:11">
      <c r="A536" s="2" t="s">
        <v>49</v>
      </c>
      <c r="B536" s="2" t="s">
        <v>36</v>
      </c>
      <c r="C536" s="2" t="s">
        <v>65</v>
      </c>
      <c r="D536" s="108">
        <v>41609</v>
      </c>
      <c r="E536" s="109">
        <f t="shared" si="10"/>
        <v>12</v>
      </c>
      <c r="F536" s="109" t="s">
        <v>38</v>
      </c>
      <c r="G536" s="2" t="s">
        <v>39</v>
      </c>
      <c r="H536" s="2" t="s">
        <v>40</v>
      </c>
      <c r="I536" s="2" t="s">
        <v>41</v>
      </c>
      <c r="J536" s="112">
        <v>2147472.275895</v>
      </c>
      <c r="K536" s="110"/>
    </row>
    <row r="537" spans="1:11">
      <c r="A537" s="2" t="s">
        <v>49</v>
      </c>
      <c r="B537" s="2" t="s">
        <v>36</v>
      </c>
      <c r="C537" s="2" t="s">
        <v>65</v>
      </c>
      <c r="D537" s="108">
        <v>41640</v>
      </c>
      <c r="E537" s="109">
        <f t="shared" si="10"/>
        <v>1</v>
      </c>
      <c r="F537" s="109" t="s">
        <v>38</v>
      </c>
      <c r="G537" s="2" t="s">
        <v>39</v>
      </c>
      <c r="H537" s="2" t="s">
        <v>40</v>
      </c>
      <c r="I537" s="2" t="s">
        <v>41</v>
      </c>
      <c r="J537" s="112">
        <v>2981782.90809</v>
      </c>
      <c r="K537" s="110"/>
    </row>
    <row r="538" spans="1:11">
      <c r="A538" s="2" t="s">
        <v>49</v>
      </c>
      <c r="B538" s="2" t="s">
        <v>36</v>
      </c>
      <c r="C538" s="2" t="s">
        <v>65</v>
      </c>
      <c r="D538" s="108">
        <v>41671</v>
      </c>
      <c r="E538" s="109">
        <f t="shared" si="10"/>
        <v>2</v>
      </c>
      <c r="F538" s="109" t="s">
        <v>38</v>
      </c>
      <c r="G538" s="2" t="s">
        <v>39</v>
      </c>
      <c r="H538" s="2" t="s">
        <v>40</v>
      </c>
      <c r="I538" s="2" t="s">
        <v>41</v>
      </c>
      <c r="J538" s="112">
        <v>2090550.4084649999</v>
      </c>
      <c r="K538" s="110"/>
    </row>
    <row r="539" spans="1:11">
      <c r="A539" s="2" t="s">
        <v>49</v>
      </c>
      <c r="B539" s="2" t="s">
        <v>36</v>
      </c>
      <c r="C539" s="2" t="s">
        <v>65</v>
      </c>
      <c r="D539" s="108">
        <v>41699</v>
      </c>
      <c r="E539" s="109">
        <f t="shared" si="10"/>
        <v>3</v>
      </c>
      <c r="F539" s="109" t="s">
        <v>38</v>
      </c>
      <c r="G539" s="2" t="s">
        <v>39</v>
      </c>
      <c r="H539" s="2" t="s">
        <v>40</v>
      </c>
      <c r="I539" s="2" t="s">
        <v>41</v>
      </c>
      <c r="J539" s="112">
        <v>2633205.7530198749</v>
      </c>
      <c r="K539" s="110"/>
    </row>
    <row r="540" spans="1:11">
      <c r="A540" s="2" t="s">
        <v>49</v>
      </c>
      <c r="B540" s="2" t="s">
        <v>36</v>
      </c>
      <c r="C540" s="2" t="s">
        <v>65</v>
      </c>
      <c r="D540" s="108">
        <v>41730</v>
      </c>
      <c r="E540" s="109">
        <f t="shared" si="10"/>
        <v>4</v>
      </c>
      <c r="F540" s="109" t="s">
        <v>38</v>
      </c>
      <c r="G540" s="2" t="s">
        <v>39</v>
      </c>
      <c r="H540" s="2" t="s">
        <v>40</v>
      </c>
      <c r="I540" s="2" t="s">
        <v>41</v>
      </c>
      <c r="J540" s="112">
        <v>2356889.5272892499</v>
      </c>
      <c r="K540" s="110"/>
    </row>
    <row r="541" spans="1:11">
      <c r="A541" s="2" t="s">
        <v>49</v>
      </c>
      <c r="B541" s="2" t="s">
        <v>36</v>
      </c>
      <c r="C541" s="2" t="s">
        <v>65</v>
      </c>
      <c r="D541" s="108">
        <v>41760</v>
      </c>
      <c r="E541" s="109">
        <f t="shared" si="10"/>
        <v>5</v>
      </c>
      <c r="F541" s="109" t="s">
        <v>38</v>
      </c>
      <c r="G541" s="2" t="s">
        <v>39</v>
      </c>
      <c r="H541" s="2" t="s">
        <v>40</v>
      </c>
      <c r="I541" s="2" t="s">
        <v>41</v>
      </c>
      <c r="J541" s="112">
        <v>2084390.0351099998</v>
      </c>
      <c r="K541" s="110"/>
    </row>
    <row r="542" spans="1:11">
      <c r="A542" s="2" t="s">
        <v>49</v>
      </c>
      <c r="B542" s="2" t="s">
        <v>36</v>
      </c>
      <c r="C542" s="2" t="s">
        <v>65</v>
      </c>
      <c r="D542" s="108">
        <v>41791</v>
      </c>
      <c r="E542" s="109">
        <f t="shared" si="10"/>
        <v>6</v>
      </c>
      <c r="F542" s="109" t="s">
        <v>38</v>
      </c>
      <c r="G542" s="2" t="s">
        <v>39</v>
      </c>
      <c r="H542" s="2" t="s">
        <v>40</v>
      </c>
      <c r="I542" s="2" t="s">
        <v>41</v>
      </c>
      <c r="J542" s="112">
        <v>2138384.6289562499</v>
      </c>
      <c r="K542" s="110"/>
    </row>
    <row r="543" spans="1:11">
      <c r="A543" s="2" t="s">
        <v>49</v>
      </c>
      <c r="B543" s="2" t="s">
        <v>36</v>
      </c>
      <c r="C543" s="2" t="s">
        <v>65</v>
      </c>
      <c r="D543" s="108">
        <v>41456</v>
      </c>
      <c r="E543" s="109">
        <f t="shared" si="10"/>
        <v>7</v>
      </c>
      <c r="F543" s="109" t="s">
        <v>38</v>
      </c>
      <c r="G543" s="2" t="s">
        <v>39</v>
      </c>
      <c r="H543" s="2" t="s">
        <v>42</v>
      </c>
      <c r="I543" s="2" t="s">
        <v>41</v>
      </c>
      <c r="J543" s="112">
        <v>5139211.1177422497</v>
      </c>
      <c r="K543" s="110"/>
    </row>
    <row r="544" spans="1:11">
      <c r="A544" s="2" t="s">
        <v>49</v>
      </c>
      <c r="B544" s="2" t="s">
        <v>36</v>
      </c>
      <c r="C544" s="2" t="s">
        <v>65</v>
      </c>
      <c r="D544" s="108">
        <v>41487</v>
      </c>
      <c r="E544" s="109">
        <f t="shared" si="10"/>
        <v>8</v>
      </c>
      <c r="F544" s="109" t="s">
        <v>38</v>
      </c>
      <c r="G544" s="2" t="s">
        <v>39</v>
      </c>
      <c r="H544" s="2" t="s">
        <v>42</v>
      </c>
      <c r="I544" s="2" t="s">
        <v>41</v>
      </c>
      <c r="J544" s="112">
        <v>3946004.6255270001</v>
      </c>
      <c r="K544" s="110"/>
    </row>
    <row r="545" spans="1:11">
      <c r="A545" s="2" t="s">
        <v>49</v>
      </c>
      <c r="B545" s="2" t="s">
        <v>36</v>
      </c>
      <c r="C545" s="2" t="s">
        <v>65</v>
      </c>
      <c r="D545" s="108">
        <v>41518</v>
      </c>
      <c r="E545" s="109">
        <f t="shared" si="10"/>
        <v>9</v>
      </c>
      <c r="F545" s="109" t="s">
        <v>38</v>
      </c>
      <c r="G545" s="2" t="s">
        <v>39</v>
      </c>
      <c r="H545" s="2" t="s">
        <v>42</v>
      </c>
      <c r="I545" s="2" t="s">
        <v>41</v>
      </c>
      <c r="J545" s="112">
        <v>4346383.9848317504</v>
      </c>
      <c r="K545" s="110"/>
    </row>
    <row r="546" spans="1:11">
      <c r="A546" s="2" t="s">
        <v>49</v>
      </c>
      <c r="B546" s="2" t="s">
        <v>36</v>
      </c>
      <c r="C546" s="2" t="s">
        <v>65</v>
      </c>
      <c r="D546" s="108">
        <v>41548</v>
      </c>
      <c r="E546" s="109">
        <f t="shared" si="10"/>
        <v>10</v>
      </c>
      <c r="F546" s="109" t="s">
        <v>38</v>
      </c>
      <c r="G546" s="2" t="s">
        <v>39</v>
      </c>
      <c r="H546" s="2" t="s">
        <v>42</v>
      </c>
      <c r="I546" s="2" t="s">
        <v>41</v>
      </c>
      <c r="J546" s="112">
        <v>4282440.7928499999</v>
      </c>
      <c r="K546" s="110"/>
    </row>
    <row r="547" spans="1:11">
      <c r="A547" s="2" t="s">
        <v>49</v>
      </c>
      <c r="B547" s="2" t="s">
        <v>36</v>
      </c>
      <c r="C547" s="2" t="s">
        <v>65</v>
      </c>
      <c r="D547" s="108">
        <v>41579</v>
      </c>
      <c r="E547" s="109">
        <f t="shared" si="10"/>
        <v>11</v>
      </c>
      <c r="F547" s="109" t="s">
        <v>38</v>
      </c>
      <c r="G547" s="2" t="s">
        <v>39</v>
      </c>
      <c r="H547" s="2" t="s">
        <v>42</v>
      </c>
      <c r="I547" s="2" t="s">
        <v>41</v>
      </c>
      <c r="J547" s="112">
        <v>4041128.2704065</v>
      </c>
      <c r="K547" s="110"/>
    </row>
    <row r="548" spans="1:11">
      <c r="A548" s="2" t="s">
        <v>49</v>
      </c>
      <c r="B548" s="2" t="s">
        <v>36</v>
      </c>
      <c r="C548" s="2" t="s">
        <v>65</v>
      </c>
      <c r="D548" s="108">
        <v>41609</v>
      </c>
      <c r="E548" s="109">
        <f t="shared" si="10"/>
        <v>12</v>
      </c>
      <c r="F548" s="109" t="s">
        <v>38</v>
      </c>
      <c r="G548" s="2" t="s">
        <v>39</v>
      </c>
      <c r="H548" s="2" t="s">
        <v>42</v>
      </c>
      <c r="I548" s="2" t="s">
        <v>41</v>
      </c>
      <c r="J548" s="112">
        <v>4489049.242656</v>
      </c>
      <c r="K548" s="110"/>
    </row>
    <row r="549" spans="1:11">
      <c r="A549" s="2" t="s">
        <v>49</v>
      </c>
      <c r="B549" s="2" t="s">
        <v>36</v>
      </c>
      <c r="C549" s="2" t="s">
        <v>65</v>
      </c>
      <c r="D549" s="108">
        <v>41640</v>
      </c>
      <c r="E549" s="109">
        <f t="shared" si="10"/>
        <v>1</v>
      </c>
      <c r="F549" s="109" t="s">
        <v>38</v>
      </c>
      <c r="G549" s="2" t="s">
        <v>39</v>
      </c>
      <c r="H549" s="2" t="s">
        <v>42</v>
      </c>
      <c r="I549" s="2" t="s">
        <v>41</v>
      </c>
      <c r="J549" s="112">
        <v>6198904.3672349993</v>
      </c>
      <c r="K549" s="110"/>
    </row>
    <row r="550" spans="1:11">
      <c r="A550" s="2" t="s">
        <v>49</v>
      </c>
      <c r="B550" s="2" t="s">
        <v>36</v>
      </c>
      <c r="C550" s="2" t="s">
        <v>65</v>
      </c>
      <c r="D550" s="108">
        <v>41671</v>
      </c>
      <c r="E550" s="109">
        <f t="shared" si="10"/>
        <v>2</v>
      </c>
      <c r="F550" s="109" t="s">
        <v>38</v>
      </c>
      <c r="G550" s="2" t="s">
        <v>39</v>
      </c>
      <c r="H550" s="2" t="s">
        <v>42</v>
      </c>
      <c r="I550" s="2" t="s">
        <v>41</v>
      </c>
      <c r="J550" s="112">
        <v>4648888.2965024998</v>
      </c>
      <c r="K550" s="110"/>
    </row>
    <row r="551" spans="1:11">
      <c r="A551" s="2" t="s">
        <v>49</v>
      </c>
      <c r="B551" s="2" t="s">
        <v>36</v>
      </c>
      <c r="C551" s="2" t="s">
        <v>65</v>
      </c>
      <c r="D551" s="108">
        <v>41699</v>
      </c>
      <c r="E551" s="109">
        <f t="shared" si="10"/>
        <v>3</v>
      </c>
      <c r="F551" s="109" t="s">
        <v>38</v>
      </c>
      <c r="G551" s="2" t="s">
        <v>39</v>
      </c>
      <c r="H551" s="2" t="s">
        <v>42</v>
      </c>
      <c r="I551" s="2" t="s">
        <v>41</v>
      </c>
      <c r="J551" s="112">
        <v>5898315.4044952495</v>
      </c>
      <c r="K551" s="110"/>
    </row>
    <row r="552" spans="1:11">
      <c r="A552" s="2" t="s">
        <v>49</v>
      </c>
      <c r="B552" s="2" t="s">
        <v>36</v>
      </c>
      <c r="C552" s="2" t="s">
        <v>65</v>
      </c>
      <c r="D552" s="108">
        <v>41730</v>
      </c>
      <c r="E552" s="109">
        <f t="shared" si="10"/>
        <v>4</v>
      </c>
      <c r="F552" s="109" t="s">
        <v>38</v>
      </c>
      <c r="G552" s="2" t="s">
        <v>39</v>
      </c>
      <c r="H552" s="2" t="s">
        <v>42</v>
      </c>
      <c r="I552" s="2" t="s">
        <v>41</v>
      </c>
      <c r="J552" s="112">
        <v>4664521.8484669998</v>
      </c>
      <c r="K552" s="110"/>
    </row>
    <row r="553" spans="1:11">
      <c r="A553" s="2" t="s">
        <v>49</v>
      </c>
      <c r="B553" s="2" t="s">
        <v>36</v>
      </c>
      <c r="C553" s="2" t="s">
        <v>65</v>
      </c>
      <c r="D553" s="108">
        <v>41760</v>
      </c>
      <c r="E553" s="109">
        <f t="shared" si="10"/>
        <v>5</v>
      </c>
      <c r="F553" s="109" t="s">
        <v>38</v>
      </c>
      <c r="G553" s="2" t="s">
        <v>39</v>
      </c>
      <c r="H553" s="2" t="s">
        <v>42</v>
      </c>
      <c r="I553" s="2" t="s">
        <v>41</v>
      </c>
      <c r="J553" s="112">
        <v>4250449.1534670005</v>
      </c>
      <c r="K553" s="110"/>
    </row>
    <row r="554" spans="1:11">
      <c r="A554" s="2" t="s">
        <v>49</v>
      </c>
      <c r="B554" s="2" t="s">
        <v>36</v>
      </c>
      <c r="C554" s="2" t="s">
        <v>65</v>
      </c>
      <c r="D554" s="108">
        <v>41791</v>
      </c>
      <c r="E554" s="109">
        <f t="shared" si="10"/>
        <v>6</v>
      </c>
      <c r="F554" s="109" t="s">
        <v>38</v>
      </c>
      <c r="G554" s="2" t="s">
        <v>39</v>
      </c>
      <c r="H554" s="2" t="s">
        <v>42</v>
      </c>
      <c r="I554" s="2" t="s">
        <v>41</v>
      </c>
      <c r="J554" s="112">
        <v>4197744.4401284996</v>
      </c>
      <c r="K554" s="110"/>
    </row>
    <row r="555" spans="1:11">
      <c r="A555" s="2" t="s">
        <v>49</v>
      </c>
      <c r="B555" s="2" t="s">
        <v>36</v>
      </c>
      <c r="C555" s="2" t="s">
        <v>65</v>
      </c>
      <c r="D555" s="108">
        <v>41456</v>
      </c>
      <c r="E555" s="109">
        <f t="shared" si="10"/>
        <v>7</v>
      </c>
      <c r="F555" s="109" t="s">
        <v>38</v>
      </c>
      <c r="G555" s="2" t="s">
        <v>43</v>
      </c>
      <c r="H555" s="2" t="s">
        <v>40</v>
      </c>
      <c r="I555" s="2" t="s">
        <v>41</v>
      </c>
      <c r="J555" s="112">
        <v>2126344.3882868001</v>
      </c>
      <c r="K555" s="110"/>
    </row>
    <row r="556" spans="1:11">
      <c r="A556" s="2" t="s">
        <v>49</v>
      </c>
      <c r="B556" s="2" t="s">
        <v>36</v>
      </c>
      <c r="C556" s="2" t="s">
        <v>65</v>
      </c>
      <c r="D556" s="108">
        <v>41487</v>
      </c>
      <c r="E556" s="109">
        <f t="shared" si="10"/>
        <v>8</v>
      </c>
      <c r="F556" s="109" t="s">
        <v>38</v>
      </c>
      <c r="G556" s="2" t="s">
        <v>43</v>
      </c>
      <c r="H556" s="2" t="s">
        <v>40</v>
      </c>
      <c r="I556" s="2" t="s">
        <v>41</v>
      </c>
      <c r="J556" s="112">
        <v>1830310.04721576</v>
      </c>
      <c r="K556" s="110"/>
    </row>
    <row r="557" spans="1:11">
      <c r="A557" s="2" t="s">
        <v>49</v>
      </c>
      <c r="B557" s="2" t="s">
        <v>36</v>
      </c>
      <c r="C557" s="2" t="s">
        <v>65</v>
      </c>
      <c r="D557" s="108">
        <v>41518</v>
      </c>
      <c r="E557" s="109">
        <f t="shared" si="10"/>
        <v>9</v>
      </c>
      <c r="F557" s="109" t="s">
        <v>38</v>
      </c>
      <c r="G557" s="2" t="s">
        <v>43</v>
      </c>
      <c r="H557" s="2" t="s">
        <v>40</v>
      </c>
      <c r="I557" s="2" t="s">
        <v>41</v>
      </c>
      <c r="J557" s="112">
        <v>1932722.2586980001</v>
      </c>
      <c r="K557" s="110"/>
    </row>
    <row r="558" spans="1:11">
      <c r="A558" s="2" t="s">
        <v>49</v>
      </c>
      <c r="B558" s="2" t="s">
        <v>36</v>
      </c>
      <c r="C558" s="2" t="s">
        <v>65</v>
      </c>
      <c r="D558" s="108">
        <v>41548</v>
      </c>
      <c r="E558" s="109">
        <f t="shared" si="10"/>
        <v>10</v>
      </c>
      <c r="F558" s="109" t="s">
        <v>38</v>
      </c>
      <c r="G558" s="2" t="s">
        <v>43</v>
      </c>
      <c r="H558" s="2" t="s">
        <v>40</v>
      </c>
      <c r="I558" s="2" t="s">
        <v>41</v>
      </c>
      <c r="J558" s="112">
        <v>1863347.8597905599</v>
      </c>
      <c r="K558" s="110"/>
    </row>
    <row r="559" spans="1:11">
      <c r="A559" s="2" t="s">
        <v>49</v>
      </c>
      <c r="B559" s="2" t="s">
        <v>36</v>
      </c>
      <c r="C559" s="2" t="s">
        <v>65</v>
      </c>
      <c r="D559" s="108">
        <v>41579</v>
      </c>
      <c r="E559" s="109">
        <f t="shared" si="10"/>
        <v>11</v>
      </c>
      <c r="F559" s="109" t="s">
        <v>38</v>
      </c>
      <c r="G559" s="2" t="s">
        <v>43</v>
      </c>
      <c r="H559" s="2" t="s">
        <v>40</v>
      </c>
      <c r="I559" s="2" t="s">
        <v>41</v>
      </c>
      <c r="J559" s="112">
        <v>1772855.3065638801</v>
      </c>
      <c r="K559" s="110"/>
    </row>
    <row r="560" spans="1:11">
      <c r="A560" s="2" t="s">
        <v>49</v>
      </c>
      <c r="B560" s="2" t="s">
        <v>36</v>
      </c>
      <c r="C560" s="2" t="s">
        <v>65</v>
      </c>
      <c r="D560" s="108">
        <v>41609</v>
      </c>
      <c r="E560" s="109">
        <f t="shared" si="10"/>
        <v>12</v>
      </c>
      <c r="F560" s="109" t="s">
        <v>38</v>
      </c>
      <c r="G560" s="2" t="s">
        <v>43</v>
      </c>
      <c r="H560" s="2" t="s">
        <v>40</v>
      </c>
      <c r="I560" s="2" t="s">
        <v>41</v>
      </c>
      <c r="J560" s="112">
        <v>1900808.01194328</v>
      </c>
      <c r="K560" s="110"/>
    </row>
    <row r="561" spans="1:11">
      <c r="A561" s="2" t="s">
        <v>49</v>
      </c>
      <c r="B561" s="2" t="s">
        <v>36</v>
      </c>
      <c r="C561" s="2" t="s">
        <v>65</v>
      </c>
      <c r="D561" s="108">
        <v>41640</v>
      </c>
      <c r="E561" s="109">
        <f t="shared" si="10"/>
        <v>1</v>
      </c>
      <c r="F561" s="109" t="s">
        <v>38</v>
      </c>
      <c r="G561" s="2" t="s">
        <v>43</v>
      </c>
      <c r="H561" s="2" t="s">
        <v>40</v>
      </c>
      <c r="I561" s="2" t="s">
        <v>41</v>
      </c>
      <c r="J561" s="112">
        <v>2656208.4777756003</v>
      </c>
      <c r="K561" s="110"/>
    </row>
    <row r="562" spans="1:11">
      <c r="A562" s="2" t="s">
        <v>49</v>
      </c>
      <c r="B562" s="2" t="s">
        <v>36</v>
      </c>
      <c r="C562" s="2" t="s">
        <v>65</v>
      </c>
      <c r="D562" s="108">
        <v>41671</v>
      </c>
      <c r="E562" s="109">
        <f t="shared" si="10"/>
        <v>2</v>
      </c>
      <c r="F562" s="109" t="s">
        <v>38</v>
      </c>
      <c r="G562" s="2" t="s">
        <v>43</v>
      </c>
      <c r="H562" s="2" t="s">
        <v>40</v>
      </c>
      <c r="I562" s="2" t="s">
        <v>41</v>
      </c>
      <c r="J562" s="112">
        <v>2616107.4378318004</v>
      </c>
      <c r="K562" s="110"/>
    </row>
    <row r="563" spans="1:11">
      <c r="A563" s="2" t="s">
        <v>49</v>
      </c>
      <c r="B563" s="2" t="s">
        <v>36</v>
      </c>
      <c r="C563" s="2" t="s">
        <v>65</v>
      </c>
      <c r="D563" s="108">
        <v>41699</v>
      </c>
      <c r="E563" s="109">
        <f t="shared" si="10"/>
        <v>3</v>
      </c>
      <c r="F563" s="109" t="s">
        <v>38</v>
      </c>
      <c r="G563" s="2" t="s">
        <v>43</v>
      </c>
      <c r="H563" s="2" t="s">
        <v>40</v>
      </c>
      <c r="I563" s="2" t="s">
        <v>41</v>
      </c>
      <c r="J563" s="112">
        <v>2497537.4048039801</v>
      </c>
      <c r="K563" s="110"/>
    </row>
    <row r="564" spans="1:11">
      <c r="A564" s="2" t="s">
        <v>49</v>
      </c>
      <c r="B564" s="2" t="s">
        <v>36</v>
      </c>
      <c r="C564" s="2" t="s">
        <v>65</v>
      </c>
      <c r="D564" s="108">
        <v>41730</v>
      </c>
      <c r="E564" s="109">
        <f t="shared" si="10"/>
        <v>4</v>
      </c>
      <c r="F564" s="109" t="s">
        <v>38</v>
      </c>
      <c r="G564" s="2" t="s">
        <v>43</v>
      </c>
      <c r="H564" s="2" t="s">
        <v>40</v>
      </c>
      <c r="I564" s="2" t="s">
        <v>41</v>
      </c>
      <c r="J564" s="112">
        <v>1880594.9392397199</v>
      </c>
      <c r="K564" s="110"/>
    </row>
    <row r="565" spans="1:11">
      <c r="A565" s="2" t="s">
        <v>49</v>
      </c>
      <c r="B565" s="2" t="s">
        <v>36</v>
      </c>
      <c r="C565" s="2" t="s">
        <v>65</v>
      </c>
      <c r="D565" s="108">
        <v>41760</v>
      </c>
      <c r="E565" s="109">
        <f t="shared" si="10"/>
        <v>5</v>
      </c>
      <c r="F565" s="109" t="s">
        <v>38</v>
      </c>
      <c r="G565" s="2" t="s">
        <v>43</v>
      </c>
      <c r="H565" s="2" t="s">
        <v>40</v>
      </c>
      <c r="I565" s="2" t="s">
        <v>41</v>
      </c>
      <c r="J565" s="112">
        <v>1799580.2809168801</v>
      </c>
      <c r="K565" s="110"/>
    </row>
    <row r="566" spans="1:11">
      <c r="A566" s="2" t="s">
        <v>49</v>
      </c>
      <c r="B566" s="2" t="s">
        <v>36</v>
      </c>
      <c r="C566" s="2" t="s">
        <v>65</v>
      </c>
      <c r="D566" s="108">
        <v>41791</v>
      </c>
      <c r="E566" s="109">
        <f t="shared" si="10"/>
        <v>6</v>
      </c>
      <c r="F566" s="109" t="s">
        <v>38</v>
      </c>
      <c r="G566" s="2" t="s">
        <v>43</v>
      </c>
      <c r="H566" s="2" t="s">
        <v>40</v>
      </c>
      <c r="I566" s="2" t="s">
        <v>41</v>
      </c>
      <c r="J566" s="112">
        <v>1962186.22557672</v>
      </c>
      <c r="K566" s="110"/>
    </row>
    <row r="567" spans="1:11">
      <c r="A567" s="2" t="s">
        <v>49</v>
      </c>
      <c r="B567" s="2" t="s">
        <v>36</v>
      </c>
      <c r="C567" s="2" t="s">
        <v>65</v>
      </c>
      <c r="D567" s="108">
        <v>41456</v>
      </c>
      <c r="E567" s="109">
        <f t="shared" si="10"/>
        <v>7</v>
      </c>
      <c r="F567" s="109" t="s">
        <v>38</v>
      </c>
      <c r="G567" s="2" t="s">
        <v>43</v>
      </c>
      <c r="H567" s="2" t="s">
        <v>42</v>
      </c>
      <c r="I567" s="2" t="s">
        <v>41</v>
      </c>
      <c r="J567" s="112">
        <v>3873782.0619640001</v>
      </c>
      <c r="K567" s="110"/>
    </row>
    <row r="568" spans="1:11">
      <c r="A568" s="2" t="s">
        <v>49</v>
      </c>
      <c r="B568" s="2" t="s">
        <v>36</v>
      </c>
      <c r="C568" s="2" t="s">
        <v>65</v>
      </c>
      <c r="D568" s="108">
        <v>41487</v>
      </c>
      <c r="E568" s="109">
        <f t="shared" si="10"/>
        <v>8</v>
      </c>
      <c r="F568" s="109" t="s">
        <v>38</v>
      </c>
      <c r="G568" s="2" t="s">
        <v>43</v>
      </c>
      <c r="H568" s="2" t="s">
        <v>42</v>
      </c>
      <c r="I568" s="2" t="s">
        <v>41</v>
      </c>
      <c r="J568" s="112">
        <v>3236640.6193384002</v>
      </c>
      <c r="K568" s="110"/>
    </row>
    <row r="569" spans="1:11">
      <c r="A569" s="2" t="s">
        <v>49</v>
      </c>
      <c r="B569" s="2" t="s">
        <v>36</v>
      </c>
      <c r="C569" s="2" t="s">
        <v>65</v>
      </c>
      <c r="D569" s="108">
        <v>41518</v>
      </c>
      <c r="E569" s="109">
        <f t="shared" si="10"/>
        <v>9</v>
      </c>
      <c r="F569" s="109" t="s">
        <v>38</v>
      </c>
      <c r="G569" s="2" t="s">
        <v>43</v>
      </c>
      <c r="H569" s="2" t="s">
        <v>42</v>
      </c>
      <c r="I569" s="2" t="s">
        <v>41</v>
      </c>
      <c r="J569" s="112">
        <v>3452365.4743496003</v>
      </c>
      <c r="K569" s="110"/>
    </row>
    <row r="570" spans="1:11">
      <c r="A570" s="2" t="s">
        <v>49</v>
      </c>
      <c r="B570" s="2" t="s">
        <v>36</v>
      </c>
      <c r="C570" s="2" t="s">
        <v>65</v>
      </c>
      <c r="D570" s="108">
        <v>41548</v>
      </c>
      <c r="E570" s="109">
        <f t="shared" si="10"/>
        <v>10</v>
      </c>
      <c r="F570" s="109" t="s">
        <v>38</v>
      </c>
      <c r="G570" s="2" t="s">
        <v>43</v>
      </c>
      <c r="H570" s="2" t="s">
        <v>42</v>
      </c>
      <c r="I570" s="2" t="s">
        <v>41</v>
      </c>
      <c r="J570" s="112">
        <v>3356591.8241904001</v>
      </c>
      <c r="K570" s="110"/>
    </row>
    <row r="571" spans="1:11">
      <c r="A571" s="2" t="s">
        <v>49</v>
      </c>
      <c r="B571" s="2" t="s">
        <v>36</v>
      </c>
      <c r="C571" s="2" t="s">
        <v>65</v>
      </c>
      <c r="D571" s="108">
        <v>41579</v>
      </c>
      <c r="E571" s="109">
        <f t="shared" si="10"/>
        <v>11</v>
      </c>
      <c r="F571" s="109" t="s">
        <v>38</v>
      </c>
      <c r="G571" s="2" t="s">
        <v>43</v>
      </c>
      <c r="H571" s="2" t="s">
        <v>42</v>
      </c>
      <c r="I571" s="2" t="s">
        <v>41</v>
      </c>
      <c r="J571" s="112">
        <v>3011576.2034932002</v>
      </c>
      <c r="K571" s="110"/>
    </row>
    <row r="572" spans="1:11">
      <c r="A572" s="2" t="s">
        <v>49</v>
      </c>
      <c r="B572" s="2" t="s">
        <v>36</v>
      </c>
      <c r="C572" s="2" t="s">
        <v>65</v>
      </c>
      <c r="D572" s="108">
        <v>41609</v>
      </c>
      <c r="E572" s="109">
        <f t="shared" si="10"/>
        <v>12</v>
      </c>
      <c r="F572" s="109" t="s">
        <v>38</v>
      </c>
      <c r="G572" s="2" t="s">
        <v>43</v>
      </c>
      <c r="H572" s="2" t="s">
        <v>42</v>
      </c>
      <c r="I572" s="2" t="s">
        <v>41</v>
      </c>
      <c r="J572" s="112">
        <v>3605073.1360128</v>
      </c>
      <c r="K572" s="110"/>
    </row>
    <row r="573" spans="1:11">
      <c r="A573" s="2" t="s">
        <v>49</v>
      </c>
      <c r="B573" s="2" t="s">
        <v>36</v>
      </c>
      <c r="C573" s="2" t="s">
        <v>65</v>
      </c>
      <c r="D573" s="108">
        <v>41640</v>
      </c>
      <c r="E573" s="109">
        <f t="shared" si="10"/>
        <v>1</v>
      </c>
      <c r="F573" s="109" t="s">
        <v>38</v>
      </c>
      <c r="G573" s="2" t="s">
        <v>43</v>
      </c>
      <c r="H573" s="2" t="s">
        <v>42</v>
      </c>
      <c r="I573" s="2" t="s">
        <v>41</v>
      </c>
      <c r="J573" s="112">
        <v>5213462.9938199995</v>
      </c>
      <c r="K573" s="110"/>
    </row>
    <row r="574" spans="1:11">
      <c r="A574" s="2" t="s">
        <v>49</v>
      </c>
      <c r="B574" s="2" t="s">
        <v>36</v>
      </c>
      <c r="C574" s="2" t="s">
        <v>65</v>
      </c>
      <c r="D574" s="108">
        <v>41671</v>
      </c>
      <c r="E574" s="109">
        <f t="shared" si="10"/>
        <v>2</v>
      </c>
      <c r="F574" s="109" t="s">
        <v>38</v>
      </c>
      <c r="G574" s="2" t="s">
        <v>43</v>
      </c>
      <c r="H574" s="2" t="s">
        <v>42</v>
      </c>
      <c r="I574" s="2" t="s">
        <v>41</v>
      </c>
      <c r="J574" s="112">
        <v>4601973.0645340011</v>
      </c>
      <c r="K574" s="110"/>
    </row>
    <row r="575" spans="1:11">
      <c r="A575" s="2" t="s">
        <v>49</v>
      </c>
      <c r="B575" s="2" t="s">
        <v>36</v>
      </c>
      <c r="C575" s="2" t="s">
        <v>65</v>
      </c>
      <c r="D575" s="108">
        <v>41699</v>
      </c>
      <c r="E575" s="109">
        <f t="shared" si="10"/>
        <v>3</v>
      </c>
      <c r="F575" s="109" t="s">
        <v>38</v>
      </c>
      <c r="G575" s="2" t="s">
        <v>43</v>
      </c>
      <c r="H575" s="2" t="s">
        <v>42</v>
      </c>
      <c r="I575" s="2" t="s">
        <v>41</v>
      </c>
      <c r="J575" s="112">
        <v>4341474.4526009997</v>
      </c>
      <c r="K575" s="110"/>
    </row>
    <row r="576" spans="1:11">
      <c r="A576" s="2" t="s">
        <v>49</v>
      </c>
      <c r="B576" s="2" t="s">
        <v>36</v>
      </c>
      <c r="C576" s="2" t="s">
        <v>65</v>
      </c>
      <c r="D576" s="108">
        <v>41730</v>
      </c>
      <c r="E576" s="109">
        <f t="shared" si="10"/>
        <v>4</v>
      </c>
      <c r="F576" s="109" t="s">
        <v>38</v>
      </c>
      <c r="G576" s="2" t="s">
        <v>43</v>
      </c>
      <c r="H576" s="2" t="s">
        <v>42</v>
      </c>
      <c r="I576" s="2" t="s">
        <v>41</v>
      </c>
      <c r="J576" s="112">
        <v>4348448.7778535997</v>
      </c>
      <c r="K576" s="110"/>
    </row>
    <row r="577" spans="1:11">
      <c r="A577" s="2" t="s">
        <v>49</v>
      </c>
      <c r="B577" s="2" t="s">
        <v>36</v>
      </c>
      <c r="C577" s="2" t="s">
        <v>65</v>
      </c>
      <c r="D577" s="108">
        <v>41760</v>
      </c>
      <c r="E577" s="109">
        <f t="shared" si="10"/>
        <v>5</v>
      </c>
      <c r="F577" s="109" t="s">
        <v>38</v>
      </c>
      <c r="G577" s="2" t="s">
        <v>43</v>
      </c>
      <c r="H577" s="2" t="s">
        <v>42</v>
      </c>
      <c r="I577" s="2" t="s">
        <v>41</v>
      </c>
      <c r="J577" s="112">
        <v>3249860.6738448003</v>
      </c>
      <c r="K577" s="110"/>
    </row>
    <row r="578" spans="1:11">
      <c r="A578" s="2" t="s">
        <v>49</v>
      </c>
      <c r="B578" s="2" t="s">
        <v>36</v>
      </c>
      <c r="C578" s="2" t="s">
        <v>65</v>
      </c>
      <c r="D578" s="108">
        <v>41791</v>
      </c>
      <c r="E578" s="109">
        <f t="shared" si="10"/>
        <v>6</v>
      </c>
      <c r="F578" s="109" t="s">
        <v>38</v>
      </c>
      <c r="G578" s="2" t="s">
        <v>43</v>
      </c>
      <c r="H578" s="2" t="s">
        <v>42</v>
      </c>
      <c r="I578" s="2" t="s">
        <v>41</v>
      </c>
      <c r="J578" s="112">
        <v>3447637.2776856003</v>
      </c>
      <c r="K578" s="110"/>
    </row>
    <row r="579" spans="1:11">
      <c r="A579" s="2" t="s">
        <v>49</v>
      </c>
      <c r="B579" s="2" t="s">
        <v>36</v>
      </c>
      <c r="C579" s="2" t="s">
        <v>65</v>
      </c>
      <c r="D579" s="108">
        <v>41456</v>
      </c>
      <c r="E579" s="109">
        <f t="shared" si="10"/>
        <v>7</v>
      </c>
      <c r="F579" s="109" t="s">
        <v>38</v>
      </c>
      <c r="G579" s="2" t="s">
        <v>44</v>
      </c>
      <c r="H579" s="2" t="s">
        <v>40</v>
      </c>
      <c r="I579" s="2" t="s">
        <v>41</v>
      </c>
      <c r="J579" s="112">
        <v>4205710.5050467979</v>
      </c>
      <c r="K579" s="110"/>
    </row>
    <row r="580" spans="1:11">
      <c r="A580" s="2" t="s">
        <v>49</v>
      </c>
      <c r="B580" s="2" t="s">
        <v>36</v>
      </c>
      <c r="C580" s="2" t="s">
        <v>65</v>
      </c>
      <c r="D580" s="108">
        <v>41487</v>
      </c>
      <c r="E580" s="109">
        <f t="shared" si="10"/>
        <v>8</v>
      </c>
      <c r="F580" s="109" t="s">
        <v>38</v>
      </c>
      <c r="G580" s="2" t="s">
        <v>44</v>
      </c>
      <c r="H580" s="2" t="s">
        <v>40</v>
      </c>
      <c r="I580" s="2" t="s">
        <v>41</v>
      </c>
      <c r="J580" s="112">
        <v>3388330.7652803189</v>
      </c>
      <c r="K580" s="110"/>
    </row>
    <row r="581" spans="1:11">
      <c r="A581" s="2" t="s">
        <v>49</v>
      </c>
      <c r="B581" s="2" t="s">
        <v>36</v>
      </c>
      <c r="C581" s="2" t="s">
        <v>65</v>
      </c>
      <c r="D581" s="108">
        <v>41518</v>
      </c>
      <c r="E581" s="109">
        <f t="shared" si="10"/>
        <v>9</v>
      </c>
      <c r="F581" s="109" t="s">
        <v>38</v>
      </c>
      <c r="G581" s="2" t="s">
        <v>44</v>
      </c>
      <c r="H581" s="2" t="s">
        <v>40</v>
      </c>
      <c r="I581" s="2" t="s">
        <v>41</v>
      </c>
      <c r="J581" s="112">
        <v>4067080.518160814</v>
      </c>
      <c r="K581" s="110"/>
    </row>
    <row r="582" spans="1:11">
      <c r="A582" s="2" t="s">
        <v>49</v>
      </c>
      <c r="B582" s="2" t="s">
        <v>36</v>
      </c>
      <c r="C582" s="2" t="s">
        <v>65</v>
      </c>
      <c r="D582" s="108">
        <v>41548</v>
      </c>
      <c r="E582" s="109">
        <f t="shared" si="10"/>
        <v>10</v>
      </c>
      <c r="F582" s="109" t="s">
        <v>38</v>
      </c>
      <c r="G582" s="2" t="s">
        <v>44</v>
      </c>
      <c r="H582" s="2" t="s">
        <v>40</v>
      </c>
      <c r="I582" s="2" t="s">
        <v>41</v>
      </c>
      <c r="J582" s="112">
        <v>3744069.5923996787</v>
      </c>
      <c r="K582" s="110"/>
    </row>
    <row r="583" spans="1:11">
      <c r="A583" s="2" t="s">
        <v>49</v>
      </c>
      <c r="B583" s="2" t="s">
        <v>36</v>
      </c>
      <c r="C583" s="2" t="s">
        <v>65</v>
      </c>
      <c r="D583" s="108">
        <v>41579</v>
      </c>
      <c r="E583" s="109">
        <f t="shared" si="10"/>
        <v>11</v>
      </c>
      <c r="F583" s="109" t="s">
        <v>38</v>
      </c>
      <c r="G583" s="2" t="s">
        <v>44</v>
      </c>
      <c r="H583" s="2" t="s">
        <v>40</v>
      </c>
      <c r="I583" s="2" t="s">
        <v>41</v>
      </c>
      <c r="J583" s="112">
        <v>3462813.1125993291</v>
      </c>
      <c r="K583" s="110"/>
    </row>
    <row r="584" spans="1:11">
      <c r="A584" s="2" t="s">
        <v>49</v>
      </c>
      <c r="B584" s="2" t="s">
        <v>36</v>
      </c>
      <c r="C584" s="2" t="s">
        <v>65</v>
      </c>
      <c r="D584" s="108">
        <v>41609</v>
      </c>
      <c r="E584" s="109">
        <f t="shared" si="10"/>
        <v>12</v>
      </c>
      <c r="F584" s="109" t="s">
        <v>38</v>
      </c>
      <c r="G584" s="2" t="s">
        <v>44</v>
      </c>
      <c r="H584" s="2" t="s">
        <v>40</v>
      </c>
      <c r="I584" s="2" t="s">
        <v>41</v>
      </c>
      <c r="J584" s="112">
        <v>3568361.8434775192</v>
      </c>
      <c r="K584" s="110"/>
    </row>
    <row r="585" spans="1:11">
      <c r="A585" s="2" t="s">
        <v>49</v>
      </c>
      <c r="B585" s="2" t="s">
        <v>36</v>
      </c>
      <c r="C585" s="2" t="s">
        <v>65</v>
      </c>
      <c r="D585" s="108">
        <v>41640</v>
      </c>
      <c r="E585" s="109">
        <f t="shared" si="10"/>
        <v>1</v>
      </c>
      <c r="F585" s="109" t="s">
        <v>38</v>
      </c>
      <c r="G585" s="2" t="s">
        <v>44</v>
      </c>
      <c r="H585" s="2" t="s">
        <v>40</v>
      </c>
      <c r="I585" s="2" t="s">
        <v>41</v>
      </c>
      <c r="J585" s="112">
        <v>5471503.3322801981</v>
      </c>
      <c r="K585" s="110"/>
    </row>
    <row r="586" spans="1:11">
      <c r="A586" s="2" t="s">
        <v>49</v>
      </c>
      <c r="B586" s="2" t="s">
        <v>36</v>
      </c>
      <c r="C586" s="2" t="s">
        <v>65</v>
      </c>
      <c r="D586" s="108">
        <v>41671</v>
      </c>
      <c r="E586" s="109">
        <f t="shared" si="10"/>
        <v>2</v>
      </c>
      <c r="F586" s="109" t="s">
        <v>38</v>
      </c>
      <c r="G586" s="2" t="s">
        <v>44</v>
      </c>
      <c r="H586" s="2" t="s">
        <v>40</v>
      </c>
      <c r="I586" s="2" t="s">
        <v>41</v>
      </c>
      <c r="J586" s="112">
        <v>5059522.5801976481</v>
      </c>
      <c r="K586" s="110"/>
    </row>
    <row r="587" spans="1:11">
      <c r="A587" s="2" t="s">
        <v>49</v>
      </c>
      <c r="B587" s="2" t="s">
        <v>36</v>
      </c>
      <c r="C587" s="2" t="s">
        <v>65</v>
      </c>
      <c r="D587" s="108">
        <v>41699</v>
      </c>
      <c r="E587" s="109">
        <f t="shared" si="10"/>
        <v>3</v>
      </c>
      <c r="F587" s="109" t="s">
        <v>38</v>
      </c>
      <c r="G587" s="2" t="s">
        <v>44</v>
      </c>
      <c r="H587" s="2" t="s">
        <v>40</v>
      </c>
      <c r="I587" s="2" t="s">
        <v>41</v>
      </c>
      <c r="J587" s="112">
        <v>4550701.2166301943</v>
      </c>
      <c r="K587" s="110"/>
    </row>
    <row r="588" spans="1:11">
      <c r="A588" s="2" t="s">
        <v>49</v>
      </c>
      <c r="B588" s="2" t="s">
        <v>36</v>
      </c>
      <c r="C588" s="2" t="s">
        <v>65</v>
      </c>
      <c r="D588" s="108">
        <v>41730</v>
      </c>
      <c r="E588" s="109">
        <f t="shared" si="10"/>
        <v>4</v>
      </c>
      <c r="F588" s="109" t="s">
        <v>38</v>
      </c>
      <c r="G588" s="2" t="s">
        <v>44</v>
      </c>
      <c r="H588" s="2" t="s">
        <v>40</v>
      </c>
      <c r="I588" s="2" t="s">
        <v>41</v>
      </c>
      <c r="J588" s="112">
        <v>4783246.4214486899</v>
      </c>
      <c r="K588" s="110"/>
    </row>
    <row r="589" spans="1:11">
      <c r="A589" s="2" t="s">
        <v>49</v>
      </c>
      <c r="B589" s="2" t="s">
        <v>36</v>
      </c>
      <c r="C589" s="2" t="s">
        <v>65</v>
      </c>
      <c r="D589" s="108">
        <v>41760</v>
      </c>
      <c r="E589" s="109">
        <f t="shared" si="10"/>
        <v>5</v>
      </c>
      <c r="F589" s="109" t="s">
        <v>38</v>
      </c>
      <c r="G589" s="2" t="s">
        <v>44</v>
      </c>
      <c r="H589" s="2" t="s">
        <v>40</v>
      </c>
      <c r="I589" s="2" t="s">
        <v>41</v>
      </c>
      <c r="J589" s="112">
        <v>3615900.6923301592</v>
      </c>
      <c r="K589" s="110"/>
    </row>
    <row r="590" spans="1:11">
      <c r="A590" s="2" t="s">
        <v>49</v>
      </c>
      <c r="B590" s="2" t="s">
        <v>36</v>
      </c>
      <c r="C590" s="2" t="s">
        <v>65</v>
      </c>
      <c r="D590" s="108">
        <v>41791</v>
      </c>
      <c r="E590" s="109">
        <f t="shared" si="10"/>
        <v>6</v>
      </c>
      <c r="F590" s="109" t="s">
        <v>38</v>
      </c>
      <c r="G590" s="2" t="s">
        <v>44</v>
      </c>
      <c r="H590" s="2" t="s">
        <v>40</v>
      </c>
      <c r="I590" s="2" t="s">
        <v>41</v>
      </c>
      <c r="J590" s="112">
        <v>3879202.5837155385</v>
      </c>
      <c r="K590" s="110"/>
    </row>
    <row r="591" spans="1:11">
      <c r="A591" s="2" t="s">
        <v>49</v>
      </c>
      <c r="B591" s="2" t="s">
        <v>36</v>
      </c>
      <c r="C591" s="2" t="s">
        <v>66</v>
      </c>
      <c r="D591" s="108">
        <v>41456</v>
      </c>
      <c r="E591" s="109">
        <f>MONTH(D591)</f>
        <v>7</v>
      </c>
      <c r="F591" s="109" t="s">
        <v>38</v>
      </c>
      <c r="G591" s="2" t="s">
        <v>39</v>
      </c>
      <c r="H591" s="2" t="s">
        <v>40</v>
      </c>
      <c r="I591" s="2" t="s">
        <v>41</v>
      </c>
      <c r="J591" s="112">
        <v>1689221.1490034999</v>
      </c>
      <c r="K591" s="110"/>
    </row>
    <row r="592" spans="1:11">
      <c r="A592" s="2" t="s">
        <v>49</v>
      </c>
      <c r="B592" s="2" t="s">
        <v>36</v>
      </c>
      <c r="C592" s="2" t="s">
        <v>66</v>
      </c>
      <c r="D592" s="108">
        <v>41487</v>
      </c>
      <c r="E592" s="109">
        <f t="shared" ref="E592:E655" si="11">MONTH(D592)</f>
        <v>8</v>
      </c>
      <c r="F592" s="109" t="s">
        <v>38</v>
      </c>
      <c r="G592" s="2" t="s">
        <v>39</v>
      </c>
      <c r="H592" s="2" t="s">
        <v>40</v>
      </c>
      <c r="I592" s="2" t="s">
        <v>41</v>
      </c>
      <c r="J592" s="112">
        <v>2059921.8667754997</v>
      </c>
      <c r="K592" s="110"/>
    </row>
    <row r="593" spans="1:11">
      <c r="A593" s="2" t="s">
        <v>49</v>
      </c>
      <c r="B593" s="2" t="s">
        <v>36</v>
      </c>
      <c r="C593" s="2" t="s">
        <v>66</v>
      </c>
      <c r="D593" s="108">
        <v>41518</v>
      </c>
      <c r="E593" s="109">
        <f t="shared" si="11"/>
        <v>9</v>
      </c>
      <c r="F593" s="109" t="s">
        <v>38</v>
      </c>
      <c r="G593" s="2" t="s">
        <v>39</v>
      </c>
      <c r="H593" s="2" t="s">
        <v>40</v>
      </c>
      <c r="I593" s="2" t="s">
        <v>41</v>
      </c>
      <c r="J593" s="112">
        <v>1793176.531129</v>
      </c>
      <c r="K593" s="110"/>
    </row>
    <row r="594" spans="1:11">
      <c r="A594" s="2" t="s">
        <v>49</v>
      </c>
      <c r="B594" s="2" t="s">
        <v>36</v>
      </c>
      <c r="C594" s="2" t="s">
        <v>66</v>
      </c>
      <c r="D594" s="108">
        <v>41548</v>
      </c>
      <c r="E594" s="109">
        <f t="shared" si="11"/>
        <v>10</v>
      </c>
      <c r="F594" s="109" t="s">
        <v>38</v>
      </c>
      <c r="G594" s="2" t="s">
        <v>39</v>
      </c>
      <c r="H594" s="2" t="s">
        <v>40</v>
      </c>
      <c r="I594" s="2" t="s">
        <v>41</v>
      </c>
      <c r="J594" s="112">
        <v>1547855.7555440001</v>
      </c>
      <c r="K594" s="110"/>
    </row>
    <row r="595" spans="1:11">
      <c r="A595" s="2" t="s">
        <v>49</v>
      </c>
      <c r="B595" s="2" t="s">
        <v>36</v>
      </c>
      <c r="C595" s="2" t="s">
        <v>66</v>
      </c>
      <c r="D595" s="108">
        <v>41579</v>
      </c>
      <c r="E595" s="109">
        <f t="shared" si="11"/>
        <v>11</v>
      </c>
      <c r="F595" s="109" t="s">
        <v>38</v>
      </c>
      <c r="G595" s="2" t="s">
        <v>39</v>
      </c>
      <c r="H595" s="2" t="s">
        <v>40</v>
      </c>
      <c r="I595" s="2" t="s">
        <v>41</v>
      </c>
      <c r="J595" s="112">
        <v>1621360.3148906252</v>
      </c>
      <c r="K595" s="110"/>
    </row>
    <row r="596" spans="1:11">
      <c r="A596" s="2" t="s">
        <v>49</v>
      </c>
      <c r="B596" s="2" t="s">
        <v>36</v>
      </c>
      <c r="C596" s="2" t="s">
        <v>66</v>
      </c>
      <c r="D596" s="108">
        <v>41609</v>
      </c>
      <c r="E596" s="109">
        <f t="shared" si="11"/>
        <v>12</v>
      </c>
      <c r="F596" s="109" t="s">
        <v>38</v>
      </c>
      <c r="G596" s="2" t="s">
        <v>39</v>
      </c>
      <c r="H596" s="2" t="s">
        <v>40</v>
      </c>
      <c r="I596" s="2" t="s">
        <v>41</v>
      </c>
      <c r="J596" s="112">
        <v>1330451.9418015</v>
      </c>
      <c r="K596" s="110"/>
    </row>
    <row r="597" spans="1:11">
      <c r="A597" s="2" t="s">
        <v>49</v>
      </c>
      <c r="B597" s="2" t="s">
        <v>36</v>
      </c>
      <c r="C597" s="2" t="s">
        <v>66</v>
      </c>
      <c r="D597" s="108">
        <v>41640</v>
      </c>
      <c r="E597" s="109">
        <f t="shared" si="11"/>
        <v>1</v>
      </c>
      <c r="F597" s="109" t="s">
        <v>38</v>
      </c>
      <c r="G597" s="2" t="s">
        <v>39</v>
      </c>
      <c r="H597" s="2" t="s">
        <v>40</v>
      </c>
      <c r="I597" s="2" t="s">
        <v>41</v>
      </c>
      <c r="J597" s="112">
        <v>2228780.4880005</v>
      </c>
      <c r="K597" s="110"/>
    </row>
    <row r="598" spans="1:11">
      <c r="A598" s="2" t="s">
        <v>49</v>
      </c>
      <c r="B598" s="2" t="s">
        <v>36</v>
      </c>
      <c r="C598" s="2" t="s">
        <v>66</v>
      </c>
      <c r="D598" s="108">
        <v>41671</v>
      </c>
      <c r="E598" s="109">
        <f t="shared" si="11"/>
        <v>2</v>
      </c>
      <c r="F598" s="109" t="s">
        <v>38</v>
      </c>
      <c r="G598" s="2" t="s">
        <v>39</v>
      </c>
      <c r="H598" s="2" t="s">
        <v>40</v>
      </c>
      <c r="I598" s="2" t="s">
        <v>41</v>
      </c>
      <c r="J598" s="112">
        <v>2185969.2785069998</v>
      </c>
      <c r="K598" s="110"/>
    </row>
    <row r="599" spans="1:11">
      <c r="A599" s="2" t="s">
        <v>49</v>
      </c>
      <c r="B599" s="2" t="s">
        <v>36</v>
      </c>
      <c r="C599" s="2" t="s">
        <v>66</v>
      </c>
      <c r="D599" s="108">
        <v>41699</v>
      </c>
      <c r="E599" s="109">
        <f t="shared" si="11"/>
        <v>3</v>
      </c>
      <c r="F599" s="109" t="s">
        <v>38</v>
      </c>
      <c r="G599" s="2" t="s">
        <v>39</v>
      </c>
      <c r="H599" s="2" t="s">
        <v>40</v>
      </c>
      <c r="I599" s="2" t="s">
        <v>41</v>
      </c>
      <c r="J599" s="112">
        <v>1950392.0613048752</v>
      </c>
      <c r="K599" s="110"/>
    </row>
    <row r="600" spans="1:11">
      <c r="A600" s="2" t="s">
        <v>49</v>
      </c>
      <c r="B600" s="2" t="s">
        <v>36</v>
      </c>
      <c r="C600" s="2" t="s">
        <v>66</v>
      </c>
      <c r="D600" s="108">
        <v>41730</v>
      </c>
      <c r="E600" s="109">
        <f t="shared" si="11"/>
        <v>4</v>
      </c>
      <c r="F600" s="109" t="s">
        <v>38</v>
      </c>
      <c r="G600" s="2" t="s">
        <v>39</v>
      </c>
      <c r="H600" s="2" t="s">
        <v>40</v>
      </c>
      <c r="I600" s="2" t="s">
        <v>41</v>
      </c>
      <c r="J600" s="112">
        <v>1986295.0526719999</v>
      </c>
      <c r="K600" s="110"/>
    </row>
    <row r="601" spans="1:11">
      <c r="A601" s="2" t="s">
        <v>49</v>
      </c>
      <c r="B601" s="2" t="s">
        <v>36</v>
      </c>
      <c r="C601" s="2" t="s">
        <v>66</v>
      </c>
      <c r="D601" s="108">
        <v>41760</v>
      </c>
      <c r="E601" s="109">
        <f t="shared" si="11"/>
        <v>5</v>
      </c>
      <c r="F601" s="109" t="s">
        <v>38</v>
      </c>
      <c r="G601" s="2" t="s">
        <v>39</v>
      </c>
      <c r="H601" s="2" t="s">
        <v>40</v>
      </c>
      <c r="I601" s="2" t="s">
        <v>41</v>
      </c>
      <c r="J601" s="112">
        <v>2071155.7982568748</v>
      </c>
      <c r="K601" s="110"/>
    </row>
    <row r="602" spans="1:11">
      <c r="A602" s="2" t="s">
        <v>49</v>
      </c>
      <c r="B602" s="2" t="s">
        <v>36</v>
      </c>
      <c r="C602" s="2" t="s">
        <v>66</v>
      </c>
      <c r="D602" s="108">
        <v>41791</v>
      </c>
      <c r="E602" s="109">
        <f t="shared" si="11"/>
        <v>6</v>
      </c>
      <c r="F602" s="109" t="s">
        <v>38</v>
      </c>
      <c r="G602" s="2" t="s">
        <v>39</v>
      </c>
      <c r="H602" s="2" t="s">
        <v>40</v>
      </c>
      <c r="I602" s="2" t="s">
        <v>41</v>
      </c>
      <c r="J602" s="112">
        <v>2273512.0860041254</v>
      </c>
      <c r="K602" s="110"/>
    </row>
    <row r="603" spans="1:11">
      <c r="A603" s="2" t="s">
        <v>49</v>
      </c>
      <c r="B603" s="2" t="s">
        <v>36</v>
      </c>
      <c r="C603" s="2" t="s">
        <v>66</v>
      </c>
      <c r="D603" s="108">
        <v>41456</v>
      </c>
      <c r="E603" s="109">
        <f t="shared" si="11"/>
        <v>7</v>
      </c>
      <c r="F603" s="109" t="s">
        <v>38</v>
      </c>
      <c r="G603" s="2" t="s">
        <v>39</v>
      </c>
      <c r="H603" s="2" t="s">
        <v>42</v>
      </c>
      <c r="I603" s="2" t="s">
        <v>41</v>
      </c>
      <c r="J603" s="112">
        <v>3229019.3481892501</v>
      </c>
      <c r="K603" s="110"/>
    </row>
    <row r="604" spans="1:11">
      <c r="A604" s="2" t="s">
        <v>49</v>
      </c>
      <c r="B604" s="2" t="s">
        <v>36</v>
      </c>
      <c r="C604" s="2" t="s">
        <v>66</v>
      </c>
      <c r="D604" s="108">
        <v>41487</v>
      </c>
      <c r="E604" s="109">
        <f t="shared" si="11"/>
        <v>8</v>
      </c>
      <c r="F604" s="109" t="s">
        <v>38</v>
      </c>
      <c r="G604" s="2" t="s">
        <v>39</v>
      </c>
      <c r="H604" s="2" t="s">
        <v>42</v>
      </c>
      <c r="I604" s="2" t="s">
        <v>41</v>
      </c>
      <c r="J604" s="112">
        <v>3998074.953249</v>
      </c>
      <c r="K604" s="110"/>
    </row>
    <row r="605" spans="1:11">
      <c r="A605" s="2" t="s">
        <v>49</v>
      </c>
      <c r="B605" s="2" t="s">
        <v>36</v>
      </c>
      <c r="C605" s="2" t="s">
        <v>66</v>
      </c>
      <c r="D605" s="108">
        <v>41518</v>
      </c>
      <c r="E605" s="109">
        <f t="shared" si="11"/>
        <v>9</v>
      </c>
      <c r="F605" s="109" t="s">
        <v>38</v>
      </c>
      <c r="G605" s="2" t="s">
        <v>39</v>
      </c>
      <c r="H605" s="2" t="s">
        <v>42</v>
      </c>
      <c r="I605" s="2" t="s">
        <v>41</v>
      </c>
      <c r="J605" s="112">
        <v>3458560.3451040001</v>
      </c>
      <c r="K605" s="110"/>
    </row>
    <row r="606" spans="1:11">
      <c r="A606" s="2" t="s">
        <v>49</v>
      </c>
      <c r="B606" s="2" t="s">
        <v>36</v>
      </c>
      <c r="C606" s="2" t="s">
        <v>66</v>
      </c>
      <c r="D606" s="108">
        <v>41548</v>
      </c>
      <c r="E606" s="109">
        <f t="shared" si="11"/>
        <v>10</v>
      </c>
      <c r="F606" s="109" t="s">
        <v>38</v>
      </c>
      <c r="G606" s="2" t="s">
        <v>39</v>
      </c>
      <c r="H606" s="2" t="s">
        <v>42</v>
      </c>
      <c r="I606" s="2" t="s">
        <v>41</v>
      </c>
      <c r="J606" s="112">
        <v>2863773.4980290001</v>
      </c>
      <c r="K606" s="110"/>
    </row>
    <row r="607" spans="1:11">
      <c r="A607" s="2" t="s">
        <v>49</v>
      </c>
      <c r="B607" s="2" t="s">
        <v>36</v>
      </c>
      <c r="C607" s="2" t="s">
        <v>66</v>
      </c>
      <c r="D607" s="108">
        <v>41579</v>
      </c>
      <c r="E607" s="109">
        <f t="shared" si="11"/>
        <v>11</v>
      </c>
      <c r="F607" s="109" t="s">
        <v>38</v>
      </c>
      <c r="G607" s="2" t="s">
        <v>39</v>
      </c>
      <c r="H607" s="2" t="s">
        <v>42</v>
      </c>
      <c r="I607" s="2" t="s">
        <v>41</v>
      </c>
      <c r="J607" s="112">
        <v>3126213.72064</v>
      </c>
      <c r="K607" s="110"/>
    </row>
    <row r="608" spans="1:11">
      <c r="A608" s="2" t="s">
        <v>49</v>
      </c>
      <c r="B608" s="2" t="s">
        <v>36</v>
      </c>
      <c r="C608" s="2" t="s">
        <v>66</v>
      </c>
      <c r="D608" s="108">
        <v>41609</v>
      </c>
      <c r="E608" s="109">
        <f t="shared" si="11"/>
        <v>12</v>
      </c>
      <c r="F608" s="109" t="s">
        <v>38</v>
      </c>
      <c r="G608" s="2" t="s">
        <v>39</v>
      </c>
      <c r="H608" s="2" t="s">
        <v>42</v>
      </c>
      <c r="I608" s="2" t="s">
        <v>41</v>
      </c>
      <c r="J608" s="112">
        <v>2691566.5882560001</v>
      </c>
      <c r="K608" s="110"/>
    </row>
    <row r="609" spans="1:11">
      <c r="A609" s="2" t="s">
        <v>49</v>
      </c>
      <c r="B609" s="2" t="s">
        <v>36</v>
      </c>
      <c r="C609" s="2" t="s">
        <v>66</v>
      </c>
      <c r="D609" s="108">
        <v>41640</v>
      </c>
      <c r="E609" s="109">
        <f t="shared" si="11"/>
        <v>1</v>
      </c>
      <c r="F609" s="109" t="s">
        <v>38</v>
      </c>
      <c r="G609" s="2" t="s">
        <v>39</v>
      </c>
      <c r="H609" s="2" t="s">
        <v>42</v>
      </c>
      <c r="I609" s="2" t="s">
        <v>41</v>
      </c>
      <c r="J609" s="112">
        <v>4009179.999363</v>
      </c>
      <c r="K609" s="110"/>
    </row>
    <row r="610" spans="1:11">
      <c r="A610" s="2" t="s">
        <v>49</v>
      </c>
      <c r="B610" s="2" t="s">
        <v>36</v>
      </c>
      <c r="C610" s="2" t="s">
        <v>66</v>
      </c>
      <c r="D610" s="108">
        <v>41671</v>
      </c>
      <c r="E610" s="109">
        <f t="shared" si="11"/>
        <v>2</v>
      </c>
      <c r="F610" s="109" t="s">
        <v>38</v>
      </c>
      <c r="G610" s="2" t="s">
        <v>39</v>
      </c>
      <c r="H610" s="2" t="s">
        <v>42</v>
      </c>
      <c r="I610" s="2" t="s">
        <v>41</v>
      </c>
      <c r="J610" s="112">
        <v>4249229.7763439994</v>
      </c>
      <c r="K610" s="110"/>
    </row>
    <row r="611" spans="1:11">
      <c r="A611" s="2" t="s">
        <v>49</v>
      </c>
      <c r="B611" s="2" t="s">
        <v>36</v>
      </c>
      <c r="C611" s="2" t="s">
        <v>66</v>
      </c>
      <c r="D611" s="108">
        <v>41699</v>
      </c>
      <c r="E611" s="109">
        <f t="shared" si="11"/>
        <v>3</v>
      </c>
      <c r="F611" s="109" t="s">
        <v>38</v>
      </c>
      <c r="G611" s="2" t="s">
        <v>39</v>
      </c>
      <c r="H611" s="2" t="s">
        <v>42</v>
      </c>
      <c r="I611" s="2" t="s">
        <v>41</v>
      </c>
      <c r="J611" s="112">
        <v>3887025.4362960001</v>
      </c>
      <c r="K611" s="110"/>
    </row>
    <row r="612" spans="1:11">
      <c r="A612" s="2" t="s">
        <v>49</v>
      </c>
      <c r="B612" s="2" t="s">
        <v>36</v>
      </c>
      <c r="C612" s="2" t="s">
        <v>66</v>
      </c>
      <c r="D612" s="108">
        <v>41730</v>
      </c>
      <c r="E612" s="109">
        <f t="shared" si="11"/>
        <v>4</v>
      </c>
      <c r="F612" s="109" t="s">
        <v>38</v>
      </c>
      <c r="G612" s="2" t="s">
        <v>39</v>
      </c>
      <c r="H612" s="2" t="s">
        <v>42</v>
      </c>
      <c r="I612" s="2" t="s">
        <v>41</v>
      </c>
      <c r="J612" s="112">
        <v>4377062.9091839995</v>
      </c>
      <c r="K612" s="110"/>
    </row>
    <row r="613" spans="1:11">
      <c r="A613" s="2" t="s">
        <v>49</v>
      </c>
      <c r="B613" s="2" t="s">
        <v>36</v>
      </c>
      <c r="C613" s="2" t="s">
        <v>66</v>
      </c>
      <c r="D613" s="108">
        <v>41760</v>
      </c>
      <c r="E613" s="109">
        <f t="shared" si="11"/>
        <v>5</v>
      </c>
      <c r="F613" s="109" t="s">
        <v>38</v>
      </c>
      <c r="G613" s="2" t="s">
        <v>39</v>
      </c>
      <c r="H613" s="2" t="s">
        <v>42</v>
      </c>
      <c r="I613" s="2" t="s">
        <v>41</v>
      </c>
      <c r="J613" s="112">
        <v>4388344.7790930001</v>
      </c>
      <c r="K613" s="110"/>
    </row>
    <row r="614" spans="1:11">
      <c r="A614" s="2" t="s">
        <v>49</v>
      </c>
      <c r="B614" s="2" t="s">
        <v>36</v>
      </c>
      <c r="C614" s="2" t="s">
        <v>66</v>
      </c>
      <c r="D614" s="108">
        <v>41791</v>
      </c>
      <c r="E614" s="109">
        <f t="shared" si="11"/>
        <v>6</v>
      </c>
      <c r="F614" s="109" t="s">
        <v>38</v>
      </c>
      <c r="G614" s="2" t="s">
        <v>39</v>
      </c>
      <c r="H614" s="2" t="s">
        <v>42</v>
      </c>
      <c r="I614" s="2" t="s">
        <v>41</v>
      </c>
      <c r="J614" s="112">
        <v>4431008.4784342507</v>
      </c>
      <c r="K614" s="110"/>
    </row>
    <row r="615" spans="1:11">
      <c r="A615" s="2" t="s">
        <v>49</v>
      </c>
      <c r="B615" s="2" t="s">
        <v>36</v>
      </c>
      <c r="C615" s="2" t="s">
        <v>66</v>
      </c>
      <c r="D615" s="108">
        <v>41456</v>
      </c>
      <c r="E615" s="109">
        <f t="shared" si="11"/>
        <v>7</v>
      </c>
      <c r="F615" s="109" t="s">
        <v>38</v>
      </c>
      <c r="G615" s="2" t="s">
        <v>43</v>
      </c>
      <c r="H615" s="2" t="s">
        <v>40</v>
      </c>
      <c r="I615" s="2" t="s">
        <v>41</v>
      </c>
      <c r="J615" s="112">
        <v>1665101.5295861098</v>
      </c>
      <c r="K615" s="110"/>
    </row>
    <row r="616" spans="1:11">
      <c r="A616" s="2" t="s">
        <v>49</v>
      </c>
      <c r="B616" s="2" t="s">
        <v>36</v>
      </c>
      <c r="C616" s="2" t="s">
        <v>66</v>
      </c>
      <c r="D616" s="108">
        <v>41487</v>
      </c>
      <c r="E616" s="109">
        <f t="shared" si="11"/>
        <v>8</v>
      </c>
      <c r="F616" s="109" t="s">
        <v>38</v>
      </c>
      <c r="G616" s="2" t="s">
        <v>43</v>
      </c>
      <c r="H616" s="2" t="s">
        <v>40</v>
      </c>
      <c r="I616" s="2" t="s">
        <v>41</v>
      </c>
      <c r="J616" s="112">
        <v>1847076.2833604398</v>
      </c>
      <c r="K616" s="110"/>
    </row>
    <row r="617" spans="1:11">
      <c r="A617" s="2" t="s">
        <v>49</v>
      </c>
      <c r="B617" s="2" t="s">
        <v>36</v>
      </c>
      <c r="C617" s="2" t="s">
        <v>66</v>
      </c>
      <c r="D617" s="108">
        <v>41518</v>
      </c>
      <c r="E617" s="109">
        <f t="shared" si="11"/>
        <v>9</v>
      </c>
      <c r="F617" s="109" t="s">
        <v>38</v>
      </c>
      <c r="G617" s="2" t="s">
        <v>43</v>
      </c>
      <c r="H617" s="2" t="s">
        <v>40</v>
      </c>
      <c r="I617" s="2" t="s">
        <v>41</v>
      </c>
      <c r="J617" s="112">
        <v>1443255.6006155098</v>
      </c>
      <c r="K617" s="110"/>
    </row>
    <row r="618" spans="1:11">
      <c r="A618" s="2" t="s">
        <v>49</v>
      </c>
      <c r="B618" s="2" t="s">
        <v>36</v>
      </c>
      <c r="C618" s="2" t="s">
        <v>66</v>
      </c>
      <c r="D618" s="108">
        <v>41548</v>
      </c>
      <c r="E618" s="109">
        <f t="shared" si="11"/>
        <v>10</v>
      </c>
      <c r="F618" s="109" t="s">
        <v>38</v>
      </c>
      <c r="G618" s="2" t="s">
        <v>43</v>
      </c>
      <c r="H618" s="2" t="s">
        <v>40</v>
      </c>
      <c r="I618" s="2" t="s">
        <v>41</v>
      </c>
      <c r="J618" s="112">
        <v>1340433.4702902001</v>
      </c>
      <c r="K618" s="110"/>
    </row>
    <row r="619" spans="1:11">
      <c r="A619" s="2" t="s">
        <v>49</v>
      </c>
      <c r="B619" s="2" t="s">
        <v>36</v>
      </c>
      <c r="C619" s="2" t="s">
        <v>66</v>
      </c>
      <c r="D619" s="108">
        <v>41579</v>
      </c>
      <c r="E619" s="109">
        <f t="shared" si="11"/>
        <v>11</v>
      </c>
      <c r="F619" s="109" t="s">
        <v>38</v>
      </c>
      <c r="G619" s="2" t="s">
        <v>43</v>
      </c>
      <c r="H619" s="2" t="s">
        <v>40</v>
      </c>
      <c r="I619" s="2" t="s">
        <v>41</v>
      </c>
      <c r="J619" s="112">
        <v>1484304.6234175498</v>
      </c>
      <c r="K619" s="110"/>
    </row>
    <row r="620" spans="1:11">
      <c r="A620" s="2" t="s">
        <v>49</v>
      </c>
      <c r="B620" s="2" t="s">
        <v>36</v>
      </c>
      <c r="C620" s="2" t="s">
        <v>66</v>
      </c>
      <c r="D620" s="108">
        <v>41609</v>
      </c>
      <c r="E620" s="109">
        <f t="shared" si="11"/>
        <v>12</v>
      </c>
      <c r="F620" s="109" t="s">
        <v>38</v>
      </c>
      <c r="G620" s="2" t="s">
        <v>43</v>
      </c>
      <c r="H620" s="2" t="s">
        <v>40</v>
      </c>
      <c r="I620" s="2" t="s">
        <v>41</v>
      </c>
      <c r="J620" s="112">
        <v>1288013.6333248802</v>
      </c>
      <c r="K620" s="110"/>
    </row>
    <row r="621" spans="1:11">
      <c r="A621" s="2" t="s">
        <v>49</v>
      </c>
      <c r="B621" s="2" t="s">
        <v>36</v>
      </c>
      <c r="C621" s="2" t="s">
        <v>66</v>
      </c>
      <c r="D621" s="108">
        <v>41640</v>
      </c>
      <c r="E621" s="109">
        <f t="shared" si="11"/>
        <v>1</v>
      </c>
      <c r="F621" s="109" t="s">
        <v>38</v>
      </c>
      <c r="G621" s="2" t="s">
        <v>43</v>
      </c>
      <c r="H621" s="2" t="s">
        <v>40</v>
      </c>
      <c r="I621" s="2" t="s">
        <v>41</v>
      </c>
      <c r="J621" s="112">
        <v>1934441.18316372</v>
      </c>
      <c r="K621" s="110"/>
    </row>
    <row r="622" spans="1:11">
      <c r="A622" s="2" t="s">
        <v>49</v>
      </c>
      <c r="B622" s="2" t="s">
        <v>36</v>
      </c>
      <c r="C622" s="2" t="s">
        <v>66</v>
      </c>
      <c r="D622" s="108">
        <v>41671</v>
      </c>
      <c r="E622" s="109">
        <f t="shared" si="11"/>
        <v>2</v>
      </c>
      <c r="F622" s="109" t="s">
        <v>38</v>
      </c>
      <c r="G622" s="2" t="s">
        <v>43</v>
      </c>
      <c r="H622" s="2" t="s">
        <v>40</v>
      </c>
      <c r="I622" s="2" t="s">
        <v>41</v>
      </c>
      <c r="J622" s="112">
        <v>1867732.8207522598</v>
      </c>
      <c r="K622" s="110"/>
    </row>
    <row r="623" spans="1:11">
      <c r="A623" s="2" t="s">
        <v>49</v>
      </c>
      <c r="B623" s="2" t="s">
        <v>36</v>
      </c>
      <c r="C623" s="2" t="s">
        <v>66</v>
      </c>
      <c r="D623" s="108">
        <v>41699</v>
      </c>
      <c r="E623" s="109">
        <f t="shared" si="11"/>
        <v>3</v>
      </c>
      <c r="F623" s="109" t="s">
        <v>38</v>
      </c>
      <c r="G623" s="2" t="s">
        <v>43</v>
      </c>
      <c r="H623" s="2" t="s">
        <v>40</v>
      </c>
      <c r="I623" s="2" t="s">
        <v>41</v>
      </c>
      <c r="J623" s="112">
        <v>1632975.2369934299</v>
      </c>
      <c r="K623" s="110"/>
    </row>
    <row r="624" spans="1:11">
      <c r="A624" s="2" t="s">
        <v>49</v>
      </c>
      <c r="B624" s="2" t="s">
        <v>36</v>
      </c>
      <c r="C624" s="2" t="s">
        <v>66</v>
      </c>
      <c r="D624" s="108">
        <v>41730</v>
      </c>
      <c r="E624" s="109">
        <f t="shared" si="11"/>
        <v>4</v>
      </c>
      <c r="F624" s="109" t="s">
        <v>38</v>
      </c>
      <c r="G624" s="2" t="s">
        <v>43</v>
      </c>
      <c r="H624" s="2" t="s">
        <v>40</v>
      </c>
      <c r="I624" s="2" t="s">
        <v>41</v>
      </c>
      <c r="J624" s="112">
        <v>1699686.4578355199</v>
      </c>
      <c r="K624" s="110"/>
    </row>
    <row r="625" spans="1:11">
      <c r="A625" s="2" t="s">
        <v>49</v>
      </c>
      <c r="B625" s="2" t="s">
        <v>36</v>
      </c>
      <c r="C625" s="2" t="s">
        <v>66</v>
      </c>
      <c r="D625" s="108">
        <v>41760</v>
      </c>
      <c r="E625" s="109">
        <f t="shared" si="11"/>
        <v>5</v>
      </c>
      <c r="F625" s="109" t="s">
        <v>38</v>
      </c>
      <c r="G625" s="2" t="s">
        <v>43</v>
      </c>
      <c r="H625" s="2" t="s">
        <v>40</v>
      </c>
      <c r="I625" s="2" t="s">
        <v>41</v>
      </c>
      <c r="J625" s="112">
        <v>1838520.95026149</v>
      </c>
      <c r="K625" s="110"/>
    </row>
    <row r="626" spans="1:11">
      <c r="A626" s="2" t="s">
        <v>49</v>
      </c>
      <c r="B626" s="2" t="s">
        <v>36</v>
      </c>
      <c r="C626" s="2" t="s">
        <v>66</v>
      </c>
      <c r="D626" s="108">
        <v>41791</v>
      </c>
      <c r="E626" s="109">
        <f t="shared" si="11"/>
        <v>6</v>
      </c>
      <c r="F626" s="109" t="s">
        <v>38</v>
      </c>
      <c r="G626" s="2" t="s">
        <v>43</v>
      </c>
      <c r="H626" s="2" t="s">
        <v>40</v>
      </c>
      <c r="I626" s="2" t="s">
        <v>41</v>
      </c>
      <c r="J626" s="112">
        <v>1919092.9312032503</v>
      </c>
      <c r="K626" s="110"/>
    </row>
    <row r="627" spans="1:11">
      <c r="A627" s="2" t="s">
        <v>49</v>
      </c>
      <c r="B627" s="2" t="s">
        <v>36</v>
      </c>
      <c r="C627" s="2" t="s">
        <v>66</v>
      </c>
      <c r="D627" s="108">
        <v>41456</v>
      </c>
      <c r="E627" s="109">
        <f t="shared" si="11"/>
        <v>7</v>
      </c>
      <c r="F627" s="109" t="s">
        <v>38</v>
      </c>
      <c r="G627" s="2" t="s">
        <v>43</v>
      </c>
      <c r="H627" s="2" t="s">
        <v>42</v>
      </c>
      <c r="I627" s="2" t="s">
        <v>41</v>
      </c>
      <c r="J627" s="112">
        <v>2886159.0288201999</v>
      </c>
      <c r="K627" s="110"/>
    </row>
    <row r="628" spans="1:11">
      <c r="A628" s="2" t="s">
        <v>49</v>
      </c>
      <c r="B628" s="2" t="s">
        <v>36</v>
      </c>
      <c r="C628" s="2" t="s">
        <v>66</v>
      </c>
      <c r="D628" s="108">
        <v>41487</v>
      </c>
      <c r="E628" s="109">
        <f t="shared" si="11"/>
        <v>8</v>
      </c>
      <c r="F628" s="109" t="s">
        <v>38</v>
      </c>
      <c r="G628" s="2" t="s">
        <v>43</v>
      </c>
      <c r="H628" s="2" t="s">
        <v>42</v>
      </c>
      <c r="I628" s="2" t="s">
        <v>41</v>
      </c>
      <c r="J628" s="112">
        <v>2138617.9464186002</v>
      </c>
      <c r="K628" s="110"/>
    </row>
    <row r="629" spans="1:11">
      <c r="A629" s="2" t="s">
        <v>49</v>
      </c>
      <c r="B629" s="2" t="s">
        <v>36</v>
      </c>
      <c r="C629" s="2" t="s">
        <v>66</v>
      </c>
      <c r="D629" s="108">
        <v>41518</v>
      </c>
      <c r="E629" s="109">
        <f t="shared" si="11"/>
        <v>9</v>
      </c>
      <c r="F629" s="109" t="s">
        <v>38</v>
      </c>
      <c r="G629" s="2" t="s">
        <v>43</v>
      </c>
      <c r="H629" s="2" t="s">
        <v>42</v>
      </c>
      <c r="I629" s="2" t="s">
        <v>41</v>
      </c>
      <c r="J629" s="112">
        <v>3947712.1118929996</v>
      </c>
      <c r="K629" s="110"/>
    </row>
    <row r="630" spans="1:11">
      <c r="A630" s="2" t="s">
        <v>49</v>
      </c>
      <c r="B630" s="2" t="s">
        <v>36</v>
      </c>
      <c r="C630" s="2" t="s">
        <v>66</v>
      </c>
      <c r="D630" s="108">
        <v>41548</v>
      </c>
      <c r="E630" s="109">
        <f t="shared" si="11"/>
        <v>10</v>
      </c>
      <c r="F630" s="109" t="s">
        <v>38</v>
      </c>
      <c r="G630" s="2" t="s">
        <v>43</v>
      </c>
      <c r="H630" s="2" t="s">
        <v>42</v>
      </c>
      <c r="I630" s="2" t="s">
        <v>41</v>
      </c>
      <c r="J630" s="112">
        <v>3336453.7222977998</v>
      </c>
      <c r="K630" s="110"/>
    </row>
    <row r="631" spans="1:11">
      <c r="A631" s="2" t="s">
        <v>49</v>
      </c>
      <c r="B631" s="2" t="s">
        <v>36</v>
      </c>
      <c r="C631" s="2" t="s">
        <v>66</v>
      </c>
      <c r="D631" s="108">
        <v>41579</v>
      </c>
      <c r="E631" s="109">
        <f t="shared" si="11"/>
        <v>11</v>
      </c>
      <c r="F631" s="109" t="s">
        <v>38</v>
      </c>
      <c r="G631" s="2" t="s">
        <v>43</v>
      </c>
      <c r="H631" s="2" t="s">
        <v>42</v>
      </c>
      <c r="I631" s="2" t="s">
        <v>41</v>
      </c>
      <c r="J631" s="112">
        <v>2581238.6260960004</v>
      </c>
      <c r="K631" s="110"/>
    </row>
    <row r="632" spans="1:11">
      <c r="A632" s="2" t="s">
        <v>49</v>
      </c>
      <c r="B632" s="2" t="s">
        <v>36</v>
      </c>
      <c r="C632" s="2" t="s">
        <v>66</v>
      </c>
      <c r="D632" s="108">
        <v>41609</v>
      </c>
      <c r="E632" s="109">
        <f t="shared" si="11"/>
        <v>12</v>
      </c>
      <c r="F632" s="109" t="s">
        <v>38</v>
      </c>
      <c r="G632" s="2" t="s">
        <v>43</v>
      </c>
      <c r="H632" s="2" t="s">
        <v>42</v>
      </c>
      <c r="I632" s="2" t="s">
        <v>41</v>
      </c>
      <c r="J632" s="112">
        <v>3389594.0119008003</v>
      </c>
      <c r="K632" s="110"/>
    </row>
    <row r="633" spans="1:11">
      <c r="A633" s="2" t="s">
        <v>49</v>
      </c>
      <c r="B633" s="2" t="s">
        <v>36</v>
      </c>
      <c r="C633" s="2" t="s">
        <v>66</v>
      </c>
      <c r="D633" s="108">
        <v>41640</v>
      </c>
      <c r="E633" s="109">
        <f t="shared" si="11"/>
        <v>1</v>
      </c>
      <c r="F633" s="109" t="s">
        <v>38</v>
      </c>
      <c r="G633" s="2" t="s">
        <v>43</v>
      </c>
      <c r="H633" s="2" t="s">
        <v>42</v>
      </c>
      <c r="I633" s="2" t="s">
        <v>41</v>
      </c>
      <c r="J633" s="112">
        <v>3641782.9956648001</v>
      </c>
      <c r="K633" s="110"/>
    </row>
    <row r="634" spans="1:11">
      <c r="A634" s="2" t="s">
        <v>49</v>
      </c>
      <c r="B634" s="2" t="s">
        <v>36</v>
      </c>
      <c r="C634" s="2" t="s">
        <v>66</v>
      </c>
      <c r="D634" s="108">
        <v>41671</v>
      </c>
      <c r="E634" s="109">
        <f t="shared" si="11"/>
        <v>2</v>
      </c>
      <c r="F634" s="109" t="s">
        <v>38</v>
      </c>
      <c r="G634" s="2" t="s">
        <v>43</v>
      </c>
      <c r="H634" s="2" t="s">
        <v>42</v>
      </c>
      <c r="I634" s="2" t="s">
        <v>41</v>
      </c>
      <c r="J634" s="112">
        <v>3637088.2590588001</v>
      </c>
      <c r="K634" s="110"/>
    </row>
    <row r="635" spans="1:11">
      <c r="A635" s="2" t="s">
        <v>49</v>
      </c>
      <c r="B635" s="2" t="s">
        <v>36</v>
      </c>
      <c r="C635" s="2" t="s">
        <v>66</v>
      </c>
      <c r="D635" s="108">
        <v>41699</v>
      </c>
      <c r="E635" s="109">
        <f t="shared" si="11"/>
        <v>3</v>
      </c>
      <c r="F635" s="109" t="s">
        <v>38</v>
      </c>
      <c r="G635" s="2" t="s">
        <v>43</v>
      </c>
      <c r="H635" s="2" t="s">
        <v>42</v>
      </c>
      <c r="I635" s="2" t="s">
        <v>41</v>
      </c>
      <c r="J635" s="112">
        <v>2891368.2735684002</v>
      </c>
      <c r="K635" s="110"/>
    </row>
    <row r="636" spans="1:11">
      <c r="A636" s="2" t="s">
        <v>49</v>
      </c>
      <c r="B636" s="2" t="s">
        <v>36</v>
      </c>
      <c r="C636" s="2" t="s">
        <v>66</v>
      </c>
      <c r="D636" s="108">
        <v>41730</v>
      </c>
      <c r="E636" s="109">
        <f t="shared" si="11"/>
        <v>4</v>
      </c>
      <c r="F636" s="109" t="s">
        <v>38</v>
      </c>
      <c r="G636" s="2" t="s">
        <v>43</v>
      </c>
      <c r="H636" s="2" t="s">
        <v>42</v>
      </c>
      <c r="I636" s="2" t="s">
        <v>41</v>
      </c>
      <c r="J636" s="112">
        <v>3090339.0142464004</v>
      </c>
      <c r="K636" s="110"/>
    </row>
    <row r="637" spans="1:11">
      <c r="A637" s="2" t="s">
        <v>49</v>
      </c>
      <c r="B637" s="2" t="s">
        <v>36</v>
      </c>
      <c r="C637" s="2" t="s">
        <v>66</v>
      </c>
      <c r="D637" s="108">
        <v>41760</v>
      </c>
      <c r="E637" s="109">
        <f t="shared" si="11"/>
        <v>5</v>
      </c>
      <c r="F637" s="109" t="s">
        <v>38</v>
      </c>
      <c r="G637" s="2" t="s">
        <v>43</v>
      </c>
      <c r="H637" s="2" t="s">
        <v>42</v>
      </c>
      <c r="I637" s="2" t="s">
        <v>41</v>
      </c>
      <c r="J637" s="112">
        <v>3395668.6594643998</v>
      </c>
      <c r="K637" s="110"/>
    </row>
    <row r="638" spans="1:11">
      <c r="A638" s="2" t="s">
        <v>49</v>
      </c>
      <c r="B638" s="2" t="s">
        <v>36</v>
      </c>
      <c r="C638" s="2" t="s">
        <v>66</v>
      </c>
      <c r="D638" s="108">
        <v>41791</v>
      </c>
      <c r="E638" s="109">
        <f t="shared" si="11"/>
        <v>6</v>
      </c>
      <c r="F638" s="109" t="s">
        <v>38</v>
      </c>
      <c r="G638" s="2" t="s">
        <v>43</v>
      </c>
      <c r="H638" s="2" t="s">
        <v>42</v>
      </c>
      <c r="I638" s="2" t="s">
        <v>41</v>
      </c>
      <c r="J638" s="112">
        <v>3379572.3100814</v>
      </c>
      <c r="K638" s="110"/>
    </row>
    <row r="639" spans="1:11">
      <c r="A639" s="2" t="s">
        <v>49</v>
      </c>
      <c r="B639" s="2" t="s">
        <v>36</v>
      </c>
      <c r="C639" s="2" t="s">
        <v>66</v>
      </c>
      <c r="D639" s="108">
        <v>41456</v>
      </c>
      <c r="E639" s="109">
        <f t="shared" si="11"/>
        <v>7</v>
      </c>
      <c r="F639" s="109" t="s">
        <v>38</v>
      </c>
      <c r="G639" s="2" t="s">
        <v>44</v>
      </c>
      <c r="H639" s="2" t="s">
        <v>40</v>
      </c>
      <c r="I639" s="2" t="s">
        <v>41</v>
      </c>
      <c r="J639" s="112">
        <v>3083178.310218194</v>
      </c>
      <c r="K639" s="110"/>
    </row>
    <row r="640" spans="1:11">
      <c r="A640" s="2" t="s">
        <v>49</v>
      </c>
      <c r="B640" s="2" t="s">
        <v>36</v>
      </c>
      <c r="C640" s="2" t="s">
        <v>66</v>
      </c>
      <c r="D640" s="108">
        <v>41487</v>
      </c>
      <c r="E640" s="109">
        <f t="shared" si="11"/>
        <v>8</v>
      </c>
      <c r="F640" s="109" t="s">
        <v>38</v>
      </c>
      <c r="G640" s="2" t="s">
        <v>44</v>
      </c>
      <c r="H640" s="2" t="s">
        <v>40</v>
      </c>
      <c r="I640" s="2" t="s">
        <v>41</v>
      </c>
      <c r="J640" s="112">
        <v>3624627.2765830643</v>
      </c>
      <c r="K640" s="110"/>
    </row>
    <row r="641" spans="1:11">
      <c r="A641" s="2" t="s">
        <v>49</v>
      </c>
      <c r="B641" s="2" t="s">
        <v>36</v>
      </c>
      <c r="C641" s="2" t="s">
        <v>66</v>
      </c>
      <c r="D641" s="108">
        <v>41518</v>
      </c>
      <c r="E641" s="109">
        <f t="shared" si="11"/>
        <v>9</v>
      </c>
      <c r="F641" s="109" t="s">
        <v>38</v>
      </c>
      <c r="G641" s="2" t="s">
        <v>44</v>
      </c>
      <c r="H641" s="2" t="s">
        <v>40</v>
      </c>
      <c r="I641" s="2" t="s">
        <v>41</v>
      </c>
      <c r="J641" s="112">
        <v>3090109.4706031792</v>
      </c>
      <c r="K641" s="110"/>
    </row>
    <row r="642" spans="1:11">
      <c r="A642" s="2" t="s">
        <v>49</v>
      </c>
      <c r="B642" s="2" t="s">
        <v>36</v>
      </c>
      <c r="C642" s="2" t="s">
        <v>66</v>
      </c>
      <c r="D642" s="108">
        <v>41548</v>
      </c>
      <c r="E642" s="109">
        <f t="shared" si="11"/>
        <v>10</v>
      </c>
      <c r="F642" s="109" t="s">
        <v>38</v>
      </c>
      <c r="G642" s="2" t="s">
        <v>44</v>
      </c>
      <c r="H642" s="2" t="s">
        <v>40</v>
      </c>
      <c r="I642" s="2" t="s">
        <v>41</v>
      </c>
      <c r="J642" s="112">
        <v>2588932.9613108994</v>
      </c>
      <c r="K642" s="110"/>
    </row>
    <row r="643" spans="1:11">
      <c r="A643" s="2" t="s">
        <v>49</v>
      </c>
      <c r="B643" s="2" t="s">
        <v>36</v>
      </c>
      <c r="C643" s="2" t="s">
        <v>66</v>
      </c>
      <c r="D643" s="108">
        <v>41579</v>
      </c>
      <c r="E643" s="109">
        <f t="shared" si="11"/>
        <v>11</v>
      </c>
      <c r="F643" s="109" t="s">
        <v>38</v>
      </c>
      <c r="G643" s="2" t="s">
        <v>44</v>
      </c>
      <c r="H643" s="2" t="s">
        <v>40</v>
      </c>
      <c r="I643" s="2" t="s">
        <v>41</v>
      </c>
      <c r="J643" s="112">
        <v>2871337.5293786996</v>
      </c>
      <c r="K643" s="110"/>
    </row>
    <row r="644" spans="1:11">
      <c r="A644" s="2" t="s">
        <v>49</v>
      </c>
      <c r="B644" s="2" t="s">
        <v>36</v>
      </c>
      <c r="C644" s="2" t="s">
        <v>66</v>
      </c>
      <c r="D644" s="108">
        <v>41609</v>
      </c>
      <c r="E644" s="109">
        <f t="shared" si="11"/>
        <v>12</v>
      </c>
      <c r="F644" s="109" t="s">
        <v>38</v>
      </c>
      <c r="G644" s="2" t="s">
        <v>44</v>
      </c>
      <c r="H644" s="2" t="s">
        <v>40</v>
      </c>
      <c r="I644" s="2" t="s">
        <v>41</v>
      </c>
      <c r="J644" s="112">
        <v>2476353.7848823196</v>
      </c>
      <c r="K644" s="110"/>
    </row>
    <row r="645" spans="1:11">
      <c r="A645" s="2" t="s">
        <v>49</v>
      </c>
      <c r="B645" s="2" t="s">
        <v>36</v>
      </c>
      <c r="C645" s="2" t="s">
        <v>66</v>
      </c>
      <c r="D645" s="108">
        <v>41640</v>
      </c>
      <c r="E645" s="109">
        <f t="shared" si="11"/>
        <v>1</v>
      </c>
      <c r="F645" s="109" t="s">
        <v>38</v>
      </c>
      <c r="G645" s="2" t="s">
        <v>44</v>
      </c>
      <c r="H645" s="2" t="s">
        <v>40</v>
      </c>
      <c r="I645" s="2" t="s">
        <v>41</v>
      </c>
      <c r="J645" s="112">
        <v>3520427.5225060191</v>
      </c>
      <c r="K645" s="110"/>
    </row>
    <row r="646" spans="1:11">
      <c r="A646" s="2" t="s">
        <v>49</v>
      </c>
      <c r="B646" s="2" t="s">
        <v>36</v>
      </c>
      <c r="C646" s="2" t="s">
        <v>66</v>
      </c>
      <c r="D646" s="108">
        <v>41671</v>
      </c>
      <c r="E646" s="109">
        <f t="shared" si="11"/>
        <v>2</v>
      </c>
      <c r="F646" s="109" t="s">
        <v>38</v>
      </c>
      <c r="G646" s="2" t="s">
        <v>44</v>
      </c>
      <c r="H646" s="2" t="s">
        <v>40</v>
      </c>
      <c r="I646" s="2" t="s">
        <v>41</v>
      </c>
      <c r="J646" s="112">
        <v>3874818.9917811132</v>
      </c>
      <c r="K646" s="110"/>
    </row>
    <row r="647" spans="1:11">
      <c r="A647" s="2" t="s">
        <v>49</v>
      </c>
      <c r="B647" s="2" t="s">
        <v>36</v>
      </c>
      <c r="C647" s="2" t="s">
        <v>66</v>
      </c>
      <c r="D647" s="108">
        <v>41699</v>
      </c>
      <c r="E647" s="109">
        <f t="shared" si="11"/>
        <v>3</v>
      </c>
      <c r="F647" s="109" t="s">
        <v>38</v>
      </c>
      <c r="G647" s="2" t="s">
        <v>44</v>
      </c>
      <c r="H647" s="2" t="s">
        <v>40</v>
      </c>
      <c r="I647" s="2" t="s">
        <v>41</v>
      </c>
      <c r="J647" s="112">
        <v>3237363.8548801187</v>
      </c>
      <c r="K647" s="110"/>
    </row>
    <row r="648" spans="1:11">
      <c r="A648" s="2" t="s">
        <v>49</v>
      </c>
      <c r="B648" s="2" t="s">
        <v>36</v>
      </c>
      <c r="C648" s="2" t="s">
        <v>66</v>
      </c>
      <c r="D648" s="108">
        <v>41730</v>
      </c>
      <c r="E648" s="109">
        <f t="shared" si="11"/>
        <v>4</v>
      </c>
      <c r="F648" s="109" t="s">
        <v>38</v>
      </c>
      <c r="G648" s="2" t="s">
        <v>44</v>
      </c>
      <c r="H648" s="2" t="s">
        <v>40</v>
      </c>
      <c r="I648" s="2" t="s">
        <v>41</v>
      </c>
      <c r="J648" s="112">
        <v>3615453.1290214392</v>
      </c>
      <c r="K648" s="110"/>
    </row>
    <row r="649" spans="1:11">
      <c r="A649" s="2" t="s">
        <v>49</v>
      </c>
      <c r="B649" s="2" t="s">
        <v>36</v>
      </c>
      <c r="C649" s="2" t="s">
        <v>66</v>
      </c>
      <c r="D649" s="108">
        <v>41760</v>
      </c>
      <c r="E649" s="109">
        <f t="shared" si="11"/>
        <v>5</v>
      </c>
      <c r="F649" s="109" t="s">
        <v>38</v>
      </c>
      <c r="G649" s="2" t="s">
        <v>44</v>
      </c>
      <c r="H649" s="2" t="s">
        <v>40</v>
      </c>
      <c r="I649" s="2" t="s">
        <v>41</v>
      </c>
      <c r="J649" s="112">
        <v>2956857.0525275953</v>
      </c>
      <c r="K649" s="110"/>
    </row>
    <row r="650" spans="1:11">
      <c r="A650" s="2" t="s">
        <v>49</v>
      </c>
      <c r="B650" s="2" t="s">
        <v>36</v>
      </c>
      <c r="C650" s="2" t="s">
        <v>66</v>
      </c>
      <c r="D650" s="108">
        <v>41791</v>
      </c>
      <c r="E650" s="109">
        <f t="shared" si="11"/>
        <v>6</v>
      </c>
      <c r="F650" s="109" t="s">
        <v>38</v>
      </c>
      <c r="G650" s="2" t="s">
        <v>44</v>
      </c>
      <c r="H650" s="2" t="s">
        <v>40</v>
      </c>
      <c r="I650" s="2" t="s">
        <v>41</v>
      </c>
      <c r="J650" s="112">
        <v>3215096.199550285</v>
      </c>
      <c r="K650" s="110"/>
    </row>
    <row r="651" spans="1:11">
      <c r="A651" s="2" t="s">
        <v>49</v>
      </c>
      <c r="B651" s="2" t="s">
        <v>50</v>
      </c>
      <c r="C651" s="2" t="s">
        <v>37</v>
      </c>
      <c r="D651" s="108">
        <v>41456</v>
      </c>
      <c r="E651" s="109">
        <f t="shared" si="11"/>
        <v>7</v>
      </c>
      <c r="F651" s="109" t="s">
        <v>51</v>
      </c>
      <c r="G651" s="2" t="s">
        <v>62</v>
      </c>
      <c r="H651" s="2" t="s">
        <v>63</v>
      </c>
      <c r="I651" s="2" t="s">
        <v>41</v>
      </c>
      <c r="J651" s="112">
        <v>859050.95871603675</v>
      </c>
      <c r="K651" s="110"/>
    </row>
    <row r="652" spans="1:11">
      <c r="A652" s="2" t="s">
        <v>49</v>
      </c>
      <c r="B652" s="2" t="s">
        <v>50</v>
      </c>
      <c r="C652" s="2" t="s">
        <v>37</v>
      </c>
      <c r="D652" s="108">
        <v>41487</v>
      </c>
      <c r="E652" s="109">
        <f t="shared" si="11"/>
        <v>8</v>
      </c>
      <c r="F652" s="109" t="s">
        <v>51</v>
      </c>
      <c r="G652" s="2" t="s">
        <v>62</v>
      </c>
      <c r="H652" s="2" t="s">
        <v>63</v>
      </c>
      <c r="I652" s="2" t="s">
        <v>41</v>
      </c>
      <c r="J652" s="112">
        <v>1256568.663764968</v>
      </c>
      <c r="K652" s="110"/>
    </row>
    <row r="653" spans="1:11">
      <c r="A653" s="2" t="s">
        <v>49</v>
      </c>
      <c r="B653" s="2" t="s">
        <v>50</v>
      </c>
      <c r="C653" s="2" t="s">
        <v>37</v>
      </c>
      <c r="D653" s="108">
        <v>41518</v>
      </c>
      <c r="E653" s="109">
        <f t="shared" si="11"/>
        <v>9</v>
      </c>
      <c r="F653" s="109" t="s">
        <v>51</v>
      </c>
      <c r="G653" s="2" t="s">
        <v>62</v>
      </c>
      <c r="H653" s="2" t="s">
        <v>63</v>
      </c>
      <c r="I653" s="2" t="s">
        <v>41</v>
      </c>
      <c r="J653" s="112">
        <v>945239.11169929046</v>
      </c>
      <c r="K653" s="110"/>
    </row>
    <row r="654" spans="1:11">
      <c r="A654" s="2" t="s">
        <v>49</v>
      </c>
      <c r="B654" s="2" t="s">
        <v>50</v>
      </c>
      <c r="C654" s="2" t="s">
        <v>37</v>
      </c>
      <c r="D654" s="108">
        <v>41548</v>
      </c>
      <c r="E654" s="109">
        <f t="shared" si="11"/>
        <v>10</v>
      </c>
      <c r="F654" s="109" t="s">
        <v>51</v>
      </c>
      <c r="G654" s="2" t="s">
        <v>62</v>
      </c>
      <c r="H654" s="2" t="s">
        <v>63</v>
      </c>
      <c r="I654" s="2" t="s">
        <v>41</v>
      </c>
      <c r="J654" s="112">
        <v>897002.08738166792</v>
      </c>
      <c r="K654" s="110"/>
    </row>
    <row r="655" spans="1:11">
      <c r="A655" s="2" t="s">
        <v>49</v>
      </c>
      <c r="B655" s="2" t="s">
        <v>50</v>
      </c>
      <c r="C655" s="2" t="s">
        <v>37</v>
      </c>
      <c r="D655" s="108">
        <v>41579</v>
      </c>
      <c r="E655" s="109">
        <f t="shared" si="11"/>
        <v>11</v>
      </c>
      <c r="F655" s="109" t="s">
        <v>51</v>
      </c>
      <c r="G655" s="2" t="s">
        <v>62</v>
      </c>
      <c r="H655" s="2" t="s">
        <v>63</v>
      </c>
      <c r="I655" s="2" t="s">
        <v>41</v>
      </c>
      <c r="J655" s="112">
        <v>983029.73485591868</v>
      </c>
      <c r="K655" s="110"/>
    </row>
    <row r="656" spans="1:11">
      <c r="A656" s="2" t="s">
        <v>49</v>
      </c>
      <c r="B656" s="2" t="s">
        <v>50</v>
      </c>
      <c r="C656" s="2" t="s">
        <v>37</v>
      </c>
      <c r="D656" s="108">
        <v>41609</v>
      </c>
      <c r="E656" s="109">
        <f t="shared" ref="E656:E719" si="12">MONTH(D656)</f>
        <v>12</v>
      </c>
      <c r="F656" s="109" t="s">
        <v>51</v>
      </c>
      <c r="G656" s="2" t="s">
        <v>62</v>
      </c>
      <c r="H656" s="2" t="s">
        <v>63</v>
      </c>
      <c r="I656" s="2" t="s">
        <v>41</v>
      </c>
      <c r="J656" s="112">
        <v>938538.15127751243</v>
      </c>
      <c r="K656" s="110"/>
    </row>
    <row r="657" spans="1:11">
      <c r="A657" s="2" t="s">
        <v>49</v>
      </c>
      <c r="B657" s="2" t="s">
        <v>50</v>
      </c>
      <c r="C657" s="2" t="s">
        <v>37</v>
      </c>
      <c r="D657" s="108">
        <v>41640</v>
      </c>
      <c r="E657" s="109">
        <f t="shared" si="12"/>
        <v>1</v>
      </c>
      <c r="F657" s="109" t="s">
        <v>51</v>
      </c>
      <c r="G657" s="2" t="s">
        <v>62</v>
      </c>
      <c r="H657" s="2" t="s">
        <v>63</v>
      </c>
      <c r="I657" s="2" t="s">
        <v>41</v>
      </c>
      <c r="J657" s="112">
        <v>1120011.9018488396</v>
      </c>
      <c r="K657" s="110"/>
    </row>
    <row r="658" spans="1:11">
      <c r="A658" s="2" t="s">
        <v>49</v>
      </c>
      <c r="B658" s="2" t="s">
        <v>50</v>
      </c>
      <c r="C658" s="2" t="s">
        <v>37</v>
      </c>
      <c r="D658" s="108">
        <v>41671</v>
      </c>
      <c r="E658" s="109">
        <f t="shared" si="12"/>
        <v>2</v>
      </c>
      <c r="F658" s="109" t="s">
        <v>51</v>
      </c>
      <c r="G658" s="2" t="s">
        <v>62</v>
      </c>
      <c r="H658" s="2" t="s">
        <v>63</v>
      </c>
      <c r="I658" s="2" t="s">
        <v>41</v>
      </c>
      <c r="J658" s="112">
        <v>908869.29775302368</v>
      </c>
      <c r="K658" s="110"/>
    </row>
    <row r="659" spans="1:11">
      <c r="A659" s="2" t="s">
        <v>49</v>
      </c>
      <c r="B659" s="2" t="s">
        <v>50</v>
      </c>
      <c r="C659" s="2" t="s">
        <v>37</v>
      </c>
      <c r="D659" s="108">
        <v>41699</v>
      </c>
      <c r="E659" s="109">
        <f t="shared" si="12"/>
        <v>3</v>
      </c>
      <c r="F659" s="109" t="s">
        <v>51</v>
      </c>
      <c r="G659" s="2" t="s">
        <v>62</v>
      </c>
      <c r="H659" s="2" t="s">
        <v>63</v>
      </c>
      <c r="I659" s="2" t="s">
        <v>41</v>
      </c>
      <c r="J659" s="112">
        <v>962926.50469158008</v>
      </c>
      <c r="K659" s="110"/>
    </row>
    <row r="660" spans="1:11">
      <c r="A660" s="2" t="s">
        <v>49</v>
      </c>
      <c r="B660" s="2" t="s">
        <v>50</v>
      </c>
      <c r="C660" s="2" t="s">
        <v>37</v>
      </c>
      <c r="D660" s="108">
        <v>41730</v>
      </c>
      <c r="E660" s="109">
        <f t="shared" si="12"/>
        <v>4</v>
      </c>
      <c r="F660" s="109" t="s">
        <v>51</v>
      </c>
      <c r="G660" s="2" t="s">
        <v>62</v>
      </c>
      <c r="H660" s="2" t="s">
        <v>63</v>
      </c>
      <c r="I660" s="2" t="s">
        <v>41</v>
      </c>
      <c r="J660" s="112">
        <v>972833.26691238175</v>
      </c>
      <c r="K660" s="110"/>
    </row>
    <row r="661" spans="1:11">
      <c r="A661" s="2" t="s">
        <v>49</v>
      </c>
      <c r="B661" s="2" t="s">
        <v>50</v>
      </c>
      <c r="C661" s="2" t="s">
        <v>37</v>
      </c>
      <c r="D661" s="108">
        <v>41760</v>
      </c>
      <c r="E661" s="109">
        <f t="shared" si="12"/>
        <v>5</v>
      </c>
      <c r="F661" s="109" t="s">
        <v>51</v>
      </c>
      <c r="G661" s="2" t="s">
        <v>62</v>
      </c>
      <c r="H661" s="2" t="s">
        <v>63</v>
      </c>
      <c r="I661" s="2" t="s">
        <v>41</v>
      </c>
      <c r="J661" s="112">
        <v>1071765.8371174217</v>
      </c>
      <c r="K661" s="110"/>
    </row>
    <row r="662" spans="1:11">
      <c r="A662" s="2" t="s">
        <v>49</v>
      </c>
      <c r="B662" s="2" t="s">
        <v>50</v>
      </c>
      <c r="C662" s="2" t="s">
        <v>37</v>
      </c>
      <c r="D662" s="108">
        <v>41791</v>
      </c>
      <c r="E662" s="109">
        <f t="shared" si="12"/>
        <v>6</v>
      </c>
      <c r="F662" s="109" t="s">
        <v>51</v>
      </c>
      <c r="G662" s="2" t="s">
        <v>62</v>
      </c>
      <c r="H662" s="2" t="s">
        <v>63</v>
      </c>
      <c r="I662" s="2" t="s">
        <v>41</v>
      </c>
      <c r="J662" s="112">
        <v>1137792.8543239292</v>
      </c>
      <c r="K662" s="110"/>
    </row>
    <row r="663" spans="1:11">
      <c r="A663" s="2" t="s">
        <v>49</v>
      </c>
      <c r="B663" s="2" t="s">
        <v>50</v>
      </c>
      <c r="C663" s="2" t="s">
        <v>37</v>
      </c>
      <c r="D663" s="108">
        <v>41456</v>
      </c>
      <c r="E663" s="109">
        <f t="shared" si="12"/>
        <v>7</v>
      </c>
      <c r="F663" s="109" t="s">
        <v>51</v>
      </c>
      <c r="G663" s="2" t="s">
        <v>59</v>
      </c>
      <c r="H663" s="2" t="s">
        <v>61</v>
      </c>
      <c r="I663" s="2" t="s">
        <v>41</v>
      </c>
      <c r="J663" s="112">
        <v>411478.37181662378</v>
      </c>
      <c r="K663" s="110"/>
    </row>
    <row r="664" spans="1:11">
      <c r="A664" s="2" t="s">
        <v>49</v>
      </c>
      <c r="B664" s="2" t="s">
        <v>50</v>
      </c>
      <c r="C664" s="2" t="s">
        <v>37</v>
      </c>
      <c r="D664" s="108">
        <v>41487</v>
      </c>
      <c r="E664" s="109">
        <f t="shared" si="12"/>
        <v>8</v>
      </c>
      <c r="F664" s="109" t="s">
        <v>51</v>
      </c>
      <c r="G664" s="2" t="s">
        <v>59</v>
      </c>
      <c r="H664" s="2" t="s">
        <v>61</v>
      </c>
      <c r="I664" s="2" t="s">
        <v>41</v>
      </c>
      <c r="J664" s="112">
        <v>558286.81851324998</v>
      </c>
      <c r="K664" s="110"/>
    </row>
    <row r="665" spans="1:11">
      <c r="A665" s="2" t="s">
        <v>49</v>
      </c>
      <c r="B665" s="2" t="s">
        <v>50</v>
      </c>
      <c r="C665" s="2" t="s">
        <v>37</v>
      </c>
      <c r="D665" s="108">
        <v>41518</v>
      </c>
      <c r="E665" s="109">
        <f t="shared" si="12"/>
        <v>9</v>
      </c>
      <c r="F665" s="109" t="s">
        <v>51</v>
      </c>
      <c r="G665" s="2" t="s">
        <v>59</v>
      </c>
      <c r="H665" s="2" t="s">
        <v>61</v>
      </c>
      <c r="I665" s="2" t="s">
        <v>41</v>
      </c>
      <c r="J665" s="112">
        <v>449699.38278299873</v>
      </c>
      <c r="K665" s="110"/>
    </row>
    <row r="666" spans="1:11">
      <c r="A666" s="2" t="s">
        <v>49</v>
      </c>
      <c r="B666" s="2" t="s">
        <v>50</v>
      </c>
      <c r="C666" s="2" t="s">
        <v>37</v>
      </c>
      <c r="D666" s="108">
        <v>41548</v>
      </c>
      <c r="E666" s="109">
        <f t="shared" si="12"/>
        <v>10</v>
      </c>
      <c r="F666" s="109" t="s">
        <v>51</v>
      </c>
      <c r="G666" s="2" t="s">
        <v>59</v>
      </c>
      <c r="H666" s="2" t="s">
        <v>61</v>
      </c>
      <c r="I666" s="2" t="s">
        <v>41</v>
      </c>
      <c r="J666" s="112">
        <v>427182.91524</v>
      </c>
      <c r="K666" s="110"/>
    </row>
    <row r="667" spans="1:11">
      <c r="A667" s="2" t="s">
        <v>49</v>
      </c>
      <c r="B667" s="2" t="s">
        <v>50</v>
      </c>
      <c r="C667" s="2" t="s">
        <v>37</v>
      </c>
      <c r="D667" s="108">
        <v>41579</v>
      </c>
      <c r="E667" s="109">
        <f t="shared" si="12"/>
        <v>11</v>
      </c>
      <c r="F667" s="109" t="s">
        <v>51</v>
      </c>
      <c r="G667" s="2" t="s">
        <v>59</v>
      </c>
      <c r="H667" s="2" t="s">
        <v>61</v>
      </c>
      <c r="I667" s="2" t="s">
        <v>41</v>
      </c>
      <c r="J667" s="112">
        <v>415259.38098750002</v>
      </c>
      <c r="K667" s="110"/>
    </row>
    <row r="668" spans="1:11">
      <c r="A668" s="2" t="s">
        <v>49</v>
      </c>
      <c r="B668" s="2" t="s">
        <v>50</v>
      </c>
      <c r="C668" s="2" t="s">
        <v>37</v>
      </c>
      <c r="D668" s="108">
        <v>41609</v>
      </c>
      <c r="E668" s="109">
        <f t="shared" si="12"/>
        <v>12</v>
      </c>
      <c r="F668" s="109" t="s">
        <v>51</v>
      </c>
      <c r="G668" s="2" t="s">
        <v>59</v>
      </c>
      <c r="H668" s="2" t="s">
        <v>61</v>
      </c>
      <c r="I668" s="2" t="s">
        <v>41</v>
      </c>
      <c r="J668" s="112">
        <v>427041.03370000009</v>
      </c>
      <c r="K668" s="110"/>
    </row>
    <row r="669" spans="1:11">
      <c r="A669" s="2" t="s">
        <v>49</v>
      </c>
      <c r="B669" s="2" t="s">
        <v>50</v>
      </c>
      <c r="C669" s="2" t="s">
        <v>37</v>
      </c>
      <c r="D669" s="108">
        <v>41640</v>
      </c>
      <c r="E669" s="109">
        <f t="shared" si="12"/>
        <v>1</v>
      </c>
      <c r="F669" s="109" t="s">
        <v>51</v>
      </c>
      <c r="G669" s="2" t="s">
        <v>59</v>
      </c>
      <c r="H669" s="2" t="s">
        <v>61</v>
      </c>
      <c r="I669" s="2" t="s">
        <v>41</v>
      </c>
      <c r="J669" s="112">
        <v>536309.89158199995</v>
      </c>
      <c r="K669" s="110"/>
    </row>
    <row r="670" spans="1:11">
      <c r="A670" s="2" t="s">
        <v>49</v>
      </c>
      <c r="B670" s="2" t="s">
        <v>50</v>
      </c>
      <c r="C670" s="2" t="s">
        <v>37</v>
      </c>
      <c r="D670" s="108">
        <v>41671</v>
      </c>
      <c r="E670" s="109">
        <f t="shared" si="12"/>
        <v>2</v>
      </c>
      <c r="F670" s="109" t="s">
        <v>51</v>
      </c>
      <c r="G670" s="2" t="s">
        <v>59</v>
      </c>
      <c r="H670" s="2" t="s">
        <v>61</v>
      </c>
      <c r="I670" s="2" t="s">
        <v>41</v>
      </c>
      <c r="J670" s="112">
        <v>414358.37553974998</v>
      </c>
      <c r="K670" s="110"/>
    </row>
    <row r="671" spans="1:11">
      <c r="A671" s="2" t="s">
        <v>49</v>
      </c>
      <c r="B671" s="2" t="s">
        <v>50</v>
      </c>
      <c r="C671" s="2" t="s">
        <v>37</v>
      </c>
      <c r="D671" s="108">
        <v>41699</v>
      </c>
      <c r="E671" s="109">
        <f t="shared" si="12"/>
        <v>3</v>
      </c>
      <c r="F671" s="109" t="s">
        <v>51</v>
      </c>
      <c r="G671" s="2" t="s">
        <v>59</v>
      </c>
      <c r="H671" s="2" t="s">
        <v>61</v>
      </c>
      <c r="I671" s="2" t="s">
        <v>41</v>
      </c>
      <c r="J671" s="112">
        <v>484912.71240800002</v>
      </c>
      <c r="K671" s="110"/>
    </row>
    <row r="672" spans="1:11">
      <c r="A672" s="2" t="s">
        <v>49</v>
      </c>
      <c r="B672" s="2" t="s">
        <v>50</v>
      </c>
      <c r="C672" s="2" t="s">
        <v>37</v>
      </c>
      <c r="D672" s="108">
        <v>41730</v>
      </c>
      <c r="E672" s="109">
        <f t="shared" si="12"/>
        <v>4</v>
      </c>
      <c r="F672" s="109" t="s">
        <v>51</v>
      </c>
      <c r="G672" s="2" t="s">
        <v>59</v>
      </c>
      <c r="H672" s="2" t="s">
        <v>61</v>
      </c>
      <c r="I672" s="2" t="s">
        <v>41</v>
      </c>
      <c r="J672" s="112">
        <v>419935.11569100001</v>
      </c>
      <c r="K672" s="110"/>
    </row>
    <row r="673" spans="1:11">
      <c r="A673" s="2" t="s">
        <v>49</v>
      </c>
      <c r="B673" s="2" t="s">
        <v>50</v>
      </c>
      <c r="C673" s="2" t="s">
        <v>37</v>
      </c>
      <c r="D673" s="108">
        <v>41760</v>
      </c>
      <c r="E673" s="109">
        <f t="shared" si="12"/>
        <v>5</v>
      </c>
      <c r="F673" s="109" t="s">
        <v>51</v>
      </c>
      <c r="G673" s="2" t="s">
        <v>59</v>
      </c>
      <c r="H673" s="2" t="s">
        <v>61</v>
      </c>
      <c r="I673" s="2" t="s">
        <v>41</v>
      </c>
      <c r="J673" s="112">
        <v>448216.05637499999</v>
      </c>
      <c r="K673" s="110"/>
    </row>
    <row r="674" spans="1:11">
      <c r="A674" s="2" t="s">
        <v>49</v>
      </c>
      <c r="B674" s="2" t="s">
        <v>50</v>
      </c>
      <c r="C674" s="2" t="s">
        <v>37</v>
      </c>
      <c r="D674" s="108">
        <v>41791</v>
      </c>
      <c r="E674" s="109">
        <f t="shared" si="12"/>
        <v>6</v>
      </c>
      <c r="F674" s="109" t="s">
        <v>51</v>
      </c>
      <c r="G674" s="2" t="s">
        <v>59</v>
      </c>
      <c r="H674" s="2" t="s">
        <v>61</v>
      </c>
      <c r="I674" s="2" t="s">
        <v>41</v>
      </c>
      <c r="J674" s="112">
        <v>532127.64313450002</v>
      </c>
      <c r="K674" s="110"/>
    </row>
    <row r="675" spans="1:11">
      <c r="A675" s="2" t="s">
        <v>49</v>
      </c>
      <c r="B675" s="2" t="s">
        <v>50</v>
      </c>
      <c r="C675" s="2" t="s">
        <v>37</v>
      </c>
      <c r="D675" s="108">
        <v>41456</v>
      </c>
      <c r="E675" s="109">
        <f t="shared" si="12"/>
        <v>7</v>
      </c>
      <c r="F675" s="109" t="s">
        <v>51</v>
      </c>
      <c r="G675" s="2" t="s">
        <v>59</v>
      </c>
      <c r="H675" s="2" t="s">
        <v>60</v>
      </c>
      <c r="I675" s="2" t="s">
        <v>41</v>
      </c>
      <c r="J675" s="112">
        <v>610297.37310056051</v>
      </c>
      <c r="K675" s="110"/>
    </row>
    <row r="676" spans="1:11">
      <c r="A676" s="2" t="s">
        <v>49</v>
      </c>
      <c r="B676" s="2" t="s">
        <v>50</v>
      </c>
      <c r="C676" s="2" t="s">
        <v>37</v>
      </c>
      <c r="D676" s="108">
        <v>41487</v>
      </c>
      <c r="E676" s="109">
        <f t="shared" si="12"/>
        <v>8</v>
      </c>
      <c r="F676" s="109" t="s">
        <v>51</v>
      </c>
      <c r="G676" s="2" t="s">
        <v>59</v>
      </c>
      <c r="H676" s="2" t="s">
        <v>60</v>
      </c>
      <c r="I676" s="2" t="s">
        <v>41</v>
      </c>
      <c r="J676" s="112">
        <v>908795.20773656247</v>
      </c>
      <c r="K676" s="110"/>
    </row>
    <row r="677" spans="1:11">
      <c r="A677" s="2" t="s">
        <v>49</v>
      </c>
      <c r="B677" s="2" t="s">
        <v>50</v>
      </c>
      <c r="C677" s="2" t="s">
        <v>37</v>
      </c>
      <c r="D677" s="108">
        <v>41518</v>
      </c>
      <c r="E677" s="109">
        <f t="shared" si="12"/>
        <v>9</v>
      </c>
      <c r="F677" s="109" t="s">
        <v>51</v>
      </c>
      <c r="G677" s="2" t="s">
        <v>59</v>
      </c>
      <c r="H677" s="2" t="s">
        <v>60</v>
      </c>
      <c r="I677" s="2" t="s">
        <v>41</v>
      </c>
      <c r="J677" s="112">
        <v>711025.90062299802</v>
      </c>
      <c r="K677" s="110"/>
    </row>
    <row r="678" spans="1:11">
      <c r="A678" s="2" t="s">
        <v>49</v>
      </c>
      <c r="B678" s="2" t="s">
        <v>50</v>
      </c>
      <c r="C678" s="2" t="s">
        <v>37</v>
      </c>
      <c r="D678" s="108">
        <v>41548</v>
      </c>
      <c r="E678" s="109">
        <f t="shared" si="12"/>
        <v>10</v>
      </c>
      <c r="F678" s="109" t="s">
        <v>51</v>
      </c>
      <c r="G678" s="2" t="s">
        <v>59</v>
      </c>
      <c r="H678" s="2" t="s">
        <v>60</v>
      </c>
      <c r="I678" s="2" t="s">
        <v>41</v>
      </c>
      <c r="J678" s="112">
        <v>699813.46326262481</v>
      </c>
      <c r="K678" s="110"/>
    </row>
    <row r="679" spans="1:11">
      <c r="A679" s="2" t="s">
        <v>49</v>
      </c>
      <c r="B679" s="2" t="s">
        <v>50</v>
      </c>
      <c r="C679" s="2" t="s">
        <v>37</v>
      </c>
      <c r="D679" s="108">
        <v>41579</v>
      </c>
      <c r="E679" s="109">
        <f t="shared" si="12"/>
        <v>11</v>
      </c>
      <c r="F679" s="109" t="s">
        <v>51</v>
      </c>
      <c r="G679" s="2" t="s">
        <v>59</v>
      </c>
      <c r="H679" s="2" t="s">
        <v>60</v>
      </c>
      <c r="I679" s="2" t="s">
        <v>41</v>
      </c>
      <c r="J679" s="112">
        <v>619174.29107624991</v>
      </c>
      <c r="K679" s="110"/>
    </row>
    <row r="680" spans="1:11">
      <c r="A680" s="2" t="s">
        <v>49</v>
      </c>
      <c r="B680" s="2" t="s">
        <v>50</v>
      </c>
      <c r="C680" s="2" t="s">
        <v>37</v>
      </c>
      <c r="D680" s="108">
        <v>41609</v>
      </c>
      <c r="E680" s="109">
        <f t="shared" si="12"/>
        <v>12</v>
      </c>
      <c r="F680" s="109" t="s">
        <v>51</v>
      </c>
      <c r="G680" s="2" t="s">
        <v>59</v>
      </c>
      <c r="H680" s="2" t="s">
        <v>60</v>
      </c>
      <c r="I680" s="2" t="s">
        <v>41</v>
      </c>
      <c r="J680" s="112">
        <v>641582.36576999992</v>
      </c>
      <c r="K680" s="110"/>
    </row>
    <row r="681" spans="1:11">
      <c r="A681" s="2" t="s">
        <v>49</v>
      </c>
      <c r="B681" s="2" t="s">
        <v>50</v>
      </c>
      <c r="C681" s="2" t="s">
        <v>37</v>
      </c>
      <c r="D681" s="108">
        <v>41640</v>
      </c>
      <c r="E681" s="109">
        <f t="shared" si="12"/>
        <v>1</v>
      </c>
      <c r="F681" s="109" t="s">
        <v>51</v>
      </c>
      <c r="G681" s="2" t="s">
        <v>59</v>
      </c>
      <c r="H681" s="2" t="s">
        <v>60</v>
      </c>
      <c r="I681" s="2" t="s">
        <v>41</v>
      </c>
      <c r="J681" s="112">
        <v>740585.34395999974</v>
      </c>
      <c r="K681" s="110"/>
    </row>
    <row r="682" spans="1:11">
      <c r="A682" s="2" t="s">
        <v>49</v>
      </c>
      <c r="B682" s="2" t="s">
        <v>50</v>
      </c>
      <c r="C682" s="2" t="s">
        <v>37</v>
      </c>
      <c r="D682" s="108">
        <v>41671</v>
      </c>
      <c r="E682" s="109">
        <f t="shared" si="12"/>
        <v>2</v>
      </c>
      <c r="F682" s="109" t="s">
        <v>51</v>
      </c>
      <c r="G682" s="2" t="s">
        <v>59</v>
      </c>
      <c r="H682" s="2" t="s">
        <v>60</v>
      </c>
      <c r="I682" s="2" t="s">
        <v>41</v>
      </c>
      <c r="J682" s="112">
        <v>665533.05688012496</v>
      </c>
      <c r="K682" s="110"/>
    </row>
    <row r="683" spans="1:11">
      <c r="A683" s="2" t="s">
        <v>49</v>
      </c>
      <c r="B683" s="2" t="s">
        <v>50</v>
      </c>
      <c r="C683" s="2" t="s">
        <v>37</v>
      </c>
      <c r="D683" s="108">
        <v>41699</v>
      </c>
      <c r="E683" s="109">
        <f t="shared" si="12"/>
        <v>3</v>
      </c>
      <c r="F683" s="109" t="s">
        <v>51</v>
      </c>
      <c r="G683" s="2" t="s">
        <v>59</v>
      </c>
      <c r="H683" s="2" t="s">
        <v>60</v>
      </c>
      <c r="I683" s="2" t="s">
        <v>41</v>
      </c>
      <c r="J683" s="112">
        <v>608946.05938500003</v>
      </c>
      <c r="K683" s="110"/>
    </row>
    <row r="684" spans="1:11">
      <c r="A684" s="2" t="s">
        <v>49</v>
      </c>
      <c r="B684" s="2" t="s">
        <v>50</v>
      </c>
      <c r="C684" s="2" t="s">
        <v>37</v>
      </c>
      <c r="D684" s="108">
        <v>41730</v>
      </c>
      <c r="E684" s="109">
        <f t="shared" si="12"/>
        <v>4</v>
      </c>
      <c r="F684" s="109" t="s">
        <v>51</v>
      </c>
      <c r="G684" s="2" t="s">
        <v>59</v>
      </c>
      <c r="H684" s="2" t="s">
        <v>60</v>
      </c>
      <c r="I684" s="2" t="s">
        <v>41</v>
      </c>
      <c r="J684" s="112">
        <v>706548.92858549999</v>
      </c>
      <c r="K684" s="110"/>
    </row>
    <row r="685" spans="1:11">
      <c r="A685" s="2" t="s">
        <v>49</v>
      </c>
      <c r="B685" s="2" t="s">
        <v>50</v>
      </c>
      <c r="C685" s="2" t="s">
        <v>37</v>
      </c>
      <c r="D685" s="108">
        <v>41760</v>
      </c>
      <c r="E685" s="109">
        <f t="shared" si="12"/>
        <v>5</v>
      </c>
      <c r="F685" s="109" t="s">
        <v>51</v>
      </c>
      <c r="G685" s="2" t="s">
        <v>59</v>
      </c>
      <c r="H685" s="2" t="s">
        <v>60</v>
      </c>
      <c r="I685" s="2" t="s">
        <v>41</v>
      </c>
      <c r="J685" s="112">
        <v>684073.99396875</v>
      </c>
      <c r="K685" s="110"/>
    </row>
    <row r="686" spans="1:11">
      <c r="A686" s="2" t="s">
        <v>49</v>
      </c>
      <c r="B686" s="2" t="s">
        <v>50</v>
      </c>
      <c r="C686" s="2" t="s">
        <v>37</v>
      </c>
      <c r="D686" s="108">
        <v>41791</v>
      </c>
      <c r="E686" s="109">
        <f t="shared" si="12"/>
        <v>6</v>
      </c>
      <c r="F686" s="109" t="s">
        <v>51</v>
      </c>
      <c r="G686" s="2" t="s">
        <v>59</v>
      </c>
      <c r="H686" s="2" t="s">
        <v>60</v>
      </c>
      <c r="I686" s="2" t="s">
        <v>41</v>
      </c>
      <c r="J686" s="112">
        <v>795822.70165668742</v>
      </c>
      <c r="K686" s="110"/>
    </row>
    <row r="687" spans="1:11">
      <c r="A687" s="2" t="s">
        <v>49</v>
      </c>
      <c r="B687" s="2" t="s">
        <v>50</v>
      </c>
      <c r="C687" s="2" t="s">
        <v>37</v>
      </c>
      <c r="D687" s="108">
        <v>41456</v>
      </c>
      <c r="E687" s="109">
        <f t="shared" si="12"/>
        <v>7</v>
      </c>
      <c r="F687" s="109" t="s">
        <v>51</v>
      </c>
      <c r="G687" s="2" t="s">
        <v>54</v>
      </c>
      <c r="H687" s="2" t="s">
        <v>58</v>
      </c>
      <c r="I687" s="2" t="s">
        <v>41</v>
      </c>
      <c r="J687" s="112">
        <v>334574.56978850893</v>
      </c>
      <c r="K687" s="110"/>
    </row>
    <row r="688" spans="1:11">
      <c r="A688" s="2" t="s">
        <v>49</v>
      </c>
      <c r="B688" s="2" t="s">
        <v>50</v>
      </c>
      <c r="C688" s="2" t="s">
        <v>37</v>
      </c>
      <c r="D688" s="108">
        <v>41487</v>
      </c>
      <c r="E688" s="109">
        <f t="shared" si="12"/>
        <v>8</v>
      </c>
      <c r="F688" s="109" t="s">
        <v>51</v>
      </c>
      <c r="G688" s="2" t="s">
        <v>54</v>
      </c>
      <c r="H688" s="2" t="s">
        <v>58</v>
      </c>
      <c r="I688" s="2" t="s">
        <v>41</v>
      </c>
      <c r="J688" s="112">
        <v>492735.34629342239</v>
      </c>
      <c r="K688" s="110"/>
    </row>
    <row r="689" spans="1:11">
      <c r="A689" s="2" t="s">
        <v>49</v>
      </c>
      <c r="B689" s="2" t="s">
        <v>50</v>
      </c>
      <c r="C689" s="2" t="s">
        <v>37</v>
      </c>
      <c r="D689" s="108">
        <v>41518</v>
      </c>
      <c r="E689" s="109">
        <f t="shared" si="12"/>
        <v>9</v>
      </c>
      <c r="F689" s="109" t="s">
        <v>51</v>
      </c>
      <c r="G689" s="2" t="s">
        <v>54</v>
      </c>
      <c r="H689" s="2" t="s">
        <v>58</v>
      </c>
      <c r="I689" s="2" t="s">
        <v>41</v>
      </c>
      <c r="J689" s="112">
        <v>423886.13007635879</v>
      </c>
      <c r="K689" s="110"/>
    </row>
    <row r="690" spans="1:11">
      <c r="A690" s="2" t="s">
        <v>49</v>
      </c>
      <c r="B690" s="2" t="s">
        <v>50</v>
      </c>
      <c r="C690" s="2" t="s">
        <v>37</v>
      </c>
      <c r="D690" s="108">
        <v>41548</v>
      </c>
      <c r="E690" s="109">
        <f t="shared" si="12"/>
        <v>10</v>
      </c>
      <c r="F690" s="109" t="s">
        <v>51</v>
      </c>
      <c r="G690" s="2" t="s">
        <v>54</v>
      </c>
      <c r="H690" s="2" t="s">
        <v>58</v>
      </c>
      <c r="I690" s="2" t="s">
        <v>41</v>
      </c>
      <c r="J690" s="112">
        <v>370340.02732499992</v>
      </c>
      <c r="K690" s="110"/>
    </row>
    <row r="691" spans="1:11">
      <c r="A691" s="2" t="s">
        <v>49</v>
      </c>
      <c r="B691" s="2" t="s">
        <v>50</v>
      </c>
      <c r="C691" s="2" t="s">
        <v>37</v>
      </c>
      <c r="D691" s="108">
        <v>41579</v>
      </c>
      <c r="E691" s="109">
        <f t="shared" si="12"/>
        <v>11</v>
      </c>
      <c r="F691" s="109" t="s">
        <v>51</v>
      </c>
      <c r="G691" s="2" t="s">
        <v>54</v>
      </c>
      <c r="H691" s="2" t="s">
        <v>58</v>
      </c>
      <c r="I691" s="2" t="s">
        <v>41</v>
      </c>
      <c r="J691" s="112">
        <v>388537.72727419995</v>
      </c>
      <c r="K691" s="110"/>
    </row>
    <row r="692" spans="1:11">
      <c r="A692" s="2" t="s">
        <v>49</v>
      </c>
      <c r="B692" s="2" t="s">
        <v>50</v>
      </c>
      <c r="C692" s="2" t="s">
        <v>37</v>
      </c>
      <c r="D692" s="108">
        <v>41609</v>
      </c>
      <c r="E692" s="109">
        <f t="shared" si="12"/>
        <v>12</v>
      </c>
      <c r="F692" s="109" t="s">
        <v>51</v>
      </c>
      <c r="G692" s="2" t="s">
        <v>54</v>
      </c>
      <c r="H692" s="2" t="s">
        <v>58</v>
      </c>
      <c r="I692" s="2" t="s">
        <v>41</v>
      </c>
      <c r="J692" s="112">
        <v>338577.18673479994</v>
      </c>
      <c r="K692" s="110"/>
    </row>
    <row r="693" spans="1:11">
      <c r="A693" s="2" t="s">
        <v>49</v>
      </c>
      <c r="B693" s="2" t="s">
        <v>50</v>
      </c>
      <c r="C693" s="2" t="s">
        <v>37</v>
      </c>
      <c r="D693" s="108">
        <v>41640</v>
      </c>
      <c r="E693" s="109">
        <f t="shared" si="12"/>
        <v>1</v>
      </c>
      <c r="F693" s="109" t="s">
        <v>51</v>
      </c>
      <c r="G693" s="2" t="s">
        <v>54</v>
      </c>
      <c r="H693" s="2" t="s">
        <v>58</v>
      </c>
      <c r="I693" s="2" t="s">
        <v>41</v>
      </c>
      <c r="J693" s="112">
        <v>466373.20086803986</v>
      </c>
      <c r="K693" s="110"/>
    </row>
    <row r="694" spans="1:11">
      <c r="A694" s="2" t="s">
        <v>49</v>
      </c>
      <c r="B694" s="2" t="s">
        <v>50</v>
      </c>
      <c r="C694" s="2" t="s">
        <v>37</v>
      </c>
      <c r="D694" s="108">
        <v>41671</v>
      </c>
      <c r="E694" s="109">
        <f t="shared" si="12"/>
        <v>2</v>
      </c>
      <c r="F694" s="109" t="s">
        <v>51</v>
      </c>
      <c r="G694" s="2" t="s">
        <v>54</v>
      </c>
      <c r="H694" s="2" t="s">
        <v>58</v>
      </c>
      <c r="I694" s="2" t="s">
        <v>41</v>
      </c>
      <c r="J694" s="112">
        <v>388574.67707873997</v>
      </c>
      <c r="K694" s="110"/>
    </row>
    <row r="695" spans="1:11">
      <c r="A695" s="2" t="s">
        <v>49</v>
      </c>
      <c r="B695" s="2" t="s">
        <v>50</v>
      </c>
      <c r="C695" s="2" t="s">
        <v>37</v>
      </c>
      <c r="D695" s="108">
        <v>41699</v>
      </c>
      <c r="E695" s="109">
        <f t="shared" si="12"/>
        <v>3</v>
      </c>
      <c r="F695" s="109" t="s">
        <v>51</v>
      </c>
      <c r="G695" s="2" t="s">
        <v>54</v>
      </c>
      <c r="H695" s="2" t="s">
        <v>58</v>
      </c>
      <c r="I695" s="2" t="s">
        <v>41</v>
      </c>
      <c r="J695" s="112">
        <v>356192.71368815994</v>
      </c>
      <c r="K695" s="110"/>
    </row>
    <row r="696" spans="1:11">
      <c r="A696" s="2" t="s">
        <v>49</v>
      </c>
      <c r="B696" s="2" t="s">
        <v>50</v>
      </c>
      <c r="C696" s="2" t="s">
        <v>37</v>
      </c>
      <c r="D696" s="108">
        <v>41730</v>
      </c>
      <c r="E696" s="109">
        <f t="shared" si="12"/>
        <v>4</v>
      </c>
      <c r="F696" s="109" t="s">
        <v>51</v>
      </c>
      <c r="G696" s="2" t="s">
        <v>54</v>
      </c>
      <c r="H696" s="2" t="s">
        <v>58</v>
      </c>
      <c r="I696" s="2" t="s">
        <v>41</v>
      </c>
      <c r="J696" s="112">
        <v>381723.53905412991</v>
      </c>
      <c r="K696" s="110"/>
    </row>
    <row r="697" spans="1:11">
      <c r="A697" s="2" t="s">
        <v>49</v>
      </c>
      <c r="B697" s="2" t="s">
        <v>50</v>
      </c>
      <c r="C697" s="2" t="s">
        <v>37</v>
      </c>
      <c r="D697" s="108">
        <v>41760</v>
      </c>
      <c r="E697" s="109">
        <f t="shared" si="12"/>
        <v>5</v>
      </c>
      <c r="F697" s="109" t="s">
        <v>51</v>
      </c>
      <c r="G697" s="2" t="s">
        <v>54</v>
      </c>
      <c r="H697" s="2" t="s">
        <v>58</v>
      </c>
      <c r="I697" s="2" t="s">
        <v>41</v>
      </c>
      <c r="J697" s="112">
        <v>429911.03490812494</v>
      </c>
      <c r="K697" s="110"/>
    </row>
    <row r="698" spans="1:11">
      <c r="A698" s="2" t="s">
        <v>49</v>
      </c>
      <c r="B698" s="2" t="s">
        <v>50</v>
      </c>
      <c r="C698" s="2" t="s">
        <v>37</v>
      </c>
      <c r="D698" s="108">
        <v>41791</v>
      </c>
      <c r="E698" s="109">
        <f t="shared" si="12"/>
        <v>6</v>
      </c>
      <c r="F698" s="109" t="s">
        <v>51</v>
      </c>
      <c r="G698" s="2" t="s">
        <v>54</v>
      </c>
      <c r="H698" s="2" t="s">
        <v>58</v>
      </c>
      <c r="I698" s="2" t="s">
        <v>41</v>
      </c>
      <c r="J698" s="112">
        <v>476034.24514096242</v>
      </c>
      <c r="K698" s="110"/>
    </row>
    <row r="699" spans="1:11">
      <c r="A699" s="2" t="s">
        <v>49</v>
      </c>
      <c r="B699" s="2" t="s">
        <v>50</v>
      </c>
      <c r="C699" s="2" t="s">
        <v>37</v>
      </c>
      <c r="D699" s="108">
        <v>41456</v>
      </c>
      <c r="E699" s="109">
        <f t="shared" si="12"/>
        <v>7</v>
      </c>
      <c r="F699" s="109" t="s">
        <v>51</v>
      </c>
      <c r="G699" s="2" t="s">
        <v>54</v>
      </c>
      <c r="H699" s="2" t="s">
        <v>57</v>
      </c>
      <c r="I699" s="2" t="s">
        <v>41</v>
      </c>
      <c r="J699" s="112">
        <v>221632.12385716435</v>
      </c>
      <c r="K699" s="110"/>
    </row>
    <row r="700" spans="1:11">
      <c r="A700" s="2" t="s">
        <v>49</v>
      </c>
      <c r="B700" s="2" t="s">
        <v>50</v>
      </c>
      <c r="C700" s="2" t="s">
        <v>37</v>
      </c>
      <c r="D700" s="108">
        <v>41487</v>
      </c>
      <c r="E700" s="109">
        <f t="shared" si="12"/>
        <v>8</v>
      </c>
      <c r="F700" s="109" t="s">
        <v>51</v>
      </c>
      <c r="G700" s="2" t="s">
        <v>54</v>
      </c>
      <c r="H700" s="2" t="s">
        <v>57</v>
      </c>
      <c r="I700" s="2" t="s">
        <v>41</v>
      </c>
      <c r="J700" s="112">
        <v>298721.115169695</v>
      </c>
      <c r="K700" s="110"/>
    </row>
    <row r="701" spans="1:11">
      <c r="A701" s="2" t="s">
        <v>49</v>
      </c>
      <c r="B701" s="2" t="s">
        <v>50</v>
      </c>
      <c r="C701" s="2" t="s">
        <v>37</v>
      </c>
      <c r="D701" s="108">
        <v>41518</v>
      </c>
      <c r="E701" s="109">
        <f t="shared" si="12"/>
        <v>9</v>
      </c>
      <c r="F701" s="109" t="s">
        <v>51</v>
      </c>
      <c r="G701" s="2" t="s">
        <v>54</v>
      </c>
      <c r="H701" s="2" t="s">
        <v>57</v>
      </c>
      <c r="I701" s="2" t="s">
        <v>41</v>
      </c>
      <c r="J701" s="112">
        <v>263980.61528681178</v>
      </c>
      <c r="K701" s="110"/>
    </row>
    <row r="702" spans="1:11">
      <c r="A702" s="2" t="s">
        <v>49</v>
      </c>
      <c r="B702" s="2" t="s">
        <v>50</v>
      </c>
      <c r="C702" s="2" t="s">
        <v>37</v>
      </c>
      <c r="D702" s="108">
        <v>41548</v>
      </c>
      <c r="E702" s="109">
        <f t="shared" si="12"/>
        <v>10</v>
      </c>
      <c r="F702" s="109" t="s">
        <v>51</v>
      </c>
      <c r="G702" s="2" t="s">
        <v>54</v>
      </c>
      <c r="H702" s="2" t="s">
        <v>57</v>
      </c>
      <c r="I702" s="2" t="s">
        <v>41</v>
      </c>
      <c r="J702" s="112">
        <v>219795.94496150999</v>
      </c>
      <c r="K702" s="110"/>
    </row>
    <row r="703" spans="1:11">
      <c r="A703" s="2" t="s">
        <v>49</v>
      </c>
      <c r="B703" s="2" t="s">
        <v>50</v>
      </c>
      <c r="C703" s="2" t="s">
        <v>37</v>
      </c>
      <c r="D703" s="108">
        <v>41579</v>
      </c>
      <c r="E703" s="109">
        <f t="shared" si="12"/>
        <v>11</v>
      </c>
      <c r="F703" s="109" t="s">
        <v>51</v>
      </c>
      <c r="G703" s="2" t="s">
        <v>54</v>
      </c>
      <c r="H703" s="2" t="s">
        <v>57</v>
      </c>
      <c r="I703" s="2" t="s">
        <v>41</v>
      </c>
      <c r="J703" s="112">
        <v>258222.34619527502</v>
      </c>
      <c r="K703" s="110"/>
    </row>
    <row r="704" spans="1:11">
      <c r="A704" s="2" t="s">
        <v>49</v>
      </c>
      <c r="B704" s="2" t="s">
        <v>50</v>
      </c>
      <c r="C704" s="2" t="s">
        <v>37</v>
      </c>
      <c r="D704" s="108">
        <v>41609</v>
      </c>
      <c r="E704" s="109">
        <f t="shared" si="12"/>
        <v>12</v>
      </c>
      <c r="F704" s="109" t="s">
        <v>51</v>
      </c>
      <c r="G704" s="2" t="s">
        <v>54</v>
      </c>
      <c r="H704" s="2" t="s">
        <v>57</v>
      </c>
      <c r="I704" s="2" t="s">
        <v>41</v>
      </c>
      <c r="J704" s="112">
        <v>230372.47477350003</v>
      </c>
      <c r="K704" s="110"/>
    </row>
    <row r="705" spans="1:11">
      <c r="A705" s="2" t="s">
        <v>49</v>
      </c>
      <c r="B705" s="2" t="s">
        <v>50</v>
      </c>
      <c r="C705" s="2" t="s">
        <v>37</v>
      </c>
      <c r="D705" s="108">
        <v>41640</v>
      </c>
      <c r="E705" s="109">
        <f t="shared" si="12"/>
        <v>1</v>
      </c>
      <c r="F705" s="109" t="s">
        <v>51</v>
      </c>
      <c r="G705" s="2" t="s">
        <v>54</v>
      </c>
      <c r="H705" s="2" t="s">
        <v>57</v>
      </c>
      <c r="I705" s="2" t="s">
        <v>41</v>
      </c>
      <c r="J705" s="112">
        <v>269842.36896287993</v>
      </c>
      <c r="K705" s="110"/>
    </row>
    <row r="706" spans="1:11">
      <c r="A706" s="2" t="s">
        <v>49</v>
      </c>
      <c r="B706" s="2" t="s">
        <v>50</v>
      </c>
      <c r="C706" s="2" t="s">
        <v>37</v>
      </c>
      <c r="D706" s="108">
        <v>41671</v>
      </c>
      <c r="E706" s="109">
        <f t="shared" si="12"/>
        <v>2</v>
      </c>
      <c r="F706" s="109" t="s">
        <v>51</v>
      </c>
      <c r="G706" s="2" t="s">
        <v>54</v>
      </c>
      <c r="H706" s="2" t="s">
        <v>57</v>
      </c>
      <c r="I706" s="2" t="s">
        <v>41</v>
      </c>
      <c r="J706" s="112">
        <v>229486.43250580502</v>
      </c>
      <c r="K706" s="110"/>
    </row>
    <row r="707" spans="1:11">
      <c r="A707" s="2" t="s">
        <v>49</v>
      </c>
      <c r="B707" s="2" t="s">
        <v>50</v>
      </c>
      <c r="C707" s="2" t="s">
        <v>37</v>
      </c>
      <c r="D707" s="108">
        <v>41699</v>
      </c>
      <c r="E707" s="109">
        <f t="shared" si="12"/>
        <v>3</v>
      </c>
      <c r="F707" s="109" t="s">
        <v>51</v>
      </c>
      <c r="G707" s="2" t="s">
        <v>54</v>
      </c>
      <c r="H707" s="2" t="s">
        <v>57</v>
      </c>
      <c r="I707" s="2" t="s">
        <v>41</v>
      </c>
      <c r="J707" s="112">
        <v>247771.36577484003</v>
      </c>
      <c r="K707" s="110"/>
    </row>
    <row r="708" spans="1:11">
      <c r="A708" s="2" t="s">
        <v>49</v>
      </c>
      <c r="B708" s="2" t="s">
        <v>50</v>
      </c>
      <c r="C708" s="2" t="s">
        <v>37</v>
      </c>
      <c r="D708" s="108">
        <v>41730</v>
      </c>
      <c r="E708" s="109">
        <f t="shared" si="12"/>
        <v>4</v>
      </c>
      <c r="F708" s="109" t="s">
        <v>51</v>
      </c>
      <c r="G708" s="2" t="s">
        <v>54</v>
      </c>
      <c r="H708" s="2" t="s">
        <v>57</v>
      </c>
      <c r="I708" s="2" t="s">
        <v>41</v>
      </c>
      <c r="J708" s="112">
        <v>247653.76578579002</v>
      </c>
      <c r="K708" s="110"/>
    </row>
    <row r="709" spans="1:11">
      <c r="A709" s="2" t="s">
        <v>49</v>
      </c>
      <c r="B709" s="2" t="s">
        <v>50</v>
      </c>
      <c r="C709" s="2" t="s">
        <v>37</v>
      </c>
      <c r="D709" s="108">
        <v>41760</v>
      </c>
      <c r="E709" s="109">
        <f t="shared" si="12"/>
        <v>5</v>
      </c>
      <c r="F709" s="109" t="s">
        <v>51</v>
      </c>
      <c r="G709" s="2" t="s">
        <v>54</v>
      </c>
      <c r="H709" s="2" t="s">
        <v>57</v>
      </c>
      <c r="I709" s="2" t="s">
        <v>41</v>
      </c>
      <c r="J709" s="112">
        <v>257537.95336406256</v>
      </c>
      <c r="K709" s="110"/>
    </row>
    <row r="710" spans="1:11">
      <c r="A710" s="2" t="s">
        <v>49</v>
      </c>
      <c r="B710" s="2" t="s">
        <v>50</v>
      </c>
      <c r="C710" s="2" t="s">
        <v>37</v>
      </c>
      <c r="D710" s="108">
        <v>41791</v>
      </c>
      <c r="E710" s="109">
        <f t="shared" si="12"/>
        <v>6</v>
      </c>
      <c r="F710" s="109" t="s">
        <v>51</v>
      </c>
      <c r="G710" s="2" t="s">
        <v>54</v>
      </c>
      <c r="H710" s="2" t="s">
        <v>57</v>
      </c>
      <c r="I710" s="2" t="s">
        <v>41</v>
      </c>
      <c r="J710" s="112">
        <v>273028.52946296253</v>
      </c>
      <c r="K710" s="110"/>
    </row>
    <row r="711" spans="1:11">
      <c r="A711" s="2" t="s">
        <v>49</v>
      </c>
      <c r="B711" s="2" t="s">
        <v>50</v>
      </c>
      <c r="C711" s="2" t="s">
        <v>37</v>
      </c>
      <c r="D711" s="108">
        <v>41456</v>
      </c>
      <c r="E711" s="109">
        <f t="shared" si="12"/>
        <v>7</v>
      </c>
      <c r="F711" s="109" t="s">
        <v>51</v>
      </c>
      <c r="G711" s="2" t="s">
        <v>54</v>
      </c>
      <c r="H711" s="2" t="s">
        <v>56</v>
      </c>
      <c r="I711" s="2" t="s">
        <v>41</v>
      </c>
      <c r="J711" s="112">
        <v>270317.51001272164</v>
      </c>
      <c r="K711" s="110"/>
    </row>
    <row r="712" spans="1:11">
      <c r="A712" s="2" t="s">
        <v>49</v>
      </c>
      <c r="B712" s="2" t="s">
        <v>50</v>
      </c>
      <c r="C712" s="2" t="s">
        <v>37</v>
      </c>
      <c r="D712" s="108">
        <v>41487</v>
      </c>
      <c r="E712" s="109">
        <f t="shared" si="12"/>
        <v>8</v>
      </c>
      <c r="F712" s="109" t="s">
        <v>51</v>
      </c>
      <c r="G712" s="2" t="s">
        <v>54</v>
      </c>
      <c r="H712" s="2" t="s">
        <v>56</v>
      </c>
      <c r="I712" s="2" t="s">
        <v>41</v>
      </c>
      <c r="J712" s="112">
        <v>345609.90627034125</v>
      </c>
      <c r="K712" s="110"/>
    </row>
    <row r="713" spans="1:11">
      <c r="A713" s="2" t="s">
        <v>49</v>
      </c>
      <c r="B713" s="2" t="s">
        <v>50</v>
      </c>
      <c r="C713" s="2" t="s">
        <v>37</v>
      </c>
      <c r="D713" s="108">
        <v>41518</v>
      </c>
      <c r="E713" s="109">
        <f t="shared" si="12"/>
        <v>9</v>
      </c>
      <c r="F713" s="109" t="s">
        <v>51</v>
      </c>
      <c r="G713" s="2" t="s">
        <v>54</v>
      </c>
      <c r="H713" s="2" t="s">
        <v>56</v>
      </c>
      <c r="I713" s="2" t="s">
        <v>41</v>
      </c>
      <c r="J713" s="112">
        <v>281982.65504614048</v>
      </c>
      <c r="K713" s="110"/>
    </row>
    <row r="714" spans="1:11">
      <c r="A714" s="2" t="s">
        <v>49</v>
      </c>
      <c r="B714" s="2" t="s">
        <v>50</v>
      </c>
      <c r="C714" s="2" t="s">
        <v>37</v>
      </c>
      <c r="D714" s="108">
        <v>41548</v>
      </c>
      <c r="E714" s="109">
        <f t="shared" si="12"/>
        <v>10</v>
      </c>
      <c r="F714" s="109" t="s">
        <v>51</v>
      </c>
      <c r="G714" s="2" t="s">
        <v>54</v>
      </c>
      <c r="H714" s="2" t="s">
        <v>56</v>
      </c>
      <c r="I714" s="2" t="s">
        <v>41</v>
      </c>
      <c r="J714" s="112">
        <v>262525.43281191739</v>
      </c>
      <c r="K714" s="110"/>
    </row>
    <row r="715" spans="1:11">
      <c r="A715" s="2" t="s">
        <v>49</v>
      </c>
      <c r="B715" s="2" t="s">
        <v>50</v>
      </c>
      <c r="C715" s="2" t="s">
        <v>37</v>
      </c>
      <c r="D715" s="108">
        <v>41579</v>
      </c>
      <c r="E715" s="109">
        <f t="shared" si="12"/>
        <v>11</v>
      </c>
      <c r="F715" s="109" t="s">
        <v>51</v>
      </c>
      <c r="G715" s="2" t="s">
        <v>54</v>
      </c>
      <c r="H715" s="2" t="s">
        <v>56</v>
      </c>
      <c r="I715" s="2" t="s">
        <v>41</v>
      </c>
      <c r="J715" s="112">
        <v>264530.39711157506</v>
      </c>
      <c r="K715" s="110"/>
    </row>
    <row r="716" spans="1:11">
      <c r="A716" s="2" t="s">
        <v>49</v>
      </c>
      <c r="B716" s="2" t="s">
        <v>50</v>
      </c>
      <c r="C716" s="2" t="s">
        <v>37</v>
      </c>
      <c r="D716" s="108">
        <v>41609</v>
      </c>
      <c r="E716" s="109">
        <f t="shared" si="12"/>
        <v>12</v>
      </c>
      <c r="F716" s="109" t="s">
        <v>51</v>
      </c>
      <c r="G716" s="2" t="s">
        <v>54</v>
      </c>
      <c r="H716" s="2" t="s">
        <v>56</v>
      </c>
      <c r="I716" s="2" t="s">
        <v>41</v>
      </c>
      <c r="J716" s="112">
        <v>252866.98882554998</v>
      </c>
      <c r="K716" s="110"/>
    </row>
    <row r="717" spans="1:11">
      <c r="A717" s="2" t="s">
        <v>49</v>
      </c>
      <c r="B717" s="2" t="s">
        <v>50</v>
      </c>
      <c r="C717" s="2" t="s">
        <v>37</v>
      </c>
      <c r="D717" s="108">
        <v>41640</v>
      </c>
      <c r="E717" s="109">
        <f t="shared" si="12"/>
        <v>1</v>
      </c>
      <c r="F717" s="109" t="s">
        <v>51</v>
      </c>
      <c r="G717" s="2" t="s">
        <v>54</v>
      </c>
      <c r="H717" s="2" t="s">
        <v>56</v>
      </c>
      <c r="I717" s="2" t="s">
        <v>41</v>
      </c>
      <c r="J717" s="112">
        <v>306190.89609723992</v>
      </c>
      <c r="K717" s="110"/>
    </row>
    <row r="718" spans="1:11">
      <c r="A718" s="2" t="s">
        <v>49</v>
      </c>
      <c r="B718" s="2" t="s">
        <v>50</v>
      </c>
      <c r="C718" s="2" t="s">
        <v>37</v>
      </c>
      <c r="D718" s="108">
        <v>41671</v>
      </c>
      <c r="E718" s="109">
        <f t="shared" si="12"/>
        <v>2</v>
      </c>
      <c r="F718" s="109" t="s">
        <v>51</v>
      </c>
      <c r="G718" s="2" t="s">
        <v>54</v>
      </c>
      <c r="H718" s="2" t="s">
        <v>56</v>
      </c>
      <c r="I718" s="2" t="s">
        <v>41</v>
      </c>
      <c r="J718" s="112">
        <v>271830.070734885</v>
      </c>
      <c r="K718" s="110"/>
    </row>
    <row r="719" spans="1:11">
      <c r="A719" s="2" t="s">
        <v>49</v>
      </c>
      <c r="B719" s="2" t="s">
        <v>50</v>
      </c>
      <c r="C719" s="2" t="s">
        <v>37</v>
      </c>
      <c r="D719" s="108">
        <v>41699</v>
      </c>
      <c r="E719" s="109">
        <f t="shared" si="12"/>
        <v>3</v>
      </c>
      <c r="F719" s="109" t="s">
        <v>51</v>
      </c>
      <c r="G719" s="2" t="s">
        <v>54</v>
      </c>
      <c r="H719" s="2" t="s">
        <v>56</v>
      </c>
      <c r="I719" s="2" t="s">
        <v>41</v>
      </c>
      <c r="J719" s="112">
        <v>271101.39427444007</v>
      </c>
      <c r="K719" s="110"/>
    </row>
    <row r="720" spans="1:11">
      <c r="A720" s="2" t="s">
        <v>49</v>
      </c>
      <c r="B720" s="2" t="s">
        <v>50</v>
      </c>
      <c r="C720" s="2" t="s">
        <v>37</v>
      </c>
      <c r="D720" s="108">
        <v>41730</v>
      </c>
      <c r="E720" s="109">
        <f t="shared" ref="E720:E783" si="13">MONTH(D720)</f>
        <v>4</v>
      </c>
      <c r="F720" s="109" t="s">
        <v>51</v>
      </c>
      <c r="G720" s="2" t="s">
        <v>54</v>
      </c>
      <c r="H720" s="2" t="s">
        <v>56</v>
      </c>
      <c r="I720" s="2" t="s">
        <v>41</v>
      </c>
      <c r="J720" s="112">
        <v>274351.7614925587</v>
      </c>
      <c r="K720" s="110"/>
    </row>
    <row r="721" spans="1:11">
      <c r="A721" s="2" t="s">
        <v>49</v>
      </c>
      <c r="B721" s="2" t="s">
        <v>50</v>
      </c>
      <c r="C721" s="2" t="s">
        <v>37</v>
      </c>
      <c r="D721" s="108">
        <v>41760</v>
      </c>
      <c r="E721" s="109">
        <f t="shared" si="13"/>
        <v>5</v>
      </c>
      <c r="F721" s="109" t="s">
        <v>51</v>
      </c>
      <c r="G721" s="2" t="s">
        <v>54</v>
      </c>
      <c r="H721" s="2" t="s">
        <v>56</v>
      </c>
      <c r="I721" s="2" t="s">
        <v>41</v>
      </c>
      <c r="J721" s="112">
        <v>294826.72073953127</v>
      </c>
      <c r="K721" s="110"/>
    </row>
    <row r="722" spans="1:11">
      <c r="A722" s="2" t="s">
        <v>49</v>
      </c>
      <c r="B722" s="2" t="s">
        <v>50</v>
      </c>
      <c r="C722" s="2" t="s">
        <v>37</v>
      </c>
      <c r="D722" s="108">
        <v>41791</v>
      </c>
      <c r="E722" s="109">
        <f t="shared" si="13"/>
        <v>6</v>
      </c>
      <c r="F722" s="109" t="s">
        <v>51</v>
      </c>
      <c r="G722" s="2" t="s">
        <v>54</v>
      </c>
      <c r="H722" s="2" t="s">
        <v>56</v>
      </c>
      <c r="I722" s="2" t="s">
        <v>41</v>
      </c>
      <c r="J722" s="112">
        <v>340841.04228242871</v>
      </c>
      <c r="K722" s="110"/>
    </row>
    <row r="723" spans="1:11">
      <c r="A723" s="2" t="s">
        <v>49</v>
      </c>
      <c r="B723" s="2" t="s">
        <v>50</v>
      </c>
      <c r="C723" s="2" t="s">
        <v>37</v>
      </c>
      <c r="D723" s="108">
        <v>41456</v>
      </c>
      <c r="E723" s="109">
        <f t="shared" si="13"/>
        <v>7</v>
      </c>
      <c r="F723" s="109" t="s">
        <v>51</v>
      </c>
      <c r="G723" s="2" t="s">
        <v>54</v>
      </c>
      <c r="H723" s="2" t="s">
        <v>55</v>
      </c>
      <c r="I723" s="2" t="s">
        <v>41</v>
      </c>
      <c r="J723" s="112">
        <v>186895.31347357444</v>
      </c>
      <c r="K723" s="110"/>
    </row>
    <row r="724" spans="1:11">
      <c r="A724" s="2" t="s">
        <v>49</v>
      </c>
      <c r="B724" s="2" t="s">
        <v>50</v>
      </c>
      <c r="C724" s="2" t="s">
        <v>37</v>
      </c>
      <c r="D724" s="108">
        <v>41487</v>
      </c>
      <c r="E724" s="109">
        <f t="shared" si="13"/>
        <v>8</v>
      </c>
      <c r="F724" s="109" t="s">
        <v>51</v>
      </c>
      <c r="G724" s="2" t="s">
        <v>54</v>
      </c>
      <c r="H724" s="2" t="s">
        <v>55</v>
      </c>
      <c r="I724" s="2" t="s">
        <v>41</v>
      </c>
      <c r="J724" s="112">
        <v>232460.33937309752</v>
      </c>
      <c r="K724" s="110"/>
    </row>
    <row r="725" spans="1:11">
      <c r="A725" s="2" t="s">
        <v>49</v>
      </c>
      <c r="B725" s="2" t="s">
        <v>50</v>
      </c>
      <c r="C725" s="2" t="s">
        <v>37</v>
      </c>
      <c r="D725" s="108">
        <v>41518</v>
      </c>
      <c r="E725" s="109">
        <f t="shared" si="13"/>
        <v>9</v>
      </c>
      <c r="F725" s="109" t="s">
        <v>51</v>
      </c>
      <c r="G725" s="2" t="s">
        <v>54</v>
      </c>
      <c r="H725" s="2" t="s">
        <v>55</v>
      </c>
      <c r="I725" s="2" t="s">
        <v>41</v>
      </c>
      <c r="J725" s="112">
        <v>196800.64514333947</v>
      </c>
      <c r="K725" s="110"/>
    </row>
    <row r="726" spans="1:11">
      <c r="A726" s="2" t="s">
        <v>49</v>
      </c>
      <c r="B726" s="2" t="s">
        <v>50</v>
      </c>
      <c r="C726" s="2" t="s">
        <v>37</v>
      </c>
      <c r="D726" s="108">
        <v>41548</v>
      </c>
      <c r="E726" s="109">
        <f t="shared" si="13"/>
        <v>10</v>
      </c>
      <c r="F726" s="109" t="s">
        <v>51</v>
      </c>
      <c r="G726" s="2" t="s">
        <v>54</v>
      </c>
      <c r="H726" s="2" t="s">
        <v>55</v>
      </c>
      <c r="I726" s="2" t="s">
        <v>41</v>
      </c>
      <c r="J726" s="112">
        <v>175238.87213904748</v>
      </c>
      <c r="K726" s="110"/>
    </row>
    <row r="727" spans="1:11">
      <c r="A727" s="2" t="s">
        <v>49</v>
      </c>
      <c r="B727" s="2" t="s">
        <v>50</v>
      </c>
      <c r="C727" s="2" t="s">
        <v>37</v>
      </c>
      <c r="D727" s="108">
        <v>41579</v>
      </c>
      <c r="E727" s="109">
        <f t="shared" si="13"/>
        <v>11</v>
      </c>
      <c r="F727" s="109" t="s">
        <v>51</v>
      </c>
      <c r="G727" s="2" t="s">
        <v>54</v>
      </c>
      <c r="H727" s="2" t="s">
        <v>55</v>
      </c>
      <c r="I727" s="2" t="s">
        <v>41</v>
      </c>
      <c r="J727" s="112">
        <v>184271.68199002498</v>
      </c>
      <c r="K727" s="110"/>
    </row>
    <row r="728" spans="1:11">
      <c r="A728" s="2" t="s">
        <v>49</v>
      </c>
      <c r="B728" s="2" t="s">
        <v>50</v>
      </c>
      <c r="C728" s="2" t="s">
        <v>37</v>
      </c>
      <c r="D728" s="108">
        <v>41609</v>
      </c>
      <c r="E728" s="109">
        <f t="shared" si="13"/>
        <v>12</v>
      </c>
      <c r="F728" s="109" t="s">
        <v>51</v>
      </c>
      <c r="G728" s="2" t="s">
        <v>54</v>
      </c>
      <c r="H728" s="2" t="s">
        <v>55</v>
      </c>
      <c r="I728" s="2" t="s">
        <v>41</v>
      </c>
      <c r="J728" s="112">
        <v>182465.61649890002</v>
      </c>
      <c r="K728" s="110"/>
    </row>
    <row r="729" spans="1:11">
      <c r="A729" s="2" t="s">
        <v>49</v>
      </c>
      <c r="B729" s="2" t="s">
        <v>50</v>
      </c>
      <c r="C729" s="2" t="s">
        <v>37</v>
      </c>
      <c r="D729" s="108">
        <v>41640</v>
      </c>
      <c r="E729" s="109">
        <f t="shared" si="13"/>
        <v>1</v>
      </c>
      <c r="F729" s="109" t="s">
        <v>51</v>
      </c>
      <c r="G729" s="2" t="s">
        <v>54</v>
      </c>
      <c r="H729" s="2" t="s">
        <v>55</v>
      </c>
      <c r="I729" s="2" t="s">
        <v>41</v>
      </c>
      <c r="J729" s="112">
        <v>235865.21106119995</v>
      </c>
      <c r="K729" s="110"/>
    </row>
    <row r="730" spans="1:11">
      <c r="A730" s="2" t="s">
        <v>49</v>
      </c>
      <c r="B730" s="2" t="s">
        <v>50</v>
      </c>
      <c r="C730" s="2" t="s">
        <v>37</v>
      </c>
      <c r="D730" s="108">
        <v>41671</v>
      </c>
      <c r="E730" s="109">
        <f t="shared" si="13"/>
        <v>2</v>
      </c>
      <c r="F730" s="109" t="s">
        <v>51</v>
      </c>
      <c r="G730" s="2" t="s">
        <v>54</v>
      </c>
      <c r="H730" s="2" t="s">
        <v>55</v>
      </c>
      <c r="I730" s="2" t="s">
        <v>41</v>
      </c>
      <c r="J730" s="112">
        <v>184781.07299609997</v>
      </c>
      <c r="K730" s="110"/>
    </row>
    <row r="731" spans="1:11">
      <c r="A731" s="2" t="s">
        <v>49</v>
      </c>
      <c r="B731" s="2" t="s">
        <v>50</v>
      </c>
      <c r="C731" s="2" t="s">
        <v>37</v>
      </c>
      <c r="D731" s="108">
        <v>41699</v>
      </c>
      <c r="E731" s="109">
        <f t="shared" si="13"/>
        <v>3</v>
      </c>
      <c r="F731" s="109" t="s">
        <v>51</v>
      </c>
      <c r="G731" s="2" t="s">
        <v>54</v>
      </c>
      <c r="H731" s="2" t="s">
        <v>55</v>
      </c>
      <c r="I731" s="2" t="s">
        <v>41</v>
      </c>
      <c r="J731" s="112">
        <v>187904.12488512002</v>
      </c>
      <c r="K731" s="110"/>
    </row>
    <row r="732" spans="1:11">
      <c r="A732" s="2" t="s">
        <v>49</v>
      </c>
      <c r="B732" s="2" t="s">
        <v>50</v>
      </c>
      <c r="C732" s="2" t="s">
        <v>37</v>
      </c>
      <c r="D732" s="108">
        <v>41730</v>
      </c>
      <c r="E732" s="109">
        <f t="shared" si="13"/>
        <v>4</v>
      </c>
      <c r="F732" s="109" t="s">
        <v>51</v>
      </c>
      <c r="G732" s="2" t="s">
        <v>54</v>
      </c>
      <c r="H732" s="2" t="s">
        <v>55</v>
      </c>
      <c r="I732" s="2" t="s">
        <v>41</v>
      </c>
      <c r="J732" s="112">
        <v>191788.36157754</v>
      </c>
      <c r="K732" s="110"/>
    </row>
    <row r="733" spans="1:11">
      <c r="A733" s="2" t="s">
        <v>49</v>
      </c>
      <c r="B733" s="2" t="s">
        <v>50</v>
      </c>
      <c r="C733" s="2" t="s">
        <v>37</v>
      </c>
      <c r="D733" s="108">
        <v>41760</v>
      </c>
      <c r="E733" s="109">
        <f t="shared" si="13"/>
        <v>5</v>
      </c>
      <c r="F733" s="109" t="s">
        <v>51</v>
      </c>
      <c r="G733" s="2" t="s">
        <v>54</v>
      </c>
      <c r="H733" s="2" t="s">
        <v>55</v>
      </c>
      <c r="I733" s="2" t="s">
        <v>41</v>
      </c>
      <c r="J733" s="112">
        <v>189293.90636625001</v>
      </c>
      <c r="K733" s="110"/>
    </row>
    <row r="734" spans="1:11">
      <c r="A734" s="2" t="s">
        <v>49</v>
      </c>
      <c r="B734" s="2" t="s">
        <v>50</v>
      </c>
      <c r="C734" s="2" t="s">
        <v>37</v>
      </c>
      <c r="D734" s="108">
        <v>41791</v>
      </c>
      <c r="E734" s="109">
        <f t="shared" si="13"/>
        <v>6</v>
      </c>
      <c r="F734" s="109" t="s">
        <v>51</v>
      </c>
      <c r="G734" s="2" t="s">
        <v>54</v>
      </c>
      <c r="H734" s="2" t="s">
        <v>55</v>
      </c>
      <c r="I734" s="2" t="s">
        <v>41</v>
      </c>
      <c r="J734" s="112">
        <v>230880.88355771248</v>
      </c>
      <c r="K734" s="110"/>
    </row>
    <row r="735" spans="1:11">
      <c r="A735" s="2" t="s">
        <v>49</v>
      </c>
      <c r="B735" s="2" t="s">
        <v>50</v>
      </c>
      <c r="C735" s="2" t="s">
        <v>37</v>
      </c>
      <c r="D735" s="108">
        <v>41456</v>
      </c>
      <c r="E735" s="109">
        <f t="shared" si="13"/>
        <v>7</v>
      </c>
      <c r="F735" s="109" t="s">
        <v>51</v>
      </c>
      <c r="G735" s="2" t="s">
        <v>52</v>
      </c>
      <c r="H735" s="2" t="s">
        <v>53</v>
      </c>
      <c r="I735" s="2" t="s">
        <v>41</v>
      </c>
      <c r="J735" s="112">
        <v>1207341.5441326213</v>
      </c>
      <c r="K735" s="110"/>
    </row>
    <row r="736" spans="1:11">
      <c r="A736" s="2" t="s">
        <v>49</v>
      </c>
      <c r="B736" s="2" t="s">
        <v>50</v>
      </c>
      <c r="C736" s="2" t="s">
        <v>37</v>
      </c>
      <c r="D736" s="108">
        <v>41487</v>
      </c>
      <c r="E736" s="109">
        <f t="shared" si="13"/>
        <v>8</v>
      </c>
      <c r="F736" s="109" t="s">
        <v>51</v>
      </c>
      <c r="G736" s="2" t="s">
        <v>52</v>
      </c>
      <c r="H736" s="2" t="s">
        <v>53</v>
      </c>
      <c r="I736" s="2" t="s">
        <v>41</v>
      </c>
      <c r="J736" s="112">
        <v>1627559.0630120938</v>
      </c>
      <c r="K736" s="110"/>
    </row>
    <row r="737" spans="1:11">
      <c r="A737" s="2" t="s">
        <v>49</v>
      </c>
      <c r="B737" s="2" t="s">
        <v>50</v>
      </c>
      <c r="C737" s="2" t="s">
        <v>37</v>
      </c>
      <c r="D737" s="108">
        <v>41518</v>
      </c>
      <c r="E737" s="109">
        <f t="shared" si="13"/>
        <v>9</v>
      </c>
      <c r="F737" s="109" t="s">
        <v>51</v>
      </c>
      <c r="G737" s="2" t="s">
        <v>52</v>
      </c>
      <c r="H737" s="2" t="s">
        <v>53</v>
      </c>
      <c r="I737" s="2" t="s">
        <v>41</v>
      </c>
      <c r="J737" s="112">
        <v>1247278.3501437153</v>
      </c>
      <c r="K737" s="110"/>
    </row>
    <row r="738" spans="1:11">
      <c r="A738" s="2" t="s">
        <v>49</v>
      </c>
      <c r="B738" s="2" t="s">
        <v>50</v>
      </c>
      <c r="C738" s="2" t="s">
        <v>37</v>
      </c>
      <c r="D738" s="108">
        <v>41548</v>
      </c>
      <c r="E738" s="109">
        <f t="shared" si="13"/>
        <v>10</v>
      </c>
      <c r="F738" s="109" t="s">
        <v>51</v>
      </c>
      <c r="G738" s="2" t="s">
        <v>52</v>
      </c>
      <c r="H738" s="2" t="s">
        <v>53</v>
      </c>
      <c r="I738" s="2" t="s">
        <v>41</v>
      </c>
      <c r="J738" s="112">
        <v>1189437.4296213749</v>
      </c>
      <c r="K738" s="110"/>
    </row>
    <row r="739" spans="1:11">
      <c r="A739" s="2" t="s">
        <v>49</v>
      </c>
      <c r="B739" s="2" t="s">
        <v>50</v>
      </c>
      <c r="C739" s="2" t="s">
        <v>37</v>
      </c>
      <c r="D739" s="108">
        <v>41579</v>
      </c>
      <c r="E739" s="109">
        <f t="shared" si="13"/>
        <v>11</v>
      </c>
      <c r="F739" s="109" t="s">
        <v>51</v>
      </c>
      <c r="G739" s="2" t="s">
        <v>52</v>
      </c>
      <c r="H739" s="2" t="s">
        <v>53</v>
      </c>
      <c r="I739" s="2" t="s">
        <v>41</v>
      </c>
      <c r="J739" s="112">
        <v>1196568.3584903125</v>
      </c>
      <c r="K739" s="110"/>
    </row>
    <row r="740" spans="1:11">
      <c r="A740" s="2" t="s">
        <v>49</v>
      </c>
      <c r="B740" s="2" t="s">
        <v>50</v>
      </c>
      <c r="C740" s="2" t="s">
        <v>37</v>
      </c>
      <c r="D740" s="108">
        <v>41609</v>
      </c>
      <c r="E740" s="109">
        <f t="shared" si="13"/>
        <v>12</v>
      </c>
      <c r="F740" s="109" t="s">
        <v>51</v>
      </c>
      <c r="G740" s="2" t="s">
        <v>52</v>
      </c>
      <c r="H740" s="2" t="s">
        <v>53</v>
      </c>
      <c r="I740" s="2" t="s">
        <v>41</v>
      </c>
      <c r="J740" s="112">
        <v>1176117.3688343752</v>
      </c>
      <c r="K740" s="110"/>
    </row>
    <row r="741" spans="1:11">
      <c r="A741" s="2" t="s">
        <v>49</v>
      </c>
      <c r="B741" s="2" t="s">
        <v>50</v>
      </c>
      <c r="C741" s="2" t="s">
        <v>37</v>
      </c>
      <c r="D741" s="108">
        <v>41640</v>
      </c>
      <c r="E741" s="109">
        <f t="shared" si="13"/>
        <v>1</v>
      </c>
      <c r="F741" s="109" t="s">
        <v>51</v>
      </c>
      <c r="G741" s="2" t="s">
        <v>52</v>
      </c>
      <c r="H741" s="2" t="s">
        <v>53</v>
      </c>
      <c r="I741" s="2" t="s">
        <v>41</v>
      </c>
      <c r="J741" s="112">
        <v>1565368.1883344997</v>
      </c>
      <c r="K741" s="110"/>
    </row>
    <row r="742" spans="1:11">
      <c r="A742" s="2" t="s">
        <v>49</v>
      </c>
      <c r="B742" s="2" t="s">
        <v>50</v>
      </c>
      <c r="C742" s="2" t="s">
        <v>37</v>
      </c>
      <c r="D742" s="108">
        <v>41671</v>
      </c>
      <c r="E742" s="109">
        <f t="shared" si="13"/>
        <v>2</v>
      </c>
      <c r="F742" s="109" t="s">
        <v>51</v>
      </c>
      <c r="G742" s="2" t="s">
        <v>52</v>
      </c>
      <c r="H742" s="2" t="s">
        <v>53</v>
      </c>
      <c r="I742" s="2" t="s">
        <v>41</v>
      </c>
      <c r="J742" s="112">
        <v>1227442.7809998749</v>
      </c>
      <c r="K742" s="110"/>
    </row>
    <row r="743" spans="1:11">
      <c r="A743" s="2" t="s">
        <v>49</v>
      </c>
      <c r="B743" s="2" t="s">
        <v>50</v>
      </c>
      <c r="C743" s="2" t="s">
        <v>37</v>
      </c>
      <c r="D743" s="108">
        <v>41699</v>
      </c>
      <c r="E743" s="109">
        <f t="shared" si="13"/>
        <v>3</v>
      </c>
      <c r="F743" s="109" t="s">
        <v>51</v>
      </c>
      <c r="G743" s="2" t="s">
        <v>52</v>
      </c>
      <c r="H743" s="2" t="s">
        <v>53</v>
      </c>
      <c r="I743" s="2" t="s">
        <v>41</v>
      </c>
      <c r="J743" s="112">
        <v>1290433.7858775002</v>
      </c>
      <c r="K743" s="110"/>
    </row>
    <row r="744" spans="1:11">
      <c r="A744" s="2" t="s">
        <v>49</v>
      </c>
      <c r="B744" s="2" t="s">
        <v>50</v>
      </c>
      <c r="C744" s="2" t="s">
        <v>37</v>
      </c>
      <c r="D744" s="108">
        <v>41730</v>
      </c>
      <c r="E744" s="109">
        <f t="shared" si="13"/>
        <v>4</v>
      </c>
      <c r="F744" s="109" t="s">
        <v>51</v>
      </c>
      <c r="G744" s="2" t="s">
        <v>52</v>
      </c>
      <c r="H744" s="2" t="s">
        <v>53</v>
      </c>
      <c r="I744" s="2" t="s">
        <v>41</v>
      </c>
      <c r="J744" s="112">
        <v>1298308.3953839999</v>
      </c>
      <c r="K744" s="110"/>
    </row>
    <row r="745" spans="1:11">
      <c r="A745" s="2" t="s">
        <v>49</v>
      </c>
      <c r="B745" s="2" t="s">
        <v>50</v>
      </c>
      <c r="C745" s="2" t="s">
        <v>37</v>
      </c>
      <c r="D745" s="108">
        <v>41760</v>
      </c>
      <c r="E745" s="109">
        <f t="shared" si="13"/>
        <v>5</v>
      </c>
      <c r="F745" s="109" t="s">
        <v>51</v>
      </c>
      <c r="G745" s="2" t="s">
        <v>52</v>
      </c>
      <c r="H745" s="2" t="s">
        <v>53</v>
      </c>
      <c r="I745" s="2" t="s">
        <v>41</v>
      </c>
      <c r="J745" s="112">
        <v>1344373.5269335939</v>
      </c>
      <c r="K745" s="110"/>
    </row>
    <row r="746" spans="1:11">
      <c r="A746" s="2" t="s">
        <v>49</v>
      </c>
      <c r="B746" s="2" t="s">
        <v>50</v>
      </c>
      <c r="C746" s="2" t="s">
        <v>37</v>
      </c>
      <c r="D746" s="108">
        <v>41791</v>
      </c>
      <c r="E746" s="109">
        <f t="shared" si="13"/>
        <v>6</v>
      </c>
      <c r="F746" s="109" t="s">
        <v>51</v>
      </c>
      <c r="G746" s="2" t="s">
        <v>52</v>
      </c>
      <c r="H746" s="2" t="s">
        <v>53</v>
      </c>
      <c r="I746" s="2" t="s">
        <v>41</v>
      </c>
      <c r="J746" s="112">
        <v>1507227.5892764062</v>
      </c>
      <c r="K746" s="110"/>
    </row>
    <row r="747" spans="1:11">
      <c r="A747" s="2" t="s">
        <v>49</v>
      </c>
      <c r="B747" s="2" t="s">
        <v>50</v>
      </c>
      <c r="C747" s="2" t="s">
        <v>65</v>
      </c>
      <c r="D747" s="108">
        <v>41456</v>
      </c>
      <c r="E747" s="109">
        <f t="shared" si="13"/>
        <v>7</v>
      </c>
      <c r="F747" s="109" t="s">
        <v>51</v>
      </c>
      <c r="G747" s="2" t="s">
        <v>62</v>
      </c>
      <c r="H747" s="2" t="s">
        <v>63</v>
      </c>
      <c r="I747" s="2" t="s">
        <v>41</v>
      </c>
      <c r="J747" s="112">
        <v>4118100.0493550403</v>
      </c>
      <c r="K747" s="110"/>
    </row>
    <row r="748" spans="1:11">
      <c r="A748" s="2" t="s">
        <v>49</v>
      </c>
      <c r="B748" s="2" t="s">
        <v>50</v>
      </c>
      <c r="C748" s="2" t="s">
        <v>65</v>
      </c>
      <c r="D748" s="108">
        <v>41487</v>
      </c>
      <c r="E748" s="109">
        <f t="shared" si="13"/>
        <v>8</v>
      </c>
      <c r="F748" s="109" t="s">
        <v>51</v>
      </c>
      <c r="G748" s="2" t="s">
        <v>62</v>
      </c>
      <c r="H748" s="2" t="s">
        <v>63</v>
      </c>
      <c r="I748" s="2" t="s">
        <v>41</v>
      </c>
      <c r="J748" s="112">
        <v>4507082.5661568008</v>
      </c>
      <c r="K748" s="110"/>
    </row>
    <row r="749" spans="1:11">
      <c r="A749" s="2" t="s">
        <v>49</v>
      </c>
      <c r="B749" s="2" t="s">
        <v>50</v>
      </c>
      <c r="C749" s="2" t="s">
        <v>65</v>
      </c>
      <c r="D749" s="108">
        <v>41518</v>
      </c>
      <c r="E749" s="109">
        <f t="shared" si="13"/>
        <v>9</v>
      </c>
      <c r="F749" s="109" t="s">
        <v>51</v>
      </c>
      <c r="G749" s="2" t="s">
        <v>62</v>
      </c>
      <c r="H749" s="2" t="s">
        <v>63</v>
      </c>
      <c r="I749" s="2" t="s">
        <v>41</v>
      </c>
      <c r="J749" s="112">
        <v>4703409.2060524803</v>
      </c>
      <c r="K749" s="110"/>
    </row>
    <row r="750" spans="1:11">
      <c r="A750" s="2" t="s">
        <v>49</v>
      </c>
      <c r="B750" s="2" t="s">
        <v>50</v>
      </c>
      <c r="C750" s="2" t="s">
        <v>65</v>
      </c>
      <c r="D750" s="108">
        <v>41548</v>
      </c>
      <c r="E750" s="109">
        <f t="shared" si="13"/>
        <v>10</v>
      </c>
      <c r="F750" s="109" t="s">
        <v>51</v>
      </c>
      <c r="G750" s="2" t="s">
        <v>62</v>
      </c>
      <c r="H750" s="2" t="s">
        <v>63</v>
      </c>
      <c r="I750" s="2" t="s">
        <v>41</v>
      </c>
      <c r="J750" s="112">
        <v>6020479.2997298883</v>
      </c>
      <c r="K750" s="110"/>
    </row>
    <row r="751" spans="1:11">
      <c r="A751" s="2" t="s">
        <v>49</v>
      </c>
      <c r="B751" s="2" t="s">
        <v>50</v>
      </c>
      <c r="C751" s="2" t="s">
        <v>65</v>
      </c>
      <c r="D751" s="108">
        <v>41579</v>
      </c>
      <c r="E751" s="109">
        <f t="shared" si="13"/>
        <v>11</v>
      </c>
      <c r="F751" s="109" t="s">
        <v>51</v>
      </c>
      <c r="G751" s="2" t="s">
        <v>62</v>
      </c>
      <c r="H751" s="2" t="s">
        <v>63</v>
      </c>
      <c r="I751" s="2" t="s">
        <v>41</v>
      </c>
      <c r="J751" s="112">
        <v>6461172.5917462073</v>
      </c>
      <c r="K751" s="110"/>
    </row>
    <row r="752" spans="1:11">
      <c r="A752" s="2" t="s">
        <v>49</v>
      </c>
      <c r="B752" s="2" t="s">
        <v>50</v>
      </c>
      <c r="C752" s="2" t="s">
        <v>65</v>
      </c>
      <c r="D752" s="108">
        <v>41609</v>
      </c>
      <c r="E752" s="109">
        <f t="shared" si="13"/>
        <v>12</v>
      </c>
      <c r="F752" s="109" t="s">
        <v>51</v>
      </c>
      <c r="G752" s="2" t="s">
        <v>62</v>
      </c>
      <c r="H752" s="2" t="s">
        <v>63</v>
      </c>
      <c r="I752" s="2" t="s">
        <v>41</v>
      </c>
      <c r="J752" s="112">
        <v>3399470.2212770889</v>
      </c>
      <c r="K752" s="110"/>
    </row>
    <row r="753" spans="1:11">
      <c r="A753" s="2" t="s">
        <v>49</v>
      </c>
      <c r="B753" s="2" t="s">
        <v>50</v>
      </c>
      <c r="C753" s="2" t="s">
        <v>65</v>
      </c>
      <c r="D753" s="108">
        <v>41640</v>
      </c>
      <c r="E753" s="109">
        <f t="shared" si="13"/>
        <v>1</v>
      </c>
      <c r="F753" s="109" t="s">
        <v>51</v>
      </c>
      <c r="G753" s="2" t="s">
        <v>62</v>
      </c>
      <c r="H753" s="2" t="s">
        <v>63</v>
      </c>
      <c r="I753" s="2" t="s">
        <v>41</v>
      </c>
      <c r="J753" s="112">
        <v>3168116.576105712</v>
      </c>
      <c r="K753" s="110"/>
    </row>
    <row r="754" spans="1:11">
      <c r="A754" s="2" t="s">
        <v>49</v>
      </c>
      <c r="B754" s="2" t="s">
        <v>50</v>
      </c>
      <c r="C754" s="2" t="s">
        <v>65</v>
      </c>
      <c r="D754" s="108">
        <v>41671</v>
      </c>
      <c r="E754" s="109">
        <f t="shared" si="13"/>
        <v>2</v>
      </c>
      <c r="F754" s="109" t="s">
        <v>51</v>
      </c>
      <c r="G754" s="2" t="s">
        <v>62</v>
      </c>
      <c r="H754" s="2" t="s">
        <v>63</v>
      </c>
      <c r="I754" s="2" t="s">
        <v>41</v>
      </c>
      <c r="J754" s="112">
        <v>3601517.3685167041</v>
      </c>
      <c r="K754" s="110"/>
    </row>
    <row r="755" spans="1:11">
      <c r="A755" s="2" t="s">
        <v>49</v>
      </c>
      <c r="B755" s="2" t="s">
        <v>50</v>
      </c>
      <c r="C755" s="2" t="s">
        <v>65</v>
      </c>
      <c r="D755" s="108">
        <v>41699</v>
      </c>
      <c r="E755" s="109">
        <f t="shared" si="13"/>
        <v>3</v>
      </c>
      <c r="F755" s="109" t="s">
        <v>51</v>
      </c>
      <c r="G755" s="2" t="s">
        <v>62</v>
      </c>
      <c r="H755" s="2" t="s">
        <v>63</v>
      </c>
      <c r="I755" s="2" t="s">
        <v>41</v>
      </c>
      <c r="J755" s="112">
        <v>3449559.2207462396</v>
      </c>
      <c r="K755" s="110"/>
    </row>
    <row r="756" spans="1:11">
      <c r="A756" s="2" t="s">
        <v>49</v>
      </c>
      <c r="B756" s="2" t="s">
        <v>50</v>
      </c>
      <c r="C756" s="2" t="s">
        <v>65</v>
      </c>
      <c r="D756" s="108">
        <v>41730</v>
      </c>
      <c r="E756" s="109">
        <f t="shared" si="13"/>
        <v>4</v>
      </c>
      <c r="F756" s="109" t="s">
        <v>51</v>
      </c>
      <c r="G756" s="2" t="s">
        <v>62</v>
      </c>
      <c r="H756" s="2" t="s">
        <v>63</v>
      </c>
      <c r="I756" s="2" t="s">
        <v>41</v>
      </c>
      <c r="J756" s="112">
        <v>3875884.2425812325</v>
      </c>
      <c r="K756" s="110"/>
    </row>
    <row r="757" spans="1:11">
      <c r="A757" s="2" t="s">
        <v>49</v>
      </c>
      <c r="B757" s="2" t="s">
        <v>50</v>
      </c>
      <c r="C757" s="2" t="s">
        <v>65</v>
      </c>
      <c r="D757" s="108">
        <v>41760</v>
      </c>
      <c r="E757" s="109">
        <f t="shared" si="13"/>
        <v>5</v>
      </c>
      <c r="F757" s="109" t="s">
        <v>51</v>
      </c>
      <c r="G757" s="2" t="s">
        <v>62</v>
      </c>
      <c r="H757" s="2" t="s">
        <v>63</v>
      </c>
      <c r="I757" s="2" t="s">
        <v>41</v>
      </c>
      <c r="J757" s="112">
        <v>4224276.0222364804</v>
      </c>
      <c r="K757" s="110"/>
    </row>
    <row r="758" spans="1:11">
      <c r="A758" s="2" t="s">
        <v>49</v>
      </c>
      <c r="B758" s="2" t="s">
        <v>50</v>
      </c>
      <c r="C758" s="2" t="s">
        <v>65</v>
      </c>
      <c r="D758" s="108">
        <v>41791</v>
      </c>
      <c r="E758" s="109">
        <f t="shared" si="13"/>
        <v>6</v>
      </c>
      <c r="F758" s="109" t="s">
        <v>51</v>
      </c>
      <c r="G758" s="2" t="s">
        <v>62</v>
      </c>
      <c r="H758" s="2" t="s">
        <v>63</v>
      </c>
      <c r="I758" s="2" t="s">
        <v>41</v>
      </c>
      <c r="J758" s="112">
        <v>2229175.6542357123</v>
      </c>
      <c r="K758" s="110"/>
    </row>
    <row r="759" spans="1:11">
      <c r="A759" s="2" t="s">
        <v>49</v>
      </c>
      <c r="B759" s="2" t="s">
        <v>50</v>
      </c>
      <c r="C759" s="2" t="s">
        <v>65</v>
      </c>
      <c r="D759" s="108">
        <v>41456</v>
      </c>
      <c r="E759" s="109">
        <f t="shared" si="13"/>
        <v>7</v>
      </c>
      <c r="F759" s="109" t="s">
        <v>51</v>
      </c>
      <c r="G759" s="2" t="s">
        <v>59</v>
      </c>
      <c r="H759" s="2" t="s">
        <v>61</v>
      </c>
      <c r="I759" s="2" t="s">
        <v>41</v>
      </c>
      <c r="J759" s="112">
        <v>1958496.2303689439</v>
      </c>
      <c r="K759" s="110"/>
    </row>
    <row r="760" spans="1:11">
      <c r="A760" s="2" t="s">
        <v>49</v>
      </c>
      <c r="B760" s="2" t="s">
        <v>50</v>
      </c>
      <c r="C760" s="2" t="s">
        <v>65</v>
      </c>
      <c r="D760" s="108">
        <v>41487</v>
      </c>
      <c r="E760" s="109">
        <f t="shared" si="13"/>
        <v>8</v>
      </c>
      <c r="F760" s="109" t="s">
        <v>51</v>
      </c>
      <c r="G760" s="2" t="s">
        <v>59</v>
      </c>
      <c r="H760" s="2" t="s">
        <v>61</v>
      </c>
      <c r="I760" s="2" t="s">
        <v>41</v>
      </c>
      <c r="J760" s="112">
        <v>2195052.7782959999</v>
      </c>
      <c r="K760" s="110"/>
    </row>
    <row r="761" spans="1:11">
      <c r="A761" s="2" t="s">
        <v>49</v>
      </c>
      <c r="B761" s="2" t="s">
        <v>50</v>
      </c>
      <c r="C761" s="2" t="s">
        <v>65</v>
      </c>
      <c r="D761" s="108">
        <v>41518</v>
      </c>
      <c r="E761" s="109">
        <f t="shared" si="13"/>
        <v>9</v>
      </c>
      <c r="F761" s="109" t="s">
        <v>51</v>
      </c>
      <c r="G761" s="2" t="s">
        <v>59</v>
      </c>
      <c r="H761" s="2" t="s">
        <v>61</v>
      </c>
      <c r="I761" s="2" t="s">
        <v>41</v>
      </c>
      <c r="J761" s="112">
        <v>2264552.5099384319</v>
      </c>
      <c r="K761" s="110"/>
    </row>
    <row r="762" spans="1:11">
      <c r="A762" s="2" t="s">
        <v>49</v>
      </c>
      <c r="B762" s="2" t="s">
        <v>50</v>
      </c>
      <c r="C762" s="2" t="s">
        <v>65</v>
      </c>
      <c r="D762" s="108">
        <v>41548</v>
      </c>
      <c r="E762" s="109">
        <f t="shared" si="13"/>
        <v>10</v>
      </c>
      <c r="F762" s="109" t="s">
        <v>51</v>
      </c>
      <c r="G762" s="2" t="s">
        <v>59</v>
      </c>
      <c r="H762" s="2" t="s">
        <v>61</v>
      </c>
      <c r="I762" s="2" t="s">
        <v>41</v>
      </c>
      <c r="J762" s="112">
        <v>2839505.8993002246</v>
      </c>
      <c r="K762" s="110"/>
    </row>
    <row r="763" spans="1:11">
      <c r="A763" s="2" t="s">
        <v>49</v>
      </c>
      <c r="B763" s="2" t="s">
        <v>50</v>
      </c>
      <c r="C763" s="2" t="s">
        <v>65</v>
      </c>
      <c r="D763" s="108">
        <v>41579</v>
      </c>
      <c r="E763" s="109">
        <f t="shared" si="13"/>
        <v>11</v>
      </c>
      <c r="F763" s="109" t="s">
        <v>51</v>
      </c>
      <c r="G763" s="2" t="s">
        <v>59</v>
      </c>
      <c r="H763" s="2" t="s">
        <v>61</v>
      </c>
      <c r="I763" s="2" t="s">
        <v>41</v>
      </c>
      <c r="J763" s="112">
        <v>3159420.5430006236</v>
      </c>
      <c r="K763" s="110"/>
    </row>
    <row r="764" spans="1:11">
      <c r="A764" s="2" t="s">
        <v>49</v>
      </c>
      <c r="B764" s="2" t="s">
        <v>50</v>
      </c>
      <c r="C764" s="2" t="s">
        <v>65</v>
      </c>
      <c r="D764" s="108">
        <v>41609</v>
      </c>
      <c r="E764" s="109">
        <f t="shared" si="13"/>
        <v>12</v>
      </c>
      <c r="F764" s="109" t="s">
        <v>51</v>
      </c>
      <c r="G764" s="2" t="s">
        <v>59</v>
      </c>
      <c r="H764" s="2" t="s">
        <v>61</v>
      </c>
      <c r="I764" s="2" t="s">
        <v>41</v>
      </c>
      <c r="J764" s="112">
        <v>1724509.5598100165</v>
      </c>
      <c r="K764" s="110"/>
    </row>
    <row r="765" spans="1:11">
      <c r="A765" s="2" t="s">
        <v>49</v>
      </c>
      <c r="B765" s="2" t="s">
        <v>50</v>
      </c>
      <c r="C765" s="2" t="s">
        <v>65</v>
      </c>
      <c r="D765" s="108">
        <v>41640</v>
      </c>
      <c r="E765" s="109">
        <f t="shared" si="13"/>
        <v>1</v>
      </c>
      <c r="F765" s="109" t="s">
        <v>51</v>
      </c>
      <c r="G765" s="2" t="s">
        <v>59</v>
      </c>
      <c r="H765" s="2" t="s">
        <v>61</v>
      </c>
      <c r="I765" s="2" t="s">
        <v>41</v>
      </c>
      <c r="J765" s="112">
        <v>1542913.9169346001</v>
      </c>
      <c r="K765" s="110"/>
    </row>
    <row r="766" spans="1:11">
      <c r="A766" s="2" t="s">
        <v>49</v>
      </c>
      <c r="B766" s="2" t="s">
        <v>50</v>
      </c>
      <c r="C766" s="2" t="s">
        <v>65</v>
      </c>
      <c r="D766" s="108">
        <v>41671</v>
      </c>
      <c r="E766" s="109">
        <f t="shared" si="13"/>
        <v>2</v>
      </c>
      <c r="F766" s="109" t="s">
        <v>51</v>
      </c>
      <c r="G766" s="2" t="s">
        <v>59</v>
      </c>
      <c r="H766" s="2" t="s">
        <v>61</v>
      </c>
      <c r="I766" s="2" t="s">
        <v>41</v>
      </c>
      <c r="J766" s="112">
        <v>1820402.6309305201</v>
      </c>
      <c r="K766" s="110"/>
    </row>
    <row r="767" spans="1:11">
      <c r="A767" s="2" t="s">
        <v>49</v>
      </c>
      <c r="B767" s="2" t="s">
        <v>50</v>
      </c>
      <c r="C767" s="2" t="s">
        <v>65</v>
      </c>
      <c r="D767" s="108">
        <v>41699</v>
      </c>
      <c r="E767" s="109">
        <f t="shared" si="13"/>
        <v>3</v>
      </c>
      <c r="F767" s="109" t="s">
        <v>51</v>
      </c>
      <c r="G767" s="2" t="s">
        <v>59</v>
      </c>
      <c r="H767" s="2" t="s">
        <v>61</v>
      </c>
      <c r="I767" s="2" t="s">
        <v>41</v>
      </c>
      <c r="J767" s="112">
        <v>1771550.3477915039</v>
      </c>
      <c r="K767" s="110"/>
    </row>
    <row r="768" spans="1:11">
      <c r="A768" s="2" t="s">
        <v>49</v>
      </c>
      <c r="B768" s="2" t="s">
        <v>50</v>
      </c>
      <c r="C768" s="2" t="s">
        <v>65</v>
      </c>
      <c r="D768" s="108">
        <v>41730</v>
      </c>
      <c r="E768" s="109">
        <f t="shared" si="13"/>
        <v>4</v>
      </c>
      <c r="F768" s="109" t="s">
        <v>51</v>
      </c>
      <c r="G768" s="2" t="s">
        <v>59</v>
      </c>
      <c r="H768" s="2" t="s">
        <v>61</v>
      </c>
      <c r="I768" s="2" t="s">
        <v>41</v>
      </c>
      <c r="J768" s="112">
        <v>1908978.5663007363</v>
      </c>
      <c r="K768" s="110"/>
    </row>
    <row r="769" spans="1:11">
      <c r="A769" s="2" t="s">
        <v>49</v>
      </c>
      <c r="B769" s="2" t="s">
        <v>50</v>
      </c>
      <c r="C769" s="2" t="s">
        <v>65</v>
      </c>
      <c r="D769" s="108">
        <v>41760</v>
      </c>
      <c r="E769" s="109">
        <f t="shared" si="13"/>
        <v>5</v>
      </c>
      <c r="F769" s="109" t="s">
        <v>51</v>
      </c>
      <c r="G769" s="2" t="s">
        <v>59</v>
      </c>
      <c r="H769" s="2" t="s">
        <v>61</v>
      </c>
      <c r="I769" s="2" t="s">
        <v>41</v>
      </c>
      <c r="J769" s="112">
        <v>2224548.7175923204</v>
      </c>
      <c r="K769" s="110"/>
    </row>
    <row r="770" spans="1:11">
      <c r="A770" s="2" t="s">
        <v>49</v>
      </c>
      <c r="B770" s="2" t="s">
        <v>50</v>
      </c>
      <c r="C770" s="2" t="s">
        <v>65</v>
      </c>
      <c r="D770" s="108">
        <v>41791</v>
      </c>
      <c r="E770" s="109">
        <f t="shared" si="13"/>
        <v>6</v>
      </c>
      <c r="F770" s="109" t="s">
        <v>51</v>
      </c>
      <c r="G770" s="2" t="s">
        <v>59</v>
      </c>
      <c r="H770" s="2" t="s">
        <v>61</v>
      </c>
      <c r="I770" s="2" t="s">
        <v>41</v>
      </c>
      <c r="J770" s="112">
        <v>1199138.0695781759</v>
      </c>
      <c r="K770" s="110"/>
    </row>
    <row r="771" spans="1:11">
      <c r="A771" s="2" t="s">
        <v>49</v>
      </c>
      <c r="B771" s="2" t="s">
        <v>50</v>
      </c>
      <c r="C771" s="2" t="s">
        <v>65</v>
      </c>
      <c r="D771" s="108">
        <v>41456</v>
      </c>
      <c r="E771" s="109">
        <f t="shared" si="13"/>
        <v>7</v>
      </c>
      <c r="F771" s="109" t="s">
        <v>51</v>
      </c>
      <c r="G771" s="2" t="s">
        <v>59</v>
      </c>
      <c r="H771" s="2" t="s">
        <v>60</v>
      </c>
      <c r="I771" s="2" t="s">
        <v>41</v>
      </c>
      <c r="J771" s="112">
        <v>1652868.9853267202</v>
      </c>
      <c r="K771" s="110"/>
    </row>
    <row r="772" spans="1:11">
      <c r="A772" s="2" t="s">
        <v>49</v>
      </c>
      <c r="B772" s="2" t="s">
        <v>50</v>
      </c>
      <c r="C772" s="2" t="s">
        <v>65</v>
      </c>
      <c r="D772" s="108">
        <v>41487</v>
      </c>
      <c r="E772" s="109">
        <f t="shared" si="13"/>
        <v>8</v>
      </c>
      <c r="F772" s="109" t="s">
        <v>51</v>
      </c>
      <c r="G772" s="2" t="s">
        <v>59</v>
      </c>
      <c r="H772" s="2" t="s">
        <v>60</v>
      </c>
      <c r="I772" s="2" t="s">
        <v>41</v>
      </c>
      <c r="J772" s="112">
        <v>1940369.6316480001</v>
      </c>
      <c r="K772" s="110"/>
    </row>
    <row r="773" spans="1:11">
      <c r="A773" s="2" t="s">
        <v>49</v>
      </c>
      <c r="B773" s="2" t="s">
        <v>50</v>
      </c>
      <c r="C773" s="2" t="s">
        <v>65</v>
      </c>
      <c r="D773" s="108">
        <v>41518</v>
      </c>
      <c r="E773" s="109">
        <f t="shared" si="13"/>
        <v>9</v>
      </c>
      <c r="F773" s="109" t="s">
        <v>51</v>
      </c>
      <c r="G773" s="2" t="s">
        <v>59</v>
      </c>
      <c r="H773" s="2" t="s">
        <v>60</v>
      </c>
      <c r="I773" s="2" t="s">
        <v>41</v>
      </c>
      <c r="J773" s="112">
        <v>2031601.7410147204</v>
      </c>
      <c r="K773" s="110"/>
    </row>
    <row r="774" spans="1:11">
      <c r="A774" s="2" t="s">
        <v>49</v>
      </c>
      <c r="B774" s="2" t="s">
        <v>50</v>
      </c>
      <c r="C774" s="2" t="s">
        <v>65</v>
      </c>
      <c r="D774" s="108">
        <v>41548</v>
      </c>
      <c r="E774" s="109">
        <f t="shared" si="13"/>
        <v>10</v>
      </c>
      <c r="F774" s="109" t="s">
        <v>51</v>
      </c>
      <c r="G774" s="2" t="s">
        <v>59</v>
      </c>
      <c r="H774" s="2" t="s">
        <v>60</v>
      </c>
      <c r="I774" s="2" t="s">
        <v>41</v>
      </c>
      <c r="J774" s="112">
        <v>2784735.3475135607</v>
      </c>
      <c r="K774" s="110"/>
    </row>
    <row r="775" spans="1:11">
      <c r="A775" s="2" t="s">
        <v>49</v>
      </c>
      <c r="B775" s="2" t="s">
        <v>50</v>
      </c>
      <c r="C775" s="2" t="s">
        <v>65</v>
      </c>
      <c r="D775" s="108">
        <v>41579</v>
      </c>
      <c r="E775" s="109">
        <f t="shared" si="13"/>
        <v>11</v>
      </c>
      <c r="F775" s="109" t="s">
        <v>51</v>
      </c>
      <c r="G775" s="2" t="s">
        <v>59</v>
      </c>
      <c r="H775" s="2" t="s">
        <v>60</v>
      </c>
      <c r="I775" s="2" t="s">
        <v>41</v>
      </c>
      <c r="J775" s="112">
        <v>2777158.7847141596</v>
      </c>
      <c r="K775" s="110"/>
    </row>
    <row r="776" spans="1:11">
      <c r="A776" s="2" t="s">
        <v>49</v>
      </c>
      <c r="B776" s="2" t="s">
        <v>50</v>
      </c>
      <c r="C776" s="2" t="s">
        <v>65</v>
      </c>
      <c r="D776" s="108">
        <v>41609</v>
      </c>
      <c r="E776" s="109">
        <f t="shared" si="13"/>
        <v>12</v>
      </c>
      <c r="F776" s="109" t="s">
        <v>51</v>
      </c>
      <c r="G776" s="2" t="s">
        <v>59</v>
      </c>
      <c r="H776" s="2" t="s">
        <v>60</v>
      </c>
      <c r="I776" s="2" t="s">
        <v>41</v>
      </c>
      <c r="J776" s="112">
        <v>1505235.4723879206</v>
      </c>
      <c r="K776" s="110"/>
    </row>
    <row r="777" spans="1:11">
      <c r="A777" s="2" t="s">
        <v>49</v>
      </c>
      <c r="B777" s="2" t="s">
        <v>50</v>
      </c>
      <c r="C777" s="2" t="s">
        <v>65</v>
      </c>
      <c r="D777" s="108">
        <v>41640</v>
      </c>
      <c r="E777" s="109">
        <f t="shared" si="13"/>
        <v>1</v>
      </c>
      <c r="F777" s="109" t="s">
        <v>51</v>
      </c>
      <c r="G777" s="2" t="s">
        <v>59</v>
      </c>
      <c r="H777" s="2" t="s">
        <v>60</v>
      </c>
      <c r="I777" s="2" t="s">
        <v>41</v>
      </c>
      <c r="J777" s="112">
        <v>1375663.6681960202</v>
      </c>
      <c r="K777" s="110"/>
    </row>
    <row r="778" spans="1:11">
      <c r="A778" s="2" t="s">
        <v>49</v>
      </c>
      <c r="B778" s="2" t="s">
        <v>50</v>
      </c>
      <c r="C778" s="2" t="s">
        <v>65</v>
      </c>
      <c r="D778" s="108">
        <v>41671</v>
      </c>
      <c r="E778" s="109">
        <f t="shared" si="13"/>
        <v>2</v>
      </c>
      <c r="F778" s="109" t="s">
        <v>51</v>
      </c>
      <c r="G778" s="2" t="s">
        <v>59</v>
      </c>
      <c r="H778" s="2" t="s">
        <v>60</v>
      </c>
      <c r="I778" s="2" t="s">
        <v>41</v>
      </c>
      <c r="J778" s="112">
        <v>1475521.04291592</v>
      </c>
      <c r="K778" s="110"/>
    </row>
    <row r="779" spans="1:11">
      <c r="A779" s="2" t="s">
        <v>49</v>
      </c>
      <c r="B779" s="2" t="s">
        <v>50</v>
      </c>
      <c r="C779" s="2" t="s">
        <v>65</v>
      </c>
      <c r="D779" s="108">
        <v>41699</v>
      </c>
      <c r="E779" s="109">
        <f t="shared" si="13"/>
        <v>3</v>
      </c>
      <c r="F779" s="109" t="s">
        <v>51</v>
      </c>
      <c r="G779" s="2" t="s">
        <v>59</v>
      </c>
      <c r="H779" s="2" t="s">
        <v>60</v>
      </c>
      <c r="I779" s="2" t="s">
        <v>41</v>
      </c>
      <c r="J779" s="112">
        <v>1513094.2096040398</v>
      </c>
      <c r="K779" s="110"/>
    </row>
    <row r="780" spans="1:11">
      <c r="A780" s="2" t="s">
        <v>49</v>
      </c>
      <c r="B780" s="2" t="s">
        <v>50</v>
      </c>
      <c r="C780" s="2" t="s">
        <v>65</v>
      </c>
      <c r="D780" s="108">
        <v>41730</v>
      </c>
      <c r="E780" s="109">
        <f t="shared" si="13"/>
        <v>4</v>
      </c>
      <c r="F780" s="109" t="s">
        <v>51</v>
      </c>
      <c r="G780" s="2" t="s">
        <v>59</v>
      </c>
      <c r="H780" s="2" t="s">
        <v>60</v>
      </c>
      <c r="I780" s="2" t="s">
        <v>41</v>
      </c>
      <c r="J780" s="112">
        <v>1628187.8009364803</v>
      </c>
      <c r="K780" s="110"/>
    </row>
    <row r="781" spans="1:11">
      <c r="A781" s="2" t="s">
        <v>49</v>
      </c>
      <c r="B781" s="2" t="s">
        <v>50</v>
      </c>
      <c r="C781" s="2" t="s">
        <v>65</v>
      </c>
      <c r="D781" s="108">
        <v>41760</v>
      </c>
      <c r="E781" s="109">
        <f t="shared" si="13"/>
        <v>5</v>
      </c>
      <c r="F781" s="109" t="s">
        <v>51</v>
      </c>
      <c r="G781" s="2" t="s">
        <v>59</v>
      </c>
      <c r="H781" s="2" t="s">
        <v>60</v>
      </c>
      <c r="I781" s="2" t="s">
        <v>41</v>
      </c>
      <c r="J781" s="112">
        <v>1857077.4607560001</v>
      </c>
      <c r="K781" s="110"/>
    </row>
    <row r="782" spans="1:11">
      <c r="A782" s="2" t="s">
        <v>49</v>
      </c>
      <c r="B782" s="2" t="s">
        <v>50</v>
      </c>
      <c r="C782" s="2" t="s">
        <v>65</v>
      </c>
      <c r="D782" s="108">
        <v>41791</v>
      </c>
      <c r="E782" s="109">
        <f t="shared" si="13"/>
        <v>6</v>
      </c>
      <c r="F782" s="109" t="s">
        <v>51</v>
      </c>
      <c r="G782" s="2" t="s">
        <v>59</v>
      </c>
      <c r="H782" s="2" t="s">
        <v>60</v>
      </c>
      <c r="I782" s="2" t="s">
        <v>41</v>
      </c>
      <c r="J782" s="112">
        <v>981974.46025223995</v>
      </c>
      <c r="K782" s="110"/>
    </row>
    <row r="783" spans="1:11">
      <c r="A783" s="2" t="s">
        <v>49</v>
      </c>
      <c r="B783" s="2" t="s">
        <v>50</v>
      </c>
      <c r="C783" s="2" t="s">
        <v>65</v>
      </c>
      <c r="D783" s="108">
        <v>41456</v>
      </c>
      <c r="E783" s="109">
        <f t="shared" si="13"/>
        <v>7</v>
      </c>
      <c r="F783" s="109" t="s">
        <v>51</v>
      </c>
      <c r="G783" s="2" t="s">
        <v>54</v>
      </c>
      <c r="H783" s="2" t="s">
        <v>58</v>
      </c>
      <c r="I783" s="2" t="s">
        <v>41</v>
      </c>
      <c r="J783" s="112">
        <v>1583857.8672582491</v>
      </c>
      <c r="K783" s="110"/>
    </row>
    <row r="784" spans="1:11">
      <c r="A784" s="2" t="s">
        <v>49</v>
      </c>
      <c r="B784" s="2" t="s">
        <v>50</v>
      </c>
      <c r="C784" s="2" t="s">
        <v>65</v>
      </c>
      <c r="D784" s="108">
        <v>41487</v>
      </c>
      <c r="E784" s="109">
        <f t="shared" ref="E784:E842" si="14">MONTH(D784)</f>
        <v>8</v>
      </c>
      <c r="F784" s="109" t="s">
        <v>51</v>
      </c>
      <c r="G784" s="2" t="s">
        <v>54</v>
      </c>
      <c r="H784" s="2" t="s">
        <v>58</v>
      </c>
      <c r="I784" s="2" t="s">
        <v>41</v>
      </c>
      <c r="J784" s="112">
        <v>1861716.078207552</v>
      </c>
      <c r="K784" s="110"/>
    </row>
    <row r="785" spans="1:11">
      <c r="A785" s="2" t="s">
        <v>49</v>
      </c>
      <c r="B785" s="2" t="s">
        <v>50</v>
      </c>
      <c r="C785" s="2" t="s">
        <v>65</v>
      </c>
      <c r="D785" s="108">
        <v>41518</v>
      </c>
      <c r="E785" s="109">
        <f t="shared" si="14"/>
        <v>9</v>
      </c>
      <c r="F785" s="109" t="s">
        <v>51</v>
      </c>
      <c r="G785" s="2" t="s">
        <v>54</v>
      </c>
      <c r="H785" s="2" t="s">
        <v>58</v>
      </c>
      <c r="I785" s="2" t="s">
        <v>41</v>
      </c>
      <c r="J785" s="112">
        <v>1818760.5971448703</v>
      </c>
      <c r="K785" s="110"/>
    </row>
    <row r="786" spans="1:11">
      <c r="A786" s="2" t="s">
        <v>49</v>
      </c>
      <c r="B786" s="2" t="s">
        <v>50</v>
      </c>
      <c r="C786" s="2" t="s">
        <v>65</v>
      </c>
      <c r="D786" s="108">
        <v>41548</v>
      </c>
      <c r="E786" s="109">
        <f t="shared" si="14"/>
        <v>10</v>
      </c>
      <c r="F786" s="109" t="s">
        <v>51</v>
      </c>
      <c r="G786" s="2" t="s">
        <v>54</v>
      </c>
      <c r="H786" s="2" t="s">
        <v>58</v>
      </c>
      <c r="I786" s="2" t="s">
        <v>41</v>
      </c>
      <c r="J786" s="112">
        <v>2304966.198724838</v>
      </c>
      <c r="K786" s="110"/>
    </row>
    <row r="787" spans="1:11">
      <c r="A787" s="2" t="s">
        <v>49</v>
      </c>
      <c r="B787" s="2" t="s">
        <v>50</v>
      </c>
      <c r="C787" s="2" t="s">
        <v>65</v>
      </c>
      <c r="D787" s="108">
        <v>41579</v>
      </c>
      <c r="E787" s="109">
        <f t="shared" si="14"/>
        <v>11</v>
      </c>
      <c r="F787" s="109" t="s">
        <v>51</v>
      </c>
      <c r="G787" s="2" t="s">
        <v>54</v>
      </c>
      <c r="H787" s="2" t="s">
        <v>58</v>
      </c>
      <c r="I787" s="2" t="s">
        <v>41</v>
      </c>
      <c r="J787" s="112">
        <v>2440357.2575165858</v>
      </c>
      <c r="K787" s="110"/>
    </row>
    <row r="788" spans="1:11">
      <c r="A788" s="2" t="s">
        <v>49</v>
      </c>
      <c r="B788" s="2" t="s">
        <v>50</v>
      </c>
      <c r="C788" s="2" t="s">
        <v>65</v>
      </c>
      <c r="D788" s="108">
        <v>41609</v>
      </c>
      <c r="E788" s="109">
        <f t="shared" si="14"/>
        <v>12</v>
      </c>
      <c r="F788" s="109" t="s">
        <v>51</v>
      </c>
      <c r="G788" s="2" t="s">
        <v>54</v>
      </c>
      <c r="H788" s="2" t="s">
        <v>58</v>
      </c>
      <c r="I788" s="2" t="s">
        <v>41</v>
      </c>
      <c r="J788" s="112">
        <v>1365336.6411364649</v>
      </c>
      <c r="K788" s="110"/>
    </row>
    <row r="789" spans="1:11">
      <c r="A789" s="2" t="s">
        <v>49</v>
      </c>
      <c r="B789" s="2" t="s">
        <v>50</v>
      </c>
      <c r="C789" s="2" t="s">
        <v>65</v>
      </c>
      <c r="D789" s="108">
        <v>41640</v>
      </c>
      <c r="E789" s="109">
        <f t="shared" si="14"/>
        <v>1</v>
      </c>
      <c r="F789" s="109" t="s">
        <v>51</v>
      </c>
      <c r="G789" s="2" t="s">
        <v>54</v>
      </c>
      <c r="H789" s="2" t="s">
        <v>58</v>
      </c>
      <c r="I789" s="2" t="s">
        <v>41</v>
      </c>
      <c r="J789" s="112">
        <v>1211465.2302915659</v>
      </c>
      <c r="K789" s="110"/>
    </row>
    <row r="790" spans="1:11">
      <c r="A790" s="2" t="s">
        <v>49</v>
      </c>
      <c r="B790" s="2" t="s">
        <v>50</v>
      </c>
      <c r="C790" s="2" t="s">
        <v>65</v>
      </c>
      <c r="D790" s="108">
        <v>41671</v>
      </c>
      <c r="E790" s="109">
        <f t="shared" si="14"/>
        <v>2</v>
      </c>
      <c r="F790" s="109" t="s">
        <v>51</v>
      </c>
      <c r="G790" s="2" t="s">
        <v>54</v>
      </c>
      <c r="H790" s="2" t="s">
        <v>58</v>
      </c>
      <c r="I790" s="2" t="s">
        <v>41</v>
      </c>
      <c r="J790" s="112">
        <v>1521468.8063359074</v>
      </c>
      <c r="K790" s="110"/>
    </row>
    <row r="791" spans="1:11">
      <c r="A791" s="2" t="s">
        <v>49</v>
      </c>
      <c r="B791" s="2" t="s">
        <v>50</v>
      </c>
      <c r="C791" s="2" t="s">
        <v>65</v>
      </c>
      <c r="D791" s="108">
        <v>41699</v>
      </c>
      <c r="E791" s="109">
        <f t="shared" si="14"/>
        <v>3</v>
      </c>
      <c r="F791" s="109" t="s">
        <v>51</v>
      </c>
      <c r="G791" s="2" t="s">
        <v>54</v>
      </c>
      <c r="H791" s="2" t="s">
        <v>58</v>
      </c>
      <c r="I791" s="2" t="s">
        <v>41</v>
      </c>
      <c r="J791" s="112">
        <v>1400184.8970591237</v>
      </c>
      <c r="K791" s="110"/>
    </row>
    <row r="792" spans="1:11">
      <c r="A792" s="2" t="s">
        <v>49</v>
      </c>
      <c r="B792" s="2" t="s">
        <v>50</v>
      </c>
      <c r="C792" s="2" t="s">
        <v>65</v>
      </c>
      <c r="D792" s="108">
        <v>41730</v>
      </c>
      <c r="E792" s="109">
        <f t="shared" si="14"/>
        <v>4</v>
      </c>
      <c r="F792" s="109" t="s">
        <v>51</v>
      </c>
      <c r="G792" s="2" t="s">
        <v>54</v>
      </c>
      <c r="H792" s="2" t="s">
        <v>58</v>
      </c>
      <c r="I792" s="2" t="s">
        <v>41</v>
      </c>
      <c r="J792" s="112">
        <v>1483355.0770554726</v>
      </c>
      <c r="K792" s="110"/>
    </row>
    <row r="793" spans="1:11">
      <c r="A793" s="2" t="s">
        <v>49</v>
      </c>
      <c r="B793" s="2" t="s">
        <v>50</v>
      </c>
      <c r="C793" s="2" t="s">
        <v>65</v>
      </c>
      <c r="D793" s="108">
        <v>41760</v>
      </c>
      <c r="E793" s="109">
        <f t="shared" si="14"/>
        <v>5</v>
      </c>
      <c r="F793" s="109" t="s">
        <v>51</v>
      </c>
      <c r="G793" s="2" t="s">
        <v>54</v>
      </c>
      <c r="H793" s="2" t="s">
        <v>58</v>
      </c>
      <c r="I793" s="2" t="s">
        <v>41</v>
      </c>
      <c r="J793" s="112">
        <v>1790831.8374007489</v>
      </c>
      <c r="K793" s="110"/>
    </row>
    <row r="794" spans="1:11">
      <c r="A794" s="2" t="s">
        <v>49</v>
      </c>
      <c r="B794" s="2" t="s">
        <v>50</v>
      </c>
      <c r="C794" s="2" t="s">
        <v>65</v>
      </c>
      <c r="D794" s="108">
        <v>41791</v>
      </c>
      <c r="E794" s="109">
        <f t="shared" si="14"/>
        <v>6</v>
      </c>
      <c r="F794" s="109" t="s">
        <v>51</v>
      </c>
      <c r="G794" s="2" t="s">
        <v>54</v>
      </c>
      <c r="H794" s="2" t="s">
        <v>58</v>
      </c>
      <c r="I794" s="2" t="s">
        <v>41</v>
      </c>
      <c r="J794" s="112">
        <v>911806.4599299801</v>
      </c>
      <c r="K794" s="110"/>
    </row>
    <row r="795" spans="1:11">
      <c r="A795" s="2" t="s">
        <v>49</v>
      </c>
      <c r="B795" s="2" t="s">
        <v>50</v>
      </c>
      <c r="C795" s="2" t="s">
        <v>65</v>
      </c>
      <c r="D795" s="108">
        <v>41456</v>
      </c>
      <c r="E795" s="109">
        <f t="shared" si="14"/>
        <v>7</v>
      </c>
      <c r="F795" s="109" t="s">
        <v>51</v>
      </c>
      <c r="G795" s="2" t="s">
        <v>54</v>
      </c>
      <c r="H795" s="2" t="s">
        <v>57</v>
      </c>
      <c r="I795" s="2" t="s">
        <v>41</v>
      </c>
      <c r="J795" s="112">
        <v>884023.92783632269</v>
      </c>
      <c r="K795" s="110"/>
    </row>
    <row r="796" spans="1:11">
      <c r="A796" s="2" t="s">
        <v>49</v>
      </c>
      <c r="B796" s="2" t="s">
        <v>50</v>
      </c>
      <c r="C796" s="2" t="s">
        <v>65</v>
      </c>
      <c r="D796" s="108">
        <v>41487</v>
      </c>
      <c r="E796" s="109">
        <f t="shared" si="14"/>
        <v>8</v>
      </c>
      <c r="F796" s="109" t="s">
        <v>51</v>
      </c>
      <c r="G796" s="2" t="s">
        <v>54</v>
      </c>
      <c r="H796" s="2" t="s">
        <v>57</v>
      </c>
      <c r="I796" s="2" t="s">
        <v>41</v>
      </c>
      <c r="J796" s="112">
        <v>1052207.4304358403</v>
      </c>
      <c r="K796" s="110"/>
    </row>
    <row r="797" spans="1:11">
      <c r="A797" s="2" t="s">
        <v>49</v>
      </c>
      <c r="B797" s="2" t="s">
        <v>50</v>
      </c>
      <c r="C797" s="2" t="s">
        <v>65</v>
      </c>
      <c r="D797" s="108">
        <v>41518</v>
      </c>
      <c r="E797" s="109">
        <f t="shared" si="14"/>
        <v>9</v>
      </c>
      <c r="F797" s="109" t="s">
        <v>51</v>
      </c>
      <c r="G797" s="2" t="s">
        <v>54</v>
      </c>
      <c r="H797" s="2" t="s">
        <v>57</v>
      </c>
      <c r="I797" s="2" t="s">
        <v>41</v>
      </c>
      <c r="J797" s="112">
        <v>1016958.2253807157</v>
      </c>
      <c r="K797" s="110"/>
    </row>
    <row r="798" spans="1:11">
      <c r="A798" s="2" t="s">
        <v>49</v>
      </c>
      <c r="B798" s="2" t="s">
        <v>50</v>
      </c>
      <c r="C798" s="2" t="s">
        <v>65</v>
      </c>
      <c r="D798" s="108">
        <v>41548</v>
      </c>
      <c r="E798" s="109">
        <f t="shared" si="14"/>
        <v>10</v>
      </c>
      <c r="F798" s="109" t="s">
        <v>51</v>
      </c>
      <c r="G798" s="2" t="s">
        <v>54</v>
      </c>
      <c r="H798" s="2" t="s">
        <v>57</v>
      </c>
      <c r="I798" s="2" t="s">
        <v>41</v>
      </c>
      <c r="J798" s="112">
        <v>1488480.8550150518</v>
      </c>
      <c r="K798" s="110"/>
    </row>
    <row r="799" spans="1:11">
      <c r="A799" s="2" t="s">
        <v>49</v>
      </c>
      <c r="B799" s="2" t="s">
        <v>50</v>
      </c>
      <c r="C799" s="2" t="s">
        <v>65</v>
      </c>
      <c r="D799" s="108">
        <v>41579</v>
      </c>
      <c r="E799" s="109">
        <f t="shared" si="14"/>
        <v>11</v>
      </c>
      <c r="F799" s="109" t="s">
        <v>51</v>
      </c>
      <c r="G799" s="2" t="s">
        <v>54</v>
      </c>
      <c r="H799" s="2" t="s">
        <v>57</v>
      </c>
      <c r="I799" s="2" t="s">
        <v>41</v>
      </c>
      <c r="J799" s="112">
        <v>1639667.9831029386</v>
      </c>
      <c r="K799" s="110"/>
    </row>
    <row r="800" spans="1:11">
      <c r="A800" s="2" t="s">
        <v>49</v>
      </c>
      <c r="B800" s="2" t="s">
        <v>50</v>
      </c>
      <c r="C800" s="2" t="s">
        <v>65</v>
      </c>
      <c r="D800" s="108">
        <v>41609</v>
      </c>
      <c r="E800" s="109">
        <f t="shared" si="14"/>
        <v>12</v>
      </c>
      <c r="F800" s="109" t="s">
        <v>51</v>
      </c>
      <c r="G800" s="2" t="s">
        <v>54</v>
      </c>
      <c r="H800" s="2" t="s">
        <v>57</v>
      </c>
      <c r="I800" s="2" t="s">
        <v>41</v>
      </c>
      <c r="J800" s="112">
        <v>765598.62357103126</v>
      </c>
      <c r="K800" s="110"/>
    </row>
    <row r="801" spans="1:11">
      <c r="A801" s="2" t="s">
        <v>49</v>
      </c>
      <c r="B801" s="2" t="s">
        <v>50</v>
      </c>
      <c r="C801" s="2" t="s">
        <v>65</v>
      </c>
      <c r="D801" s="108">
        <v>41640</v>
      </c>
      <c r="E801" s="109">
        <f t="shared" si="14"/>
        <v>1</v>
      </c>
      <c r="F801" s="109" t="s">
        <v>51</v>
      </c>
      <c r="G801" s="2" t="s">
        <v>54</v>
      </c>
      <c r="H801" s="2" t="s">
        <v>57</v>
      </c>
      <c r="I801" s="2" t="s">
        <v>41</v>
      </c>
      <c r="J801" s="112">
        <v>742706.65420794766</v>
      </c>
      <c r="K801" s="110"/>
    </row>
    <row r="802" spans="1:11">
      <c r="A802" s="2" t="s">
        <v>49</v>
      </c>
      <c r="B802" s="2" t="s">
        <v>50</v>
      </c>
      <c r="C802" s="2" t="s">
        <v>65</v>
      </c>
      <c r="D802" s="108">
        <v>41671</v>
      </c>
      <c r="E802" s="109">
        <f t="shared" si="14"/>
        <v>2</v>
      </c>
      <c r="F802" s="109" t="s">
        <v>51</v>
      </c>
      <c r="G802" s="2" t="s">
        <v>54</v>
      </c>
      <c r="H802" s="2" t="s">
        <v>57</v>
      </c>
      <c r="I802" s="2" t="s">
        <v>41</v>
      </c>
      <c r="J802" s="112">
        <v>822050.21729515784</v>
      </c>
      <c r="K802" s="110"/>
    </row>
    <row r="803" spans="1:11">
      <c r="A803" s="2" t="s">
        <v>49</v>
      </c>
      <c r="B803" s="2" t="s">
        <v>50</v>
      </c>
      <c r="C803" s="2" t="s">
        <v>65</v>
      </c>
      <c r="D803" s="108">
        <v>41699</v>
      </c>
      <c r="E803" s="109">
        <f t="shared" si="14"/>
        <v>3</v>
      </c>
      <c r="F803" s="109" t="s">
        <v>51</v>
      </c>
      <c r="G803" s="2" t="s">
        <v>54</v>
      </c>
      <c r="H803" s="2" t="s">
        <v>57</v>
      </c>
      <c r="I803" s="2" t="s">
        <v>41</v>
      </c>
      <c r="J803" s="112">
        <v>806728.57071739517</v>
      </c>
      <c r="K803" s="110"/>
    </row>
    <row r="804" spans="1:11">
      <c r="A804" s="2" t="s">
        <v>49</v>
      </c>
      <c r="B804" s="2" t="s">
        <v>50</v>
      </c>
      <c r="C804" s="2" t="s">
        <v>65</v>
      </c>
      <c r="D804" s="108">
        <v>41730</v>
      </c>
      <c r="E804" s="109">
        <f t="shared" si="14"/>
        <v>4</v>
      </c>
      <c r="F804" s="109" t="s">
        <v>51</v>
      </c>
      <c r="G804" s="2" t="s">
        <v>54</v>
      </c>
      <c r="H804" s="2" t="s">
        <v>57</v>
      </c>
      <c r="I804" s="2" t="s">
        <v>41</v>
      </c>
      <c r="J804" s="112">
        <v>866589.56529720977</v>
      </c>
      <c r="K804" s="110"/>
    </row>
    <row r="805" spans="1:11">
      <c r="A805" s="2" t="s">
        <v>49</v>
      </c>
      <c r="B805" s="2" t="s">
        <v>50</v>
      </c>
      <c r="C805" s="2" t="s">
        <v>65</v>
      </c>
      <c r="D805" s="108">
        <v>41760</v>
      </c>
      <c r="E805" s="109">
        <f t="shared" si="14"/>
        <v>5</v>
      </c>
      <c r="F805" s="109" t="s">
        <v>51</v>
      </c>
      <c r="G805" s="2" t="s">
        <v>54</v>
      </c>
      <c r="H805" s="2" t="s">
        <v>57</v>
      </c>
      <c r="I805" s="2" t="s">
        <v>41</v>
      </c>
      <c r="J805" s="112">
        <v>987204.11778920982</v>
      </c>
      <c r="K805" s="110"/>
    </row>
    <row r="806" spans="1:11">
      <c r="A806" s="2" t="s">
        <v>49</v>
      </c>
      <c r="B806" s="2" t="s">
        <v>50</v>
      </c>
      <c r="C806" s="2" t="s">
        <v>65</v>
      </c>
      <c r="D806" s="108">
        <v>41791</v>
      </c>
      <c r="E806" s="109">
        <f t="shared" si="14"/>
        <v>6</v>
      </c>
      <c r="F806" s="109" t="s">
        <v>51</v>
      </c>
      <c r="G806" s="2" t="s">
        <v>54</v>
      </c>
      <c r="H806" s="2" t="s">
        <v>57</v>
      </c>
      <c r="I806" s="2" t="s">
        <v>41</v>
      </c>
      <c r="J806" s="112">
        <v>506308.79330234113</v>
      </c>
      <c r="K806" s="110"/>
    </row>
    <row r="807" spans="1:11">
      <c r="A807" s="2" t="s">
        <v>49</v>
      </c>
      <c r="B807" s="2" t="s">
        <v>50</v>
      </c>
      <c r="C807" s="2" t="s">
        <v>65</v>
      </c>
      <c r="D807" s="108">
        <v>41456</v>
      </c>
      <c r="E807" s="109">
        <f t="shared" si="14"/>
        <v>7</v>
      </c>
      <c r="F807" s="109" t="s">
        <v>51</v>
      </c>
      <c r="G807" s="2" t="s">
        <v>54</v>
      </c>
      <c r="H807" s="2" t="s">
        <v>56</v>
      </c>
      <c r="I807" s="2" t="s">
        <v>41</v>
      </c>
      <c r="J807" s="112">
        <v>904892.03843125247</v>
      </c>
      <c r="K807" s="110"/>
    </row>
    <row r="808" spans="1:11">
      <c r="A808" s="2" t="s">
        <v>49</v>
      </c>
      <c r="B808" s="2" t="s">
        <v>50</v>
      </c>
      <c r="C808" s="2" t="s">
        <v>65</v>
      </c>
      <c r="D808" s="108">
        <v>41487</v>
      </c>
      <c r="E808" s="109">
        <f t="shared" si="14"/>
        <v>8</v>
      </c>
      <c r="F808" s="109" t="s">
        <v>51</v>
      </c>
      <c r="G808" s="2" t="s">
        <v>54</v>
      </c>
      <c r="H808" s="2" t="s">
        <v>56</v>
      </c>
      <c r="I808" s="2" t="s">
        <v>41</v>
      </c>
      <c r="J808" s="112">
        <v>1067052.2598973438</v>
      </c>
      <c r="K808" s="110"/>
    </row>
    <row r="809" spans="1:11">
      <c r="A809" s="2" t="s">
        <v>49</v>
      </c>
      <c r="B809" s="2" t="s">
        <v>50</v>
      </c>
      <c r="C809" s="2" t="s">
        <v>65</v>
      </c>
      <c r="D809" s="108">
        <v>41518</v>
      </c>
      <c r="E809" s="109">
        <f t="shared" si="14"/>
        <v>9</v>
      </c>
      <c r="F809" s="109" t="s">
        <v>51</v>
      </c>
      <c r="G809" s="2" t="s">
        <v>54</v>
      </c>
      <c r="H809" s="2" t="s">
        <v>56</v>
      </c>
      <c r="I809" s="2" t="s">
        <v>41</v>
      </c>
      <c r="J809" s="112">
        <v>1026646.9835398964</v>
      </c>
      <c r="K809" s="110"/>
    </row>
    <row r="810" spans="1:11">
      <c r="A810" s="2" t="s">
        <v>49</v>
      </c>
      <c r="B810" s="2" t="s">
        <v>50</v>
      </c>
      <c r="C810" s="2" t="s">
        <v>65</v>
      </c>
      <c r="D810" s="108">
        <v>41548</v>
      </c>
      <c r="E810" s="109">
        <f t="shared" si="14"/>
        <v>10</v>
      </c>
      <c r="F810" s="109" t="s">
        <v>51</v>
      </c>
      <c r="G810" s="2" t="s">
        <v>54</v>
      </c>
      <c r="H810" s="2" t="s">
        <v>56</v>
      </c>
      <c r="I810" s="2" t="s">
        <v>41</v>
      </c>
      <c r="J810" s="112">
        <v>1557091.8051502465</v>
      </c>
      <c r="K810" s="110"/>
    </row>
    <row r="811" spans="1:11">
      <c r="A811" s="2" t="s">
        <v>49</v>
      </c>
      <c r="B811" s="2" t="s">
        <v>50</v>
      </c>
      <c r="C811" s="2" t="s">
        <v>65</v>
      </c>
      <c r="D811" s="108">
        <v>41579</v>
      </c>
      <c r="E811" s="109">
        <f t="shared" si="14"/>
        <v>11</v>
      </c>
      <c r="F811" s="109" t="s">
        <v>51</v>
      </c>
      <c r="G811" s="2" t="s">
        <v>54</v>
      </c>
      <c r="H811" s="2" t="s">
        <v>56</v>
      </c>
      <c r="I811" s="2" t="s">
        <v>41</v>
      </c>
      <c r="J811" s="112">
        <v>1710092.7084534448</v>
      </c>
      <c r="K811" s="110"/>
    </row>
    <row r="812" spans="1:11">
      <c r="A812" s="2" t="s">
        <v>49</v>
      </c>
      <c r="B812" s="2" t="s">
        <v>50</v>
      </c>
      <c r="C812" s="2" t="s">
        <v>65</v>
      </c>
      <c r="D812" s="108">
        <v>41609</v>
      </c>
      <c r="E812" s="109">
        <f t="shared" si="14"/>
        <v>12</v>
      </c>
      <c r="F812" s="109" t="s">
        <v>51</v>
      </c>
      <c r="G812" s="2" t="s">
        <v>54</v>
      </c>
      <c r="H812" s="2" t="s">
        <v>56</v>
      </c>
      <c r="I812" s="2" t="s">
        <v>41</v>
      </c>
      <c r="J812" s="112">
        <v>799573.69102222088</v>
      </c>
      <c r="K812" s="110"/>
    </row>
    <row r="813" spans="1:11">
      <c r="A813" s="2" t="s">
        <v>49</v>
      </c>
      <c r="B813" s="2" t="s">
        <v>50</v>
      </c>
      <c r="C813" s="2" t="s">
        <v>65</v>
      </c>
      <c r="D813" s="108">
        <v>41640</v>
      </c>
      <c r="E813" s="109">
        <f t="shared" si="14"/>
        <v>1</v>
      </c>
      <c r="F813" s="109" t="s">
        <v>51</v>
      </c>
      <c r="G813" s="2" t="s">
        <v>54</v>
      </c>
      <c r="H813" s="2" t="s">
        <v>56</v>
      </c>
      <c r="I813" s="2" t="s">
        <v>41</v>
      </c>
      <c r="J813" s="112">
        <v>793393.06373042695</v>
      </c>
      <c r="K813" s="110"/>
    </row>
    <row r="814" spans="1:11">
      <c r="A814" s="2" t="s">
        <v>49</v>
      </c>
      <c r="B814" s="2" t="s">
        <v>50</v>
      </c>
      <c r="C814" s="2" t="s">
        <v>65</v>
      </c>
      <c r="D814" s="108">
        <v>41671</v>
      </c>
      <c r="E814" s="109">
        <f t="shared" si="14"/>
        <v>2</v>
      </c>
      <c r="F814" s="109" t="s">
        <v>51</v>
      </c>
      <c r="G814" s="2" t="s">
        <v>54</v>
      </c>
      <c r="H814" s="2" t="s">
        <v>56</v>
      </c>
      <c r="I814" s="2" t="s">
        <v>41</v>
      </c>
      <c r="J814" s="112">
        <v>931740.99835025659</v>
      </c>
      <c r="K814" s="110"/>
    </row>
    <row r="815" spans="1:11">
      <c r="A815" s="2" t="s">
        <v>49</v>
      </c>
      <c r="B815" s="2" t="s">
        <v>50</v>
      </c>
      <c r="C815" s="2" t="s">
        <v>65</v>
      </c>
      <c r="D815" s="108">
        <v>41699</v>
      </c>
      <c r="E815" s="109">
        <f t="shared" si="14"/>
        <v>3</v>
      </c>
      <c r="F815" s="109" t="s">
        <v>51</v>
      </c>
      <c r="G815" s="2" t="s">
        <v>54</v>
      </c>
      <c r="H815" s="2" t="s">
        <v>56</v>
      </c>
      <c r="I815" s="2" t="s">
        <v>41</v>
      </c>
      <c r="J815" s="112">
        <v>827560.38466741249</v>
      </c>
      <c r="K815" s="110"/>
    </row>
    <row r="816" spans="1:11">
      <c r="A816" s="2" t="s">
        <v>49</v>
      </c>
      <c r="B816" s="2" t="s">
        <v>50</v>
      </c>
      <c r="C816" s="2" t="s">
        <v>65</v>
      </c>
      <c r="D816" s="108">
        <v>41730</v>
      </c>
      <c r="E816" s="109">
        <f t="shared" si="14"/>
        <v>4</v>
      </c>
      <c r="F816" s="109" t="s">
        <v>51</v>
      </c>
      <c r="G816" s="2" t="s">
        <v>54</v>
      </c>
      <c r="H816" s="2" t="s">
        <v>56</v>
      </c>
      <c r="I816" s="2" t="s">
        <v>41</v>
      </c>
      <c r="J816" s="112">
        <v>909762.07978018955</v>
      </c>
      <c r="K816" s="110"/>
    </row>
    <row r="817" spans="1:11">
      <c r="A817" s="2" t="s">
        <v>49</v>
      </c>
      <c r="B817" s="2" t="s">
        <v>50</v>
      </c>
      <c r="C817" s="2" t="s">
        <v>65</v>
      </c>
      <c r="D817" s="108">
        <v>41760</v>
      </c>
      <c r="E817" s="109">
        <f t="shared" si="14"/>
        <v>5</v>
      </c>
      <c r="F817" s="109" t="s">
        <v>51</v>
      </c>
      <c r="G817" s="2" t="s">
        <v>54</v>
      </c>
      <c r="H817" s="2" t="s">
        <v>56</v>
      </c>
      <c r="I817" s="2" t="s">
        <v>41</v>
      </c>
      <c r="J817" s="112">
        <v>1108803.4317190656</v>
      </c>
      <c r="K817" s="110"/>
    </row>
    <row r="818" spans="1:11">
      <c r="A818" s="2" t="s">
        <v>49</v>
      </c>
      <c r="B818" s="2" t="s">
        <v>50</v>
      </c>
      <c r="C818" s="2" t="s">
        <v>65</v>
      </c>
      <c r="D818" s="108">
        <v>41791</v>
      </c>
      <c r="E818" s="109">
        <f t="shared" si="14"/>
        <v>6</v>
      </c>
      <c r="F818" s="109" t="s">
        <v>51</v>
      </c>
      <c r="G818" s="2" t="s">
        <v>54</v>
      </c>
      <c r="H818" s="2" t="s">
        <v>56</v>
      </c>
      <c r="I818" s="2" t="s">
        <v>41</v>
      </c>
      <c r="J818" s="112">
        <v>560496.60864916991</v>
      </c>
      <c r="K818" s="110"/>
    </row>
    <row r="819" spans="1:11">
      <c r="A819" s="2" t="s">
        <v>49</v>
      </c>
      <c r="B819" s="2" t="s">
        <v>50</v>
      </c>
      <c r="C819" s="2" t="s">
        <v>65</v>
      </c>
      <c r="D819" s="108">
        <v>41456</v>
      </c>
      <c r="E819" s="109">
        <f t="shared" si="14"/>
        <v>7</v>
      </c>
      <c r="F819" s="109" t="s">
        <v>51</v>
      </c>
      <c r="G819" s="2" t="s">
        <v>54</v>
      </c>
      <c r="H819" s="2" t="s">
        <v>55</v>
      </c>
      <c r="I819" s="2" t="s">
        <v>41</v>
      </c>
      <c r="J819" s="112">
        <v>498631.6818381226</v>
      </c>
      <c r="K819" s="110"/>
    </row>
    <row r="820" spans="1:11">
      <c r="A820" s="2" t="s">
        <v>49</v>
      </c>
      <c r="B820" s="2" t="s">
        <v>50</v>
      </c>
      <c r="C820" s="2" t="s">
        <v>65</v>
      </c>
      <c r="D820" s="108">
        <v>41487</v>
      </c>
      <c r="E820" s="109">
        <f t="shared" si="14"/>
        <v>8</v>
      </c>
      <c r="F820" s="109" t="s">
        <v>51</v>
      </c>
      <c r="G820" s="2" t="s">
        <v>54</v>
      </c>
      <c r="H820" s="2" t="s">
        <v>55</v>
      </c>
      <c r="I820" s="2" t="s">
        <v>41</v>
      </c>
      <c r="J820" s="112">
        <v>616274.64932342409</v>
      </c>
      <c r="K820" s="110"/>
    </row>
    <row r="821" spans="1:11">
      <c r="A821" s="2" t="s">
        <v>49</v>
      </c>
      <c r="B821" s="2" t="s">
        <v>50</v>
      </c>
      <c r="C821" s="2" t="s">
        <v>65</v>
      </c>
      <c r="D821" s="108">
        <v>41518</v>
      </c>
      <c r="E821" s="109">
        <f t="shared" si="14"/>
        <v>9</v>
      </c>
      <c r="F821" s="109" t="s">
        <v>51</v>
      </c>
      <c r="G821" s="2" t="s">
        <v>54</v>
      </c>
      <c r="H821" s="2" t="s">
        <v>55</v>
      </c>
      <c r="I821" s="2" t="s">
        <v>41</v>
      </c>
      <c r="J821" s="112">
        <v>641878.67036756733</v>
      </c>
      <c r="K821" s="110"/>
    </row>
    <row r="822" spans="1:11">
      <c r="A822" s="2" t="s">
        <v>49</v>
      </c>
      <c r="B822" s="2" t="s">
        <v>50</v>
      </c>
      <c r="C822" s="2" t="s">
        <v>65</v>
      </c>
      <c r="D822" s="108">
        <v>41548</v>
      </c>
      <c r="E822" s="109">
        <f t="shared" si="14"/>
        <v>10</v>
      </c>
      <c r="F822" s="109" t="s">
        <v>51</v>
      </c>
      <c r="G822" s="2" t="s">
        <v>54</v>
      </c>
      <c r="H822" s="2" t="s">
        <v>55</v>
      </c>
      <c r="I822" s="2" t="s">
        <v>41</v>
      </c>
      <c r="J822" s="112">
        <v>749185.9629367278</v>
      </c>
      <c r="K822" s="110"/>
    </row>
    <row r="823" spans="1:11">
      <c r="A823" s="2" t="s">
        <v>49</v>
      </c>
      <c r="B823" s="2" t="s">
        <v>50</v>
      </c>
      <c r="C823" s="2" t="s">
        <v>65</v>
      </c>
      <c r="D823" s="108">
        <v>41579</v>
      </c>
      <c r="E823" s="109">
        <f t="shared" si="14"/>
        <v>11</v>
      </c>
      <c r="F823" s="109" t="s">
        <v>51</v>
      </c>
      <c r="G823" s="2" t="s">
        <v>54</v>
      </c>
      <c r="H823" s="2" t="s">
        <v>55</v>
      </c>
      <c r="I823" s="2" t="s">
        <v>41</v>
      </c>
      <c r="J823" s="112">
        <v>892113.54493715987</v>
      </c>
      <c r="K823" s="110"/>
    </row>
    <row r="824" spans="1:11">
      <c r="A824" s="2" t="s">
        <v>49</v>
      </c>
      <c r="B824" s="2" t="s">
        <v>50</v>
      </c>
      <c r="C824" s="2" t="s">
        <v>65</v>
      </c>
      <c r="D824" s="108">
        <v>41609</v>
      </c>
      <c r="E824" s="109">
        <f t="shared" si="14"/>
        <v>12</v>
      </c>
      <c r="F824" s="109" t="s">
        <v>51</v>
      </c>
      <c r="G824" s="2" t="s">
        <v>54</v>
      </c>
      <c r="H824" s="2" t="s">
        <v>55</v>
      </c>
      <c r="I824" s="2" t="s">
        <v>41</v>
      </c>
      <c r="J824" s="112">
        <v>432516.83808086219</v>
      </c>
      <c r="K824" s="110"/>
    </row>
    <row r="825" spans="1:11">
      <c r="A825" s="2" t="s">
        <v>49</v>
      </c>
      <c r="B825" s="2" t="s">
        <v>50</v>
      </c>
      <c r="C825" s="2" t="s">
        <v>65</v>
      </c>
      <c r="D825" s="108">
        <v>41640</v>
      </c>
      <c r="E825" s="109">
        <f t="shared" si="14"/>
        <v>1</v>
      </c>
      <c r="F825" s="109" t="s">
        <v>51</v>
      </c>
      <c r="G825" s="2" t="s">
        <v>54</v>
      </c>
      <c r="H825" s="2" t="s">
        <v>55</v>
      </c>
      <c r="I825" s="2" t="s">
        <v>41</v>
      </c>
      <c r="J825" s="112">
        <v>409538.75919692736</v>
      </c>
      <c r="K825" s="110"/>
    </row>
    <row r="826" spans="1:11">
      <c r="A826" s="2" t="s">
        <v>49</v>
      </c>
      <c r="B826" s="2" t="s">
        <v>50</v>
      </c>
      <c r="C826" s="2" t="s">
        <v>65</v>
      </c>
      <c r="D826" s="108">
        <v>41671</v>
      </c>
      <c r="E826" s="109">
        <f t="shared" si="14"/>
        <v>2</v>
      </c>
      <c r="F826" s="109" t="s">
        <v>51</v>
      </c>
      <c r="G826" s="2" t="s">
        <v>54</v>
      </c>
      <c r="H826" s="2" t="s">
        <v>55</v>
      </c>
      <c r="I826" s="2" t="s">
        <v>41</v>
      </c>
      <c r="J826" s="112">
        <v>489965.80230679538</v>
      </c>
      <c r="K826" s="110"/>
    </row>
    <row r="827" spans="1:11">
      <c r="A827" s="2" t="s">
        <v>49</v>
      </c>
      <c r="B827" s="2" t="s">
        <v>50</v>
      </c>
      <c r="C827" s="2" t="s">
        <v>65</v>
      </c>
      <c r="D827" s="108">
        <v>41699</v>
      </c>
      <c r="E827" s="109">
        <f t="shared" si="14"/>
        <v>3</v>
      </c>
      <c r="F827" s="109" t="s">
        <v>51</v>
      </c>
      <c r="G827" s="2" t="s">
        <v>54</v>
      </c>
      <c r="H827" s="2" t="s">
        <v>55</v>
      </c>
      <c r="I827" s="2" t="s">
        <v>41</v>
      </c>
      <c r="J827" s="112">
        <v>444871.43123762979</v>
      </c>
      <c r="K827" s="110"/>
    </row>
    <row r="828" spans="1:11">
      <c r="A828" s="2" t="s">
        <v>49</v>
      </c>
      <c r="B828" s="2" t="s">
        <v>50</v>
      </c>
      <c r="C828" s="2" t="s">
        <v>65</v>
      </c>
      <c r="D828" s="108">
        <v>41730</v>
      </c>
      <c r="E828" s="109">
        <f t="shared" si="14"/>
        <v>4</v>
      </c>
      <c r="F828" s="109" t="s">
        <v>51</v>
      </c>
      <c r="G828" s="2" t="s">
        <v>54</v>
      </c>
      <c r="H828" s="2" t="s">
        <v>55</v>
      </c>
      <c r="I828" s="2" t="s">
        <v>41</v>
      </c>
      <c r="J828" s="112">
        <v>472382.50156978617</v>
      </c>
      <c r="K828" s="110"/>
    </row>
    <row r="829" spans="1:11">
      <c r="A829" s="2" t="s">
        <v>49</v>
      </c>
      <c r="B829" s="2" t="s">
        <v>50</v>
      </c>
      <c r="C829" s="2" t="s">
        <v>65</v>
      </c>
      <c r="D829" s="108">
        <v>41760</v>
      </c>
      <c r="E829" s="109">
        <f t="shared" si="14"/>
        <v>5</v>
      </c>
      <c r="F829" s="109" t="s">
        <v>51</v>
      </c>
      <c r="G829" s="2" t="s">
        <v>54</v>
      </c>
      <c r="H829" s="2" t="s">
        <v>55</v>
      </c>
      <c r="I829" s="2" t="s">
        <v>41</v>
      </c>
      <c r="J829" s="112">
        <v>608634.95143913291</v>
      </c>
      <c r="K829" s="110"/>
    </row>
    <row r="830" spans="1:11">
      <c r="A830" s="2" t="s">
        <v>49</v>
      </c>
      <c r="B830" s="2" t="s">
        <v>50</v>
      </c>
      <c r="C830" s="2" t="s">
        <v>65</v>
      </c>
      <c r="D830" s="108">
        <v>41791</v>
      </c>
      <c r="E830" s="109">
        <f t="shared" si="14"/>
        <v>6</v>
      </c>
      <c r="F830" s="109" t="s">
        <v>51</v>
      </c>
      <c r="G830" s="2" t="s">
        <v>54</v>
      </c>
      <c r="H830" s="2" t="s">
        <v>55</v>
      </c>
      <c r="I830" s="2" t="s">
        <v>41</v>
      </c>
      <c r="J830" s="112">
        <v>272324.41448756552</v>
      </c>
      <c r="K830" s="110"/>
    </row>
    <row r="831" spans="1:11">
      <c r="A831" s="2" t="s">
        <v>49</v>
      </c>
      <c r="B831" s="2" t="s">
        <v>50</v>
      </c>
      <c r="C831" s="2" t="s">
        <v>65</v>
      </c>
      <c r="D831" s="108">
        <v>41456</v>
      </c>
      <c r="E831" s="109">
        <f t="shared" si="14"/>
        <v>7</v>
      </c>
      <c r="F831" s="109" t="s">
        <v>51</v>
      </c>
      <c r="G831" s="2" t="s">
        <v>52</v>
      </c>
      <c r="H831" s="2" t="s">
        <v>53</v>
      </c>
      <c r="I831" s="2" t="s">
        <v>41</v>
      </c>
      <c r="J831" s="112">
        <v>3105845.72687844</v>
      </c>
      <c r="K831" s="110"/>
    </row>
    <row r="832" spans="1:11">
      <c r="A832" s="2" t="s">
        <v>49</v>
      </c>
      <c r="B832" s="2" t="s">
        <v>50</v>
      </c>
      <c r="C832" s="2" t="s">
        <v>65</v>
      </c>
      <c r="D832" s="108">
        <v>41487</v>
      </c>
      <c r="E832" s="109">
        <f t="shared" si="14"/>
        <v>8</v>
      </c>
      <c r="F832" s="109" t="s">
        <v>51</v>
      </c>
      <c r="G832" s="2" t="s">
        <v>52</v>
      </c>
      <c r="H832" s="2" t="s">
        <v>53</v>
      </c>
      <c r="I832" s="2" t="s">
        <v>41</v>
      </c>
      <c r="J832" s="112">
        <v>4010585.2851120001</v>
      </c>
      <c r="K832" s="110"/>
    </row>
    <row r="833" spans="1:11">
      <c r="A833" s="2" t="s">
        <v>49</v>
      </c>
      <c r="B833" s="2" t="s">
        <v>50</v>
      </c>
      <c r="C833" s="2" t="s">
        <v>65</v>
      </c>
      <c r="D833" s="108">
        <v>41518</v>
      </c>
      <c r="E833" s="109">
        <f t="shared" si="14"/>
        <v>9</v>
      </c>
      <c r="F833" s="109" t="s">
        <v>51</v>
      </c>
      <c r="G833" s="2" t="s">
        <v>52</v>
      </c>
      <c r="H833" s="2" t="s">
        <v>53</v>
      </c>
      <c r="I833" s="2" t="s">
        <v>41</v>
      </c>
      <c r="J833" s="112">
        <v>3923012.4475718406</v>
      </c>
      <c r="K833" s="110"/>
    </row>
    <row r="834" spans="1:11">
      <c r="A834" s="2" t="s">
        <v>49</v>
      </c>
      <c r="B834" s="2" t="s">
        <v>50</v>
      </c>
      <c r="C834" s="2" t="s">
        <v>65</v>
      </c>
      <c r="D834" s="108">
        <v>41548</v>
      </c>
      <c r="E834" s="109">
        <f t="shared" si="14"/>
        <v>10</v>
      </c>
      <c r="F834" s="109" t="s">
        <v>51</v>
      </c>
      <c r="G834" s="2" t="s">
        <v>52</v>
      </c>
      <c r="H834" s="2" t="s">
        <v>53</v>
      </c>
      <c r="I834" s="2" t="s">
        <v>41</v>
      </c>
      <c r="J834" s="112">
        <v>5304755.0634176014</v>
      </c>
      <c r="K834" s="110"/>
    </row>
    <row r="835" spans="1:11">
      <c r="A835" s="2" t="s">
        <v>49</v>
      </c>
      <c r="B835" s="2" t="s">
        <v>50</v>
      </c>
      <c r="C835" s="2" t="s">
        <v>65</v>
      </c>
      <c r="D835" s="108">
        <v>41579</v>
      </c>
      <c r="E835" s="109">
        <f t="shared" si="14"/>
        <v>11</v>
      </c>
      <c r="F835" s="109" t="s">
        <v>51</v>
      </c>
      <c r="G835" s="2" t="s">
        <v>52</v>
      </c>
      <c r="H835" s="2" t="s">
        <v>53</v>
      </c>
      <c r="I835" s="2" t="s">
        <v>41</v>
      </c>
      <c r="J835" s="112">
        <v>5796055.2061697599</v>
      </c>
      <c r="K835" s="110"/>
    </row>
    <row r="836" spans="1:11">
      <c r="A836" s="2" t="s">
        <v>49</v>
      </c>
      <c r="B836" s="2" t="s">
        <v>50</v>
      </c>
      <c r="C836" s="2" t="s">
        <v>65</v>
      </c>
      <c r="D836" s="108">
        <v>41609</v>
      </c>
      <c r="E836" s="109">
        <f t="shared" si="14"/>
        <v>12</v>
      </c>
      <c r="F836" s="109" t="s">
        <v>51</v>
      </c>
      <c r="G836" s="2" t="s">
        <v>52</v>
      </c>
      <c r="H836" s="2" t="s">
        <v>53</v>
      </c>
      <c r="I836" s="2" t="s">
        <v>41</v>
      </c>
      <c r="J836" s="112">
        <v>2778318.7637284808</v>
      </c>
      <c r="K836" s="110"/>
    </row>
    <row r="837" spans="1:11">
      <c r="A837" s="2" t="s">
        <v>49</v>
      </c>
      <c r="B837" s="2" t="s">
        <v>50</v>
      </c>
      <c r="C837" s="2" t="s">
        <v>65</v>
      </c>
      <c r="D837" s="108">
        <v>41640</v>
      </c>
      <c r="E837" s="109">
        <f t="shared" si="14"/>
        <v>1</v>
      </c>
      <c r="F837" s="109" t="s">
        <v>51</v>
      </c>
      <c r="G837" s="2" t="s">
        <v>52</v>
      </c>
      <c r="H837" s="2" t="s">
        <v>53</v>
      </c>
      <c r="I837" s="2" t="s">
        <v>41</v>
      </c>
      <c r="J837" s="112">
        <v>2890095.0972502003</v>
      </c>
      <c r="K837" s="110"/>
    </row>
    <row r="838" spans="1:11">
      <c r="A838" s="2" t="s">
        <v>49</v>
      </c>
      <c r="B838" s="2" t="s">
        <v>50</v>
      </c>
      <c r="C838" s="2" t="s">
        <v>65</v>
      </c>
      <c r="D838" s="108">
        <v>41671</v>
      </c>
      <c r="E838" s="109">
        <f t="shared" si="14"/>
        <v>2</v>
      </c>
      <c r="F838" s="109" t="s">
        <v>51</v>
      </c>
      <c r="G838" s="2" t="s">
        <v>52</v>
      </c>
      <c r="H838" s="2" t="s">
        <v>53</v>
      </c>
      <c r="I838" s="2" t="s">
        <v>41</v>
      </c>
      <c r="J838" s="112">
        <v>3360449.90644272</v>
      </c>
      <c r="K838" s="110"/>
    </row>
    <row r="839" spans="1:11">
      <c r="A839" s="2" t="s">
        <v>49</v>
      </c>
      <c r="B839" s="2" t="s">
        <v>50</v>
      </c>
      <c r="C839" s="2" t="s">
        <v>65</v>
      </c>
      <c r="D839" s="108">
        <v>41699</v>
      </c>
      <c r="E839" s="109">
        <f t="shared" si="14"/>
        <v>3</v>
      </c>
      <c r="F839" s="109" t="s">
        <v>51</v>
      </c>
      <c r="G839" s="2" t="s">
        <v>52</v>
      </c>
      <c r="H839" s="2" t="s">
        <v>53</v>
      </c>
      <c r="I839" s="2" t="s">
        <v>41</v>
      </c>
      <c r="J839" s="112">
        <v>2808562.4972675201</v>
      </c>
      <c r="K839" s="110"/>
    </row>
    <row r="840" spans="1:11">
      <c r="A840" s="2" t="s">
        <v>49</v>
      </c>
      <c r="B840" s="2" t="s">
        <v>50</v>
      </c>
      <c r="C840" s="2" t="s">
        <v>65</v>
      </c>
      <c r="D840" s="108">
        <v>41730</v>
      </c>
      <c r="E840" s="109">
        <f t="shared" si="14"/>
        <v>4</v>
      </c>
      <c r="F840" s="109" t="s">
        <v>51</v>
      </c>
      <c r="G840" s="2" t="s">
        <v>52</v>
      </c>
      <c r="H840" s="2" t="s">
        <v>53</v>
      </c>
      <c r="I840" s="2" t="s">
        <v>41</v>
      </c>
      <c r="J840" s="112">
        <v>3278176.1271341606</v>
      </c>
      <c r="K840" s="110"/>
    </row>
    <row r="841" spans="1:11">
      <c r="A841" s="2" t="s">
        <v>49</v>
      </c>
      <c r="B841" s="2" t="s">
        <v>50</v>
      </c>
      <c r="C841" s="2" t="s">
        <v>65</v>
      </c>
      <c r="D841" s="108">
        <v>41760</v>
      </c>
      <c r="E841" s="109">
        <f t="shared" si="14"/>
        <v>5</v>
      </c>
      <c r="F841" s="109" t="s">
        <v>51</v>
      </c>
      <c r="G841" s="2" t="s">
        <v>52</v>
      </c>
      <c r="H841" s="2" t="s">
        <v>53</v>
      </c>
      <c r="I841" s="2" t="s">
        <v>41</v>
      </c>
      <c r="J841" s="112">
        <v>3653895.7708680006</v>
      </c>
      <c r="K841" s="110"/>
    </row>
    <row r="842" spans="1:11">
      <c r="A842" s="2" t="s">
        <v>49</v>
      </c>
      <c r="B842" s="2" t="s">
        <v>50</v>
      </c>
      <c r="C842" s="2" t="s">
        <v>65</v>
      </c>
      <c r="D842" s="108">
        <v>41791</v>
      </c>
      <c r="E842" s="109">
        <f t="shared" si="14"/>
        <v>6</v>
      </c>
      <c r="F842" s="109" t="s">
        <v>51</v>
      </c>
      <c r="G842" s="2" t="s">
        <v>52</v>
      </c>
      <c r="H842" s="2" t="s">
        <v>53</v>
      </c>
      <c r="I842" s="2" t="s">
        <v>41</v>
      </c>
      <c r="J842" s="112">
        <v>1788228.1705142399</v>
      </c>
      <c r="K842" s="110"/>
    </row>
    <row r="843" spans="1:11">
      <c r="A843" s="2" t="s">
        <v>49</v>
      </c>
      <c r="B843" s="2" t="s">
        <v>50</v>
      </c>
      <c r="C843" s="2" t="s">
        <v>66</v>
      </c>
      <c r="D843" s="108">
        <v>41456</v>
      </c>
      <c r="E843" s="2">
        <v>7</v>
      </c>
      <c r="F843" s="2" t="s">
        <v>51</v>
      </c>
      <c r="G843" s="2" t="s">
        <v>62</v>
      </c>
      <c r="H843" s="2" t="s">
        <v>63</v>
      </c>
      <c r="I843" s="2" t="s">
        <v>41</v>
      </c>
      <c r="J843" s="112">
        <v>2433222.1515178396</v>
      </c>
      <c r="K843" s="110"/>
    </row>
    <row r="844" spans="1:11">
      <c r="A844" s="2" t="s">
        <v>49</v>
      </c>
      <c r="B844" s="2" t="s">
        <v>50</v>
      </c>
      <c r="C844" s="2" t="s">
        <v>66</v>
      </c>
      <c r="D844" s="108">
        <v>41487</v>
      </c>
      <c r="E844" s="2">
        <v>8</v>
      </c>
      <c r="F844" s="2" t="s">
        <v>51</v>
      </c>
      <c r="G844" s="2" t="s">
        <v>62</v>
      </c>
      <c r="H844" s="2" t="s">
        <v>63</v>
      </c>
      <c r="I844" s="2" t="s">
        <v>41</v>
      </c>
      <c r="J844" s="112">
        <v>2086825.2357197695</v>
      </c>
      <c r="K844" s="110"/>
    </row>
    <row r="845" spans="1:11">
      <c r="A845" s="2" t="s">
        <v>49</v>
      </c>
      <c r="B845" s="2" t="s">
        <v>50</v>
      </c>
      <c r="C845" s="2" t="s">
        <v>66</v>
      </c>
      <c r="D845" s="108">
        <v>41518</v>
      </c>
      <c r="E845" s="2">
        <v>9</v>
      </c>
      <c r="F845" s="2" t="s">
        <v>51</v>
      </c>
      <c r="G845" s="2" t="s">
        <v>62</v>
      </c>
      <c r="H845" s="2" t="s">
        <v>63</v>
      </c>
      <c r="I845" s="2" t="s">
        <v>41</v>
      </c>
      <c r="J845" s="112">
        <v>2578988.7463329984</v>
      </c>
      <c r="K845" s="110"/>
    </row>
    <row r="846" spans="1:11">
      <c r="A846" s="2" t="s">
        <v>49</v>
      </c>
      <c r="B846" s="2" t="s">
        <v>50</v>
      </c>
      <c r="C846" s="2" t="s">
        <v>66</v>
      </c>
      <c r="D846" s="108">
        <v>41548</v>
      </c>
      <c r="E846" s="2">
        <v>10</v>
      </c>
      <c r="F846" s="2" t="s">
        <v>51</v>
      </c>
      <c r="G846" s="2" t="s">
        <v>62</v>
      </c>
      <c r="H846" s="2" t="s">
        <v>63</v>
      </c>
      <c r="I846" s="2" t="s">
        <v>41</v>
      </c>
      <c r="J846" s="112">
        <v>2227535.3634992633</v>
      </c>
      <c r="K846" s="110"/>
    </row>
    <row r="847" spans="1:11">
      <c r="A847" s="2" t="s">
        <v>49</v>
      </c>
      <c r="B847" s="2" t="s">
        <v>50</v>
      </c>
      <c r="C847" s="2" t="s">
        <v>66</v>
      </c>
      <c r="D847" s="108">
        <v>41579</v>
      </c>
      <c r="E847" s="2">
        <v>11</v>
      </c>
      <c r="F847" s="2" t="s">
        <v>51</v>
      </c>
      <c r="G847" s="2" t="s">
        <v>62</v>
      </c>
      <c r="H847" s="2" t="s">
        <v>63</v>
      </c>
      <c r="I847" s="2" t="s">
        <v>41</v>
      </c>
      <c r="J847" s="112">
        <v>1957986.2244688198</v>
      </c>
      <c r="K847" s="110"/>
    </row>
    <row r="848" spans="1:11">
      <c r="A848" s="2" t="s">
        <v>49</v>
      </c>
      <c r="B848" s="2" t="s">
        <v>50</v>
      </c>
      <c r="C848" s="2" t="s">
        <v>66</v>
      </c>
      <c r="D848" s="108">
        <v>41609</v>
      </c>
      <c r="E848" s="2">
        <v>12</v>
      </c>
      <c r="F848" s="2" t="s">
        <v>51</v>
      </c>
      <c r="G848" s="2" t="s">
        <v>62</v>
      </c>
      <c r="H848" s="2" t="s">
        <v>63</v>
      </c>
      <c r="I848" s="2" t="s">
        <v>41</v>
      </c>
      <c r="J848" s="112">
        <v>1319140.1133043088</v>
      </c>
      <c r="K848" s="110"/>
    </row>
    <row r="849" spans="1:11">
      <c r="A849" s="2" t="s">
        <v>49</v>
      </c>
      <c r="B849" s="2" t="s">
        <v>50</v>
      </c>
      <c r="C849" s="2" t="s">
        <v>66</v>
      </c>
      <c r="D849" s="108">
        <v>41640</v>
      </c>
      <c r="E849" s="2">
        <v>1</v>
      </c>
      <c r="F849" s="2" t="s">
        <v>51</v>
      </c>
      <c r="G849" s="2" t="s">
        <v>62</v>
      </c>
      <c r="H849" s="2" t="s">
        <v>63</v>
      </c>
      <c r="I849" s="2" t="s">
        <v>41</v>
      </c>
      <c r="J849" s="112">
        <v>1419201.629526681</v>
      </c>
      <c r="K849" s="110"/>
    </row>
    <row r="850" spans="1:11">
      <c r="A850" s="2" t="s">
        <v>49</v>
      </c>
      <c r="B850" s="2" t="s">
        <v>50</v>
      </c>
      <c r="C850" s="2" t="s">
        <v>66</v>
      </c>
      <c r="D850" s="108">
        <v>41671</v>
      </c>
      <c r="E850" s="2">
        <v>2</v>
      </c>
      <c r="F850" s="2" t="s">
        <v>51</v>
      </c>
      <c r="G850" s="2" t="s">
        <v>62</v>
      </c>
      <c r="H850" s="2" t="s">
        <v>63</v>
      </c>
      <c r="I850" s="2" t="s">
        <v>41</v>
      </c>
      <c r="J850" s="112">
        <v>1260368.462282202</v>
      </c>
      <c r="K850" s="110"/>
    </row>
    <row r="851" spans="1:11">
      <c r="A851" s="2" t="s">
        <v>49</v>
      </c>
      <c r="B851" s="2" t="s">
        <v>50</v>
      </c>
      <c r="C851" s="2" t="s">
        <v>66</v>
      </c>
      <c r="D851" s="108">
        <v>41699</v>
      </c>
      <c r="E851" s="2">
        <v>3</v>
      </c>
      <c r="F851" s="2" t="s">
        <v>51</v>
      </c>
      <c r="G851" s="2" t="s">
        <v>62</v>
      </c>
      <c r="H851" s="2" t="s">
        <v>63</v>
      </c>
      <c r="I851" s="2" t="s">
        <v>41</v>
      </c>
      <c r="J851" s="112">
        <v>1788457.9462718377</v>
      </c>
      <c r="K851" s="110"/>
    </row>
    <row r="852" spans="1:11">
      <c r="A852" s="2" t="s">
        <v>49</v>
      </c>
      <c r="B852" s="2" t="s">
        <v>50</v>
      </c>
      <c r="C852" s="2" t="s">
        <v>66</v>
      </c>
      <c r="D852" s="108">
        <v>41730</v>
      </c>
      <c r="E852" s="2">
        <v>4</v>
      </c>
      <c r="F852" s="2" t="s">
        <v>51</v>
      </c>
      <c r="G852" s="2" t="s">
        <v>62</v>
      </c>
      <c r="H852" s="2" t="s">
        <v>63</v>
      </c>
      <c r="I852" s="2" t="s">
        <v>41</v>
      </c>
      <c r="J852" s="112">
        <v>1016783.8012342919</v>
      </c>
      <c r="K852" s="110"/>
    </row>
    <row r="853" spans="1:11">
      <c r="A853" s="2" t="s">
        <v>49</v>
      </c>
      <c r="B853" s="2" t="s">
        <v>50</v>
      </c>
      <c r="C853" s="2" t="s">
        <v>66</v>
      </c>
      <c r="D853" s="108">
        <v>41760</v>
      </c>
      <c r="E853" s="2">
        <v>5</v>
      </c>
      <c r="F853" s="2" t="s">
        <v>51</v>
      </c>
      <c r="G853" s="2" t="s">
        <v>62</v>
      </c>
      <c r="H853" s="2" t="s">
        <v>63</v>
      </c>
      <c r="I853" s="2" t="s">
        <v>41</v>
      </c>
      <c r="J853" s="112">
        <v>1240420.7591332828</v>
      </c>
      <c r="K853" s="110"/>
    </row>
    <row r="854" spans="1:11">
      <c r="A854" s="2" t="s">
        <v>49</v>
      </c>
      <c r="B854" s="2" t="s">
        <v>50</v>
      </c>
      <c r="C854" s="2" t="s">
        <v>66</v>
      </c>
      <c r="D854" s="108">
        <v>41791</v>
      </c>
      <c r="E854" s="2">
        <v>6</v>
      </c>
      <c r="F854" s="2" t="s">
        <v>51</v>
      </c>
      <c r="G854" s="2" t="s">
        <v>62</v>
      </c>
      <c r="H854" s="2" t="s">
        <v>63</v>
      </c>
      <c r="I854" s="2" t="s">
        <v>41</v>
      </c>
      <c r="J854" s="112">
        <v>2103059.7980945962</v>
      </c>
      <c r="K854" s="110"/>
    </row>
    <row r="855" spans="1:11">
      <c r="A855" s="2" t="s">
        <v>49</v>
      </c>
      <c r="B855" s="2" t="s">
        <v>50</v>
      </c>
      <c r="C855" s="2" t="s">
        <v>66</v>
      </c>
      <c r="D855" s="108">
        <v>41456</v>
      </c>
      <c r="E855" s="2">
        <v>7</v>
      </c>
      <c r="F855" s="2" t="s">
        <v>51</v>
      </c>
      <c r="G855" s="2" t="s">
        <v>59</v>
      </c>
      <c r="H855" s="2" t="s">
        <v>61</v>
      </c>
      <c r="I855" s="2" t="s">
        <v>41</v>
      </c>
      <c r="J855" s="112">
        <v>1332883.4370402915</v>
      </c>
      <c r="K855" s="110"/>
    </row>
    <row r="856" spans="1:11">
      <c r="A856" s="2" t="s">
        <v>49</v>
      </c>
      <c r="B856" s="2" t="s">
        <v>50</v>
      </c>
      <c r="C856" s="2" t="s">
        <v>66</v>
      </c>
      <c r="D856" s="108">
        <v>41487</v>
      </c>
      <c r="E856" s="2">
        <v>8</v>
      </c>
      <c r="F856" s="2" t="s">
        <v>51</v>
      </c>
      <c r="G856" s="2" t="s">
        <v>59</v>
      </c>
      <c r="H856" s="2" t="s">
        <v>61</v>
      </c>
      <c r="I856" s="2" t="s">
        <v>41</v>
      </c>
      <c r="J856" s="112">
        <v>1151288.886269808</v>
      </c>
      <c r="K856" s="110"/>
    </row>
    <row r="857" spans="1:11">
      <c r="A857" s="2" t="s">
        <v>49</v>
      </c>
      <c r="B857" s="2" t="s">
        <v>50</v>
      </c>
      <c r="C857" s="2" t="s">
        <v>66</v>
      </c>
      <c r="D857" s="108">
        <v>41518</v>
      </c>
      <c r="E857" s="2">
        <v>9</v>
      </c>
      <c r="F857" s="2" t="s">
        <v>51</v>
      </c>
      <c r="G857" s="2" t="s">
        <v>59</v>
      </c>
      <c r="H857" s="2" t="s">
        <v>61</v>
      </c>
      <c r="I857" s="2" t="s">
        <v>41</v>
      </c>
      <c r="J857" s="112">
        <v>1434960.2579417818</v>
      </c>
      <c r="K857" s="110"/>
    </row>
    <row r="858" spans="1:11">
      <c r="A858" s="2" t="s">
        <v>49</v>
      </c>
      <c r="B858" s="2" t="s">
        <v>50</v>
      </c>
      <c r="C858" s="2" t="s">
        <v>66</v>
      </c>
      <c r="D858" s="108">
        <v>41548</v>
      </c>
      <c r="E858" s="2">
        <v>10</v>
      </c>
      <c r="F858" s="2" t="s">
        <v>51</v>
      </c>
      <c r="G858" s="2" t="s">
        <v>59</v>
      </c>
      <c r="H858" s="2" t="s">
        <v>61</v>
      </c>
      <c r="I858" s="2" t="s">
        <v>41</v>
      </c>
      <c r="J858" s="112">
        <v>1261225.5178525469</v>
      </c>
      <c r="K858" s="110"/>
    </row>
    <row r="859" spans="1:11">
      <c r="A859" s="2" t="s">
        <v>49</v>
      </c>
      <c r="B859" s="2" t="s">
        <v>50</v>
      </c>
      <c r="C859" s="2" t="s">
        <v>66</v>
      </c>
      <c r="D859" s="108">
        <v>41579</v>
      </c>
      <c r="E859" s="2">
        <v>11</v>
      </c>
      <c r="F859" s="2" t="s">
        <v>51</v>
      </c>
      <c r="G859" s="2" t="s">
        <v>59</v>
      </c>
      <c r="H859" s="2" t="s">
        <v>61</v>
      </c>
      <c r="I859" s="2" t="s">
        <v>41</v>
      </c>
      <c r="J859" s="112">
        <v>1020345.9299794802</v>
      </c>
      <c r="K859" s="110"/>
    </row>
    <row r="860" spans="1:11">
      <c r="A860" s="2" t="s">
        <v>49</v>
      </c>
      <c r="B860" s="2" t="s">
        <v>50</v>
      </c>
      <c r="C860" s="2" t="s">
        <v>66</v>
      </c>
      <c r="D860" s="108">
        <v>41609</v>
      </c>
      <c r="E860" s="2">
        <v>12</v>
      </c>
      <c r="F860" s="2" t="s">
        <v>51</v>
      </c>
      <c r="G860" s="2" t="s">
        <v>59</v>
      </c>
      <c r="H860" s="2" t="s">
        <v>61</v>
      </c>
      <c r="I860" s="2" t="s">
        <v>41</v>
      </c>
      <c r="J860" s="112">
        <v>756329.43025765126</v>
      </c>
      <c r="K860" s="110"/>
    </row>
    <row r="861" spans="1:11">
      <c r="A861" s="2" t="s">
        <v>49</v>
      </c>
      <c r="B861" s="2" t="s">
        <v>50</v>
      </c>
      <c r="C861" s="2" t="s">
        <v>66</v>
      </c>
      <c r="D861" s="108">
        <v>41640</v>
      </c>
      <c r="E861" s="2">
        <v>1</v>
      </c>
      <c r="F861" s="2" t="s">
        <v>51</v>
      </c>
      <c r="G861" s="2" t="s">
        <v>59</v>
      </c>
      <c r="H861" s="2" t="s">
        <v>61</v>
      </c>
      <c r="I861" s="2" t="s">
        <v>41</v>
      </c>
      <c r="J861" s="112">
        <v>835307.17053299106</v>
      </c>
      <c r="K861" s="110"/>
    </row>
    <row r="862" spans="1:11">
      <c r="A862" s="2" t="s">
        <v>49</v>
      </c>
      <c r="B862" s="2" t="s">
        <v>50</v>
      </c>
      <c r="C862" s="2" t="s">
        <v>66</v>
      </c>
      <c r="D862" s="108">
        <v>41671</v>
      </c>
      <c r="E862" s="2">
        <v>2</v>
      </c>
      <c r="F862" s="2" t="s">
        <v>51</v>
      </c>
      <c r="G862" s="2" t="s">
        <v>59</v>
      </c>
      <c r="H862" s="2" t="s">
        <v>61</v>
      </c>
      <c r="I862" s="2" t="s">
        <v>41</v>
      </c>
      <c r="J862" s="112">
        <v>708560.45670208498</v>
      </c>
      <c r="K862" s="110"/>
    </row>
    <row r="863" spans="1:11">
      <c r="A863" s="2" t="s">
        <v>49</v>
      </c>
      <c r="B863" s="2" t="s">
        <v>50</v>
      </c>
      <c r="C863" s="2" t="s">
        <v>66</v>
      </c>
      <c r="D863" s="108">
        <v>41699</v>
      </c>
      <c r="E863" s="2">
        <v>3</v>
      </c>
      <c r="F863" s="2" t="s">
        <v>51</v>
      </c>
      <c r="G863" s="2" t="s">
        <v>59</v>
      </c>
      <c r="H863" s="2" t="s">
        <v>61</v>
      </c>
      <c r="I863" s="2" t="s">
        <v>41</v>
      </c>
      <c r="J863" s="112">
        <v>961197.10847725498</v>
      </c>
      <c r="K863" s="110"/>
    </row>
    <row r="864" spans="1:11">
      <c r="A864" s="2" t="s">
        <v>49</v>
      </c>
      <c r="B864" s="2" t="s">
        <v>50</v>
      </c>
      <c r="C864" s="2" t="s">
        <v>66</v>
      </c>
      <c r="D864" s="108">
        <v>41730</v>
      </c>
      <c r="E864" s="2">
        <v>4</v>
      </c>
      <c r="F864" s="2" t="s">
        <v>51</v>
      </c>
      <c r="G864" s="2" t="s">
        <v>59</v>
      </c>
      <c r="H864" s="2" t="s">
        <v>61</v>
      </c>
      <c r="I864" s="2" t="s">
        <v>41</v>
      </c>
      <c r="J864" s="112">
        <v>570279.25121684396</v>
      </c>
      <c r="K864" s="110"/>
    </row>
    <row r="865" spans="1:11">
      <c r="A865" s="2" t="s">
        <v>49</v>
      </c>
      <c r="B865" s="2" t="s">
        <v>50</v>
      </c>
      <c r="C865" s="2" t="s">
        <v>66</v>
      </c>
      <c r="D865" s="108">
        <v>41760</v>
      </c>
      <c r="E865" s="2">
        <v>5</v>
      </c>
      <c r="F865" s="2" t="s">
        <v>51</v>
      </c>
      <c r="G865" s="2" t="s">
        <v>59</v>
      </c>
      <c r="H865" s="2" t="s">
        <v>61</v>
      </c>
      <c r="I865" s="2" t="s">
        <v>41</v>
      </c>
      <c r="J865" s="112">
        <v>712090.36311285582</v>
      </c>
      <c r="K865" s="110"/>
    </row>
    <row r="866" spans="1:11">
      <c r="A866" s="2" t="s">
        <v>49</v>
      </c>
      <c r="B866" s="2" t="s">
        <v>50</v>
      </c>
      <c r="C866" s="2" t="s">
        <v>66</v>
      </c>
      <c r="D866" s="108">
        <v>41791</v>
      </c>
      <c r="E866" s="2">
        <v>6</v>
      </c>
      <c r="F866" s="2" t="s">
        <v>51</v>
      </c>
      <c r="G866" s="2" t="s">
        <v>59</v>
      </c>
      <c r="H866" s="2" t="s">
        <v>61</v>
      </c>
      <c r="I866" s="2" t="s">
        <v>41</v>
      </c>
      <c r="J866" s="112">
        <v>1333561.9610866704</v>
      </c>
      <c r="K866" s="110"/>
    </row>
    <row r="867" spans="1:11">
      <c r="A867" s="2" t="s">
        <v>49</v>
      </c>
      <c r="B867" s="2" t="s">
        <v>50</v>
      </c>
      <c r="C867" s="2" t="s">
        <v>66</v>
      </c>
      <c r="D867" s="108">
        <v>41456</v>
      </c>
      <c r="E867" s="2">
        <v>7</v>
      </c>
      <c r="F867" s="2" t="s">
        <v>51</v>
      </c>
      <c r="G867" s="2" t="s">
        <v>59</v>
      </c>
      <c r="H867" s="2" t="s">
        <v>60</v>
      </c>
      <c r="I867" s="2" t="s">
        <v>41</v>
      </c>
      <c r="J867" s="112">
        <v>1205625.4827113249</v>
      </c>
      <c r="K867" s="110"/>
    </row>
    <row r="868" spans="1:11">
      <c r="A868" s="2" t="s">
        <v>49</v>
      </c>
      <c r="B868" s="2" t="s">
        <v>50</v>
      </c>
      <c r="C868" s="2" t="s">
        <v>66</v>
      </c>
      <c r="D868" s="108">
        <v>41487</v>
      </c>
      <c r="E868" s="2">
        <v>8</v>
      </c>
      <c r="F868" s="2" t="s">
        <v>51</v>
      </c>
      <c r="G868" s="2" t="s">
        <v>59</v>
      </c>
      <c r="H868" s="2" t="s">
        <v>60</v>
      </c>
      <c r="I868" s="2" t="s">
        <v>41</v>
      </c>
      <c r="J868" s="112">
        <v>1061002.5545301</v>
      </c>
      <c r="K868" s="110"/>
    </row>
    <row r="869" spans="1:11">
      <c r="A869" s="2" t="s">
        <v>49</v>
      </c>
      <c r="B869" s="2" t="s">
        <v>50</v>
      </c>
      <c r="C869" s="2" t="s">
        <v>66</v>
      </c>
      <c r="D869" s="108">
        <v>41518</v>
      </c>
      <c r="E869" s="2">
        <v>9</v>
      </c>
      <c r="F869" s="2" t="s">
        <v>51</v>
      </c>
      <c r="G869" s="2" t="s">
        <v>59</v>
      </c>
      <c r="H869" s="2" t="s">
        <v>60</v>
      </c>
      <c r="I869" s="2" t="s">
        <v>41</v>
      </c>
      <c r="J869" s="112">
        <v>1277106.2932592249</v>
      </c>
      <c r="K869" s="110"/>
    </row>
    <row r="870" spans="1:11">
      <c r="A870" s="2" t="s">
        <v>49</v>
      </c>
      <c r="B870" s="2" t="s">
        <v>50</v>
      </c>
      <c r="C870" s="2" t="s">
        <v>66</v>
      </c>
      <c r="D870" s="108">
        <v>41548</v>
      </c>
      <c r="E870" s="2">
        <v>10</v>
      </c>
      <c r="F870" s="2" t="s">
        <v>51</v>
      </c>
      <c r="G870" s="2" t="s">
        <v>59</v>
      </c>
      <c r="H870" s="2" t="s">
        <v>60</v>
      </c>
      <c r="I870" s="2" t="s">
        <v>41</v>
      </c>
      <c r="J870" s="112">
        <v>1116349.389116325</v>
      </c>
      <c r="K870" s="110"/>
    </row>
    <row r="871" spans="1:11">
      <c r="A871" s="2" t="s">
        <v>49</v>
      </c>
      <c r="B871" s="2" t="s">
        <v>50</v>
      </c>
      <c r="C871" s="2" t="s">
        <v>66</v>
      </c>
      <c r="D871" s="108">
        <v>41579</v>
      </c>
      <c r="E871" s="2">
        <v>11</v>
      </c>
      <c r="F871" s="2" t="s">
        <v>51</v>
      </c>
      <c r="G871" s="2" t="s">
        <v>59</v>
      </c>
      <c r="H871" s="2" t="s">
        <v>60</v>
      </c>
      <c r="I871" s="2" t="s">
        <v>41</v>
      </c>
      <c r="J871" s="112">
        <v>932858.39093923138</v>
      </c>
      <c r="K871" s="110"/>
    </row>
    <row r="872" spans="1:11">
      <c r="A872" s="2" t="s">
        <v>49</v>
      </c>
      <c r="B872" s="2" t="s">
        <v>50</v>
      </c>
      <c r="C872" s="2" t="s">
        <v>66</v>
      </c>
      <c r="D872" s="108">
        <v>41609</v>
      </c>
      <c r="E872" s="2">
        <v>12</v>
      </c>
      <c r="F872" s="2" t="s">
        <v>51</v>
      </c>
      <c r="G872" s="2" t="s">
        <v>59</v>
      </c>
      <c r="H872" s="2" t="s">
        <v>60</v>
      </c>
      <c r="I872" s="2" t="s">
        <v>41</v>
      </c>
      <c r="J872" s="112">
        <v>739422.19930556254</v>
      </c>
      <c r="K872" s="110"/>
    </row>
    <row r="873" spans="1:11">
      <c r="A873" s="2" t="s">
        <v>49</v>
      </c>
      <c r="B873" s="2" t="s">
        <v>50</v>
      </c>
      <c r="C873" s="2" t="s">
        <v>66</v>
      </c>
      <c r="D873" s="108">
        <v>41640</v>
      </c>
      <c r="E873" s="2">
        <v>1</v>
      </c>
      <c r="F873" s="2" t="s">
        <v>51</v>
      </c>
      <c r="G873" s="2" t="s">
        <v>59</v>
      </c>
      <c r="H873" s="2" t="s">
        <v>60</v>
      </c>
      <c r="I873" s="2" t="s">
        <v>41</v>
      </c>
      <c r="J873" s="112">
        <v>739944.9965933999</v>
      </c>
      <c r="K873" s="110"/>
    </row>
    <row r="874" spans="1:11">
      <c r="A874" s="2" t="s">
        <v>49</v>
      </c>
      <c r="B874" s="2" t="s">
        <v>50</v>
      </c>
      <c r="C874" s="2" t="s">
        <v>66</v>
      </c>
      <c r="D874" s="108">
        <v>41671</v>
      </c>
      <c r="E874" s="2">
        <v>2</v>
      </c>
      <c r="F874" s="2" t="s">
        <v>51</v>
      </c>
      <c r="G874" s="2" t="s">
        <v>59</v>
      </c>
      <c r="H874" s="2" t="s">
        <v>60</v>
      </c>
      <c r="I874" s="2" t="s">
        <v>41</v>
      </c>
      <c r="J874" s="112">
        <v>666405.86063951231</v>
      </c>
      <c r="K874" s="110"/>
    </row>
    <row r="875" spans="1:11">
      <c r="A875" s="2" t="s">
        <v>49</v>
      </c>
      <c r="B875" s="2" t="s">
        <v>50</v>
      </c>
      <c r="C875" s="2" t="s">
        <v>66</v>
      </c>
      <c r="D875" s="108">
        <v>41699</v>
      </c>
      <c r="E875" s="2">
        <v>3</v>
      </c>
      <c r="F875" s="2" t="s">
        <v>51</v>
      </c>
      <c r="G875" s="2" t="s">
        <v>59</v>
      </c>
      <c r="H875" s="2" t="s">
        <v>60</v>
      </c>
      <c r="I875" s="2" t="s">
        <v>41</v>
      </c>
      <c r="J875" s="112">
        <v>964934.72717118752</v>
      </c>
      <c r="K875" s="110"/>
    </row>
    <row r="876" spans="1:11">
      <c r="A876" s="2" t="s">
        <v>49</v>
      </c>
      <c r="B876" s="2" t="s">
        <v>50</v>
      </c>
      <c r="C876" s="2" t="s">
        <v>66</v>
      </c>
      <c r="D876" s="108">
        <v>41730</v>
      </c>
      <c r="E876" s="2">
        <v>4</v>
      </c>
      <c r="F876" s="2" t="s">
        <v>51</v>
      </c>
      <c r="G876" s="2" t="s">
        <v>59</v>
      </c>
      <c r="H876" s="2" t="s">
        <v>60</v>
      </c>
      <c r="I876" s="2" t="s">
        <v>41</v>
      </c>
      <c r="J876" s="112">
        <v>541033.23140099994</v>
      </c>
      <c r="K876" s="110"/>
    </row>
    <row r="877" spans="1:11">
      <c r="A877" s="2" t="s">
        <v>49</v>
      </c>
      <c r="B877" s="2" t="s">
        <v>50</v>
      </c>
      <c r="C877" s="2" t="s">
        <v>66</v>
      </c>
      <c r="D877" s="108">
        <v>41760</v>
      </c>
      <c r="E877" s="2">
        <v>5</v>
      </c>
      <c r="F877" s="2" t="s">
        <v>51</v>
      </c>
      <c r="G877" s="2" t="s">
        <v>59</v>
      </c>
      <c r="H877" s="2" t="s">
        <v>60</v>
      </c>
      <c r="I877" s="2" t="s">
        <v>41</v>
      </c>
      <c r="J877" s="112">
        <v>654984.60439717479</v>
      </c>
      <c r="K877" s="110"/>
    </row>
    <row r="878" spans="1:11">
      <c r="A878" s="2" t="s">
        <v>49</v>
      </c>
      <c r="B878" s="2" t="s">
        <v>50</v>
      </c>
      <c r="C878" s="2" t="s">
        <v>66</v>
      </c>
      <c r="D878" s="108">
        <v>41791</v>
      </c>
      <c r="E878" s="2">
        <v>6</v>
      </c>
      <c r="F878" s="2" t="s">
        <v>51</v>
      </c>
      <c r="G878" s="2" t="s">
        <v>59</v>
      </c>
      <c r="H878" s="2" t="s">
        <v>60</v>
      </c>
      <c r="I878" s="2" t="s">
        <v>41</v>
      </c>
      <c r="J878" s="112">
        <v>1109316.9805072877</v>
      </c>
      <c r="K878" s="110"/>
    </row>
    <row r="879" spans="1:11">
      <c r="A879" s="2" t="s">
        <v>49</v>
      </c>
      <c r="B879" s="2" t="s">
        <v>50</v>
      </c>
      <c r="C879" s="2" t="s">
        <v>66</v>
      </c>
      <c r="D879" s="108">
        <v>41456</v>
      </c>
      <c r="E879" s="2">
        <v>7</v>
      </c>
      <c r="F879" s="2" t="s">
        <v>51</v>
      </c>
      <c r="G879" s="2" t="s">
        <v>54</v>
      </c>
      <c r="H879" s="2" t="s">
        <v>58</v>
      </c>
      <c r="I879" s="2" t="s">
        <v>41</v>
      </c>
      <c r="J879" s="112">
        <v>1134491.3172698508</v>
      </c>
      <c r="K879" s="110"/>
    </row>
    <row r="880" spans="1:11">
      <c r="A880" s="2" t="s">
        <v>49</v>
      </c>
      <c r="B880" s="2" t="s">
        <v>50</v>
      </c>
      <c r="C880" s="2" t="s">
        <v>66</v>
      </c>
      <c r="D880" s="108">
        <v>41487</v>
      </c>
      <c r="E880" s="2">
        <v>8</v>
      </c>
      <c r="F880" s="2" t="s">
        <v>51</v>
      </c>
      <c r="G880" s="2" t="s">
        <v>54</v>
      </c>
      <c r="H880" s="2" t="s">
        <v>58</v>
      </c>
      <c r="I880" s="2" t="s">
        <v>41</v>
      </c>
      <c r="J880" s="112">
        <v>806940.19684530701</v>
      </c>
      <c r="K880" s="110"/>
    </row>
    <row r="881" spans="1:11">
      <c r="A881" s="2" t="s">
        <v>49</v>
      </c>
      <c r="B881" s="2" t="s">
        <v>50</v>
      </c>
      <c r="C881" s="2" t="s">
        <v>66</v>
      </c>
      <c r="D881" s="108">
        <v>41518</v>
      </c>
      <c r="E881" s="2">
        <v>9</v>
      </c>
      <c r="F881" s="2" t="s">
        <v>51</v>
      </c>
      <c r="G881" s="2" t="s">
        <v>54</v>
      </c>
      <c r="H881" s="2" t="s">
        <v>58</v>
      </c>
      <c r="I881" s="2" t="s">
        <v>41</v>
      </c>
      <c r="J881" s="112">
        <v>1151592.8767951606</v>
      </c>
      <c r="K881" s="110"/>
    </row>
    <row r="882" spans="1:11">
      <c r="A882" s="2" t="s">
        <v>49</v>
      </c>
      <c r="B882" s="2" t="s">
        <v>50</v>
      </c>
      <c r="C882" s="2" t="s">
        <v>66</v>
      </c>
      <c r="D882" s="108">
        <v>41548</v>
      </c>
      <c r="E882" s="2">
        <v>10</v>
      </c>
      <c r="F882" s="2" t="s">
        <v>51</v>
      </c>
      <c r="G882" s="2" t="s">
        <v>54</v>
      </c>
      <c r="H882" s="2" t="s">
        <v>58</v>
      </c>
      <c r="I882" s="2" t="s">
        <v>41</v>
      </c>
      <c r="J882" s="112">
        <v>953018.83364781574</v>
      </c>
      <c r="K882" s="110"/>
    </row>
    <row r="883" spans="1:11">
      <c r="A883" s="2" t="s">
        <v>49</v>
      </c>
      <c r="B883" s="2" t="s">
        <v>50</v>
      </c>
      <c r="C883" s="2" t="s">
        <v>66</v>
      </c>
      <c r="D883" s="108">
        <v>41579</v>
      </c>
      <c r="E883" s="2">
        <v>11</v>
      </c>
      <c r="F883" s="2" t="s">
        <v>51</v>
      </c>
      <c r="G883" s="2" t="s">
        <v>54</v>
      </c>
      <c r="H883" s="2" t="s">
        <v>58</v>
      </c>
      <c r="I883" s="2" t="s">
        <v>41</v>
      </c>
      <c r="J883" s="112">
        <v>850734.32784846472</v>
      </c>
      <c r="K883" s="110"/>
    </row>
    <row r="884" spans="1:11">
      <c r="A884" s="2" t="s">
        <v>49</v>
      </c>
      <c r="B884" s="2" t="s">
        <v>50</v>
      </c>
      <c r="C884" s="2" t="s">
        <v>66</v>
      </c>
      <c r="D884" s="108">
        <v>41609</v>
      </c>
      <c r="E884" s="2">
        <v>12</v>
      </c>
      <c r="F884" s="2" t="s">
        <v>51</v>
      </c>
      <c r="G884" s="2" t="s">
        <v>54</v>
      </c>
      <c r="H884" s="2" t="s">
        <v>58</v>
      </c>
      <c r="I884" s="2" t="s">
        <v>41</v>
      </c>
      <c r="J884" s="112">
        <v>590304.384267507</v>
      </c>
      <c r="K884" s="110"/>
    </row>
    <row r="885" spans="1:11">
      <c r="A885" s="2" t="s">
        <v>49</v>
      </c>
      <c r="B885" s="2" t="s">
        <v>50</v>
      </c>
      <c r="C885" s="2" t="s">
        <v>66</v>
      </c>
      <c r="D885" s="108">
        <v>41640</v>
      </c>
      <c r="E885" s="2">
        <v>1</v>
      </c>
      <c r="F885" s="2" t="s">
        <v>51</v>
      </c>
      <c r="G885" s="2" t="s">
        <v>54</v>
      </c>
      <c r="H885" s="2" t="s">
        <v>58</v>
      </c>
      <c r="I885" s="2" t="s">
        <v>41</v>
      </c>
      <c r="J885" s="112">
        <v>639047.64173065918</v>
      </c>
      <c r="K885" s="110"/>
    </row>
    <row r="886" spans="1:11">
      <c r="A886" s="2" t="s">
        <v>49</v>
      </c>
      <c r="B886" s="2" t="s">
        <v>50</v>
      </c>
      <c r="C886" s="2" t="s">
        <v>66</v>
      </c>
      <c r="D886" s="108">
        <v>41671</v>
      </c>
      <c r="E886" s="2">
        <v>2</v>
      </c>
      <c r="F886" s="2" t="s">
        <v>51</v>
      </c>
      <c r="G886" s="2" t="s">
        <v>54</v>
      </c>
      <c r="H886" s="2" t="s">
        <v>58</v>
      </c>
      <c r="I886" s="2" t="s">
        <v>41</v>
      </c>
      <c r="J886" s="112">
        <v>600791.0408000747</v>
      </c>
      <c r="K886" s="110"/>
    </row>
    <row r="887" spans="1:11">
      <c r="A887" s="2" t="s">
        <v>49</v>
      </c>
      <c r="B887" s="2" t="s">
        <v>50</v>
      </c>
      <c r="C887" s="2" t="s">
        <v>66</v>
      </c>
      <c r="D887" s="108">
        <v>41699</v>
      </c>
      <c r="E887" s="2">
        <v>3</v>
      </c>
      <c r="F887" s="2" t="s">
        <v>51</v>
      </c>
      <c r="G887" s="2" t="s">
        <v>54</v>
      </c>
      <c r="H887" s="2" t="s">
        <v>58</v>
      </c>
      <c r="I887" s="2" t="s">
        <v>41</v>
      </c>
      <c r="J887" s="112">
        <v>765760.35752283596</v>
      </c>
      <c r="K887" s="110"/>
    </row>
    <row r="888" spans="1:11">
      <c r="A888" s="2" t="s">
        <v>49</v>
      </c>
      <c r="B888" s="2" t="s">
        <v>50</v>
      </c>
      <c r="C888" s="2" t="s">
        <v>66</v>
      </c>
      <c r="D888" s="108">
        <v>41730</v>
      </c>
      <c r="E888" s="2">
        <v>4</v>
      </c>
      <c r="F888" s="2" t="s">
        <v>51</v>
      </c>
      <c r="G888" s="2" t="s">
        <v>54</v>
      </c>
      <c r="H888" s="2" t="s">
        <v>58</v>
      </c>
      <c r="I888" s="2" t="s">
        <v>41</v>
      </c>
      <c r="J888" s="112">
        <v>429847.5775628736</v>
      </c>
      <c r="K888" s="110"/>
    </row>
    <row r="889" spans="1:11">
      <c r="A889" s="2" t="s">
        <v>49</v>
      </c>
      <c r="B889" s="2" t="s">
        <v>50</v>
      </c>
      <c r="C889" s="2" t="s">
        <v>66</v>
      </c>
      <c r="D889" s="108">
        <v>41760</v>
      </c>
      <c r="E889" s="2">
        <v>5</v>
      </c>
      <c r="F889" s="2" t="s">
        <v>51</v>
      </c>
      <c r="G889" s="2" t="s">
        <v>54</v>
      </c>
      <c r="H889" s="2" t="s">
        <v>58</v>
      </c>
      <c r="I889" s="2" t="s">
        <v>41</v>
      </c>
      <c r="J889" s="112">
        <v>575910.80906214949</v>
      </c>
      <c r="K889" s="110"/>
    </row>
    <row r="890" spans="1:11">
      <c r="A890" s="2" t="s">
        <v>49</v>
      </c>
      <c r="B890" s="2" t="s">
        <v>50</v>
      </c>
      <c r="C890" s="2" t="s">
        <v>66</v>
      </c>
      <c r="D890" s="108">
        <v>41791</v>
      </c>
      <c r="E890" s="2">
        <v>6</v>
      </c>
      <c r="F890" s="2" t="s">
        <v>51</v>
      </c>
      <c r="G890" s="2" t="s">
        <v>54</v>
      </c>
      <c r="H890" s="2" t="s">
        <v>58</v>
      </c>
      <c r="I890" s="2" t="s">
        <v>41</v>
      </c>
      <c r="J890" s="112">
        <v>978906.42835815961</v>
      </c>
      <c r="K890" s="110"/>
    </row>
    <row r="891" spans="1:11">
      <c r="A891" s="2" t="s">
        <v>49</v>
      </c>
      <c r="B891" s="2" t="s">
        <v>50</v>
      </c>
      <c r="C891" s="2" t="s">
        <v>66</v>
      </c>
      <c r="D891" s="108">
        <v>41456</v>
      </c>
      <c r="E891" s="2">
        <v>7</v>
      </c>
      <c r="F891" s="2" t="s">
        <v>51</v>
      </c>
      <c r="G891" s="2" t="s">
        <v>54</v>
      </c>
      <c r="H891" s="2" t="s">
        <v>57</v>
      </c>
      <c r="I891" s="2" t="s">
        <v>41</v>
      </c>
      <c r="J891" s="112">
        <v>255350.32112459998</v>
      </c>
      <c r="K891" s="110"/>
    </row>
    <row r="892" spans="1:11">
      <c r="A892" s="2" t="s">
        <v>49</v>
      </c>
      <c r="B892" s="2" t="s">
        <v>50</v>
      </c>
      <c r="C892" s="2" t="s">
        <v>66</v>
      </c>
      <c r="D892" s="108">
        <v>41487</v>
      </c>
      <c r="E892" s="2">
        <v>8</v>
      </c>
      <c r="F892" s="2" t="s">
        <v>51</v>
      </c>
      <c r="G892" s="2" t="s">
        <v>54</v>
      </c>
      <c r="H892" s="2" t="s">
        <v>57</v>
      </c>
      <c r="I892" s="2" t="s">
        <v>41</v>
      </c>
      <c r="J892" s="112">
        <v>189875.20710716999</v>
      </c>
      <c r="K892" s="110"/>
    </row>
    <row r="893" spans="1:11">
      <c r="A893" s="2" t="s">
        <v>49</v>
      </c>
      <c r="B893" s="2" t="s">
        <v>50</v>
      </c>
      <c r="C893" s="2" t="s">
        <v>66</v>
      </c>
      <c r="D893" s="108">
        <v>41518</v>
      </c>
      <c r="E893" s="2">
        <v>9</v>
      </c>
      <c r="F893" s="2" t="s">
        <v>51</v>
      </c>
      <c r="G893" s="2" t="s">
        <v>54</v>
      </c>
      <c r="H893" s="2" t="s">
        <v>57</v>
      </c>
      <c r="I893" s="2" t="s">
        <v>41</v>
      </c>
      <c r="J893" s="112">
        <v>252931.19233882497</v>
      </c>
      <c r="K893" s="110"/>
    </row>
    <row r="894" spans="1:11">
      <c r="A894" s="2" t="s">
        <v>49</v>
      </c>
      <c r="B894" s="2" t="s">
        <v>50</v>
      </c>
      <c r="C894" s="2" t="s">
        <v>66</v>
      </c>
      <c r="D894" s="108">
        <v>41548</v>
      </c>
      <c r="E894" s="2">
        <v>10</v>
      </c>
      <c r="F894" s="2" t="s">
        <v>51</v>
      </c>
      <c r="G894" s="2" t="s">
        <v>54</v>
      </c>
      <c r="H894" s="2" t="s">
        <v>57</v>
      </c>
      <c r="I894" s="2" t="s">
        <v>41</v>
      </c>
      <c r="J894" s="112">
        <v>214527.58832758496</v>
      </c>
      <c r="K894" s="110"/>
    </row>
    <row r="895" spans="1:11">
      <c r="A895" s="2" t="s">
        <v>49</v>
      </c>
      <c r="B895" s="2" t="s">
        <v>50</v>
      </c>
      <c r="C895" s="2" t="s">
        <v>66</v>
      </c>
      <c r="D895" s="108">
        <v>41579</v>
      </c>
      <c r="E895" s="2">
        <v>11</v>
      </c>
      <c r="F895" s="2" t="s">
        <v>51</v>
      </c>
      <c r="G895" s="2" t="s">
        <v>54</v>
      </c>
      <c r="H895" s="2" t="s">
        <v>57</v>
      </c>
      <c r="I895" s="2" t="s">
        <v>41</v>
      </c>
      <c r="J895" s="112">
        <v>192844.29660985127</v>
      </c>
      <c r="K895" s="110"/>
    </row>
    <row r="896" spans="1:11">
      <c r="A896" s="2" t="s">
        <v>49</v>
      </c>
      <c r="B896" s="2" t="s">
        <v>50</v>
      </c>
      <c r="C896" s="2" t="s">
        <v>66</v>
      </c>
      <c r="D896" s="108">
        <v>41609</v>
      </c>
      <c r="E896" s="2">
        <v>12</v>
      </c>
      <c r="F896" s="2" t="s">
        <v>51</v>
      </c>
      <c r="G896" s="2" t="s">
        <v>54</v>
      </c>
      <c r="H896" s="2" t="s">
        <v>57</v>
      </c>
      <c r="I896" s="2" t="s">
        <v>41</v>
      </c>
      <c r="J896" s="112">
        <v>142400.85841800002</v>
      </c>
      <c r="K896" s="110"/>
    </row>
    <row r="897" spans="1:11">
      <c r="A897" s="2" t="s">
        <v>49</v>
      </c>
      <c r="B897" s="2" t="s">
        <v>50</v>
      </c>
      <c r="C897" s="2" t="s">
        <v>66</v>
      </c>
      <c r="D897" s="108">
        <v>41640</v>
      </c>
      <c r="E897" s="2">
        <v>1</v>
      </c>
      <c r="F897" s="2" t="s">
        <v>51</v>
      </c>
      <c r="G897" s="2" t="s">
        <v>54</v>
      </c>
      <c r="H897" s="2" t="s">
        <v>57</v>
      </c>
      <c r="I897" s="2" t="s">
        <v>41</v>
      </c>
      <c r="J897" s="112">
        <v>142333.66162723501</v>
      </c>
      <c r="K897" s="110"/>
    </row>
    <row r="898" spans="1:11">
      <c r="A898" s="2" t="s">
        <v>49</v>
      </c>
      <c r="B898" s="2" t="s">
        <v>50</v>
      </c>
      <c r="C898" s="2" t="s">
        <v>66</v>
      </c>
      <c r="D898" s="108">
        <v>41671</v>
      </c>
      <c r="E898" s="2">
        <v>2</v>
      </c>
      <c r="F898" s="2" t="s">
        <v>51</v>
      </c>
      <c r="G898" s="2" t="s">
        <v>54</v>
      </c>
      <c r="H898" s="2" t="s">
        <v>57</v>
      </c>
      <c r="I898" s="2" t="s">
        <v>41</v>
      </c>
      <c r="J898" s="112">
        <v>133057.43558932497</v>
      </c>
      <c r="K898" s="110"/>
    </row>
    <row r="899" spans="1:11">
      <c r="A899" s="2" t="s">
        <v>49</v>
      </c>
      <c r="B899" s="2" t="s">
        <v>50</v>
      </c>
      <c r="C899" s="2" t="s">
        <v>66</v>
      </c>
      <c r="D899" s="108">
        <v>41699</v>
      </c>
      <c r="E899" s="2">
        <v>3</v>
      </c>
      <c r="F899" s="2" t="s">
        <v>51</v>
      </c>
      <c r="G899" s="2" t="s">
        <v>54</v>
      </c>
      <c r="H899" s="2" t="s">
        <v>57</v>
      </c>
      <c r="I899" s="2" t="s">
        <v>41</v>
      </c>
      <c r="J899" s="112">
        <v>182458.70267756627</v>
      </c>
      <c r="K899" s="110"/>
    </row>
    <row r="900" spans="1:11">
      <c r="A900" s="2" t="s">
        <v>49</v>
      </c>
      <c r="B900" s="2" t="s">
        <v>50</v>
      </c>
      <c r="C900" s="2" t="s">
        <v>66</v>
      </c>
      <c r="D900" s="108">
        <v>41730</v>
      </c>
      <c r="E900" s="2">
        <v>4</v>
      </c>
      <c r="F900" s="2" t="s">
        <v>51</v>
      </c>
      <c r="G900" s="2" t="s">
        <v>54</v>
      </c>
      <c r="H900" s="2" t="s">
        <v>57</v>
      </c>
      <c r="I900" s="2" t="s">
        <v>41</v>
      </c>
      <c r="J900" s="112">
        <v>104660.20871123999</v>
      </c>
      <c r="K900" s="110"/>
    </row>
    <row r="901" spans="1:11">
      <c r="A901" s="2" t="s">
        <v>49</v>
      </c>
      <c r="B901" s="2" t="s">
        <v>50</v>
      </c>
      <c r="C901" s="2" t="s">
        <v>66</v>
      </c>
      <c r="D901" s="108">
        <v>41760</v>
      </c>
      <c r="E901" s="2">
        <v>5</v>
      </c>
      <c r="F901" s="2" t="s">
        <v>51</v>
      </c>
      <c r="G901" s="2" t="s">
        <v>54</v>
      </c>
      <c r="H901" s="2" t="s">
        <v>57</v>
      </c>
      <c r="I901" s="2" t="s">
        <v>41</v>
      </c>
      <c r="J901" s="112">
        <v>126430.43769056996</v>
      </c>
      <c r="K901" s="110"/>
    </row>
    <row r="902" spans="1:11">
      <c r="A902" s="2" t="s">
        <v>49</v>
      </c>
      <c r="B902" s="2" t="s">
        <v>50</v>
      </c>
      <c r="C902" s="2" t="s">
        <v>66</v>
      </c>
      <c r="D902" s="108">
        <v>41791</v>
      </c>
      <c r="E902" s="2">
        <v>6</v>
      </c>
      <c r="F902" s="2" t="s">
        <v>51</v>
      </c>
      <c r="G902" s="2" t="s">
        <v>54</v>
      </c>
      <c r="H902" s="2" t="s">
        <v>57</v>
      </c>
      <c r="I902" s="2" t="s">
        <v>41</v>
      </c>
      <c r="J902" s="112">
        <v>230359.10681218505</v>
      </c>
      <c r="K902" s="110"/>
    </row>
    <row r="903" spans="1:11">
      <c r="A903" s="2" t="s">
        <v>49</v>
      </c>
      <c r="B903" s="2" t="s">
        <v>50</v>
      </c>
      <c r="C903" s="2" t="s">
        <v>66</v>
      </c>
      <c r="D903" s="108">
        <v>41456</v>
      </c>
      <c r="E903" s="2">
        <v>7</v>
      </c>
      <c r="F903" s="2" t="s">
        <v>51</v>
      </c>
      <c r="G903" s="2" t="s">
        <v>54</v>
      </c>
      <c r="H903" s="2" t="s">
        <v>56</v>
      </c>
      <c r="I903" s="2" t="s">
        <v>41</v>
      </c>
      <c r="J903" s="112">
        <v>660756.15261022374</v>
      </c>
      <c r="K903" s="110"/>
    </row>
    <row r="904" spans="1:11">
      <c r="A904" s="2" t="s">
        <v>49</v>
      </c>
      <c r="B904" s="2" t="s">
        <v>50</v>
      </c>
      <c r="C904" s="2" t="s">
        <v>66</v>
      </c>
      <c r="D904" s="108">
        <v>41487</v>
      </c>
      <c r="E904" s="2">
        <v>8</v>
      </c>
      <c r="F904" s="2" t="s">
        <v>51</v>
      </c>
      <c r="G904" s="2" t="s">
        <v>54</v>
      </c>
      <c r="H904" s="2" t="s">
        <v>56</v>
      </c>
      <c r="I904" s="2" t="s">
        <v>41</v>
      </c>
      <c r="J904" s="112">
        <v>529683.55044249841</v>
      </c>
      <c r="K904" s="110"/>
    </row>
    <row r="905" spans="1:11">
      <c r="A905" s="2" t="s">
        <v>49</v>
      </c>
      <c r="B905" s="2" t="s">
        <v>50</v>
      </c>
      <c r="C905" s="2" t="s">
        <v>66</v>
      </c>
      <c r="D905" s="108">
        <v>41518</v>
      </c>
      <c r="E905" s="2">
        <v>9</v>
      </c>
      <c r="F905" s="2" t="s">
        <v>51</v>
      </c>
      <c r="G905" s="2" t="s">
        <v>54</v>
      </c>
      <c r="H905" s="2" t="s">
        <v>56</v>
      </c>
      <c r="I905" s="2" t="s">
        <v>41</v>
      </c>
      <c r="J905" s="112">
        <v>672443.49046857841</v>
      </c>
      <c r="K905" s="110"/>
    </row>
    <row r="906" spans="1:11">
      <c r="A906" s="2" t="s">
        <v>49</v>
      </c>
      <c r="B906" s="2" t="s">
        <v>50</v>
      </c>
      <c r="C906" s="2" t="s">
        <v>66</v>
      </c>
      <c r="D906" s="108">
        <v>41548</v>
      </c>
      <c r="E906" s="2">
        <v>10</v>
      </c>
      <c r="F906" s="2" t="s">
        <v>51</v>
      </c>
      <c r="G906" s="2" t="s">
        <v>54</v>
      </c>
      <c r="H906" s="2" t="s">
        <v>56</v>
      </c>
      <c r="I906" s="2" t="s">
        <v>41</v>
      </c>
      <c r="J906" s="112">
        <v>585948.31082732871</v>
      </c>
      <c r="K906" s="110"/>
    </row>
    <row r="907" spans="1:11">
      <c r="A907" s="2" t="s">
        <v>49</v>
      </c>
      <c r="B907" s="2" t="s">
        <v>50</v>
      </c>
      <c r="C907" s="2" t="s">
        <v>66</v>
      </c>
      <c r="D907" s="108">
        <v>41579</v>
      </c>
      <c r="E907" s="2">
        <v>11</v>
      </c>
      <c r="F907" s="2" t="s">
        <v>51</v>
      </c>
      <c r="G907" s="2" t="s">
        <v>54</v>
      </c>
      <c r="H907" s="2" t="s">
        <v>56</v>
      </c>
      <c r="I907" s="2" t="s">
        <v>41</v>
      </c>
      <c r="J907" s="112">
        <v>504468.75421239575</v>
      </c>
      <c r="K907" s="110"/>
    </row>
    <row r="908" spans="1:11">
      <c r="A908" s="2" t="s">
        <v>49</v>
      </c>
      <c r="B908" s="2" t="s">
        <v>50</v>
      </c>
      <c r="C908" s="2" t="s">
        <v>66</v>
      </c>
      <c r="D908" s="108">
        <v>41609</v>
      </c>
      <c r="E908" s="2">
        <v>12</v>
      </c>
      <c r="F908" s="2" t="s">
        <v>51</v>
      </c>
      <c r="G908" s="2" t="s">
        <v>54</v>
      </c>
      <c r="H908" s="2" t="s">
        <v>56</v>
      </c>
      <c r="I908" s="2" t="s">
        <v>41</v>
      </c>
      <c r="J908" s="112">
        <v>378359.08081662602</v>
      </c>
      <c r="K908" s="110"/>
    </row>
    <row r="909" spans="1:11">
      <c r="A909" s="2" t="s">
        <v>49</v>
      </c>
      <c r="B909" s="2" t="s">
        <v>50</v>
      </c>
      <c r="C909" s="2" t="s">
        <v>66</v>
      </c>
      <c r="D909" s="108">
        <v>41640</v>
      </c>
      <c r="E909" s="2">
        <v>1</v>
      </c>
      <c r="F909" s="2" t="s">
        <v>51</v>
      </c>
      <c r="G909" s="2" t="s">
        <v>54</v>
      </c>
      <c r="H909" s="2" t="s">
        <v>56</v>
      </c>
      <c r="I909" s="2" t="s">
        <v>41</v>
      </c>
      <c r="J909" s="112">
        <v>395823.36873278162</v>
      </c>
      <c r="K909" s="110"/>
    </row>
    <row r="910" spans="1:11">
      <c r="A910" s="2" t="s">
        <v>49</v>
      </c>
      <c r="B910" s="2" t="s">
        <v>50</v>
      </c>
      <c r="C910" s="2" t="s">
        <v>66</v>
      </c>
      <c r="D910" s="108">
        <v>41671</v>
      </c>
      <c r="E910" s="2">
        <v>2</v>
      </c>
      <c r="F910" s="2" t="s">
        <v>51</v>
      </c>
      <c r="G910" s="2" t="s">
        <v>54</v>
      </c>
      <c r="H910" s="2" t="s">
        <v>56</v>
      </c>
      <c r="I910" s="2" t="s">
        <v>41</v>
      </c>
      <c r="J910" s="112">
        <v>329884.52262346615</v>
      </c>
      <c r="K910" s="110"/>
    </row>
    <row r="911" spans="1:11">
      <c r="A911" s="2" t="s">
        <v>49</v>
      </c>
      <c r="B911" s="2" t="s">
        <v>50</v>
      </c>
      <c r="C911" s="2" t="s">
        <v>66</v>
      </c>
      <c r="D911" s="108">
        <v>41699</v>
      </c>
      <c r="E911" s="2">
        <v>3</v>
      </c>
      <c r="F911" s="2" t="s">
        <v>51</v>
      </c>
      <c r="G911" s="2" t="s">
        <v>54</v>
      </c>
      <c r="H911" s="2" t="s">
        <v>56</v>
      </c>
      <c r="I911" s="2" t="s">
        <v>41</v>
      </c>
      <c r="J911" s="112">
        <v>446578.08277619159</v>
      </c>
      <c r="K911" s="110"/>
    </row>
    <row r="912" spans="1:11">
      <c r="A912" s="2" t="s">
        <v>49</v>
      </c>
      <c r="B912" s="2" t="s">
        <v>50</v>
      </c>
      <c r="C912" s="2" t="s">
        <v>66</v>
      </c>
      <c r="D912" s="108">
        <v>41730</v>
      </c>
      <c r="E912" s="2">
        <v>4</v>
      </c>
      <c r="F912" s="2" t="s">
        <v>51</v>
      </c>
      <c r="G912" s="2" t="s">
        <v>54</v>
      </c>
      <c r="H912" s="2" t="s">
        <v>56</v>
      </c>
      <c r="I912" s="2" t="s">
        <v>41</v>
      </c>
      <c r="J912" s="112">
        <v>255084.77622429357</v>
      </c>
      <c r="K912" s="110"/>
    </row>
    <row r="913" spans="1:11">
      <c r="A913" s="2" t="s">
        <v>49</v>
      </c>
      <c r="B913" s="2" t="s">
        <v>50</v>
      </c>
      <c r="C913" s="2" t="s">
        <v>66</v>
      </c>
      <c r="D913" s="108">
        <v>41760</v>
      </c>
      <c r="E913" s="2">
        <v>5</v>
      </c>
      <c r="F913" s="2" t="s">
        <v>51</v>
      </c>
      <c r="G913" s="2" t="s">
        <v>54</v>
      </c>
      <c r="H913" s="2" t="s">
        <v>56</v>
      </c>
      <c r="I913" s="2" t="s">
        <v>41</v>
      </c>
      <c r="J913" s="112">
        <v>307417.20946522552</v>
      </c>
      <c r="K913" s="110"/>
    </row>
    <row r="914" spans="1:11">
      <c r="A914" s="2" t="s">
        <v>49</v>
      </c>
      <c r="B914" s="2" t="s">
        <v>50</v>
      </c>
      <c r="C914" s="2" t="s">
        <v>66</v>
      </c>
      <c r="D914" s="108">
        <v>41791</v>
      </c>
      <c r="E914" s="2">
        <v>6</v>
      </c>
      <c r="F914" s="2" t="s">
        <v>51</v>
      </c>
      <c r="G914" s="2" t="s">
        <v>54</v>
      </c>
      <c r="H914" s="2" t="s">
        <v>56</v>
      </c>
      <c r="I914" s="2" t="s">
        <v>41</v>
      </c>
      <c r="J914" s="112">
        <v>612277.97873185331</v>
      </c>
      <c r="K914" s="110"/>
    </row>
    <row r="915" spans="1:11">
      <c r="A915" s="2" t="s">
        <v>49</v>
      </c>
      <c r="B915" s="2" t="s">
        <v>50</v>
      </c>
      <c r="C915" s="2" t="s">
        <v>66</v>
      </c>
      <c r="D915" s="108">
        <v>41456</v>
      </c>
      <c r="E915" s="2">
        <v>7</v>
      </c>
      <c r="F915" s="2" t="s">
        <v>51</v>
      </c>
      <c r="G915" s="2" t="s">
        <v>54</v>
      </c>
      <c r="H915" s="2" t="s">
        <v>55</v>
      </c>
      <c r="I915" s="2" t="s">
        <v>41</v>
      </c>
      <c r="J915" s="112">
        <v>204001.78430538269</v>
      </c>
      <c r="K915" s="110"/>
    </row>
    <row r="916" spans="1:11">
      <c r="A916" s="2" t="s">
        <v>49</v>
      </c>
      <c r="B916" s="2" t="s">
        <v>50</v>
      </c>
      <c r="C916" s="2" t="s">
        <v>66</v>
      </c>
      <c r="D916" s="108">
        <v>41487</v>
      </c>
      <c r="E916" s="2">
        <v>8</v>
      </c>
      <c r="F916" s="2" t="s">
        <v>51</v>
      </c>
      <c r="G916" s="2" t="s">
        <v>54</v>
      </c>
      <c r="H916" s="2" t="s">
        <v>55</v>
      </c>
      <c r="I916" s="2" t="s">
        <v>41</v>
      </c>
      <c r="J916" s="112">
        <v>156736.8476459604</v>
      </c>
      <c r="K916" s="110"/>
    </row>
    <row r="917" spans="1:11">
      <c r="A917" s="2" t="s">
        <v>49</v>
      </c>
      <c r="B917" s="2" t="s">
        <v>50</v>
      </c>
      <c r="C917" s="2" t="s">
        <v>66</v>
      </c>
      <c r="D917" s="108">
        <v>41518</v>
      </c>
      <c r="E917" s="2">
        <v>9</v>
      </c>
      <c r="F917" s="2" t="s">
        <v>51</v>
      </c>
      <c r="G917" s="2" t="s">
        <v>54</v>
      </c>
      <c r="H917" s="2" t="s">
        <v>55</v>
      </c>
      <c r="I917" s="2" t="s">
        <v>41</v>
      </c>
      <c r="J917" s="112">
        <v>244769.18801975637</v>
      </c>
      <c r="K917" s="110"/>
    </row>
    <row r="918" spans="1:11">
      <c r="A918" s="2" t="s">
        <v>49</v>
      </c>
      <c r="B918" s="2" t="s">
        <v>50</v>
      </c>
      <c r="C918" s="2" t="s">
        <v>66</v>
      </c>
      <c r="D918" s="108">
        <v>41548</v>
      </c>
      <c r="E918" s="2">
        <v>10</v>
      </c>
      <c r="F918" s="2" t="s">
        <v>51</v>
      </c>
      <c r="G918" s="2" t="s">
        <v>54</v>
      </c>
      <c r="H918" s="2" t="s">
        <v>55</v>
      </c>
      <c r="I918" s="2" t="s">
        <v>41</v>
      </c>
      <c r="J918" s="112">
        <v>198504.61086128399</v>
      </c>
      <c r="K918" s="110"/>
    </row>
    <row r="919" spans="1:11">
      <c r="A919" s="2" t="s">
        <v>49</v>
      </c>
      <c r="B919" s="2" t="s">
        <v>50</v>
      </c>
      <c r="C919" s="2" t="s">
        <v>66</v>
      </c>
      <c r="D919" s="108">
        <v>41579</v>
      </c>
      <c r="E919" s="2">
        <v>11</v>
      </c>
      <c r="F919" s="2" t="s">
        <v>51</v>
      </c>
      <c r="G919" s="2" t="s">
        <v>54</v>
      </c>
      <c r="H919" s="2" t="s">
        <v>55</v>
      </c>
      <c r="I919" s="2" t="s">
        <v>41</v>
      </c>
      <c r="J919" s="112">
        <v>174673.83751677407</v>
      </c>
      <c r="K919" s="110"/>
    </row>
    <row r="920" spans="1:11">
      <c r="A920" s="2" t="s">
        <v>49</v>
      </c>
      <c r="B920" s="2" t="s">
        <v>50</v>
      </c>
      <c r="C920" s="2" t="s">
        <v>66</v>
      </c>
      <c r="D920" s="108">
        <v>41609</v>
      </c>
      <c r="E920" s="2">
        <v>12</v>
      </c>
      <c r="F920" s="2" t="s">
        <v>51</v>
      </c>
      <c r="G920" s="2" t="s">
        <v>54</v>
      </c>
      <c r="H920" s="2" t="s">
        <v>55</v>
      </c>
      <c r="I920" s="2" t="s">
        <v>41</v>
      </c>
      <c r="J920" s="112">
        <v>117398.02382544601</v>
      </c>
      <c r="K920" s="110"/>
    </row>
    <row r="921" spans="1:11">
      <c r="A921" s="2" t="s">
        <v>49</v>
      </c>
      <c r="B921" s="2" t="s">
        <v>50</v>
      </c>
      <c r="C921" s="2" t="s">
        <v>66</v>
      </c>
      <c r="D921" s="108">
        <v>41640</v>
      </c>
      <c r="E921" s="2">
        <v>1</v>
      </c>
      <c r="F921" s="2" t="s">
        <v>51</v>
      </c>
      <c r="G921" s="2" t="s">
        <v>54</v>
      </c>
      <c r="H921" s="2" t="s">
        <v>55</v>
      </c>
      <c r="I921" s="2" t="s">
        <v>41</v>
      </c>
      <c r="J921" s="112">
        <v>122856.00426868859</v>
      </c>
      <c r="K921" s="110"/>
    </row>
    <row r="922" spans="1:11">
      <c r="A922" s="2" t="s">
        <v>49</v>
      </c>
      <c r="B922" s="2" t="s">
        <v>50</v>
      </c>
      <c r="C922" s="2" t="s">
        <v>66</v>
      </c>
      <c r="D922" s="108">
        <v>41671</v>
      </c>
      <c r="E922" s="2">
        <v>2</v>
      </c>
      <c r="F922" s="2" t="s">
        <v>51</v>
      </c>
      <c r="G922" s="2" t="s">
        <v>54</v>
      </c>
      <c r="H922" s="2" t="s">
        <v>55</v>
      </c>
      <c r="I922" s="2" t="s">
        <v>41</v>
      </c>
      <c r="J922" s="112">
        <v>115969.228431147</v>
      </c>
      <c r="K922" s="110"/>
    </row>
    <row r="923" spans="1:11">
      <c r="A923" s="2" t="s">
        <v>49</v>
      </c>
      <c r="B923" s="2" t="s">
        <v>50</v>
      </c>
      <c r="C923" s="2" t="s">
        <v>66</v>
      </c>
      <c r="D923" s="108">
        <v>41699</v>
      </c>
      <c r="E923" s="2">
        <v>3</v>
      </c>
      <c r="F923" s="2" t="s">
        <v>51</v>
      </c>
      <c r="G923" s="2" t="s">
        <v>54</v>
      </c>
      <c r="H923" s="2" t="s">
        <v>55</v>
      </c>
      <c r="I923" s="2" t="s">
        <v>41</v>
      </c>
      <c r="J923" s="112">
        <v>156435.99509763226</v>
      </c>
      <c r="K923" s="110"/>
    </row>
    <row r="924" spans="1:11">
      <c r="A924" s="2" t="s">
        <v>49</v>
      </c>
      <c r="B924" s="2" t="s">
        <v>50</v>
      </c>
      <c r="C924" s="2" t="s">
        <v>66</v>
      </c>
      <c r="D924" s="108">
        <v>41730</v>
      </c>
      <c r="E924" s="2">
        <v>4</v>
      </c>
      <c r="F924" s="2" t="s">
        <v>51</v>
      </c>
      <c r="G924" s="2" t="s">
        <v>54</v>
      </c>
      <c r="H924" s="2" t="s">
        <v>55</v>
      </c>
      <c r="I924" s="2" t="s">
        <v>41</v>
      </c>
      <c r="J924" s="112">
        <v>85299.480614602799</v>
      </c>
      <c r="K924" s="110"/>
    </row>
    <row r="925" spans="1:11">
      <c r="A925" s="2" t="s">
        <v>49</v>
      </c>
      <c r="B925" s="2" t="s">
        <v>50</v>
      </c>
      <c r="C925" s="2" t="s">
        <v>66</v>
      </c>
      <c r="D925" s="108">
        <v>41760</v>
      </c>
      <c r="E925" s="2">
        <v>5</v>
      </c>
      <c r="F925" s="2" t="s">
        <v>51</v>
      </c>
      <c r="G925" s="2" t="s">
        <v>54</v>
      </c>
      <c r="H925" s="2" t="s">
        <v>55</v>
      </c>
      <c r="I925" s="2" t="s">
        <v>41</v>
      </c>
      <c r="J925" s="112">
        <v>115184.65971776398</v>
      </c>
      <c r="K925" s="110"/>
    </row>
    <row r="926" spans="1:11">
      <c r="A926" s="2" t="s">
        <v>49</v>
      </c>
      <c r="B926" s="2" t="s">
        <v>50</v>
      </c>
      <c r="C926" s="2" t="s">
        <v>66</v>
      </c>
      <c r="D926" s="108">
        <v>41791</v>
      </c>
      <c r="E926" s="2">
        <v>6</v>
      </c>
      <c r="F926" s="2" t="s">
        <v>51</v>
      </c>
      <c r="G926" s="2" t="s">
        <v>54</v>
      </c>
      <c r="H926" s="2" t="s">
        <v>55</v>
      </c>
      <c r="I926" s="2" t="s">
        <v>41</v>
      </c>
      <c r="J926" s="112">
        <v>191142.34907568261</v>
      </c>
      <c r="K926" s="110"/>
    </row>
    <row r="927" spans="1:11">
      <c r="A927" s="2" t="s">
        <v>49</v>
      </c>
      <c r="B927" s="2" t="s">
        <v>50</v>
      </c>
      <c r="C927" s="2" t="s">
        <v>66</v>
      </c>
      <c r="D927" s="108">
        <v>41456</v>
      </c>
      <c r="E927" s="2">
        <v>7</v>
      </c>
      <c r="F927" s="2" t="s">
        <v>51</v>
      </c>
      <c r="G927" s="2" t="s">
        <v>52</v>
      </c>
      <c r="H927" s="2" t="s">
        <v>53</v>
      </c>
      <c r="I927" s="2" t="s">
        <v>41</v>
      </c>
      <c r="J927" s="112">
        <v>3067822.9919048399</v>
      </c>
      <c r="K927" s="110"/>
    </row>
    <row r="928" spans="1:11">
      <c r="A928" s="2" t="s">
        <v>49</v>
      </c>
      <c r="B928" s="2" t="s">
        <v>50</v>
      </c>
      <c r="C928" s="2" t="s">
        <v>66</v>
      </c>
      <c r="D928" s="108">
        <v>41487</v>
      </c>
      <c r="E928" s="2">
        <v>8</v>
      </c>
      <c r="F928" s="2" t="s">
        <v>51</v>
      </c>
      <c r="G928" s="2" t="s">
        <v>52</v>
      </c>
      <c r="H928" s="2" t="s">
        <v>53</v>
      </c>
      <c r="I928" s="2" t="s">
        <v>41</v>
      </c>
      <c r="J928" s="112">
        <v>2455342.9186057192</v>
      </c>
      <c r="K928" s="110"/>
    </row>
    <row r="929" spans="1:11">
      <c r="A929" s="2" t="s">
        <v>49</v>
      </c>
      <c r="B929" s="2" t="s">
        <v>50</v>
      </c>
      <c r="C929" s="2" t="s">
        <v>66</v>
      </c>
      <c r="D929" s="108">
        <v>41518</v>
      </c>
      <c r="E929" s="2">
        <v>9</v>
      </c>
      <c r="F929" s="2" t="s">
        <v>51</v>
      </c>
      <c r="G929" s="2" t="s">
        <v>52</v>
      </c>
      <c r="H929" s="2" t="s">
        <v>53</v>
      </c>
      <c r="I929" s="2" t="s">
        <v>41</v>
      </c>
      <c r="J929" s="112">
        <v>3390820.7358167996</v>
      </c>
      <c r="K929" s="110"/>
    </row>
    <row r="930" spans="1:11">
      <c r="A930" s="2" t="s">
        <v>49</v>
      </c>
      <c r="B930" s="2" t="s">
        <v>50</v>
      </c>
      <c r="C930" s="2" t="s">
        <v>66</v>
      </c>
      <c r="D930" s="108">
        <v>41548</v>
      </c>
      <c r="E930" s="2">
        <v>10</v>
      </c>
      <c r="F930" s="2" t="s">
        <v>51</v>
      </c>
      <c r="G930" s="2" t="s">
        <v>52</v>
      </c>
      <c r="H930" s="2" t="s">
        <v>53</v>
      </c>
      <c r="I930" s="2" t="s">
        <v>41</v>
      </c>
      <c r="J930" s="112">
        <v>2725135.5537314997</v>
      </c>
      <c r="K930" s="110"/>
    </row>
    <row r="931" spans="1:11">
      <c r="A931" s="2" t="s">
        <v>49</v>
      </c>
      <c r="B931" s="2" t="s">
        <v>50</v>
      </c>
      <c r="C931" s="2" t="s">
        <v>66</v>
      </c>
      <c r="D931" s="108">
        <v>41579</v>
      </c>
      <c r="E931" s="2">
        <v>11</v>
      </c>
      <c r="F931" s="2" t="s">
        <v>51</v>
      </c>
      <c r="G931" s="2" t="s">
        <v>52</v>
      </c>
      <c r="H931" s="2" t="s">
        <v>53</v>
      </c>
      <c r="I931" s="2" t="s">
        <v>41</v>
      </c>
      <c r="J931" s="112">
        <v>2517178.5408305251</v>
      </c>
      <c r="K931" s="110"/>
    </row>
    <row r="932" spans="1:11">
      <c r="A932" s="2" t="s">
        <v>49</v>
      </c>
      <c r="B932" s="2" t="s">
        <v>50</v>
      </c>
      <c r="C932" s="2" t="s">
        <v>66</v>
      </c>
      <c r="D932" s="108">
        <v>41609</v>
      </c>
      <c r="E932" s="2">
        <v>12</v>
      </c>
      <c r="F932" s="2" t="s">
        <v>51</v>
      </c>
      <c r="G932" s="2" t="s">
        <v>52</v>
      </c>
      <c r="H932" s="2" t="s">
        <v>53</v>
      </c>
      <c r="I932" s="2" t="s">
        <v>41</v>
      </c>
      <c r="J932" s="112">
        <v>1767206.136907575</v>
      </c>
      <c r="K932" s="110"/>
    </row>
    <row r="933" spans="1:11">
      <c r="A933" s="2" t="s">
        <v>49</v>
      </c>
      <c r="B933" s="2" t="s">
        <v>50</v>
      </c>
      <c r="C933" s="2" t="s">
        <v>66</v>
      </c>
      <c r="D933" s="108">
        <v>41640</v>
      </c>
      <c r="E933" s="2">
        <v>1</v>
      </c>
      <c r="F933" s="2" t="s">
        <v>51</v>
      </c>
      <c r="G933" s="2" t="s">
        <v>52</v>
      </c>
      <c r="H933" s="2" t="s">
        <v>53</v>
      </c>
      <c r="I933" s="2" t="s">
        <v>41</v>
      </c>
      <c r="J933" s="112">
        <v>1961436.6334718997</v>
      </c>
      <c r="K933" s="110"/>
    </row>
    <row r="934" spans="1:11">
      <c r="A934" s="2" t="s">
        <v>49</v>
      </c>
      <c r="B934" s="2" t="s">
        <v>50</v>
      </c>
      <c r="C934" s="2" t="s">
        <v>66</v>
      </c>
      <c r="D934" s="108">
        <v>41671</v>
      </c>
      <c r="E934" s="2">
        <v>2</v>
      </c>
      <c r="F934" s="2" t="s">
        <v>51</v>
      </c>
      <c r="G934" s="2" t="s">
        <v>52</v>
      </c>
      <c r="H934" s="2" t="s">
        <v>53</v>
      </c>
      <c r="I934" s="2" t="s">
        <v>41</v>
      </c>
      <c r="J934" s="112">
        <v>1593530.5935860998</v>
      </c>
      <c r="K934" s="110"/>
    </row>
    <row r="935" spans="1:11">
      <c r="A935" s="2" t="s">
        <v>49</v>
      </c>
      <c r="B935" s="2" t="s">
        <v>50</v>
      </c>
      <c r="C935" s="2" t="s">
        <v>66</v>
      </c>
      <c r="D935" s="108">
        <v>41699</v>
      </c>
      <c r="E935" s="2">
        <v>3</v>
      </c>
      <c r="F935" s="2" t="s">
        <v>51</v>
      </c>
      <c r="G935" s="2" t="s">
        <v>52</v>
      </c>
      <c r="H935" s="2" t="s">
        <v>53</v>
      </c>
      <c r="I935" s="2" t="s">
        <v>41</v>
      </c>
      <c r="J935" s="112">
        <v>2258113.7891461495</v>
      </c>
      <c r="K935" s="110"/>
    </row>
    <row r="936" spans="1:11">
      <c r="A936" s="2" t="s">
        <v>49</v>
      </c>
      <c r="B936" s="2" t="s">
        <v>50</v>
      </c>
      <c r="C936" s="2" t="s">
        <v>66</v>
      </c>
      <c r="D936" s="108">
        <v>41730</v>
      </c>
      <c r="E936" s="2">
        <v>4</v>
      </c>
      <c r="F936" s="2" t="s">
        <v>51</v>
      </c>
      <c r="G936" s="2" t="s">
        <v>52</v>
      </c>
      <c r="H936" s="2" t="s">
        <v>53</v>
      </c>
      <c r="I936" s="2" t="s">
        <v>41</v>
      </c>
      <c r="J936" s="112">
        <v>1190031.30652068</v>
      </c>
      <c r="K936" s="110"/>
    </row>
    <row r="937" spans="1:11">
      <c r="A937" s="2" t="s">
        <v>49</v>
      </c>
      <c r="B937" s="2" t="s">
        <v>50</v>
      </c>
      <c r="C937" s="2" t="s">
        <v>66</v>
      </c>
      <c r="D937" s="108">
        <v>41760</v>
      </c>
      <c r="E937" s="2">
        <v>5</v>
      </c>
      <c r="F937" s="2" t="s">
        <v>51</v>
      </c>
      <c r="G937" s="2" t="s">
        <v>52</v>
      </c>
      <c r="H937" s="2" t="s">
        <v>53</v>
      </c>
      <c r="I937" s="2" t="s">
        <v>41</v>
      </c>
      <c r="J937" s="112">
        <v>1572119.1696365993</v>
      </c>
      <c r="K937" s="110"/>
    </row>
    <row r="938" spans="1:11">
      <c r="A938" s="2" t="s">
        <v>49</v>
      </c>
      <c r="B938" s="2" t="s">
        <v>50</v>
      </c>
      <c r="C938" s="2" t="s">
        <v>66</v>
      </c>
      <c r="D938" s="108">
        <v>41791</v>
      </c>
      <c r="E938" s="2">
        <v>6</v>
      </c>
      <c r="F938" s="2" t="s">
        <v>51</v>
      </c>
      <c r="G938" s="2" t="s">
        <v>52</v>
      </c>
      <c r="H938" s="2" t="s">
        <v>53</v>
      </c>
      <c r="I938" s="2" t="s">
        <v>41</v>
      </c>
      <c r="J938" s="112">
        <v>2829210.9406183348</v>
      </c>
      <c r="K938" s="110"/>
    </row>
    <row r="939" spans="1:11">
      <c r="A939" s="2" t="s">
        <v>48</v>
      </c>
      <c r="B939" s="2" t="s">
        <v>46</v>
      </c>
      <c r="C939" s="2" t="s">
        <v>37</v>
      </c>
      <c r="D939" s="108">
        <v>41456</v>
      </c>
      <c r="E939" s="2">
        <v>6</v>
      </c>
      <c r="F939" s="2" t="s">
        <v>46</v>
      </c>
      <c r="G939" s="2" t="s">
        <v>46</v>
      </c>
      <c r="H939" s="2" t="s">
        <v>46</v>
      </c>
      <c r="I939" s="2" t="s">
        <v>47</v>
      </c>
      <c r="J939" s="9">
        <v>181.933291</v>
      </c>
    </row>
    <row r="940" spans="1:11">
      <c r="A940" s="2" t="s">
        <v>48</v>
      </c>
      <c r="B940" s="2" t="s">
        <v>46</v>
      </c>
      <c r="C940" s="2" t="s">
        <v>37</v>
      </c>
      <c r="D940" s="108">
        <v>41487</v>
      </c>
      <c r="E940" s="2">
        <v>6</v>
      </c>
      <c r="F940" s="2" t="s">
        <v>46</v>
      </c>
      <c r="G940" s="2" t="s">
        <v>46</v>
      </c>
      <c r="H940" s="2" t="s">
        <v>46</v>
      </c>
      <c r="I940" s="2" t="s">
        <v>47</v>
      </c>
      <c r="J940" s="10">
        <v>187.44394299999999</v>
      </c>
    </row>
    <row r="941" spans="1:11">
      <c r="A941" s="2" t="s">
        <v>48</v>
      </c>
      <c r="B941" s="2" t="s">
        <v>46</v>
      </c>
      <c r="C941" s="2" t="s">
        <v>37</v>
      </c>
      <c r="D941" s="108">
        <v>41518</v>
      </c>
      <c r="E941" s="2">
        <v>6</v>
      </c>
      <c r="F941" s="2" t="s">
        <v>46</v>
      </c>
      <c r="G941" s="2" t="s">
        <v>46</v>
      </c>
      <c r="H941" s="2" t="s">
        <v>46</v>
      </c>
      <c r="I941" s="2" t="s">
        <v>47</v>
      </c>
      <c r="J941" s="10">
        <v>184.77365699999999</v>
      </c>
    </row>
    <row r="942" spans="1:11">
      <c r="A942" s="2" t="s">
        <v>48</v>
      </c>
      <c r="B942" s="2" t="s">
        <v>46</v>
      </c>
      <c r="C942" s="2" t="s">
        <v>37</v>
      </c>
      <c r="D942" s="108">
        <v>41548</v>
      </c>
      <c r="E942" s="2">
        <v>6</v>
      </c>
      <c r="F942" s="2" t="s">
        <v>46</v>
      </c>
      <c r="G942" s="2" t="s">
        <v>46</v>
      </c>
      <c r="H942" s="2" t="s">
        <v>46</v>
      </c>
      <c r="I942" s="2" t="s">
        <v>47</v>
      </c>
      <c r="J942" s="10">
        <v>191.54109299999999</v>
      </c>
    </row>
    <row r="943" spans="1:11">
      <c r="A943" s="2" t="s">
        <v>48</v>
      </c>
      <c r="B943" s="2" t="s">
        <v>46</v>
      </c>
      <c r="C943" s="2" t="s">
        <v>37</v>
      </c>
      <c r="D943" s="108">
        <v>41579</v>
      </c>
      <c r="E943" s="2">
        <v>6</v>
      </c>
      <c r="F943" s="2" t="s">
        <v>46</v>
      </c>
      <c r="G943" s="2" t="s">
        <v>46</v>
      </c>
      <c r="H943" s="2" t="s">
        <v>46</v>
      </c>
      <c r="I943" s="2" t="s">
        <v>47</v>
      </c>
      <c r="J943" s="10">
        <v>98.096062000000003</v>
      </c>
    </row>
    <row r="944" spans="1:11">
      <c r="A944" s="2" t="s">
        <v>48</v>
      </c>
      <c r="B944" s="2" t="s">
        <v>46</v>
      </c>
      <c r="C944" s="2" t="s">
        <v>37</v>
      </c>
      <c r="D944" s="108">
        <v>41609</v>
      </c>
      <c r="E944" s="2">
        <v>6</v>
      </c>
      <c r="F944" s="2" t="s">
        <v>46</v>
      </c>
      <c r="G944" s="2" t="s">
        <v>46</v>
      </c>
      <c r="H944" s="2" t="s">
        <v>46</v>
      </c>
      <c r="I944" s="2" t="s">
        <v>47</v>
      </c>
      <c r="J944" s="10">
        <v>185.30685299999999</v>
      </c>
    </row>
    <row r="945" spans="1:10">
      <c r="A945" s="2" t="s">
        <v>48</v>
      </c>
      <c r="B945" s="2" t="s">
        <v>46</v>
      </c>
      <c r="C945" s="2" t="s">
        <v>37</v>
      </c>
      <c r="D945" s="108">
        <v>41640</v>
      </c>
      <c r="E945" s="2">
        <v>6</v>
      </c>
      <c r="F945" s="2" t="s">
        <v>46</v>
      </c>
      <c r="G945" s="2" t="s">
        <v>46</v>
      </c>
      <c r="H945" s="2" t="s">
        <v>46</v>
      </c>
      <c r="I945" s="2" t="s">
        <v>47</v>
      </c>
      <c r="J945" s="10">
        <v>186.90143900000001</v>
      </c>
    </row>
    <row r="946" spans="1:10">
      <c r="A946" s="2" t="s">
        <v>48</v>
      </c>
      <c r="B946" s="2" t="s">
        <v>46</v>
      </c>
      <c r="C946" s="2" t="s">
        <v>37</v>
      </c>
      <c r="D946" s="108">
        <v>41671</v>
      </c>
      <c r="E946" s="2">
        <v>6</v>
      </c>
      <c r="F946" s="2" t="s">
        <v>46</v>
      </c>
      <c r="G946" s="2" t="s">
        <v>46</v>
      </c>
      <c r="H946" s="2" t="s">
        <v>46</v>
      </c>
      <c r="I946" s="2" t="s">
        <v>47</v>
      </c>
      <c r="J946" s="10">
        <v>158.58676500000001</v>
      </c>
    </row>
    <row r="947" spans="1:10">
      <c r="A947" s="2" t="s">
        <v>48</v>
      </c>
      <c r="B947" s="2" t="s">
        <v>46</v>
      </c>
      <c r="C947" s="2" t="s">
        <v>37</v>
      </c>
      <c r="D947" s="108">
        <v>41699</v>
      </c>
      <c r="E947" s="2">
        <v>6</v>
      </c>
      <c r="F947" s="2" t="s">
        <v>46</v>
      </c>
      <c r="G947" s="2" t="s">
        <v>46</v>
      </c>
      <c r="H947" s="2" t="s">
        <v>46</v>
      </c>
      <c r="I947" s="2" t="s">
        <v>47</v>
      </c>
      <c r="J947" s="10">
        <v>191.40367599999999</v>
      </c>
    </row>
    <row r="948" spans="1:10">
      <c r="A948" s="2" t="s">
        <v>48</v>
      </c>
      <c r="B948" s="2" t="s">
        <v>46</v>
      </c>
      <c r="C948" s="2" t="s">
        <v>37</v>
      </c>
      <c r="D948" s="108">
        <v>41730</v>
      </c>
      <c r="E948" s="2">
        <v>6</v>
      </c>
      <c r="F948" s="2" t="s">
        <v>46</v>
      </c>
      <c r="G948" s="2" t="s">
        <v>46</v>
      </c>
      <c r="H948" s="2" t="s">
        <v>46</v>
      </c>
      <c r="I948" s="2" t="s">
        <v>47</v>
      </c>
      <c r="J948" s="10">
        <v>171.057864</v>
      </c>
    </row>
    <row r="949" spans="1:10">
      <c r="A949" s="2" t="s">
        <v>48</v>
      </c>
      <c r="B949" s="2" t="s">
        <v>46</v>
      </c>
      <c r="C949" s="2" t="s">
        <v>37</v>
      </c>
      <c r="D949" s="108">
        <v>41760</v>
      </c>
      <c r="E949" s="2">
        <v>6</v>
      </c>
      <c r="F949" s="2" t="s">
        <v>46</v>
      </c>
      <c r="G949" s="2" t="s">
        <v>46</v>
      </c>
      <c r="H949" s="2" t="s">
        <v>46</v>
      </c>
      <c r="I949" s="2" t="s">
        <v>47</v>
      </c>
      <c r="J949" s="10">
        <v>169.28699900000001</v>
      </c>
    </row>
    <row r="950" spans="1:10">
      <c r="A950" s="2" t="s">
        <v>48</v>
      </c>
      <c r="B950" s="2" t="s">
        <v>46</v>
      </c>
      <c r="C950" s="2" t="s">
        <v>37</v>
      </c>
      <c r="D950" s="108">
        <v>41791</v>
      </c>
      <c r="E950" s="2">
        <v>6</v>
      </c>
      <c r="F950" s="2" t="s">
        <v>46</v>
      </c>
      <c r="G950" s="2" t="s">
        <v>46</v>
      </c>
      <c r="H950" s="2" t="s">
        <v>46</v>
      </c>
      <c r="I950" s="2" t="s">
        <v>47</v>
      </c>
      <c r="J950" s="10">
        <v>142.50871699999999</v>
      </c>
    </row>
    <row r="951" spans="1:10">
      <c r="A951" s="2" t="s">
        <v>48</v>
      </c>
      <c r="B951" s="2" t="s">
        <v>46</v>
      </c>
      <c r="C951" s="2" t="s">
        <v>65</v>
      </c>
      <c r="D951" s="108">
        <v>41456</v>
      </c>
      <c r="E951" s="2">
        <v>6</v>
      </c>
      <c r="F951" s="2" t="s">
        <v>46</v>
      </c>
      <c r="G951" s="2" t="s">
        <v>46</v>
      </c>
      <c r="H951" s="2" t="s">
        <v>46</v>
      </c>
      <c r="I951" s="2" t="s">
        <v>47</v>
      </c>
      <c r="J951" s="9">
        <v>214.968999</v>
      </c>
    </row>
    <row r="952" spans="1:10">
      <c r="A952" s="2" t="s">
        <v>48</v>
      </c>
      <c r="B952" s="2" t="s">
        <v>46</v>
      </c>
      <c r="C952" s="2" t="s">
        <v>65</v>
      </c>
      <c r="D952" s="108">
        <v>41487</v>
      </c>
      <c r="E952" s="2">
        <v>6</v>
      </c>
      <c r="F952" s="2" t="s">
        <v>46</v>
      </c>
      <c r="G952" s="2" t="s">
        <v>46</v>
      </c>
      <c r="H952" s="2" t="s">
        <v>46</v>
      </c>
      <c r="I952" s="2" t="s">
        <v>47</v>
      </c>
      <c r="J952" s="9">
        <v>228.199051</v>
      </c>
    </row>
    <row r="953" spans="1:10">
      <c r="A953" s="2" t="s">
        <v>48</v>
      </c>
      <c r="B953" s="2" t="s">
        <v>46</v>
      </c>
      <c r="C953" s="2" t="s">
        <v>65</v>
      </c>
      <c r="D953" s="108">
        <v>41518</v>
      </c>
      <c r="E953" s="2">
        <v>6</v>
      </c>
      <c r="F953" s="2" t="s">
        <v>46</v>
      </c>
      <c r="G953" s="2" t="s">
        <v>46</v>
      </c>
      <c r="H953" s="2" t="s">
        <v>46</v>
      </c>
      <c r="I953" s="2" t="s">
        <v>47</v>
      </c>
      <c r="J953" s="9">
        <v>216.53646700000002</v>
      </c>
    </row>
    <row r="954" spans="1:10">
      <c r="A954" s="2" t="s">
        <v>48</v>
      </c>
      <c r="B954" s="2" t="s">
        <v>46</v>
      </c>
      <c r="C954" s="2" t="s">
        <v>65</v>
      </c>
      <c r="D954" s="108">
        <v>41548</v>
      </c>
      <c r="E954" s="2">
        <v>6</v>
      </c>
      <c r="F954" s="2" t="s">
        <v>46</v>
      </c>
      <c r="G954" s="2" t="s">
        <v>46</v>
      </c>
      <c r="H954" s="2" t="s">
        <v>46</v>
      </c>
      <c r="I954" s="2" t="s">
        <v>47</v>
      </c>
      <c r="J954" s="9">
        <v>236.760276</v>
      </c>
    </row>
    <row r="955" spans="1:10">
      <c r="A955" s="2" t="s">
        <v>48</v>
      </c>
      <c r="B955" s="2" t="s">
        <v>46</v>
      </c>
      <c r="C955" s="2" t="s">
        <v>65</v>
      </c>
      <c r="D955" s="108">
        <v>41579</v>
      </c>
      <c r="E955" s="2">
        <v>6</v>
      </c>
      <c r="F955" s="2" t="s">
        <v>46</v>
      </c>
      <c r="G955" s="2" t="s">
        <v>46</v>
      </c>
      <c r="H955" s="2" t="s">
        <v>46</v>
      </c>
      <c r="I955" s="2" t="s">
        <v>47</v>
      </c>
      <c r="J955" s="9">
        <v>232.052864</v>
      </c>
    </row>
    <row r="956" spans="1:10">
      <c r="A956" s="2" t="s">
        <v>48</v>
      </c>
      <c r="B956" s="2" t="s">
        <v>46</v>
      </c>
      <c r="C956" s="2" t="s">
        <v>65</v>
      </c>
      <c r="D956" s="108">
        <v>41609</v>
      </c>
      <c r="E956" s="2">
        <v>6</v>
      </c>
      <c r="F956" s="2" t="s">
        <v>46</v>
      </c>
      <c r="G956" s="2" t="s">
        <v>46</v>
      </c>
      <c r="H956" s="2" t="s">
        <v>46</v>
      </c>
      <c r="I956" s="2" t="s">
        <v>47</v>
      </c>
      <c r="J956" s="9">
        <v>240.21016</v>
      </c>
    </row>
    <row r="957" spans="1:10">
      <c r="A957" s="2" t="s">
        <v>48</v>
      </c>
      <c r="B957" s="2" t="s">
        <v>46</v>
      </c>
      <c r="C957" s="2" t="s">
        <v>65</v>
      </c>
      <c r="D957" s="108">
        <v>41640</v>
      </c>
      <c r="E957" s="2">
        <v>6</v>
      </c>
      <c r="F957" s="2" t="s">
        <v>46</v>
      </c>
      <c r="G957" s="2" t="s">
        <v>46</v>
      </c>
      <c r="H957" s="2" t="s">
        <v>46</v>
      </c>
      <c r="I957" s="2" t="s">
        <v>47</v>
      </c>
      <c r="J957" s="9">
        <v>288.160549</v>
      </c>
    </row>
    <row r="958" spans="1:10">
      <c r="A958" s="2" t="s">
        <v>48</v>
      </c>
      <c r="B958" s="2" t="s">
        <v>46</v>
      </c>
      <c r="C958" s="2" t="s">
        <v>65</v>
      </c>
      <c r="D958" s="108">
        <v>41671</v>
      </c>
      <c r="E958" s="2">
        <v>6</v>
      </c>
      <c r="F958" s="2" t="s">
        <v>46</v>
      </c>
      <c r="G958" s="2" t="s">
        <v>46</v>
      </c>
      <c r="H958" s="2" t="s">
        <v>46</v>
      </c>
      <c r="I958" s="2" t="s">
        <v>47</v>
      </c>
      <c r="J958" s="9">
        <v>306.884524</v>
      </c>
    </row>
    <row r="959" spans="1:10">
      <c r="A959" s="2" t="s">
        <v>48</v>
      </c>
      <c r="B959" s="2" t="s">
        <v>46</v>
      </c>
      <c r="C959" s="2" t="s">
        <v>65</v>
      </c>
      <c r="D959" s="108">
        <v>41699</v>
      </c>
      <c r="E959" s="2">
        <v>6</v>
      </c>
      <c r="F959" s="2" t="s">
        <v>46</v>
      </c>
      <c r="G959" s="2" t="s">
        <v>46</v>
      </c>
      <c r="H959" s="2" t="s">
        <v>46</v>
      </c>
      <c r="I959" s="2" t="s">
        <v>47</v>
      </c>
      <c r="J959" s="9">
        <v>367.65100600000005</v>
      </c>
    </row>
    <row r="960" spans="1:10">
      <c r="A960" s="2" t="s">
        <v>48</v>
      </c>
      <c r="B960" s="2" t="s">
        <v>46</v>
      </c>
      <c r="C960" s="2" t="s">
        <v>65</v>
      </c>
      <c r="D960" s="108">
        <v>41730</v>
      </c>
      <c r="E960" s="2">
        <v>6</v>
      </c>
      <c r="F960" s="2" t="s">
        <v>46</v>
      </c>
      <c r="G960" s="2" t="s">
        <v>46</v>
      </c>
      <c r="H960" s="2" t="s">
        <v>46</v>
      </c>
      <c r="I960" s="2" t="s">
        <v>47</v>
      </c>
      <c r="J960" s="9">
        <v>351.99016599999999</v>
      </c>
    </row>
    <row r="961" spans="1:10">
      <c r="A961" s="2" t="s">
        <v>48</v>
      </c>
      <c r="B961" s="2" t="s">
        <v>46</v>
      </c>
      <c r="C961" s="2" t="s">
        <v>65</v>
      </c>
      <c r="D961" s="108">
        <v>41760</v>
      </c>
      <c r="E961" s="2">
        <v>6</v>
      </c>
      <c r="F961" s="2" t="s">
        <v>46</v>
      </c>
      <c r="G961" s="2" t="s">
        <v>46</v>
      </c>
      <c r="H961" s="2" t="s">
        <v>46</v>
      </c>
      <c r="I961" s="2" t="s">
        <v>47</v>
      </c>
      <c r="J961" s="9">
        <v>362.822</v>
      </c>
    </row>
    <row r="962" spans="1:10">
      <c r="A962" s="2" t="s">
        <v>48</v>
      </c>
      <c r="B962" s="2" t="s">
        <v>46</v>
      </c>
      <c r="C962" s="2" t="s">
        <v>65</v>
      </c>
      <c r="D962" s="108">
        <v>41791</v>
      </c>
      <c r="E962" s="2">
        <v>6</v>
      </c>
      <c r="F962" s="2" t="s">
        <v>46</v>
      </c>
      <c r="G962" s="2" t="s">
        <v>46</v>
      </c>
      <c r="H962" s="2" t="s">
        <v>46</v>
      </c>
      <c r="I962" s="2" t="s">
        <v>47</v>
      </c>
      <c r="J962" s="9">
        <v>260.31229999999999</v>
      </c>
    </row>
    <row r="963" spans="1:10">
      <c r="A963" s="2" t="s">
        <v>48</v>
      </c>
      <c r="B963" s="2" t="s">
        <v>46</v>
      </c>
      <c r="C963" s="2" t="s">
        <v>66</v>
      </c>
      <c r="D963" s="108">
        <v>41456</v>
      </c>
      <c r="E963" s="2">
        <v>6</v>
      </c>
      <c r="F963" s="2" t="s">
        <v>46</v>
      </c>
      <c r="G963" s="2" t="s">
        <v>46</v>
      </c>
      <c r="H963" s="2" t="s">
        <v>46</v>
      </c>
      <c r="I963" s="2" t="s">
        <v>47</v>
      </c>
      <c r="J963" s="11">
        <v>250.24199099999998</v>
      </c>
    </row>
    <row r="964" spans="1:10">
      <c r="A964" s="2" t="s">
        <v>48</v>
      </c>
      <c r="B964" s="2" t="s">
        <v>46</v>
      </c>
      <c r="C964" s="2" t="s">
        <v>66</v>
      </c>
      <c r="D964" s="108">
        <v>41487</v>
      </c>
      <c r="E964" s="2">
        <v>6</v>
      </c>
      <c r="F964" s="2" t="s">
        <v>46</v>
      </c>
      <c r="G964" s="2" t="s">
        <v>46</v>
      </c>
      <c r="H964" s="2" t="s">
        <v>46</v>
      </c>
      <c r="I964" s="2" t="s">
        <v>47</v>
      </c>
      <c r="J964" s="12">
        <v>206.740703</v>
      </c>
    </row>
    <row r="965" spans="1:10">
      <c r="A965" s="2" t="s">
        <v>48</v>
      </c>
      <c r="B965" s="2" t="s">
        <v>46</v>
      </c>
      <c r="C965" s="2" t="s">
        <v>66</v>
      </c>
      <c r="D965" s="108">
        <v>41518</v>
      </c>
      <c r="E965" s="2">
        <v>6</v>
      </c>
      <c r="F965" s="2" t="s">
        <v>46</v>
      </c>
      <c r="G965" s="2" t="s">
        <v>46</v>
      </c>
      <c r="H965" s="2" t="s">
        <v>46</v>
      </c>
      <c r="I965" s="2" t="s">
        <v>47</v>
      </c>
      <c r="J965" s="12">
        <v>201.23546099999996</v>
      </c>
    </row>
    <row r="966" spans="1:10">
      <c r="A966" s="2" t="s">
        <v>48</v>
      </c>
      <c r="B966" s="2" t="s">
        <v>46</v>
      </c>
      <c r="C966" s="2" t="s">
        <v>66</v>
      </c>
      <c r="D966" s="108">
        <v>41548</v>
      </c>
      <c r="E966" s="2">
        <v>6</v>
      </c>
      <c r="F966" s="2" t="s">
        <v>46</v>
      </c>
      <c r="G966" s="2" t="s">
        <v>46</v>
      </c>
      <c r="H966" s="2" t="s">
        <v>46</v>
      </c>
      <c r="I966" s="2" t="s">
        <v>47</v>
      </c>
      <c r="J966" s="12">
        <v>174.36956599999999</v>
      </c>
    </row>
    <row r="967" spans="1:10">
      <c r="A967" s="2" t="s">
        <v>48</v>
      </c>
      <c r="B967" s="2" t="s">
        <v>46</v>
      </c>
      <c r="C967" s="2" t="s">
        <v>66</v>
      </c>
      <c r="D967" s="108">
        <v>41579</v>
      </c>
      <c r="E967" s="2">
        <v>6</v>
      </c>
      <c r="F967" s="2" t="s">
        <v>46</v>
      </c>
      <c r="G967" s="2" t="s">
        <v>46</v>
      </c>
      <c r="H967" s="2" t="s">
        <v>46</v>
      </c>
      <c r="I967" s="2" t="s">
        <v>47</v>
      </c>
      <c r="J967" s="12">
        <v>204.09105</v>
      </c>
    </row>
    <row r="968" spans="1:10">
      <c r="A968" s="2" t="s">
        <v>48</v>
      </c>
      <c r="B968" s="2" t="s">
        <v>46</v>
      </c>
      <c r="C968" s="2" t="s">
        <v>66</v>
      </c>
      <c r="D968" s="108">
        <v>41609</v>
      </c>
      <c r="E968" s="2">
        <v>6</v>
      </c>
      <c r="F968" s="2" t="s">
        <v>46</v>
      </c>
      <c r="G968" s="2" t="s">
        <v>46</v>
      </c>
      <c r="H968" s="2" t="s">
        <v>46</v>
      </c>
      <c r="I968" s="2" t="s">
        <v>47</v>
      </c>
      <c r="J968" s="12">
        <v>146.35666599999999</v>
      </c>
    </row>
    <row r="969" spans="1:10">
      <c r="A969" s="2" t="s">
        <v>48</v>
      </c>
      <c r="B969" s="2" t="s">
        <v>46</v>
      </c>
      <c r="C969" s="2" t="s">
        <v>66</v>
      </c>
      <c r="D969" s="108">
        <v>41640</v>
      </c>
      <c r="E969" s="2">
        <v>6</v>
      </c>
      <c r="F969" s="2" t="s">
        <v>46</v>
      </c>
      <c r="G969" s="2" t="s">
        <v>46</v>
      </c>
      <c r="H969" s="2" t="s">
        <v>46</v>
      </c>
      <c r="I969" s="2" t="s">
        <v>47</v>
      </c>
      <c r="J969" s="12">
        <v>204.20249700000002</v>
      </c>
    </row>
    <row r="970" spans="1:10">
      <c r="A970" s="2" t="s">
        <v>48</v>
      </c>
      <c r="B970" s="2" t="s">
        <v>46</v>
      </c>
      <c r="C970" s="2" t="s">
        <v>66</v>
      </c>
      <c r="D970" s="108">
        <v>41671</v>
      </c>
      <c r="E970" s="2">
        <v>6</v>
      </c>
      <c r="F970" s="2" t="s">
        <v>46</v>
      </c>
      <c r="G970" s="2" t="s">
        <v>46</v>
      </c>
      <c r="H970" s="2" t="s">
        <v>46</v>
      </c>
      <c r="I970" s="2" t="s">
        <v>47</v>
      </c>
      <c r="J970" s="12">
        <v>217.43019900000002</v>
      </c>
    </row>
    <row r="971" spans="1:10">
      <c r="A971" s="2" t="s">
        <v>48</v>
      </c>
      <c r="B971" s="2" t="s">
        <v>46</v>
      </c>
      <c r="C971" s="2" t="s">
        <v>66</v>
      </c>
      <c r="D971" s="108">
        <v>41699</v>
      </c>
      <c r="E971" s="2">
        <v>6</v>
      </c>
      <c r="F971" s="2" t="s">
        <v>46</v>
      </c>
      <c r="G971" s="2" t="s">
        <v>46</v>
      </c>
      <c r="H971" s="2" t="s">
        <v>46</v>
      </c>
      <c r="I971" s="2" t="s">
        <v>47</v>
      </c>
      <c r="J971" s="12">
        <v>230.98220000000001</v>
      </c>
    </row>
    <row r="972" spans="1:10">
      <c r="A972" s="2" t="s">
        <v>48</v>
      </c>
      <c r="B972" s="2" t="s">
        <v>46</v>
      </c>
      <c r="C972" s="2" t="s">
        <v>66</v>
      </c>
      <c r="D972" s="108">
        <v>41730</v>
      </c>
      <c r="E972" s="2">
        <v>6</v>
      </c>
      <c r="F972" s="2" t="s">
        <v>46</v>
      </c>
      <c r="G972" s="2" t="s">
        <v>46</v>
      </c>
      <c r="H972" s="2" t="s">
        <v>46</v>
      </c>
      <c r="I972" s="2" t="s">
        <v>47</v>
      </c>
      <c r="J972" s="12">
        <v>236.441136</v>
      </c>
    </row>
    <row r="973" spans="1:10">
      <c r="A973" s="2" t="s">
        <v>48</v>
      </c>
      <c r="B973" s="2" t="s">
        <v>46</v>
      </c>
      <c r="C973" s="2" t="s">
        <v>66</v>
      </c>
      <c r="D973" s="108">
        <v>41760</v>
      </c>
      <c r="E973" s="2">
        <v>6</v>
      </c>
      <c r="F973" s="2" t="s">
        <v>46</v>
      </c>
      <c r="G973" s="2" t="s">
        <v>46</v>
      </c>
      <c r="H973" s="2" t="s">
        <v>46</v>
      </c>
      <c r="I973" s="2" t="s">
        <v>47</v>
      </c>
      <c r="J973" s="12">
        <v>241.40736899999999</v>
      </c>
    </row>
    <row r="974" spans="1:10">
      <c r="A974" s="2" t="s">
        <v>48</v>
      </c>
      <c r="B974" s="2" t="s">
        <v>46</v>
      </c>
      <c r="C974" s="2" t="s">
        <v>66</v>
      </c>
      <c r="D974" s="108">
        <v>41791</v>
      </c>
      <c r="E974" s="2">
        <v>6</v>
      </c>
      <c r="F974" s="2" t="s">
        <v>46</v>
      </c>
      <c r="G974" s="2" t="s">
        <v>46</v>
      </c>
      <c r="H974" s="2" t="s">
        <v>46</v>
      </c>
      <c r="I974" s="2" t="s">
        <v>47</v>
      </c>
      <c r="J974" s="12">
        <v>220.380334</v>
      </c>
    </row>
    <row r="975" spans="1:10">
      <c r="A975" t="s">
        <v>45</v>
      </c>
      <c r="B975" t="s">
        <v>46</v>
      </c>
      <c r="C975" t="s">
        <v>37</v>
      </c>
      <c r="D975" s="114">
        <v>41456</v>
      </c>
      <c r="E975">
        <v>6</v>
      </c>
      <c r="F975" t="s">
        <v>46</v>
      </c>
      <c r="G975" t="s">
        <v>46</v>
      </c>
      <c r="H975" t="s">
        <v>46</v>
      </c>
      <c r="I975" s="2" t="s">
        <v>47</v>
      </c>
      <c r="J975" s="9">
        <v>171.933291</v>
      </c>
    </row>
    <row r="976" spans="1:10">
      <c r="A976" t="s">
        <v>45</v>
      </c>
      <c r="B976" t="s">
        <v>46</v>
      </c>
      <c r="C976" t="s">
        <v>37</v>
      </c>
      <c r="D976" s="114">
        <v>41487</v>
      </c>
      <c r="E976">
        <v>6</v>
      </c>
      <c r="F976" t="s">
        <v>46</v>
      </c>
      <c r="G976" t="s">
        <v>46</v>
      </c>
      <c r="H976" t="s">
        <v>46</v>
      </c>
      <c r="I976" s="2" t="s">
        <v>47</v>
      </c>
      <c r="J976" s="10">
        <v>185.44394299999999</v>
      </c>
    </row>
    <row r="977" spans="1:10">
      <c r="A977" t="s">
        <v>45</v>
      </c>
      <c r="B977" t="s">
        <v>46</v>
      </c>
      <c r="C977" t="s">
        <v>37</v>
      </c>
      <c r="D977" s="114">
        <v>41518</v>
      </c>
      <c r="E977">
        <v>6</v>
      </c>
      <c r="F977" t="s">
        <v>46</v>
      </c>
      <c r="G977" t="s">
        <v>46</v>
      </c>
      <c r="H977" t="s">
        <v>46</v>
      </c>
      <c r="I977" s="2" t="s">
        <v>47</v>
      </c>
      <c r="J977" s="10">
        <v>186.77365699999999</v>
      </c>
    </row>
    <row r="978" spans="1:10">
      <c r="A978" t="s">
        <v>45</v>
      </c>
      <c r="B978" t="s">
        <v>46</v>
      </c>
      <c r="C978" t="s">
        <v>37</v>
      </c>
      <c r="D978" s="114">
        <v>41548</v>
      </c>
      <c r="E978">
        <v>6</v>
      </c>
      <c r="F978" t="s">
        <v>46</v>
      </c>
      <c r="G978" t="s">
        <v>46</v>
      </c>
      <c r="H978" t="s">
        <v>46</v>
      </c>
      <c r="I978" s="2" t="s">
        <v>47</v>
      </c>
      <c r="J978" s="10">
        <v>190.54109299999999</v>
      </c>
    </row>
    <row r="979" spans="1:10">
      <c r="A979" t="s">
        <v>45</v>
      </c>
      <c r="B979" t="s">
        <v>46</v>
      </c>
      <c r="C979" t="s">
        <v>37</v>
      </c>
      <c r="D979" s="114">
        <v>41579</v>
      </c>
      <c r="E979">
        <v>6</v>
      </c>
      <c r="F979" t="s">
        <v>46</v>
      </c>
      <c r="G979" t="s">
        <v>46</v>
      </c>
      <c r="H979" t="s">
        <v>46</v>
      </c>
      <c r="I979" s="2" t="s">
        <v>47</v>
      </c>
      <c r="J979" s="10">
        <v>95.096062000000003</v>
      </c>
    </row>
    <row r="980" spans="1:10">
      <c r="A980" t="s">
        <v>45</v>
      </c>
      <c r="B980" t="s">
        <v>46</v>
      </c>
      <c r="C980" t="s">
        <v>37</v>
      </c>
      <c r="D980" s="114">
        <v>41609</v>
      </c>
      <c r="E980">
        <v>6</v>
      </c>
      <c r="F980" t="s">
        <v>46</v>
      </c>
      <c r="G980" t="s">
        <v>46</v>
      </c>
      <c r="H980" t="s">
        <v>46</v>
      </c>
      <c r="I980" s="2" t="s">
        <v>47</v>
      </c>
      <c r="J980" s="10">
        <v>184.30685299999999</v>
      </c>
    </row>
    <row r="981" spans="1:10">
      <c r="A981" t="s">
        <v>45</v>
      </c>
      <c r="B981" t="s">
        <v>46</v>
      </c>
      <c r="C981" t="s">
        <v>37</v>
      </c>
      <c r="D981" s="114">
        <v>41640</v>
      </c>
      <c r="E981">
        <v>6</v>
      </c>
      <c r="F981" t="s">
        <v>46</v>
      </c>
      <c r="G981" t="s">
        <v>46</v>
      </c>
      <c r="H981" t="s">
        <v>46</v>
      </c>
      <c r="I981" s="2" t="s">
        <v>47</v>
      </c>
      <c r="J981" s="10">
        <v>181.90143900000001</v>
      </c>
    </row>
    <row r="982" spans="1:10">
      <c r="A982" t="s">
        <v>45</v>
      </c>
      <c r="B982" t="s">
        <v>46</v>
      </c>
      <c r="C982" t="s">
        <v>37</v>
      </c>
      <c r="D982" s="114">
        <v>41671</v>
      </c>
      <c r="E982">
        <v>6</v>
      </c>
      <c r="F982" t="s">
        <v>46</v>
      </c>
      <c r="G982" t="s">
        <v>46</v>
      </c>
      <c r="H982" t="s">
        <v>46</v>
      </c>
      <c r="I982" s="2" t="s">
        <v>47</v>
      </c>
      <c r="J982" s="10">
        <v>149.58676500000001</v>
      </c>
    </row>
    <row r="983" spans="1:10">
      <c r="A983" t="s">
        <v>45</v>
      </c>
      <c r="B983" t="s">
        <v>46</v>
      </c>
      <c r="C983" t="s">
        <v>37</v>
      </c>
      <c r="D983" s="114">
        <v>41699</v>
      </c>
      <c r="E983">
        <v>6</v>
      </c>
      <c r="F983" t="s">
        <v>46</v>
      </c>
      <c r="G983" t="s">
        <v>46</v>
      </c>
      <c r="H983" t="s">
        <v>46</v>
      </c>
      <c r="I983" s="2" t="s">
        <v>47</v>
      </c>
      <c r="J983" s="10">
        <v>181.40367599999999</v>
      </c>
    </row>
    <row r="984" spans="1:10">
      <c r="A984" t="s">
        <v>45</v>
      </c>
      <c r="B984" t="s">
        <v>46</v>
      </c>
      <c r="C984" t="s">
        <v>37</v>
      </c>
      <c r="D984" s="114">
        <v>41730</v>
      </c>
      <c r="E984">
        <v>6</v>
      </c>
      <c r="F984" t="s">
        <v>46</v>
      </c>
      <c r="G984" t="s">
        <v>46</v>
      </c>
      <c r="H984" t="s">
        <v>46</v>
      </c>
      <c r="I984" s="2" t="s">
        <v>47</v>
      </c>
      <c r="J984" s="10">
        <v>171.057864</v>
      </c>
    </row>
    <row r="985" spans="1:10">
      <c r="A985" t="s">
        <v>45</v>
      </c>
      <c r="B985" t="s">
        <v>46</v>
      </c>
      <c r="C985" t="s">
        <v>37</v>
      </c>
      <c r="D985" s="114">
        <v>41760</v>
      </c>
      <c r="E985">
        <v>6</v>
      </c>
      <c r="F985" t="s">
        <v>46</v>
      </c>
      <c r="G985" t="s">
        <v>46</v>
      </c>
      <c r="H985" t="s">
        <v>46</v>
      </c>
      <c r="I985" s="2" t="s">
        <v>47</v>
      </c>
      <c r="J985" s="10">
        <v>165.28699900000001</v>
      </c>
    </row>
    <row r="986" spans="1:10">
      <c r="A986" t="s">
        <v>45</v>
      </c>
      <c r="B986" t="s">
        <v>46</v>
      </c>
      <c r="C986" t="s">
        <v>37</v>
      </c>
      <c r="D986" s="114">
        <v>41791</v>
      </c>
      <c r="E986">
        <v>6</v>
      </c>
      <c r="F986" t="s">
        <v>46</v>
      </c>
      <c r="G986" t="s">
        <v>46</v>
      </c>
      <c r="H986" t="s">
        <v>46</v>
      </c>
      <c r="I986" s="2" t="s">
        <v>47</v>
      </c>
      <c r="J986" s="10">
        <v>149.50871699999999</v>
      </c>
    </row>
    <row r="987" spans="1:10">
      <c r="A987" t="s">
        <v>45</v>
      </c>
      <c r="B987" t="s">
        <v>46</v>
      </c>
      <c r="C987" t="s">
        <v>65</v>
      </c>
      <c r="D987" s="114">
        <v>41456</v>
      </c>
      <c r="E987">
        <v>6</v>
      </c>
      <c r="F987" t="s">
        <v>46</v>
      </c>
      <c r="G987" t="s">
        <v>46</v>
      </c>
      <c r="H987" t="s">
        <v>46</v>
      </c>
      <c r="I987" s="2" t="s">
        <v>47</v>
      </c>
      <c r="J987" s="9">
        <v>211.968999</v>
      </c>
    </row>
    <row r="988" spans="1:10">
      <c r="A988" t="s">
        <v>45</v>
      </c>
      <c r="B988" t="s">
        <v>46</v>
      </c>
      <c r="C988" t="s">
        <v>65</v>
      </c>
      <c r="D988" s="114">
        <v>41487</v>
      </c>
      <c r="E988">
        <v>6</v>
      </c>
      <c r="F988" t="s">
        <v>46</v>
      </c>
      <c r="G988" t="s">
        <v>46</v>
      </c>
      <c r="H988" t="s">
        <v>46</v>
      </c>
      <c r="I988" s="2" t="s">
        <v>47</v>
      </c>
      <c r="J988" s="9">
        <v>224.199051</v>
      </c>
    </row>
    <row r="989" spans="1:10">
      <c r="A989" t="s">
        <v>45</v>
      </c>
      <c r="B989" t="s">
        <v>46</v>
      </c>
      <c r="C989" t="s">
        <v>65</v>
      </c>
      <c r="D989" s="114">
        <v>41518</v>
      </c>
      <c r="E989">
        <v>6</v>
      </c>
      <c r="F989" t="s">
        <v>46</v>
      </c>
      <c r="G989" t="s">
        <v>46</v>
      </c>
      <c r="H989" t="s">
        <v>46</v>
      </c>
      <c r="I989" s="2" t="s">
        <v>47</v>
      </c>
      <c r="J989" s="9">
        <v>220.53646699999999</v>
      </c>
    </row>
    <row r="990" spans="1:10">
      <c r="A990" t="s">
        <v>45</v>
      </c>
      <c r="B990" t="s">
        <v>46</v>
      </c>
      <c r="C990" t="s">
        <v>65</v>
      </c>
      <c r="D990" s="114">
        <v>41548</v>
      </c>
      <c r="E990">
        <v>6</v>
      </c>
      <c r="F990" t="s">
        <v>46</v>
      </c>
      <c r="G990" t="s">
        <v>46</v>
      </c>
      <c r="H990" t="s">
        <v>46</v>
      </c>
      <c r="I990" s="2" t="s">
        <v>47</v>
      </c>
      <c r="J990" s="9">
        <v>306.76027599999998</v>
      </c>
    </row>
    <row r="991" spans="1:10">
      <c r="A991" t="s">
        <v>45</v>
      </c>
      <c r="B991" t="s">
        <v>46</v>
      </c>
      <c r="C991" t="s">
        <v>65</v>
      </c>
      <c r="D991" s="114">
        <v>41579</v>
      </c>
      <c r="E991">
        <v>6</v>
      </c>
      <c r="F991" t="s">
        <v>46</v>
      </c>
      <c r="G991" t="s">
        <v>46</v>
      </c>
      <c r="H991" t="s">
        <v>46</v>
      </c>
      <c r="I991" s="2" t="s">
        <v>47</v>
      </c>
      <c r="J991" s="9">
        <v>260.052864</v>
      </c>
    </row>
    <row r="992" spans="1:10">
      <c r="A992" t="s">
        <v>45</v>
      </c>
      <c r="B992" t="s">
        <v>46</v>
      </c>
      <c r="C992" t="s">
        <v>65</v>
      </c>
      <c r="D992" s="114">
        <v>41609</v>
      </c>
      <c r="E992">
        <v>6</v>
      </c>
      <c r="F992" t="s">
        <v>46</v>
      </c>
      <c r="G992" t="s">
        <v>46</v>
      </c>
      <c r="H992" t="s">
        <v>46</v>
      </c>
      <c r="I992" s="2" t="s">
        <v>47</v>
      </c>
      <c r="J992" s="9">
        <v>240.21016</v>
      </c>
    </row>
    <row r="993" spans="1:10">
      <c r="A993" t="s">
        <v>45</v>
      </c>
      <c r="B993" t="s">
        <v>46</v>
      </c>
      <c r="C993" t="s">
        <v>65</v>
      </c>
      <c r="D993" s="114">
        <v>41640</v>
      </c>
      <c r="E993">
        <v>6</v>
      </c>
      <c r="F993" t="s">
        <v>46</v>
      </c>
      <c r="G993" t="s">
        <v>46</v>
      </c>
      <c r="H993" t="s">
        <v>46</v>
      </c>
      <c r="I993" s="2" t="s">
        <v>47</v>
      </c>
      <c r="J993" s="9">
        <v>258.160549</v>
      </c>
    </row>
    <row r="994" spans="1:10">
      <c r="A994" t="s">
        <v>45</v>
      </c>
      <c r="B994" t="s">
        <v>46</v>
      </c>
      <c r="C994" t="s">
        <v>65</v>
      </c>
      <c r="D994" s="114">
        <v>41671</v>
      </c>
      <c r="E994">
        <v>6</v>
      </c>
      <c r="F994" t="s">
        <v>46</v>
      </c>
      <c r="G994" t="s">
        <v>46</v>
      </c>
      <c r="H994" t="s">
        <v>46</v>
      </c>
      <c r="I994" s="2" t="s">
        <v>47</v>
      </c>
      <c r="J994" s="9">
        <v>310.884524</v>
      </c>
    </row>
    <row r="995" spans="1:10">
      <c r="A995" t="s">
        <v>45</v>
      </c>
      <c r="B995" t="s">
        <v>46</v>
      </c>
      <c r="C995" t="s">
        <v>65</v>
      </c>
      <c r="D995" s="114">
        <v>41699</v>
      </c>
      <c r="E995">
        <v>6</v>
      </c>
      <c r="F995" t="s">
        <v>46</v>
      </c>
      <c r="G995" t="s">
        <v>46</v>
      </c>
      <c r="H995" t="s">
        <v>46</v>
      </c>
      <c r="I995" s="2" t="s">
        <v>47</v>
      </c>
      <c r="J995" s="9">
        <v>347.651006</v>
      </c>
    </row>
    <row r="996" spans="1:10">
      <c r="A996" t="s">
        <v>45</v>
      </c>
      <c r="B996" t="s">
        <v>46</v>
      </c>
      <c r="C996" t="s">
        <v>65</v>
      </c>
      <c r="D996" s="114">
        <v>41730</v>
      </c>
      <c r="E996">
        <v>6</v>
      </c>
      <c r="F996" t="s">
        <v>46</v>
      </c>
      <c r="G996" t="s">
        <v>46</v>
      </c>
      <c r="H996" t="s">
        <v>46</v>
      </c>
      <c r="I996" s="2" t="s">
        <v>47</v>
      </c>
      <c r="J996" s="9">
        <v>341.99016599999999</v>
      </c>
    </row>
    <row r="997" spans="1:10">
      <c r="A997" t="s">
        <v>45</v>
      </c>
      <c r="B997" t="s">
        <v>46</v>
      </c>
      <c r="C997" t="s">
        <v>65</v>
      </c>
      <c r="D997" s="114">
        <v>41760</v>
      </c>
      <c r="E997">
        <v>6</v>
      </c>
      <c r="F997" t="s">
        <v>46</v>
      </c>
      <c r="G997" t="s">
        <v>46</v>
      </c>
      <c r="H997" t="s">
        <v>46</v>
      </c>
      <c r="I997" s="2" t="s">
        <v>47</v>
      </c>
      <c r="J997" s="9">
        <v>301.18512999999996</v>
      </c>
    </row>
    <row r="998" spans="1:10">
      <c r="A998" t="s">
        <v>45</v>
      </c>
      <c r="B998" t="s">
        <v>46</v>
      </c>
      <c r="C998" t="s">
        <v>65</v>
      </c>
      <c r="D998" s="114">
        <v>41791</v>
      </c>
      <c r="E998">
        <v>6</v>
      </c>
      <c r="F998" t="s">
        <v>46</v>
      </c>
      <c r="G998" t="s">
        <v>46</v>
      </c>
      <c r="H998" t="s">
        <v>46</v>
      </c>
      <c r="I998" s="2" t="s">
        <v>47</v>
      </c>
      <c r="J998" s="9">
        <v>260.92</v>
      </c>
    </row>
    <row r="999" spans="1:10">
      <c r="A999" t="s">
        <v>45</v>
      </c>
      <c r="B999" t="s">
        <v>46</v>
      </c>
      <c r="C999" t="s">
        <v>66</v>
      </c>
      <c r="D999" s="114">
        <v>41456</v>
      </c>
      <c r="E999">
        <v>6</v>
      </c>
      <c r="F999" t="s">
        <v>46</v>
      </c>
      <c r="G999" t="s">
        <v>46</v>
      </c>
      <c r="H999" t="s">
        <v>46</v>
      </c>
      <c r="I999" s="2" t="s">
        <v>47</v>
      </c>
      <c r="J999" s="11">
        <v>234.24199100000001</v>
      </c>
    </row>
    <row r="1000" spans="1:10">
      <c r="A1000" t="s">
        <v>45</v>
      </c>
      <c r="B1000" t="s">
        <v>46</v>
      </c>
      <c r="C1000" t="s">
        <v>66</v>
      </c>
      <c r="D1000" s="114">
        <v>41487</v>
      </c>
      <c r="E1000">
        <v>6</v>
      </c>
      <c r="F1000" t="s">
        <v>46</v>
      </c>
      <c r="G1000" t="s">
        <v>46</v>
      </c>
      <c r="H1000" t="s">
        <v>46</v>
      </c>
      <c r="I1000" s="2" t="s">
        <v>47</v>
      </c>
      <c r="J1000" s="12">
        <v>203.740703</v>
      </c>
    </row>
    <row r="1001" spans="1:10">
      <c r="A1001" t="s">
        <v>45</v>
      </c>
      <c r="B1001" t="s">
        <v>46</v>
      </c>
      <c r="C1001" t="s">
        <v>66</v>
      </c>
      <c r="D1001" s="114">
        <v>41518</v>
      </c>
      <c r="E1001">
        <v>6</v>
      </c>
      <c r="F1001" t="s">
        <v>46</v>
      </c>
      <c r="G1001" t="s">
        <v>46</v>
      </c>
      <c r="H1001" t="s">
        <v>46</v>
      </c>
      <c r="I1001" s="2" t="s">
        <v>47</v>
      </c>
      <c r="J1001" s="12">
        <v>192.23546099999999</v>
      </c>
    </row>
    <row r="1002" spans="1:10">
      <c r="A1002" t="s">
        <v>45</v>
      </c>
      <c r="B1002" t="s">
        <v>46</v>
      </c>
      <c r="C1002" t="s">
        <v>66</v>
      </c>
      <c r="D1002" s="114">
        <v>41548</v>
      </c>
      <c r="E1002">
        <v>6</v>
      </c>
      <c r="F1002" t="s">
        <v>46</v>
      </c>
      <c r="G1002" t="s">
        <v>46</v>
      </c>
      <c r="H1002" t="s">
        <v>46</v>
      </c>
      <c r="I1002" s="2" t="s">
        <v>47</v>
      </c>
      <c r="J1002" s="12">
        <v>176.36956599999999</v>
      </c>
    </row>
    <row r="1003" spans="1:10">
      <c r="A1003" t="s">
        <v>45</v>
      </c>
      <c r="B1003" t="s">
        <v>46</v>
      </c>
      <c r="C1003" t="s">
        <v>66</v>
      </c>
      <c r="D1003" s="114">
        <v>41579</v>
      </c>
      <c r="E1003">
        <v>6</v>
      </c>
      <c r="F1003" t="s">
        <v>46</v>
      </c>
      <c r="G1003" t="s">
        <v>46</v>
      </c>
      <c r="H1003" t="s">
        <v>46</v>
      </c>
      <c r="I1003" s="2" t="s">
        <v>47</v>
      </c>
      <c r="J1003" s="12">
        <v>206.09105</v>
      </c>
    </row>
    <row r="1004" spans="1:10">
      <c r="A1004" t="s">
        <v>45</v>
      </c>
      <c r="B1004" t="s">
        <v>46</v>
      </c>
      <c r="C1004" t="s">
        <v>66</v>
      </c>
      <c r="D1004" s="114">
        <v>41609</v>
      </c>
      <c r="E1004">
        <v>6</v>
      </c>
      <c r="F1004" t="s">
        <v>46</v>
      </c>
      <c r="G1004" t="s">
        <v>46</v>
      </c>
      <c r="H1004" t="s">
        <v>46</v>
      </c>
      <c r="I1004" s="2" t="s">
        <v>47</v>
      </c>
      <c r="J1004" s="12">
        <v>141.32156660000001</v>
      </c>
    </row>
    <row r="1005" spans="1:10">
      <c r="A1005" t="s">
        <v>45</v>
      </c>
      <c r="B1005" t="s">
        <v>46</v>
      </c>
      <c r="C1005" t="s">
        <v>66</v>
      </c>
      <c r="D1005" s="114">
        <v>41640</v>
      </c>
      <c r="E1005">
        <v>6</v>
      </c>
      <c r="F1005" t="s">
        <v>46</v>
      </c>
      <c r="G1005" t="s">
        <v>46</v>
      </c>
      <c r="H1005" t="s">
        <v>46</v>
      </c>
      <c r="I1005" s="2" t="s">
        <v>47</v>
      </c>
      <c r="J1005" s="12">
        <v>214.20249699999999</v>
      </c>
    </row>
    <row r="1006" spans="1:10">
      <c r="A1006" t="s">
        <v>45</v>
      </c>
      <c r="B1006" t="s">
        <v>46</v>
      </c>
      <c r="C1006" t="s">
        <v>66</v>
      </c>
      <c r="D1006" s="114">
        <v>41671</v>
      </c>
      <c r="E1006">
        <v>6</v>
      </c>
      <c r="F1006" t="s">
        <v>46</v>
      </c>
      <c r="G1006" t="s">
        <v>46</v>
      </c>
      <c r="H1006" t="s">
        <v>46</v>
      </c>
      <c r="I1006" s="2" t="s">
        <v>47</v>
      </c>
      <c r="J1006" s="12">
        <v>211.43019899999999</v>
      </c>
    </row>
    <row r="1007" spans="1:10">
      <c r="A1007" t="s">
        <v>45</v>
      </c>
      <c r="B1007" t="s">
        <v>46</v>
      </c>
      <c r="C1007" t="s">
        <v>66</v>
      </c>
      <c r="D1007" s="114">
        <v>41699</v>
      </c>
      <c r="E1007">
        <v>6</v>
      </c>
      <c r="F1007" t="s">
        <v>46</v>
      </c>
      <c r="G1007" t="s">
        <v>46</v>
      </c>
      <c r="H1007" t="s">
        <v>46</v>
      </c>
      <c r="I1007" s="2" t="s">
        <v>47</v>
      </c>
      <c r="J1007" s="12">
        <v>141.81421700000001</v>
      </c>
    </row>
    <row r="1008" spans="1:10">
      <c r="A1008" t="s">
        <v>45</v>
      </c>
      <c r="B1008" t="s">
        <v>46</v>
      </c>
      <c r="C1008" t="s">
        <v>66</v>
      </c>
      <c r="D1008" s="114">
        <v>41730</v>
      </c>
      <c r="E1008">
        <v>6</v>
      </c>
      <c r="F1008" t="s">
        <v>46</v>
      </c>
      <c r="G1008" t="s">
        <v>46</v>
      </c>
      <c r="H1008" t="s">
        <v>46</v>
      </c>
      <c r="I1008" s="2" t="s">
        <v>47</v>
      </c>
      <c r="J1008" s="12">
        <v>118.441136</v>
      </c>
    </row>
    <row r="1009" spans="1:10">
      <c r="A1009" t="s">
        <v>45</v>
      </c>
      <c r="B1009" t="s">
        <v>46</v>
      </c>
      <c r="C1009" t="s">
        <v>66</v>
      </c>
      <c r="D1009" s="114">
        <v>41760</v>
      </c>
      <c r="E1009">
        <v>6</v>
      </c>
      <c r="F1009" t="s">
        <v>46</v>
      </c>
      <c r="G1009" t="s">
        <v>46</v>
      </c>
      <c r="H1009" t="s">
        <v>46</v>
      </c>
      <c r="I1009" s="2" t="s">
        <v>47</v>
      </c>
      <c r="J1009" s="12">
        <v>116.407369</v>
      </c>
    </row>
    <row r="1010" spans="1:10">
      <c r="A1010" t="s">
        <v>45</v>
      </c>
      <c r="B1010" t="s">
        <v>46</v>
      </c>
      <c r="C1010" t="s">
        <v>66</v>
      </c>
      <c r="D1010" s="114">
        <v>41791</v>
      </c>
      <c r="E1010">
        <v>6</v>
      </c>
      <c r="F1010" t="s">
        <v>46</v>
      </c>
      <c r="G1010" t="s">
        <v>46</v>
      </c>
      <c r="H1010" t="s">
        <v>46</v>
      </c>
      <c r="I1010" s="2" t="s">
        <v>47</v>
      </c>
      <c r="J1010" s="12">
        <v>140.38033399999998</v>
      </c>
    </row>
  </sheetData>
  <phoneticPr fontId="2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396D-E543-45F9-B15C-9403388C46BB}">
  <sheetPr>
    <tabColor theme="9" tint="0.59999389629810485"/>
  </sheetPr>
  <dimension ref="A1:V64"/>
  <sheetViews>
    <sheetView topLeftCell="A57" workbookViewId="0">
      <selection activeCell="E12" sqref="E12"/>
    </sheetView>
  </sheetViews>
  <sheetFormatPr defaultColWidth="8.7109375" defaultRowHeight="28.15" customHeight="1"/>
  <cols>
    <col min="1" max="1" width="15.42578125" style="79" customWidth="1"/>
    <col min="2" max="2" width="32.28515625" style="79" customWidth="1"/>
    <col min="3" max="3" width="25.28515625" style="79" bestFit="1" customWidth="1"/>
    <col min="4" max="4" width="22.140625" style="79" customWidth="1"/>
    <col min="5" max="5" width="16.42578125" style="79" bestFit="1" customWidth="1"/>
    <col min="6" max="10" width="14.5703125" style="79" bestFit="1" customWidth="1"/>
    <col min="11" max="11" width="15.28515625" style="79" bestFit="1" customWidth="1"/>
    <col min="12" max="12" width="14.5703125" style="79" bestFit="1" customWidth="1"/>
    <col min="13" max="13" width="15.28515625" style="79" bestFit="1" customWidth="1"/>
    <col min="14" max="16" width="14.5703125" style="79" bestFit="1" customWidth="1"/>
    <col min="17" max="17" width="18.28515625" style="79" customWidth="1"/>
    <col min="18" max="16384" width="8.7109375" style="79"/>
  </cols>
  <sheetData>
    <row r="1" spans="1:22" s="82" customFormat="1" ht="28.15" customHeight="1">
      <c r="A1" s="81" t="s">
        <v>67</v>
      </c>
    </row>
    <row r="2" spans="1:22" s="2" customFormat="1" ht="28.15" customHeight="1">
      <c r="A2" s="2" t="s">
        <v>68</v>
      </c>
    </row>
    <row r="3" spans="1:22" s="2" customFormat="1" ht="28.15" customHeight="1">
      <c r="A3" s="2" t="s">
        <v>69</v>
      </c>
    </row>
    <row r="4" spans="1:22" s="2" customFormat="1" ht="28.15" customHeight="1">
      <c r="A4" s="2" t="s">
        <v>70</v>
      </c>
    </row>
    <row r="5" spans="1:22" s="2" customFormat="1" ht="28.15" customHeight="1">
      <c r="A5" s="1" t="s">
        <v>71</v>
      </c>
    </row>
    <row r="6" spans="1:22" s="2" customFormat="1" ht="28.15" customHeight="1">
      <c r="A6" s="2" t="s">
        <v>72</v>
      </c>
    </row>
    <row r="7" spans="1:22" s="2" customFormat="1" ht="28.15" customHeight="1">
      <c r="A7" s="2" t="s">
        <v>73</v>
      </c>
    </row>
    <row r="8" spans="1:22" s="83" customFormat="1" ht="40.5" customHeight="1">
      <c r="A8" s="153" t="s">
        <v>74</v>
      </c>
      <c r="B8" s="154"/>
      <c r="C8" s="154"/>
      <c r="D8" s="154"/>
      <c r="E8" s="154"/>
      <c r="F8" s="154"/>
      <c r="G8" s="154"/>
      <c r="H8" s="154"/>
      <c r="I8" s="154"/>
      <c r="J8" s="154"/>
      <c r="K8" s="154"/>
      <c r="L8" s="154"/>
      <c r="M8" s="154"/>
      <c r="N8" s="154"/>
      <c r="O8" s="154"/>
      <c r="P8" s="154"/>
      <c r="Q8" s="154"/>
      <c r="R8" s="154"/>
      <c r="S8" s="154"/>
      <c r="T8" s="154"/>
      <c r="U8" s="154"/>
    </row>
    <row r="9" spans="1:22" s="83" customFormat="1" ht="46.9" customHeight="1">
      <c r="A9" s="153" t="s">
        <v>75</v>
      </c>
      <c r="B9" s="168"/>
      <c r="C9" s="168"/>
      <c r="D9" s="168"/>
      <c r="E9" s="168"/>
      <c r="F9" s="168"/>
      <c r="G9" s="168"/>
      <c r="H9" s="168"/>
      <c r="I9" s="168"/>
      <c r="J9" s="168"/>
      <c r="K9" s="168"/>
      <c r="L9" s="168"/>
      <c r="M9" s="168"/>
      <c r="N9" s="168"/>
      <c r="O9" s="168"/>
      <c r="P9" s="168"/>
      <c r="Q9" s="168"/>
      <c r="R9" s="168"/>
      <c r="S9" s="168"/>
      <c r="T9" s="168"/>
      <c r="U9" s="168"/>
      <c r="V9" s="168"/>
    </row>
    <row r="10" spans="1:22" s="87" customFormat="1" ht="28.15" customHeight="1">
      <c r="A10" s="85" t="s">
        <v>19</v>
      </c>
      <c r="B10" s="85" t="s">
        <v>76</v>
      </c>
      <c r="C10" s="85" t="s">
        <v>38</v>
      </c>
      <c r="D10" s="85" t="s">
        <v>77</v>
      </c>
      <c r="E10" s="86">
        <v>41456</v>
      </c>
      <c r="F10" s="86">
        <v>41487</v>
      </c>
      <c r="G10" s="86">
        <v>41518</v>
      </c>
      <c r="H10" s="86">
        <v>41548</v>
      </c>
      <c r="I10" s="86">
        <v>41579</v>
      </c>
      <c r="J10" s="86">
        <v>41609</v>
      </c>
      <c r="K10" s="86">
        <v>41640</v>
      </c>
      <c r="L10" s="86">
        <v>41671</v>
      </c>
      <c r="M10" s="86">
        <v>41699</v>
      </c>
      <c r="N10" s="86">
        <v>41730</v>
      </c>
      <c r="O10" s="86">
        <v>41760</v>
      </c>
      <c r="P10" s="86">
        <v>41791</v>
      </c>
    </row>
    <row r="11" spans="1:22" s="87" customFormat="1" ht="28.15" customHeight="1">
      <c r="A11" s="85"/>
      <c r="B11" s="85"/>
      <c r="C11" s="85"/>
      <c r="D11" s="85"/>
      <c r="E11" s="89"/>
      <c r="F11" s="89"/>
      <c r="G11" s="89"/>
      <c r="H11" s="89"/>
      <c r="I11" s="89"/>
      <c r="J11" s="89"/>
      <c r="K11" s="89"/>
      <c r="L11" s="89"/>
      <c r="M11" s="89"/>
      <c r="N11" s="89"/>
      <c r="O11" s="89"/>
      <c r="P11" s="89"/>
      <c r="Q11" s="85" t="s">
        <v>78</v>
      </c>
    </row>
    <row r="12" spans="1:22" ht="28.15" customHeight="1">
      <c r="A12" s="80" t="s">
        <v>37</v>
      </c>
      <c r="B12" s="80" t="s">
        <v>79</v>
      </c>
      <c r="C12" s="80" t="s">
        <v>39</v>
      </c>
      <c r="D12" s="80" t="s">
        <v>40</v>
      </c>
      <c r="E12" s="88">
        <f>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Analysis'!E$10)</f>
        <v>1473589.0469999998</v>
      </c>
      <c r="F12" s="88">
        <f>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Analysis'!F$10)</f>
        <v>1419296.1002499999</v>
      </c>
      <c r="G12" s="88">
        <f>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Analysis'!G$10)</f>
        <v>1310673.21</v>
      </c>
      <c r="H12" s="88">
        <f>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Analysis'!H$10)</f>
        <v>1301024.7319999998</v>
      </c>
      <c r="I12" s="88">
        <f>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Analysis'!I$10)</f>
        <v>1373822.8629999999</v>
      </c>
      <c r="J12" s="88">
        <f>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Analysis'!J$10)</f>
        <v>1340623.0372500001</v>
      </c>
      <c r="K12" s="88">
        <f>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Analysis'!K$10)</f>
        <v>1948962.5522499997</v>
      </c>
      <c r="L12" s="88">
        <f>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Analysis'!L$10)</f>
        <v>1725161.6969999999</v>
      </c>
      <c r="M12" s="88">
        <f>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Analysis'!M$10)</f>
        <v>1818208.6194999998</v>
      </c>
      <c r="N12" s="88">
        <f>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Analysis'!N$10)</f>
        <v>1328501.68325</v>
      </c>
      <c r="O12" s="88">
        <f>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Analysis'!O$10)</f>
        <v>1344117.2814999998</v>
      </c>
      <c r="P12" s="88">
        <f>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Analysis'!P$10)</f>
        <v>1291609.1335</v>
      </c>
      <c r="Q12" s="88">
        <f>SUM(E12:P12)</f>
        <v>17675589.956500001</v>
      </c>
    </row>
    <row r="13" spans="1:22" ht="28.15" customHeight="1">
      <c r="A13" s="80" t="s">
        <v>37</v>
      </c>
      <c r="B13" s="80" t="s">
        <v>79</v>
      </c>
      <c r="C13" s="80" t="s">
        <v>39</v>
      </c>
      <c r="D13" s="80" t="s">
        <v>42</v>
      </c>
      <c r="E13" s="88">
        <f>SUMIFS('Data Repository Table'!$J:$J,'Data Repository Table'!$A:$A,'Data Repository Table'!$A$3,'Data Repository Table'!$B:$B,'Data Repository Table'!$B$3,'Data Repository Table'!$C:$C,'Revenue Analysis'!$A$12,'Data Repository Table'!$G:$G,'Revenue Analysis'!$C13,'Data Repository Table'!$H:$H,'Revenue Analysis'!$D13,'Data Repository Table'!$D:$D,'Revenue Analysis'!E$10)</f>
        <v>1620947.9516999999</v>
      </c>
      <c r="F13" s="88">
        <f>SUMIFS('Data Repository Table'!$J:$J,'Data Repository Table'!$A:$A,'Data Repository Table'!$A$3,'Data Repository Table'!$B:$B,'Data Repository Table'!$B$3,'Data Repository Table'!$C:$C,'Revenue Analysis'!$A$12,'Data Repository Table'!$G:$G,'Revenue Analysis'!$C13,'Data Repository Table'!$H:$H,'Revenue Analysis'!$D13,'Data Repository Table'!$D:$D,'Revenue Analysis'!F$10)</f>
        <v>1561225.710275</v>
      </c>
      <c r="G13" s="88">
        <f>SUMIFS('Data Repository Table'!$J:$J,'Data Repository Table'!$A:$A,'Data Repository Table'!$A$3,'Data Repository Table'!$B:$B,'Data Repository Table'!$B$3,'Data Repository Table'!$C:$C,'Revenue Analysis'!$A$12,'Data Repository Table'!$G:$G,'Revenue Analysis'!$C13,'Data Repository Table'!$H:$H,'Revenue Analysis'!$D13,'Data Repository Table'!$D:$D,'Revenue Analysis'!G$10)</f>
        <v>1441740.531</v>
      </c>
      <c r="H13" s="88">
        <f>SUMIFS('Data Repository Table'!$J:$J,'Data Repository Table'!$A:$A,'Data Repository Table'!$A$3,'Data Repository Table'!$B:$B,'Data Repository Table'!$B$3,'Data Repository Table'!$C:$C,'Revenue Analysis'!$A$12,'Data Repository Table'!$G:$G,'Revenue Analysis'!$C13,'Data Repository Table'!$H:$H,'Revenue Analysis'!$D13,'Data Repository Table'!$D:$D,'Revenue Analysis'!H$10)</f>
        <v>1431127.2052</v>
      </c>
      <c r="I13" s="88">
        <f>SUMIFS('Data Repository Table'!$J:$J,'Data Repository Table'!$A:$A,'Data Repository Table'!$A$3,'Data Repository Table'!$B:$B,'Data Repository Table'!$B$3,'Data Repository Table'!$C:$C,'Revenue Analysis'!$A$12,'Data Repository Table'!$G:$G,'Revenue Analysis'!$C13,'Data Repository Table'!$H:$H,'Revenue Analysis'!$D13,'Data Repository Table'!$D:$D,'Revenue Analysis'!I$10)</f>
        <v>1511205.1492999999</v>
      </c>
      <c r="J13" s="88">
        <f>SUMIFS('Data Repository Table'!$J:$J,'Data Repository Table'!$A:$A,'Data Repository Table'!$A$3,'Data Repository Table'!$B:$B,'Data Repository Table'!$B$3,'Data Repository Table'!$C:$C,'Revenue Analysis'!$A$12,'Data Repository Table'!$G:$G,'Revenue Analysis'!$C13,'Data Repository Table'!$H:$H,'Revenue Analysis'!$D13,'Data Repository Table'!$D:$D,'Revenue Analysis'!J$10)</f>
        <v>1474685.3409750003</v>
      </c>
      <c r="K13" s="88">
        <f>SUMIFS('Data Repository Table'!$J:$J,'Data Repository Table'!$A:$A,'Data Repository Table'!$A$3,'Data Repository Table'!$B:$B,'Data Repository Table'!$B$3,'Data Repository Table'!$C:$C,'Revenue Analysis'!$A$12,'Data Repository Table'!$G:$G,'Revenue Analysis'!$C13,'Data Repository Table'!$H:$H,'Revenue Analysis'!$D13,'Data Repository Table'!$D:$D,'Revenue Analysis'!K$10)</f>
        <v>2143858.8074749997</v>
      </c>
      <c r="L13" s="88">
        <f>SUMIFS('Data Repository Table'!$J:$J,'Data Repository Table'!$A:$A,'Data Repository Table'!$A$3,'Data Repository Table'!$B:$B,'Data Repository Table'!$B$3,'Data Repository Table'!$C:$C,'Revenue Analysis'!$A$12,'Data Repository Table'!$G:$G,'Revenue Analysis'!$C13,'Data Repository Table'!$H:$H,'Revenue Analysis'!$D13,'Data Repository Table'!$D:$D,'Revenue Analysis'!L$10)</f>
        <v>1897677.8667000001</v>
      </c>
      <c r="M13" s="88">
        <f>SUMIFS('Data Repository Table'!$J:$J,'Data Repository Table'!$A:$A,'Data Repository Table'!$A$3,'Data Repository Table'!$B:$B,'Data Repository Table'!$B$3,'Data Repository Table'!$C:$C,'Revenue Analysis'!$A$12,'Data Repository Table'!$G:$G,'Revenue Analysis'!$C13,'Data Repository Table'!$H:$H,'Revenue Analysis'!$D13,'Data Repository Table'!$D:$D,'Revenue Analysis'!M$10)</f>
        <v>2000029.4814499998</v>
      </c>
      <c r="N13" s="88">
        <f>SUMIFS('Data Repository Table'!$J:$J,'Data Repository Table'!$A:$A,'Data Repository Table'!$A$3,'Data Repository Table'!$B:$B,'Data Repository Table'!$B$3,'Data Repository Table'!$C:$C,'Revenue Analysis'!$A$12,'Data Repository Table'!$G:$G,'Revenue Analysis'!$C13,'Data Repository Table'!$H:$H,'Revenue Analysis'!$D13,'Data Repository Table'!$D:$D,'Revenue Analysis'!N$10)</f>
        <v>1461351.8515750002</v>
      </c>
      <c r="O13" s="88">
        <f>SUMIFS('Data Repository Table'!$J:$J,'Data Repository Table'!$A:$A,'Data Repository Table'!$A$3,'Data Repository Table'!$B:$B,'Data Repository Table'!$B$3,'Data Repository Table'!$C:$C,'Revenue Analysis'!$A$12,'Data Repository Table'!$G:$G,'Revenue Analysis'!$C13,'Data Repository Table'!$H:$H,'Revenue Analysis'!$D13,'Data Repository Table'!$D:$D,'Revenue Analysis'!O$10)</f>
        <v>1478529.0096499999</v>
      </c>
      <c r="P13" s="88">
        <f>SUMIFS('Data Repository Table'!$J:$J,'Data Repository Table'!$A:$A,'Data Repository Table'!$A$3,'Data Repository Table'!$B:$B,'Data Repository Table'!$B$3,'Data Repository Table'!$C:$C,'Revenue Analysis'!$A$12,'Data Repository Table'!$G:$G,'Revenue Analysis'!$C13,'Data Repository Table'!$H:$H,'Revenue Analysis'!$D13,'Data Repository Table'!$D:$D,'Revenue Analysis'!P$10)</f>
        <v>1420770.04685</v>
      </c>
      <c r="Q13" s="88">
        <f>SUM(E13:P13)</f>
        <v>19443148.952149998</v>
      </c>
    </row>
    <row r="14" spans="1:22" ht="28.15" customHeight="1">
      <c r="A14" s="80" t="s">
        <v>37</v>
      </c>
      <c r="B14" s="80" t="s">
        <v>79</v>
      </c>
      <c r="C14" s="80" t="s">
        <v>43</v>
      </c>
      <c r="D14" s="80" t="s">
        <v>40</v>
      </c>
      <c r="E14" s="88">
        <f>SUMIFS('Data Repository Table'!$J:$J,'Data Repository Table'!$A:$A,'Data Repository Table'!$A$3,'Data Repository Table'!$B:$B,'Data Repository Table'!$B$3,'Data Repository Table'!$C:$C,'Revenue Analysis'!$A$12,'Data Repository Table'!$G:$G,'Revenue Analysis'!$C14,'Data Repository Table'!$H:$H,'Revenue Analysis'!$D14,'Data Repository Table'!$D:$D,'Revenue Analysis'!E$10)</f>
        <v>567331.78309499996</v>
      </c>
      <c r="F14" s="88">
        <f>SUMIFS('Data Repository Table'!$J:$J,'Data Repository Table'!$A:$A,'Data Repository Table'!$A$3,'Data Repository Table'!$B:$B,'Data Repository Table'!$B$3,'Data Repository Table'!$C:$C,'Revenue Analysis'!$A$12,'Data Repository Table'!$G:$G,'Revenue Analysis'!$C14,'Data Repository Table'!$H:$H,'Revenue Analysis'!$D14,'Data Repository Table'!$D:$D,'Revenue Analysis'!F$10)</f>
        <v>546428.99859624996</v>
      </c>
      <c r="G14" s="88">
        <f>SUMIFS('Data Repository Table'!$J:$J,'Data Repository Table'!$A:$A,'Data Repository Table'!$A$3,'Data Repository Table'!$B:$B,'Data Repository Table'!$B$3,'Data Repository Table'!$C:$C,'Revenue Analysis'!$A$12,'Data Repository Table'!$G:$G,'Revenue Analysis'!$C14,'Data Repository Table'!$H:$H,'Revenue Analysis'!$D14,'Data Repository Table'!$D:$D,'Revenue Analysis'!G$10)</f>
        <v>504609.18584999995</v>
      </c>
      <c r="H14" s="88">
        <f>SUMIFS('Data Repository Table'!$J:$J,'Data Repository Table'!$A:$A,'Data Repository Table'!$A$3,'Data Repository Table'!$B:$B,'Data Repository Table'!$B$3,'Data Repository Table'!$C:$C,'Revenue Analysis'!$A$12,'Data Repository Table'!$G:$G,'Revenue Analysis'!$C14,'Data Repository Table'!$H:$H,'Revenue Analysis'!$D14,'Data Repository Table'!$D:$D,'Revenue Analysis'!H$10)</f>
        <v>500894.52181999997</v>
      </c>
      <c r="I14" s="88">
        <f>SUMIFS('Data Repository Table'!$J:$J,'Data Repository Table'!$A:$A,'Data Repository Table'!$A$3,'Data Repository Table'!$B:$B,'Data Repository Table'!$B$3,'Data Repository Table'!$C:$C,'Revenue Analysis'!$A$12,'Data Repository Table'!$G:$G,'Revenue Analysis'!$C14,'Data Repository Table'!$H:$H,'Revenue Analysis'!$D14,'Data Repository Table'!$D:$D,'Revenue Analysis'!I$10)</f>
        <v>528921.80225499999</v>
      </c>
      <c r="J14" s="88">
        <f>SUMIFS('Data Repository Table'!$J:$J,'Data Repository Table'!$A:$A,'Data Repository Table'!$A$3,'Data Repository Table'!$B:$B,'Data Repository Table'!$B$3,'Data Repository Table'!$C:$C,'Revenue Analysis'!$A$12,'Data Repository Table'!$G:$G,'Revenue Analysis'!$C14,'Data Repository Table'!$H:$H,'Revenue Analysis'!$D14,'Data Repository Table'!$D:$D,'Revenue Analysis'!J$10)</f>
        <v>516139.86934125004</v>
      </c>
      <c r="K14" s="88">
        <f>SUMIFS('Data Repository Table'!$J:$J,'Data Repository Table'!$A:$A,'Data Repository Table'!$A$3,'Data Repository Table'!$B:$B,'Data Repository Table'!$B$3,'Data Repository Table'!$C:$C,'Revenue Analysis'!$A$12,'Data Repository Table'!$G:$G,'Revenue Analysis'!$C14,'Data Repository Table'!$H:$H,'Revenue Analysis'!$D14,'Data Repository Table'!$D:$D,'Revenue Analysis'!K$10)</f>
        <v>750350.5826162498</v>
      </c>
      <c r="L14" s="88">
        <f>SUMIFS('Data Repository Table'!$J:$J,'Data Repository Table'!$A:$A,'Data Repository Table'!$A$3,'Data Repository Table'!$B:$B,'Data Repository Table'!$B$3,'Data Repository Table'!$C:$C,'Revenue Analysis'!$A$12,'Data Repository Table'!$G:$G,'Revenue Analysis'!$C14,'Data Repository Table'!$H:$H,'Revenue Analysis'!$D14,'Data Repository Table'!$D:$D,'Revenue Analysis'!L$10)</f>
        <v>664187.25334499998</v>
      </c>
      <c r="M14" s="88">
        <f>SUMIFS('Data Repository Table'!$J:$J,'Data Repository Table'!$A:$A,'Data Repository Table'!$A$3,'Data Repository Table'!$B:$B,'Data Repository Table'!$B$3,'Data Repository Table'!$C:$C,'Revenue Analysis'!$A$12,'Data Repository Table'!$G:$G,'Revenue Analysis'!$C14,'Data Repository Table'!$H:$H,'Revenue Analysis'!$D14,'Data Repository Table'!$D:$D,'Revenue Analysis'!M$10)</f>
        <v>700010.31850749988</v>
      </c>
      <c r="N14" s="88">
        <f>SUMIFS('Data Repository Table'!$J:$J,'Data Repository Table'!$A:$A,'Data Repository Table'!$A$3,'Data Repository Table'!$B:$B,'Data Repository Table'!$B$3,'Data Repository Table'!$C:$C,'Revenue Analysis'!$A$12,'Data Repository Table'!$G:$G,'Revenue Analysis'!$C14,'Data Repository Table'!$H:$H,'Revenue Analysis'!$D14,'Data Repository Table'!$D:$D,'Revenue Analysis'!N$10)</f>
        <v>511473.14805125003</v>
      </c>
      <c r="O14" s="88">
        <f>SUMIFS('Data Repository Table'!$J:$J,'Data Repository Table'!$A:$A,'Data Repository Table'!$A$3,'Data Repository Table'!$B:$B,'Data Repository Table'!$B$3,'Data Repository Table'!$C:$C,'Revenue Analysis'!$A$12,'Data Repository Table'!$G:$G,'Revenue Analysis'!$C14,'Data Repository Table'!$H:$H,'Revenue Analysis'!$D14,'Data Repository Table'!$D:$D,'Revenue Analysis'!O$10)</f>
        <v>517485.15337749996</v>
      </c>
      <c r="P14" s="88">
        <f>SUMIFS('Data Repository Table'!$J:$J,'Data Repository Table'!$A:$A,'Data Repository Table'!$A$3,'Data Repository Table'!$B:$B,'Data Repository Table'!$B$3,'Data Repository Table'!$C:$C,'Revenue Analysis'!$A$12,'Data Repository Table'!$G:$G,'Revenue Analysis'!$C14,'Data Repository Table'!$H:$H,'Revenue Analysis'!$D14,'Data Repository Table'!$D:$D,'Revenue Analysis'!P$10)</f>
        <v>497269.5163975</v>
      </c>
      <c r="Q14" s="88">
        <f>SUM(E14:P14)</f>
        <v>6805102.1332524996</v>
      </c>
    </row>
    <row r="15" spans="1:22" ht="28.15" customHeight="1">
      <c r="A15" s="80" t="s">
        <v>37</v>
      </c>
      <c r="B15" s="80" t="s">
        <v>79</v>
      </c>
      <c r="C15" s="80" t="s">
        <v>43</v>
      </c>
      <c r="D15" s="80" t="s">
        <v>42</v>
      </c>
      <c r="E15" s="88">
        <f>SUMIFS('Data Repository Table'!$J:$J,'Data Repository Table'!$A:$A,'Data Repository Table'!$A$3,'Data Repository Table'!$B:$B,'Data Repository Table'!$B$3,'Data Repository Table'!$C:$C,'Revenue Analysis'!$A$12,'Data Repository Table'!$G:$G,'Revenue Analysis'!$C15,'Data Repository Table'!$H:$H,'Revenue Analysis'!$D15,'Data Repository Table'!$D:$D,'Revenue Analysis'!E$10)</f>
        <v>955954.05451507494</v>
      </c>
      <c r="F15" s="88">
        <f>SUMIFS('Data Repository Table'!$J:$J,'Data Repository Table'!$A:$A,'Data Repository Table'!$A$3,'Data Repository Table'!$B:$B,'Data Repository Table'!$B$3,'Data Repository Table'!$C:$C,'Revenue Analysis'!$A$12,'Data Repository Table'!$G:$G,'Revenue Analysis'!$C15,'Data Repository Table'!$H:$H,'Revenue Analysis'!$D15,'Data Repository Table'!$D:$D,'Revenue Analysis'!F$10)</f>
        <v>920732.86263468117</v>
      </c>
      <c r="G15" s="88">
        <f>SUMIFS('Data Repository Table'!$J:$J,'Data Repository Table'!$A:$A,'Data Repository Table'!$A$3,'Data Repository Table'!$B:$B,'Data Repository Table'!$B$3,'Data Repository Table'!$C:$C,'Revenue Analysis'!$A$12,'Data Repository Table'!$G:$G,'Revenue Analysis'!$C15,'Data Repository Table'!$H:$H,'Revenue Analysis'!$D15,'Data Repository Table'!$D:$D,'Revenue Analysis'!G$10)</f>
        <v>850266.47815724998</v>
      </c>
      <c r="H15" s="88">
        <f>SUMIFS('Data Repository Table'!$J:$J,'Data Repository Table'!$A:$A,'Data Repository Table'!$A$3,'Data Repository Table'!$B:$B,'Data Repository Table'!$B$3,'Data Repository Table'!$C:$C,'Revenue Analysis'!$A$12,'Data Repository Table'!$G:$G,'Revenue Analysis'!$C15,'Data Repository Table'!$H:$H,'Revenue Analysis'!$D15,'Data Repository Table'!$D:$D,'Revenue Analysis'!H$10)</f>
        <v>844007.26926670002</v>
      </c>
      <c r="I15" s="88">
        <f>SUMIFS('Data Repository Table'!$J:$J,'Data Repository Table'!$A:$A,'Data Repository Table'!$A$3,'Data Repository Table'!$B:$B,'Data Repository Table'!$B$3,'Data Repository Table'!$C:$C,'Revenue Analysis'!$A$12,'Data Repository Table'!$G:$G,'Revenue Analysis'!$C15,'Data Repository Table'!$H:$H,'Revenue Analysis'!$D15,'Data Repository Table'!$D:$D,'Revenue Analysis'!I$10)</f>
        <v>891233.23679967504</v>
      </c>
      <c r="J15" s="88">
        <f>SUMIFS('Data Repository Table'!$J:$J,'Data Repository Table'!$A:$A,'Data Repository Table'!$A$3,'Data Repository Table'!$B:$B,'Data Repository Table'!$B$3,'Data Repository Table'!$C:$C,'Revenue Analysis'!$A$12,'Data Repository Table'!$G:$G,'Revenue Analysis'!$C15,'Data Repository Table'!$H:$H,'Revenue Analysis'!$D15,'Data Repository Table'!$D:$D,'Revenue Analysis'!J$10)</f>
        <v>869695.6798400064</v>
      </c>
      <c r="K15" s="88">
        <f>SUMIFS('Data Repository Table'!$J:$J,'Data Repository Table'!$A:$A,'Data Repository Table'!$A$3,'Data Repository Table'!$B:$B,'Data Repository Table'!$B$3,'Data Repository Table'!$C:$C,'Revenue Analysis'!$A$12,'Data Repository Table'!$G:$G,'Revenue Analysis'!$C15,'Data Repository Table'!$H:$H,'Revenue Analysis'!$D15,'Data Repository Table'!$D:$D,'Revenue Analysis'!K$10)</f>
        <v>1264340.7317083809</v>
      </c>
      <c r="L15" s="88">
        <f>SUMIFS('Data Repository Table'!$J:$J,'Data Repository Table'!$A:$A,'Data Repository Table'!$A$3,'Data Repository Table'!$B:$B,'Data Repository Table'!$B$3,'Data Repository Table'!$C:$C,'Revenue Analysis'!$A$12,'Data Repository Table'!$G:$G,'Revenue Analysis'!$C15,'Data Repository Table'!$H:$H,'Revenue Analysis'!$D15,'Data Repository Table'!$D:$D,'Revenue Analysis'!L$10)</f>
        <v>1119155.521886325</v>
      </c>
      <c r="M15" s="88">
        <f>SUMIFS('Data Repository Table'!$J:$J,'Data Repository Table'!$A:$A,'Data Repository Table'!$A$3,'Data Repository Table'!$B:$B,'Data Repository Table'!$B$3,'Data Repository Table'!$C:$C,'Revenue Analysis'!$A$12,'Data Repository Table'!$G:$G,'Revenue Analysis'!$C15,'Data Repository Table'!$H:$H,'Revenue Analysis'!$D15,'Data Repository Table'!$D:$D,'Revenue Analysis'!M$10)</f>
        <v>1179517.3866851374</v>
      </c>
      <c r="N15" s="88">
        <f>SUMIFS('Data Repository Table'!$J:$J,'Data Repository Table'!$A:$A,'Data Repository Table'!$A$3,'Data Repository Table'!$B:$B,'Data Repository Table'!$B$3,'Data Repository Table'!$C:$C,'Revenue Analysis'!$A$12,'Data Repository Table'!$G:$G,'Revenue Analysis'!$C15,'Data Repository Table'!$H:$H,'Revenue Analysis'!$D15,'Data Repository Table'!$D:$D,'Revenue Analysis'!N$10)</f>
        <v>861832.25446635636</v>
      </c>
      <c r="O15" s="88">
        <f>SUMIFS('Data Repository Table'!$J:$J,'Data Repository Table'!$A:$A,'Data Repository Table'!$A$3,'Data Repository Table'!$B:$B,'Data Repository Table'!$B$3,'Data Repository Table'!$C:$C,'Revenue Analysis'!$A$12,'Data Repository Table'!$G:$G,'Revenue Analysis'!$C15,'Data Repository Table'!$H:$H,'Revenue Analysis'!$D15,'Data Repository Table'!$D:$D,'Revenue Analysis'!O$10)</f>
        <v>871962.48344108742</v>
      </c>
      <c r="P15" s="88">
        <f>SUMIFS('Data Repository Table'!$J:$J,'Data Repository Table'!$A:$A,'Data Repository Table'!$A$3,'Data Repository Table'!$B:$B,'Data Repository Table'!$B$3,'Data Repository Table'!$C:$C,'Revenue Analysis'!$A$12,'Data Repository Table'!$G:$G,'Revenue Analysis'!$C15,'Data Repository Table'!$H:$H,'Revenue Analysis'!$D15,'Data Repository Table'!$D:$D,'Revenue Analysis'!P$10)</f>
        <v>837899.13512978749</v>
      </c>
      <c r="Q15" s="88">
        <f>SUM(E15:P15)</f>
        <v>11466597.094530459</v>
      </c>
    </row>
    <row r="16" spans="1:22" ht="28.15" customHeight="1">
      <c r="A16" s="80" t="s">
        <v>37</v>
      </c>
      <c r="B16" s="80" t="s">
        <v>79</v>
      </c>
      <c r="C16" s="80" t="s">
        <v>44</v>
      </c>
      <c r="D16" s="80" t="s">
        <v>40</v>
      </c>
      <c r="E16" s="88">
        <f>SUMIFS('Data Repository Table'!$J:$J,'Data Repository Table'!$A:$A,'Data Repository Table'!$A$3,'Data Repository Table'!$B:$B,'Data Repository Table'!$B$3,'Data Repository Table'!$C:$C,'Revenue Analysis'!$A$12,'Data Repository Table'!$G:$G,'Revenue Analysis'!$C16,'Data Repository Table'!$H:$H,'Revenue Analysis'!$D16,'Data Repository Table'!$D:$D,'Revenue Analysis'!E$10)</f>
        <v>1296758.36136</v>
      </c>
      <c r="F16" s="88">
        <f>SUMIFS('Data Repository Table'!$J:$J,'Data Repository Table'!$A:$A,'Data Repository Table'!$A$3,'Data Repository Table'!$B:$B,'Data Repository Table'!$B$3,'Data Repository Table'!$C:$C,'Revenue Analysis'!$A$12,'Data Repository Table'!$G:$G,'Revenue Analysis'!$C16,'Data Repository Table'!$H:$H,'Revenue Analysis'!$D16,'Data Repository Table'!$D:$D,'Revenue Analysis'!F$10)</f>
        <v>1248980.56822</v>
      </c>
      <c r="G16" s="88">
        <f>SUMIFS('Data Repository Table'!$J:$J,'Data Repository Table'!$A:$A,'Data Repository Table'!$A$3,'Data Repository Table'!$B:$B,'Data Repository Table'!$B$3,'Data Repository Table'!$C:$C,'Revenue Analysis'!$A$12,'Data Repository Table'!$G:$G,'Revenue Analysis'!$C16,'Data Repository Table'!$H:$H,'Revenue Analysis'!$D16,'Data Repository Table'!$D:$D,'Revenue Analysis'!G$10)</f>
        <v>1153392.4247999999</v>
      </c>
      <c r="H16" s="88">
        <f>SUMIFS('Data Repository Table'!$J:$J,'Data Repository Table'!$A:$A,'Data Repository Table'!$A$3,'Data Repository Table'!$B:$B,'Data Repository Table'!$B$3,'Data Repository Table'!$C:$C,'Revenue Analysis'!$A$12,'Data Repository Table'!$G:$G,'Revenue Analysis'!$C16,'Data Repository Table'!$H:$H,'Revenue Analysis'!$D16,'Data Repository Table'!$D:$D,'Revenue Analysis'!H$10)</f>
        <v>1144901.76416</v>
      </c>
      <c r="I16" s="88">
        <f>SUMIFS('Data Repository Table'!$J:$J,'Data Repository Table'!$A:$A,'Data Repository Table'!$A$3,'Data Repository Table'!$B:$B,'Data Repository Table'!$B$3,'Data Repository Table'!$C:$C,'Revenue Analysis'!$A$12,'Data Repository Table'!$G:$G,'Revenue Analysis'!$C16,'Data Repository Table'!$H:$H,'Revenue Analysis'!$D16,'Data Repository Table'!$D:$D,'Revenue Analysis'!I$10)</f>
        <v>1208964.11944</v>
      </c>
      <c r="J16" s="88">
        <f>SUMIFS('Data Repository Table'!$J:$J,'Data Repository Table'!$A:$A,'Data Repository Table'!$A$3,'Data Repository Table'!$B:$B,'Data Repository Table'!$B$3,'Data Repository Table'!$C:$C,'Revenue Analysis'!$A$12,'Data Repository Table'!$G:$G,'Revenue Analysis'!$C16,'Data Repository Table'!$H:$H,'Revenue Analysis'!$D16,'Data Repository Table'!$D:$D,'Revenue Analysis'!J$10)</f>
        <v>1179748.2727800002</v>
      </c>
      <c r="K16" s="88">
        <f>SUMIFS('Data Repository Table'!$J:$J,'Data Repository Table'!$A:$A,'Data Repository Table'!$A$3,'Data Repository Table'!$B:$B,'Data Repository Table'!$B$3,'Data Repository Table'!$C:$C,'Revenue Analysis'!$A$12,'Data Repository Table'!$G:$G,'Revenue Analysis'!$C16,'Data Repository Table'!$H:$H,'Revenue Analysis'!$D16,'Data Repository Table'!$D:$D,'Revenue Analysis'!K$10)</f>
        <v>1715087.0459799999</v>
      </c>
      <c r="L16" s="88">
        <f>SUMIFS('Data Repository Table'!$J:$J,'Data Repository Table'!$A:$A,'Data Repository Table'!$A$3,'Data Repository Table'!$B:$B,'Data Repository Table'!$B$3,'Data Repository Table'!$C:$C,'Revenue Analysis'!$A$12,'Data Repository Table'!$G:$G,'Revenue Analysis'!$C16,'Data Repository Table'!$H:$H,'Revenue Analysis'!$D16,'Data Repository Table'!$D:$D,'Revenue Analysis'!L$10)</f>
        <v>1518142.2933600002</v>
      </c>
      <c r="M16" s="88">
        <f>SUMIFS('Data Repository Table'!$J:$J,'Data Repository Table'!$A:$A,'Data Repository Table'!$A$3,'Data Repository Table'!$B:$B,'Data Repository Table'!$B$3,'Data Repository Table'!$C:$C,'Revenue Analysis'!$A$12,'Data Repository Table'!$G:$G,'Revenue Analysis'!$C16,'Data Repository Table'!$H:$H,'Revenue Analysis'!$D16,'Data Repository Table'!$D:$D,'Revenue Analysis'!M$10)</f>
        <v>1600023.58516</v>
      </c>
      <c r="N16" s="88">
        <f>SUMIFS('Data Repository Table'!$J:$J,'Data Repository Table'!$A:$A,'Data Repository Table'!$A$3,'Data Repository Table'!$B:$B,'Data Repository Table'!$B$3,'Data Repository Table'!$C:$C,'Revenue Analysis'!$A$12,'Data Repository Table'!$G:$G,'Revenue Analysis'!$C16,'Data Repository Table'!$H:$H,'Revenue Analysis'!$D16,'Data Repository Table'!$D:$D,'Revenue Analysis'!N$10)</f>
        <v>1169081.4812600003</v>
      </c>
      <c r="O16" s="88">
        <f>SUMIFS('Data Repository Table'!$J:$J,'Data Repository Table'!$A:$A,'Data Repository Table'!$A$3,'Data Repository Table'!$B:$B,'Data Repository Table'!$B$3,'Data Repository Table'!$C:$C,'Revenue Analysis'!$A$12,'Data Repository Table'!$G:$G,'Revenue Analysis'!$C16,'Data Repository Table'!$H:$H,'Revenue Analysis'!$D16,'Data Repository Table'!$D:$D,'Revenue Analysis'!O$10)</f>
        <v>1182823.2077200001</v>
      </c>
      <c r="P16" s="88">
        <f>SUMIFS('Data Repository Table'!$J:$J,'Data Repository Table'!$A:$A,'Data Repository Table'!$A$3,'Data Repository Table'!$B:$B,'Data Repository Table'!$B$3,'Data Repository Table'!$C:$C,'Revenue Analysis'!$A$12,'Data Repository Table'!$G:$G,'Revenue Analysis'!$C16,'Data Repository Table'!$H:$H,'Revenue Analysis'!$D16,'Data Repository Table'!$D:$D,'Revenue Analysis'!P$10)</f>
        <v>1136616.0374800002</v>
      </c>
      <c r="Q16" s="88">
        <f>SUM(E16:P16)</f>
        <v>15554519.161720002</v>
      </c>
    </row>
    <row r="17" spans="1:22" s="84" customFormat="1" ht="28.15" customHeight="1">
      <c r="A17" s="87"/>
      <c r="B17" s="87"/>
      <c r="C17" s="87"/>
      <c r="D17" s="87"/>
      <c r="E17" s="88"/>
    </row>
    <row r="18" spans="1:22" ht="28.15" customHeight="1">
      <c r="A18" s="80" t="s">
        <v>65</v>
      </c>
      <c r="B18" s="80" t="s">
        <v>79</v>
      </c>
      <c r="C18" s="80" t="s">
        <v>39</v>
      </c>
      <c r="D18" s="80" t="s">
        <v>40</v>
      </c>
      <c r="E18" s="88">
        <f>SUMIFS('Data Repository Table'!$J:$J,'Data Repository Table'!$A:$A,'Data Repository Table'!$A$3,'Data Repository Table'!$B:$B,'Data Repository Table'!$B$3,'Data Repository Table'!$C:$C,'Revenue Analysis'!$A$18,'Data Repository Table'!$G:$G,'Revenue Analysis'!$C18,'Data Repository Table'!$H:$H,'Revenue Analysis'!$D18,'Data Repository Table'!$D:$D,'Revenue Analysis'!E$10)</f>
        <v>2406673.7462499999</v>
      </c>
      <c r="F18" s="88">
        <f>SUMIFS('Data Repository Table'!$J:$J,'Data Repository Table'!$A:$A,'Data Repository Table'!$A$3,'Data Repository Table'!$B:$B,'Data Repository Table'!$B$3,'Data Repository Table'!$C:$C,'Revenue Analysis'!$A$18,'Data Repository Table'!$G:$G,'Revenue Analysis'!$C18,'Data Repository Table'!$H:$H,'Revenue Analysis'!$D18,'Data Repository Table'!$D:$D,'Revenue Analysis'!F$10)</f>
        <v>2028377.0049999999</v>
      </c>
      <c r="G18" s="88">
        <f>SUMIFS('Data Repository Table'!$J:$J,'Data Repository Table'!$A:$A,'Data Repository Table'!$A$3,'Data Repository Table'!$B:$B,'Data Repository Table'!$B$3,'Data Repository Table'!$C:$C,'Revenue Analysis'!$A$18,'Data Repository Table'!$G:$G,'Revenue Analysis'!$C18,'Data Repository Table'!$H:$H,'Revenue Analysis'!$D18,'Data Repository Table'!$D:$D,'Revenue Analysis'!G$10)</f>
        <v>2241097.23875</v>
      </c>
      <c r="H18" s="88">
        <f>SUMIFS('Data Repository Table'!$J:$J,'Data Repository Table'!$A:$A,'Data Repository Table'!$A$3,'Data Repository Table'!$B:$B,'Data Repository Table'!$B$3,'Data Repository Table'!$C:$C,'Revenue Analysis'!$A$18,'Data Repository Table'!$G:$G,'Revenue Analysis'!$C18,'Data Repository Table'!$H:$H,'Revenue Analysis'!$D18,'Data Repository Table'!$D:$D,'Revenue Analysis'!H$10)</f>
        <v>2104393.5099999998</v>
      </c>
      <c r="I18" s="88">
        <f>SUMIFS('Data Repository Table'!$J:$J,'Data Repository Table'!$A:$A,'Data Repository Table'!$A$3,'Data Repository Table'!$B:$B,'Data Repository Table'!$B$3,'Data Repository Table'!$C:$C,'Revenue Analysis'!$A$18,'Data Repository Table'!$G:$G,'Revenue Analysis'!$C18,'Data Repository Table'!$H:$H,'Revenue Analysis'!$D18,'Data Repository Table'!$D:$D,'Revenue Analysis'!I$10)</f>
        <v>1921236.2224999999</v>
      </c>
      <c r="J18" s="88">
        <f>SUMIFS('Data Repository Table'!$J:$J,'Data Repository Table'!$A:$A,'Data Repository Table'!$A$3,'Data Repository Table'!$B:$B,'Data Repository Table'!$B$3,'Data Repository Table'!$C:$C,'Revenue Analysis'!$A$18,'Data Repository Table'!$G:$G,'Revenue Analysis'!$C18,'Data Repository Table'!$H:$H,'Revenue Analysis'!$D18,'Data Repository Table'!$D:$D,'Revenue Analysis'!J$10)</f>
        <v>2161522.17</v>
      </c>
      <c r="K18" s="88">
        <f>SUMIFS('Data Repository Table'!$J:$J,'Data Repository Table'!$A:$A,'Data Repository Table'!$A$3,'Data Repository Table'!$B:$B,'Data Repository Table'!$B$3,'Data Repository Table'!$C:$C,'Revenue Analysis'!$A$18,'Data Repository Table'!$G:$G,'Revenue Analysis'!$C18,'Data Repository Table'!$H:$H,'Revenue Analysis'!$D18,'Data Repository Table'!$D:$D,'Revenue Analysis'!K$10)</f>
        <v>3104730.2250000001</v>
      </c>
      <c r="L18" s="88">
        <f>SUMIFS('Data Repository Table'!$J:$J,'Data Repository Table'!$A:$A,'Data Repository Table'!$A$3,'Data Repository Table'!$B:$B,'Data Repository Table'!$B$3,'Data Repository Table'!$C:$C,'Revenue Analysis'!$A$18,'Data Repository Table'!$G:$G,'Revenue Analysis'!$C18,'Data Repository Table'!$H:$H,'Revenue Analysis'!$D18,'Data Repository Table'!$D:$D,'Revenue Analysis'!L$10)</f>
        <v>2116798.7124999999</v>
      </c>
      <c r="M18" s="88">
        <f>SUMIFS('Data Repository Table'!$J:$J,'Data Repository Table'!$A:$A,'Data Repository Table'!$A$3,'Data Repository Table'!$B:$B,'Data Repository Table'!$B$3,'Data Repository Table'!$C:$C,'Revenue Analysis'!$A$18,'Data Repository Table'!$G:$G,'Revenue Analysis'!$C18,'Data Repository Table'!$H:$H,'Revenue Analysis'!$D18,'Data Repository Table'!$D:$D,'Revenue Analysis'!M$10)</f>
        <v>2728427.88625</v>
      </c>
      <c r="N18" s="88">
        <f>SUMIFS('Data Repository Table'!$J:$J,'Data Repository Table'!$A:$A,'Data Repository Table'!$A$3,'Data Repository Table'!$B:$B,'Data Repository Table'!$B$3,'Data Repository Table'!$C:$C,'Revenue Analysis'!$A$18,'Data Repository Table'!$G:$G,'Revenue Analysis'!$C18,'Data Repository Table'!$H:$H,'Revenue Analysis'!$D18,'Data Repository Table'!$D:$D,'Revenue Analysis'!N$10)</f>
        <v>2259504.8675000002</v>
      </c>
      <c r="O18" s="88">
        <f>SUMIFS('Data Repository Table'!$J:$J,'Data Repository Table'!$A:$A,'Data Repository Table'!$A$3,'Data Repository Table'!$B:$B,'Data Repository Table'!$B$3,'Data Repository Table'!$C:$C,'Revenue Analysis'!$A$18,'Data Repository Table'!$G:$G,'Revenue Analysis'!$C18,'Data Repository Table'!$H:$H,'Revenue Analysis'!$D18,'Data Repository Table'!$D:$D,'Revenue Analysis'!O$10)</f>
        <v>2031569.2350000001</v>
      </c>
      <c r="P18" s="88">
        <f>SUMIFS('Data Repository Table'!$J:$J,'Data Repository Table'!$A:$A,'Data Repository Table'!$A$3,'Data Repository Table'!$B:$B,'Data Repository Table'!$B$3,'Data Repository Table'!$C:$C,'Revenue Analysis'!$A$18,'Data Repository Table'!$G:$G,'Revenue Analysis'!$C18,'Data Repository Table'!$H:$H,'Revenue Analysis'!$D18,'Data Repository Table'!$D:$D,'Revenue Analysis'!P$10)</f>
        <v>2245023.2324999999</v>
      </c>
      <c r="Q18" s="88">
        <f>SUM(E18:P18)</f>
        <v>27349354.051249996</v>
      </c>
    </row>
    <row r="19" spans="1:22" ht="28.15" customHeight="1">
      <c r="A19" s="80" t="s">
        <v>65</v>
      </c>
      <c r="B19" s="80" t="s">
        <v>79</v>
      </c>
      <c r="C19" s="80" t="s">
        <v>39</v>
      </c>
      <c r="D19" s="80" t="s">
        <v>42</v>
      </c>
      <c r="E19" s="88">
        <f>SUMIFS('Data Repository Table'!$J:$J,'Data Repository Table'!$A:$A,'Data Repository Table'!$A$3,'Data Repository Table'!$B:$B,'Data Repository Table'!$B$3,'Data Repository Table'!$C:$C,'Revenue Analysis'!$A$18,'Data Repository Table'!$G:$G,'Revenue Analysis'!$C19,'Data Repository Table'!$H:$H,'Revenue Analysis'!$D19,'Data Repository Table'!$D:$D,'Revenue Analysis'!E$10)</f>
        <v>4813347.4924999997</v>
      </c>
      <c r="F19" s="88">
        <f>SUMIFS('Data Repository Table'!$J:$J,'Data Repository Table'!$A:$A,'Data Repository Table'!$A$3,'Data Repository Table'!$B:$B,'Data Repository Table'!$B$3,'Data Repository Table'!$C:$C,'Revenue Analysis'!$A$18,'Data Repository Table'!$G:$G,'Revenue Analysis'!$C19,'Data Repository Table'!$H:$H,'Revenue Analysis'!$D19,'Data Repository Table'!$D:$D,'Revenue Analysis'!F$10)</f>
        <v>4056754.01</v>
      </c>
      <c r="G19" s="88">
        <f>SUMIFS('Data Repository Table'!$J:$J,'Data Repository Table'!$A:$A,'Data Repository Table'!$A$3,'Data Repository Table'!$B:$B,'Data Repository Table'!$B$3,'Data Repository Table'!$C:$C,'Revenue Analysis'!$A$18,'Data Repository Table'!$G:$G,'Revenue Analysis'!$C19,'Data Repository Table'!$H:$H,'Revenue Analysis'!$D19,'Data Repository Table'!$D:$D,'Revenue Analysis'!G$10)</f>
        <v>4482194.4775</v>
      </c>
      <c r="H19" s="88">
        <f>SUMIFS('Data Repository Table'!$J:$J,'Data Repository Table'!$A:$A,'Data Repository Table'!$A$3,'Data Repository Table'!$B:$B,'Data Repository Table'!$B$3,'Data Repository Table'!$C:$C,'Revenue Analysis'!$A$18,'Data Repository Table'!$G:$G,'Revenue Analysis'!$C19,'Data Repository Table'!$H:$H,'Revenue Analysis'!$D19,'Data Repository Table'!$D:$D,'Revenue Analysis'!H$10)</f>
        <v>4208787.0199999996</v>
      </c>
      <c r="I19" s="88">
        <f>SUMIFS('Data Repository Table'!$J:$J,'Data Repository Table'!$A:$A,'Data Repository Table'!$A$3,'Data Repository Table'!$B:$B,'Data Repository Table'!$B$3,'Data Repository Table'!$C:$C,'Revenue Analysis'!$A$18,'Data Repository Table'!$G:$G,'Revenue Analysis'!$C19,'Data Repository Table'!$H:$H,'Revenue Analysis'!$D19,'Data Repository Table'!$D:$D,'Revenue Analysis'!I$10)</f>
        <v>3842472.4449999998</v>
      </c>
      <c r="J19" s="88">
        <f>SUMIFS('Data Repository Table'!$J:$J,'Data Repository Table'!$A:$A,'Data Repository Table'!$A$3,'Data Repository Table'!$B:$B,'Data Repository Table'!$B$3,'Data Repository Table'!$C:$C,'Revenue Analysis'!$A$18,'Data Repository Table'!$G:$G,'Revenue Analysis'!$C19,'Data Repository Table'!$H:$H,'Revenue Analysis'!$D19,'Data Repository Table'!$D:$D,'Revenue Analysis'!J$10)</f>
        <v>4323044.34</v>
      </c>
      <c r="K19" s="88">
        <f>SUMIFS('Data Repository Table'!$J:$J,'Data Repository Table'!$A:$A,'Data Repository Table'!$A$3,'Data Repository Table'!$B:$B,'Data Repository Table'!$B$3,'Data Repository Table'!$C:$C,'Revenue Analysis'!$A$18,'Data Repository Table'!$G:$G,'Revenue Analysis'!$C19,'Data Repository Table'!$H:$H,'Revenue Analysis'!$D19,'Data Repository Table'!$D:$D,'Revenue Analysis'!K$10)</f>
        <v>6209460.4500000002</v>
      </c>
      <c r="L19" s="88">
        <f>SUMIFS('Data Repository Table'!$J:$J,'Data Repository Table'!$A:$A,'Data Repository Table'!$A$3,'Data Repository Table'!$B:$B,'Data Repository Table'!$B$3,'Data Repository Table'!$C:$C,'Revenue Analysis'!$A$18,'Data Repository Table'!$G:$G,'Revenue Analysis'!$C19,'Data Repository Table'!$H:$H,'Revenue Analysis'!$D19,'Data Repository Table'!$D:$D,'Revenue Analysis'!L$10)</f>
        <v>4633597.4249999998</v>
      </c>
      <c r="M19" s="88">
        <f>SUMIFS('Data Repository Table'!$J:$J,'Data Repository Table'!$A:$A,'Data Repository Table'!$A$3,'Data Repository Table'!$B:$B,'Data Repository Table'!$B$3,'Data Repository Table'!$C:$C,'Revenue Analysis'!$A$18,'Data Repository Table'!$G:$G,'Revenue Analysis'!$C19,'Data Repository Table'!$H:$H,'Revenue Analysis'!$D19,'Data Repository Table'!$D:$D,'Revenue Analysis'!M$10)</f>
        <v>5456855.7725</v>
      </c>
      <c r="N19" s="88">
        <f>SUMIFS('Data Repository Table'!$J:$J,'Data Repository Table'!$A:$A,'Data Repository Table'!$A$3,'Data Repository Table'!$B:$B,'Data Repository Table'!$B$3,'Data Repository Table'!$C:$C,'Revenue Analysis'!$A$18,'Data Repository Table'!$G:$G,'Revenue Analysis'!$C19,'Data Repository Table'!$H:$H,'Revenue Analysis'!$D19,'Data Repository Table'!$D:$D,'Revenue Analysis'!N$10)</f>
        <v>4519009.7350000003</v>
      </c>
      <c r="O19" s="88">
        <f>SUMIFS('Data Repository Table'!$J:$J,'Data Repository Table'!$A:$A,'Data Repository Table'!$A$3,'Data Repository Table'!$B:$B,'Data Repository Table'!$B$3,'Data Repository Table'!$C:$C,'Revenue Analysis'!$A$18,'Data Repository Table'!$G:$G,'Revenue Analysis'!$C19,'Data Repository Table'!$H:$H,'Revenue Analysis'!$D19,'Data Repository Table'!$D:$D,'Revenue Analysis'!O$10)</f>
        <v>4063138.47</v>
      </c>
      <c r="P19" s="88">
        <f>SUMIFS('Data Repository Table'!$J:$J,'Data Repository Table'!$A:$A,'Data Repository Table'!$A$3,'Data Repository Table'!$B:$B,'Data Repository Table'!$B$3,'Data Repository Table'!$C:$C,'Revenue Analysis'!$A$18,'Data Repository Table'!$G:$G,'Revenue Analysis'!$C19,'Data Repository Table'!$H:$H,'Revenue Analysis'!$D19,'Data Repository Table'!$D:$D,'Revenue Analysis'!P$10)</f>
        <v>4490046.4649999999</v>
      </c>
      <c r="Q19" s="88">
        <f>SUM(E19:P19)</f>
        <v>55098708.102499992</v>
      </c>
    </row>
    <row r="20" spans="1:22" ht="28.15" customHeight="1">
      <c r="A20" s="80" t="s">
        <v>65</v>
      </c>
      <c r="B20" s="80" t="s">
        <v>79</v>
      </c>
      <c r="C20" s="80" t="s">
        <v>43</v>
      </c>
      <c r="D20" s="80" t="s">
        <v>40</v>
      </c>
      <c r="E20" s="88">
        <f>SUMIFS('Data Repository Table'!$J:$J,'Data Repository Table'!$A:$A,'Data Repository Table'!$A$3,'Data Repository Table'!$B:$B,'Data Repository Table'!$B$3,'Data Repository Table'!$C:$C,'Revenue Analysis'!$A$18,'Data Repository Table'!$G:$G,'Revenue Analysis'!$C20,'Data Repository Table'!$H:$H,'Revenue Analysis'!$D20,'Data Repository Table'!$D:$D,'Revenue Analysis'!E$10)</f>
        <v>2117872.8966999999</v>
      </c>
      <c r="F20" s="88">
        <f>SUMIFS('Data Repository Table'!$J:$J,'Data Repository Table'!$A:$A,'Data Repository Table'!$A$3,'Data Repository Table'!$B:$B,'Data Repository Table'!$B$3,'Data Repository Table'!$C:$C,'Revenue Analysis'!$A$18,'Data Repository Table'!$G:$G,'Revenue Analysis'!$C20,'Data Repository Table'!$H:$H,'Revenue Analysis'!$D20,'Data Repository Table'!$D:$D,'Revenue Analysis'!F$10)</f>
        <v>1784971.7644</v>
      </c>
      <c r="G20" s="88">
        <f>SUMIFS('Data Repository Table'!$J:$J,'Data Repository Table'!$A:$A,'Data Repository Table'!$A$3,'Data Repository Table'!$B:$B,'Data Repository Table'!$B$3,'Data Repository Table'!$C:$C,'Revenue Analysis'!$A$18,'Data Repository Table'!$G:$G,'Revenue Analysis'!$C20,'Data Repository Table'!$H:$H,'Revenue Analysis'!$D20,'Data Repository Table'!$D:$D,'Revenue Analysis'!G$10)</f>
        <v>1972165.5701000001</v>
      </c>
      <c r="H20" s="88">
        <f>SUMIFS('Data Repository Table'!$J:$J,'Data Repository Table'!$A:$A,'Data Repository Table'!$A$3,'Data Repository Table'!$B:$B,'Data Repository Table'!$B$3,'Data Repository Table'!$C:$C,'Revenue Analysis'!$A$18,'Data Repository Table'!$G:$G,'Revenue Analysis'!$C20,'Data Repository Table'!$H:$H,'Revenue Analysis'!$D20,'Data Repository Table'!$D:$D,'Revenue Analysis'!H$10)</f>
        <v>1851866.2887999997</v>
      </c>
      <c r="I20" s="88">
        <f>SUMIFS('Data Repository Table'!$J:$J,'Data Repository Table'!$A:$A,'Data Repository Table'!$A$3,'Data Repository Table'!$B:$B,'Data Repository Table'!$B$3,'Data Repository Table'!$C:$C,'Revenue Analysis'!$A$18,'Data Repository Table'!$G:$G,'Revenue Analysis'!$C20,'Data Repository Table'!$H:$H,'Revenue Analysis'!$D20,'Data Repository Table'!$D:$D,'Revenue Analysis'!I$10)</f>
        <v>1690687.8758</v>
      </c>
      <c r="J20" s="88">
        <f>SUMIFS('Data Repository Table'!$J:$J,'Data Repository Table'!$A:$A,'Data Repository Table'!$A$3,'Data Repository Table'!$B:$B,'Data Repository Table'!$B$3,'Data Repository Table'!$C:$C,'Revenue Analysis'!$A$18,'Data Repository Table'!$G:$G,'Revenue Analysis'!$C20,'Data Repository Table'!$H:$H,'Revenue Analysis'!$D20,'Data Repository Table'!$D:$D,'Revenue Analysis'!J$10)</f>
        <v>1902139.5096</v>
      </c>
      <c r="K20" s="88">
        <f>SUMIFS('Data Repository Table'!$J:$J,'Data Repository Table'!$A:$A,'Data Repository Table'!$A$3,'Data Repository Table'!$B:$B,'Data Repository Table'!$B$3,'Data Repository Table'!$C:$C,'Revenue Analysis'!$A$18,'Data Repository Table'!$G:$G,'Revenue Analysis'!$C20,'Data Repository Table'!$H:$H,'Revenue Analysis'!$D20,'Data Repository Table'!$D:$D,'Revenue Analysis'!K$10)</f>
        <v>2732162.5980000002</v>
      </c>
      <c r="L20" s="88">
        <f>SUMIFS('Data Repository Table'!$J:$J,'Data Repository Table'!$A:$A,'Data Repository Table'!$A$3,'Data Repository Table'!$B:$B,'Data Repository Table'!$B$3,'Data Repository Table'!$C:$C,'Revenue Analysis'!$A$18,'Data Repository Table'!$G:$G,'Revenue Analysis'!$C20,'Data Repository Table'!$H:$H,'Revenue Analysis'!$D20,'Data Repository Table'!$D:$D,'Revenue Analysis'!L$10)</f>
        <v>2478782.8670000001</v>
      </c>
      <c r="M20" s="88">
        <f>SUMIFS('Data Repository Table'!$J:$J,'Data Repository Table'!$A:$A,'Data Repository Table'!$A$3,'Data Repository Table'!$B:$B,'Data Repository Table'!$B$3,'Data Repository Table'!$C:$C,'Revenue Analysis'!$A$18,'Data Repository Table'!$G:$G,'Revenue Analysis'!$C20,'Data Repository Table'!$H:$H,'Revenue Analysis'!$D20,'Data Repository Table'!$D:$D,'Revenue Analysis'!M$10)</f>
        <v>2401016.5399000002</v>
      </c>
      <c r="N20" s="88">
        <f>SUMIFS('Data Repository Table'!$J:$J,'Data Repository Table'!$A:$A,'Data Repository Table'!$A$3,'Data Repository Table'!$B:$B,'Data Repository Table'!$B$3,'Data Repository Table'!$C:$C,'Revenue Analysis'!$A$18,'Data Repository Table'!$G:$G,'Revenue Analysis'!$C20,'Data Repository Table'!$H:$H,'Revenue Analysis'!$D20,'Data Repository Table'!$D:$D,'Revenue Analysis'!N$10)</f>
        <v>1988364.2834000001</v>
      </c>
      <c r="O20" s="88">
        <f>SUMIFS('Data Repository Table'!$J:$J,'Data Repository Table'!$A:$A,'Data Repository Table'!$A$3,'Data Repository Table'!$B:$B,'Data Repository Table'!$B$3,'Data Repository Table'!$C:$C,'Revenue Analysis'!$A$18,'Data Repository Table'!$G:$G,'Revenue Analysis'!$C20,'Data Repository Table'!$H:$H,'Revenue Analysis'!$D20,'Data Repository Table'!$D:$D,'Revenue Analysis'!O$10)</f>
        <v>1787780.9268</v>
      </c>
      <c r="P20" s="88">
        <f>SUMIFS('Data Repository Table'!$J:$J,'Data Repository Table'!$A:$A,'Data Repository Table'!$A$3,'Data Repository Table'!$B:$B,'Data Repository Table'!$B$3,'Data Repository Table'!$C:$C,'Revenue Analysis'!$A$18,'Data Repository Table'!$G:$G,'Revenue Analysis'!$C20,'Data Repository Table'!$H:$H,'Revenue Analysis'!$D20,'Data Repository Table'!$D:$D,'Revenue Analysis'!P$10)</f>
        <v>1975620.4446</v>
      </c>
      <c r="Q20" s="88">
        <f>SUM(E20:P20)</f>
        <v>24683431.565100003</v>
      </c>
    </row>
    <row r="21" spans="1:22" ht="28.15" customHeight="1">
      <c r="A21" s="80" t="s">
        <v>65</v>
      </c>
      <c r="B21" s="80" t="s">
        <v>79</v>
      </c>
      <c r="C21" s="80" t="s">
        <v>43</v>
      </c>
      <c r="D21" s="80" t="s">
        <v>42</v>
      </c>
      <c r="E21" s="88">
        <f>SUMIFS('Data Repository Table'!$J:$J,'Data Repository Table'!$A:$A,'Data Repository Table'!$A$3,'Data Repository Table'!$B:$B,'Data Repository Table'!$B$3,'Data Repository Table'!$C:$C,'Revenue Analysis'!$A$18,'Data Repository Table'!$G:$G,'Revenue Analysis'!$C21,'Data Repository Table'!$H:$H,'Revenue Analysis'!$D21,'Data Repository Table'!$D:$D,'Revenue Analysis'!E$10)</f>
        <v>3850677.9939999999</v>
      </c>
      <c r="F21" s="88">
        <f>SUMIFS('Data Repository Table'!$J:$J,'Data Repository Table'!$A:$A,'Data Repository Table'!$A$3,'Data Repository Table'!$B:$B,'Data Repository Table'!$B$3,'Data Repository Table'!$C:$C,'Revenue Analysis'!$A$18,'Data Repository Table'!$G:$G,'Revenue Analysis'!$C21,'Data Repository Table'!$H:$H,'Revenue Analysis'!$D21,'Data Repository Table'!$D:$D,'Revenue Analysis'!F$10)</f>
        <v>3245403.2080000001</v>
      </c>
      <c r="G21" s="88">
        <f>SUMIFS('Data Repository Table'!$J:$J,'Data Repository Table'!$A:$A,'Data Repository Table'!$A$3,'Data Repository Table'!$B:$B,'Data Repository Table'!$B$3,'Data Repository Table'!$C:$C,'Revenue Analysis'!$A$18,'Data Repository Table'!$G:$G,'Revenue Analysis'!$C21,'Data Repository Table'!$H:$H,'Revenue Analysis'!$D21,'Data Repository Table'!$D:$D,'Revenue Analysis'!G$10)</f>
        <v>3585755.5820000004</v>
      </c>
      <c r="H21" s="88">
        <f>SUMIFS('Data Repository Table'!$J:$J,'Data Repository Table'!$A:$A,'Data Repository Table'!$A$3,'Data Repository Table'!$B:$B,'Data Repository Table'!$B$3,'Data Repository Table'!$C:$C,'Revenue Analysis'!$A$18,'Data Repository Table'!$G:$G,'Revenue Analysis'!$C21,'Data Repository Table'!$H:$H,'Revenue Analysis'!$D21,'Data Repository Table'!$D:$D,'Revenue Analysis'!H$10)</f>
        <v>3367029.6159999999</v>
      </c>
      <c r="I21" s="88">
        <f>SUMIFS('Data Repository Table'!$J:$J,'Data Repository Table'!$A:$A,'Data Repository Table'!$A$3,'Data Repository Table'!$B:$B,'Data Repository Table'!$B$3,'Data Repository Table'!$C:$C,'Revenue Analysis'!$A$18,'Data Repository Table'!$G:$G,'Revenue Analysis'!$C21,'Data Repository Table'!$H:$H,'Revenue Analysis'!$D21,'Data Repository Table'!$D:$D,'Revenue Analysis'!I$10)</f>
        <v>3073977.9560000002</v>
      </c>
      <c r="J21" s="88">
        <f>SUMIFS('Data Repository Table'!$J:$J,'Data Repository Table'!$A:$A,'Data Repository Table'!$A$3,'Data Repository Table'!$B:$B,'Data Repository Table'!$B$3,'Data Repository Table'!$C:$C,'Revenue Analysis'!$A$18,'Data Repository Table'!$G:$G,'Revenue Analysis'!$C21,'Data Repository Table'!$H:$H,'Revenue Analysis'!$D21,'Data Repository Table'!$D:$D,'Revenue Analysis'!J$10)</f>
        <v>3458435.4720000001</v>
      </c>
      <c r="K21" s="88">
        <f>SUMIFS('Data Repository Table'!$J:$J,'Data Repository Table'!$A:$A,'Data Repository Table'!$A$3,'Data Repository Table'!$B:$B,'Data Repository Table'!$B$3,'Data Repository Table'!$C:$C,'Revenue Analysis'!$A$18,'Data Repository Table'!$G:$G,'Revenue Analysis'!$C21,'Data Repository Table'!$H:$H,'Revenue Analysis'!$D21,'Data Repository Table'!$D:$D,'Revenue Analysis'!K$10)</f>
        <v>4967568.3600000003</v>
      </c>
      <c r="L21" s="88">
        <f>SUMIFS('Data Repository Table'!$J:$J,'Data Repository Table'!$A:$A,'Data Repository Table'!$A$3,'Data Repository Table'!$B:$B,'Data Repository Table'!$B$3,'Data Repository Table'!$C:$C,'Revenue Analysis'!$A$18,'Data Repository Table'!$G:$G,'Revenue Analysis'!$C21,'Data Repository Table'!$H:$H,'Revenue Analysis'!$D21,'Data Repository Table'!$D:$D,'Revenue Analysis'!L$10)</f>
        <v>4506877.9400000004</v>
      </c>
      <c r="M21" s="88">
        <f>SUMIFS('Data Repository Table'!$J:$J,'Data Repository Table'!$A:$A,'Data Repository Table'!$A$3,'Data Repository Table'!$B:$B,'Data Repository Table'!$B$3,'Data Repository Table'!$C:$C,'Revenue Analysis'!$A$18,'Data Repository Table'!$G:$G,'Revenue Analysis'!$C21,'Data Repository Table'!$H:$H,'Revenue Analysis'!$D21,'Data Repository Table'!$D:$D,'Revenue Analysis'!M$10)</f>
        <v>4365484.6179999998</v>
      </c>
      <c r="N21" s="88">
        <f>SUMIFS('Data Repository Table'!$J:$J,'Data Repository Table'!$A:$A,'Data Repository Table'!$A$3,'Data Repository Table'!$B:$B,'Data Repository Table'!$B$3,'Data Repository Table'!$C:$C,'Revenue Analysis'!$A$18,'Data Repository Table'!$G:$G,'Revenue Analysis'!$C21,'Data Repository Table'!$H:$H,'Revenue Analysis'!$D21,'Data Repository Table'!$D:$D,'Revenue Analysis'!N$10)</f>
        <v>4615207.7879999997</v>
      </c>
      <c r="O21" s="88">
        <f>SUMIFS('Data Repository Table'!$J:$J,'Data Repository Table'!$A:$A,'Data Repository Table'!$A$3,'Data Repository Table'!$B:$B,'Data Repository Table'!$B$3,'Data Repository Table'!$C:$C,'Revenue Analysis'!$A$18,'Data Repository Table'!$G:$G,'Revenue Analysis'!$C21,'Data Repository Table'!$H:$H,'Revenue Analysis'!$D21,'Data Repository Table'!$D:$D,'Revenue Analysis'!O$10)</f>
        <v>3250510.7760000005</v>
      </c>
      <c r="P21" s="88">
        <f>SUMIFS('Data Repository Table'!$J:$J,'Data Repository Table'!$A:$A,'Data Repository Table'!$A$3,'Data Repository Table'!$B:$B,'Data Repository Table'!$B$3,'Data Repository Table'!$C:$C,'Revenue Analysis'!$A$18,'Data Repository Table'!$G:$G,'Revenue Analysis'!$C21,'Data Repository Table'!$H:$H,'Revenue Analysis'!$D21,'Data Repository Table'!$D:$D,'Revenue Analysis'!P$10)</f>
        <v>3592037.1720000003</v>
      </c>
      <c r="Q21" s="88">
        <f>SUM(E21:P21)</f>
        <v>45878966.482000001</v>
      </c>
    </row>
    <row r="22" spans="1:22" ht="28.15" customHeight="1">
      <c r="A22" s="80" t="s">
        <v>65</v>
      </c>
      <c r="B22" s="80" t="s">
        <v>79</v>
      </c>
      <c r="C22" s="80" t="s">
        <v>44</v>
      </c>
      <c r="D22" s="80" t="s">
        <v>40</v>
      </c>
      <c r="E22" s="88">
        <f>SUMIFS('Data Repository Table'!$J:$J,'Data Repository Table'!$A:$A,'Data Repository Table'!$A$3,'Data Repository Table'!$B:$B,'Data Repository Table'!$B$3,'Data Repository Table'!$C:$C,'Revenue Analysis'!$A$18,'Data Repository Table'!$G:$G,'Revenue Analysis'!$C22,'Data Repository Table'!$H:$H,'Revenue Analysis'!$D22,'Data Repository Table'!$D:$D,'Revenue Analysis'!E$10)</f>
        <v>4139478.8435499985</v>
      </c>
      <c r="F22" s="88">
        <f>SUMIFS('Data Repository Table'!$J:$J,'Data Repository Table'!$A:$A,'Data Repository Table'!$A$3,'Data Repository Table'!$B:$B,'Data Repository Table'!$B$3,'Data Repository Table'!$C:$C,'Revenue Analysis'!$A$18,'Data Repository Table'!$G:$G,'Revenue Analysis'!$C22,'Data Repository Table'!$H:$H,'Revenue Analysis'!$D22,'Data Repository Table'!$D:$D,'Revenue Analysis'!F$10)</f>
        <v>3488808.4485999988</v>
      </c>
      <c r="G22" s="88">
        <f>SUMIFS('Data Repository Table'!$J:$J,'Data Repository Table'!$A:$A,'Data Repository Table'!$A$3,'Data Repository Table'!$B:$B,'Data Repository Table'!$B$3,'Data Repository Table'!$C:$C,'Revenue Analysis'!$A$18,'Data Repository Table'!$G:$G,'Revenue Analysis'!$C22,'Data Repository Table'!$H:$H,'Revenue Analysis'!$D22,'Data Repository Table'!$D:$D,'Revenue Analysis'!G$10)</f>
        <v>3854687.2506499989</v>
      </c>
      <c r="H22" s="88">
        <f>SUMIFS('Data Repository Table'!$J:$J,'Data Repository Table'!$A:$A,'Data Repository Table'!$A$3,'Data Repository Table'!$B:$B,'Data Repository Table'!$B$3,'Data Repository Table'!$C:$C,'Revenue Analysis'!$A$18,'Data Repository Table'!$G:$G,'Revenue Analysis'!$C22,'Data Repository Table'!$H:$H,'Revenue Analysis'!$D22,'Data Repository Table'!$D:$D,'Revenue Analysis'!H$10)</f>
        <v>3619556.8371999986</v>
      </c>
      <c r="I22" s="88">
        <f>SUMIFS('Data Repository Table'!$J:$J,'Data Repository Table'!$A:$A,'Data Repository Table'!$A$3,'Data Repository Table'!$B:$B,'Data Repository Table'!$B$3,'Data Repository Table'!$C:$C,'Revenue Analysis'!$A$18,'Data Repository Table'!$G:$G,'Revenue Analysis'!$C22,'Data Repository Table'!$H:$H,'Revenue Analysis'!$D22,'Data Repository Table'!$D:$D,'Revenue Analysis'!I$10)</f>
        <v>3304526.302699999</v>
      </c>
      <c r="J22" s="88">
        <f>SUMIFS('Data Repository Table'!$J:$J,'Data Repository Table'!$A:$A,'Data Repository Table'!$A$3,'Data Repository Table'!$B:$B,'Data Repository Table'!$B$3,'Data Repository Table'!$C:$C,'Revenue Analysis'!$A$18,'Data Repository Table'!$G:$G,'Revenue Analysis'!$C22,'Data Repository Table'!$H:$H,'Revenue Analysis'!$D22,'Data Repository Table'!$D:$D,'Revenue Analysis'!J$10)</f>
        <v>3717818.1323999991</v>
      </c>
      <c r="K22" s="88">
        <f>SUMIFS('Data Repository Table'!$J:$J,'Data Repository Table'!$A:$A,'Data Repository Table'!$A$3,'Data Repository Table'!$B:$B,'Data Repository Table'!$B$3,'Data Repository Table'!$C:$C,'Revenue Analysis'!$A$18,'Data Repository Table'!$G:$G,'Revenue Analysis'!$C22,'Data Repository Table'!$H:$H,'Revenue Analysis'!$D22,'Data Repository Table'!$D:$D,'Revenue Analysis'!K$10)</f>
        <v>5340135.9869999988</v>
      </c>
      <c r="L22" s="88">
        <f>SUMIFS('Data Repository Table'!$J:$J,'Data Repository Table'!$A:$A,'Data Repository Table'!$A$3,'Data Repository Table'!$B:$B,'Data Repository Table'!$B$3,'Data Repository Table'!$C:$C,'Revenue Analysis'!$A$18,'Data Repository Table'!$G:$G,'Revenue Analysis'!$C22,'Data Repository Table'!$H:$H,'Revenue Analysis'!$D22,'Data Repository Table'!$D:$D,'Revenue Analysis'!L$10)</f>
        <v>4844893.7854999984</v>
      </c>
      <c r="M22" s="88">
        <f>SUMIFS('Data Repository Table'!$J:$J,'Data Repository Table'!$A:$A,'Data Repository Table'!$A$3,'Data Repository Table'!$B:$B,'Data Repository Table'!$B$3,'Data Repository Table'!$C:$C,'Revenue Analysis'!$A$18,'Data Repository Table'!$G:$G,'Revenue Analysis'!$C22,'Data Repository Table'!$H:$H,'Revenue Analysis'!$D22,'Data Repository Table'!$D:$D,'Revenue Analysis'!M$10)</f>
        <v>4692895.9643499991</v>
      </c>
      <c r="N22" s="88">
        <f>SUMIFS('Data Repository Table'!$J:$J,'Data Repository Table'!$A:$A,'Data Repository Table'!$A$3,'Data Repository Table'!$B:$B,'Data Repository Table'!$B$3,'Data Repository Table'!$C:$C,'Revenue Analysis'!$A$18,'Data Repository Table'!$G:$G,'Revenue Analysis'!$C22,'Data Repository Table'!$H:$H,'Revenue Analysis'!$D22,'Data Repository Table'!$D:$D,'Revenue Analysis'!N$10)</f>
        <v>4886348.3721000003</v>
      </c>
      <c r="O22" s="88">
        <f>SUMIFS('Data Repository Table'!$J:$J,'Data Repository Table'!$A:$A,'Data Repository Table'!$A$3,'Data Repository Table'!$B:$B,'Data Repository Table'!$B$3,'Data Repository Table'!$C:$C,'Revenue Analysis'!$A$18,'Data Repository Table'!$G:$G,'Revenue Analysis'!$C22,'Data Repository Table'!$H:$H,'Revenue Analysis'!$D22,'Data Repository Table'!$D:$D,'Revenue Analysis'!O$10)</f>
        <v>3494299.084199999</v>
      </c>
      <c r="P22" s="88">
        <f>SUMIFS('Data Repository Table'!$J:$J,'Data Repository Table'!$A:$A,'Data Repository Table'!$A$3,'Data Repository Table'!$B:$B,'Data Repository Table'!$B$3,'Data Repository Table'!$C:$C,'Revenue Analysis'!$A$18,'Data Repository Table'!$G:$G,'Revenue Analysis'!$C22,'Data Repository Table'!$H:$H,'Revenue Analysis'!$D22,'Data Repository Table'!$D:$D,'Revenue Analysis'!P$10)</f>
        <v>3861439.9598999987</v>
      </c>
      <c r="Q22" s="88">
        <f>SUM(E22:P22)</f>
        <v>49244888.96814999</v>
      </c>
    </row>
    <row r="23" spans="1:22" s="84" customFormat="1" ht="28.15" customHeight="1">
      <c r="A23" s="87"/>
      <c r="B23" s="87"/>
      <c r="C23" s="87"/>
      <c r="D23" s="87"/>
    </row>
    <row r="24" spans="1:22" ht="28.15" customHeight="1">
      <c r="A24" s="80" t="s">
        <v>66</v>
      </c>
      <c r="B24" s="80" t="s">
        <v>79</v>
      </c>
      <c r="C24" s="80" t="s">
        <v>39</v>
      </c>
      <c r="D24" s="80" t="s">
        <v>40</v>
      </c>
      <c r="E24" s="88">
        <f>SUMIFS('Data Repository Table'!$J:$J,'Data Repository Table'!$A:$A,'Data Repository Table'!$A$3,'Data Repository Table'!$B:$B,'Data Repository Table'!$B$3,'Data Repository Table'!$C:$C,'Revenue Analysis'!$A$24,'Data Repository Table'!$G:$G,'Revenue Analysis'!$C18,'Data Repository Table'!$H:$H,'Revenue Analysis'!$D24,'Data Repository Table'!$D:$D,'Revenue Analysis'!E$10)</f>
        <v>1766228.7212499999</v>
      </c>
      <c r="F24" s="88">
        <f>SUMIFS('Data Repository Table'!$J:$J,'Data Repository Table'!$A:$A,'Data Repository Table'!$A$3,'Data Repository Table'!$B:$B,'Data Repository Table'!$B$3,'Data Repository Table'!$C:$C,'Revenue Analysis'!$A$24,'Data Repository Table'!$G:$G,'Revenue Analysis'!$C18,'Data Repository Table'!$H:$H,'Revenue Analysis'!$D24,'Data Repository Table'!$D:$D,'Revenue Analysis'!F$10)</f>
        <v>1951422.76125</v>
      </c>
      <c r="G24" s="88">
        <f>SUMIFS('Data Repository Table'!$J:$J,'Data Repository Table'!$A:$A,'Data Repository Table'!$A$3,'Data Repository Table'!$B:$B,'Data Repository Table'!$B$3,'Data Repository Table'!$C:$C,'Revenue Analysis'!$A$24,'Data Repository Table'!$G:$G,'Revenue Analysis'!$C18,'Data Repository Table'!$H:$H,'Revenue Analysis'!$D24,'Data Repository Table'!$D:$D,'Revenue Analysis'!G$10)</f>
        <v>1699371.23875</v>
      </c>
      <c r="H24" s="88">
        <f>SUMIFS('Data Repository Table'!$J:$J,'Data Repository Table'!$A:$A,'Data Repository Table'!$A$3,'Data Repository Table'!$B:$B,'Data Repository Table'!$B$3,'Data Repository Table'!$C:$C,'Revenue Analysis'!$A$24,'Data Repository Table'!$G:$G,'Revenue Analysis'!$C18,'Data Repository Table'!$H:$H,'Revenue Analysis'!$D24,'Data Repository Table'!$D:$D,'Revenue Analysis'!H$10)</f>
        <v>1502189.2037500001</v>
      </c>
      <c r="I24" s="88">
        <f>SUMIFS('Data Repository Table'!$J:$J,'Data Repository Table'!$A:$A,'Data Repository Table'!$A$3,'Data Repository Table'!$B:$B,'Data Repository Table'!$B$3,'Data Repository Table'!$C:$C,'Revenue Analysis'!$A$24,'Data Repository Table'!$G:$G,'Revenue Analysis'!$C18,'Data Repository Table'!$H:$H,'Revenue Analysis'!$D24,'Data Repository Table'!$D:$D,'Revenue Analysis'!I$10)</f>
        <v>1650239.5062500001</v>
      </c>
      <c r="J24" s="88">
        <f>SUMIFS('Data Repository Table'!$J:$J,'Data Repository Table'!$A:$A,'Data Repository Table'!$A$3,'Data Repository Table'!$B:$B,'Data Repository Table'!$B$3,'Data Repository Table'!$C:$C,'Revenue Analysis'!$A$24,'Data Repository Table'!$G:$G,'Revenue Analysis'!$C18,'Data Repository Table'!$H:$H,'Revenue Analysis'!$D24,'Data Repository Table'!$D:$D,'Revenue Analysis'!J$10)</f>
        <v>1406546.085</v>
      </c>
      <c r="K24" s="88">
        <f>SUMIFS('Data Repository Table'!$J:$J,'Data Repository Table'!$A:$A,'Data Repository Table'!$A$3,'Data Repository Table'!$B:$B,'Data Repository Table'!$B$3,'Data Repository Table'!$C:$C,'Revenue Analysis'!$A$24,'Data Repository Table'!$G:$G,'Revenue Analysis'!$C18,'Data Repository Table'!$H:$H,'Revenue Analysis'!$D24,'Data Repository Table'!$D:$D,'Revenue Analysis'!K$10)</f>
        <v>2151540.1949999998</v>
      </c>
      <c r="L24" s="88">
        <f>SUMIFS('Data Repository Table'!$J:$J,'Data Repository Table'!$A:$A,'Data Repository Table'!$A$3,'Data Repository Table'!$B:$B,'Data Repository Table'!$B$3,'Data Repository Table'!$C:$C,'Revenue Analysis'!$A$24,'Data Repository Table'!$G:$G,'Revenue Analysis'!$C18,'Data Repository Table'!$H:$H,'Revenue Analysis'!$D24,'Data Repository Table'!$D:$D,'Revenue Analysis'!L$10)</f>
        <v>2191228.2262499998</v>
      </c>
      <c r="M24" s="88">
        <f>SUMIFS('Data Repository Table'!$J:$J,'Data Repository Table'!$A:$A,'Data Repository Table'!$A$3,'Data Repository Table'!$B:$B,'Data Repository Table'!$B$3,'Data Repository Table'!$C:$C,'Revenue Analysis'!$A$24,'Data Repository Table'!$G:$G,'Revenue Analysis'!$C18,'Data Repository Table'!$H:$H,'Revenue Analysis'!$D24,'Data Repository Table'!$D:$D,'Revenue Analysis'!M$10)</f>
        <v>1965526.61625</v>
      </c>
      <c r="N24" s="88">
        <f>SUMIFS('Data Repository Table'!$J:$J,'Data Repository Table'!$A:$A,'Data Repository Table'!$A$3,'Data Repository Table'!$B:$B,'Data Repository Table'!$B$3,'Data Repository Table'!$C:$C,'Revenue Analysis'!$A$24,'Data Repository Table'!$G:$G,'Revenue Analysis'!$C18,'Data Repository Table'!$H:$H,'Revenue Analysis'!$D24,'Data Repository Table'!$D:$D,'Revenue Analysis'!N$10)</f>
        <v>2084911.36</v>
      </c>
      <c r="O24" s="88">
        <f>SUMIFS('Data Repository Table'!$J:$J,'Data Repository Table'!$A:$A,'Data Repository Table'!$A$3,'Data Repository Table'!$B:$B,'Data Repository Table'!$B$3,'Data Repository Table'!$C:$C,'Revenue Analysis'!$A$24,'Data Repository Table'!$G:$G,'Revenue Analysis'!$C18,'Data Repository Table'!$H:$H,'Revenue Analysis'!$D24,'Data Repository Table'!$D:$D,'Revenue Analysis'!O$10)</f>
        <v>2053699.35375</v>
      </c>
      <c r="P24" s="88">
        <f>SUMIFS('Data Repository Table'!$J:$J,'Data Repository Table'!$A:$A,'Data Repository Table'!$A$3,'Data Repository Table'!$B:$B,'Data Repository Table'!$B$3,'Data Repository Table'!$C:$C,'Revenue Analysis'!$A$24,'Data Repository Table'!$G:$G,'Revenue Analysis'!$C18,'Data Repository Table'!$H:$H,'Revenue Analysis'!$D24,'Data Repository Table'!$D:$D,'Revenue Analysis'!P$10)</f>
        <v>2197266.9237500001</v>
      </c>
      <c r="Q24" s="88">
        <f>SUM(E24:P24)</f>
        <v>22620170.191250004</v>
      </c>
    </row>
    <row r="25" spans="1:22" ht="28.15" customHeight="1">
      <c r="A25" s="80" t="s">
        <v>66</v>
      </c>
      <c r="B25" s="80" t="s">
        <v>79</v>
      </c>
      <c r="C25" s="80" t="s">
        <v>39</v>
      </c>
      <c r="D25" s="80" t="s">
        <v>42</v>
      </c>
      <c r="E25" s="88">
        <f>SUMIFS('Data Repository Table'!$J:$J,'Data Repository Table'!$A:$A,'Data Repository Table'!$A$3,'Data Repository Table'!$B:$B,'Data Repository Table'!$B$3,'Data Repository Table'!$C:$C,'Revenue Analysis'!$A$24,'Data Repository Table'!$G:$G,'Revenue Analysis'!$C19,'Data Repository Table'!$H:$H,'Revenue Analysis'!$D25,'Data Repository Table'!$D:$D,'Revenue Analysis'!E$10)</f>
        <v>3532457.4424999999</v>
      </c>
      <c r="F25" s="88">
        <f>SUMIFS('Data Repository Table'!$J:$J,'Data Repository Table'!$A:$A,'Data Repository Table'!$A$3,'Data Repository Table'!$B:$B,'Data Repository Table'!$B$3,'Data Repository Table'!$C:$C,'Revenue Analysis'!$A$24,'Data Repository Table'!$G:$G,'Revenue Analysis'!$C19,'Data Repository Table'!$H:$H,'Revenue Analysis'!$D25,'Data Repository Table'!$D:$D,'Revenue Analysis'!F$10)</f>
        <v>3902845.5225</v>
      </c>
      <c r="G25" s="88">
        <f>SUMIFS('Data Repository Table'!$J:$J,'Data Repository Table'!$A:$A,'Data Repository Table'!$A$3,'Data Repository Table'!$B:$B,'Data Repository Table'!$B$3,'Data Repository Table'!$C:$C,'Revenue Analysis'!$A$24,'Data Repository Table'!$G:$G,'Revenue Analysis'!$C19,'Data Repository Table'!$H:$H,'Revenue Analysis'!$D25,'Data Repository Table'!$D:$D,'Revenue Analysis'!G$10)</f>
        <v>3398742.4775</v>
      </c>
      <c r="H25" s="88">
        <f>SUMIFS('Data Repository Table'!$J:$J,'Data Repository Table'!$A:$A,'Data Repository Table'!$A$3,'Data Repository Table'!$B:$B,'Data Repository Table'!$B$3,'Data Repository Table'!$C:$C,'Revenue Analysis'!$A$24,'Data Repository Table'!$G:$G,'Revenue Analysis'!$C19,'Data Repository Table'!$H:$H,'Revenue Analysis'!$D25,'Data Repository Table'!$D:$D,'Revenue Analysis'!H$10)</f>
        <v>3004378.4075000002</v>
      </c>
      <c r="I25" s="88">
        <f>SUMIFS('Data Repository Table'!$J:$J,'Data Repository Table'!$A:$A,'Data Repository Table'!$A$3,'Data Repository Table'!$B:$B,'Data Repository Table'!$B$3,'Data Repository Table'!$C:$C,'Revenue Analysis'!$A$24,'Data Repository Table'!$G:$G,'Revenue Analysis'!$C19,'Data Repository Table'!$H:$H,'Revenue Analysis'!$D25,'Data Repository Table'!$D:$D,'Revenue Analysis'!I$10)</f>
        <v>3300479.0125000002</v>
      </c>
      <c r="J25" s="88">
        <f>SUMIFS('Data Repository Table'!$J:$J,'Data Repository Table'!$A:$A,'Data Repository Table'!$A$3,'Data Repository Table'!$B:$B,'Data Repository Table'!$B$3,'Data Repository Table'!$C:$C,'Revenue Analysis'!$A$24,'Data Repository Table'!$G:$G,'Revenue Analysis'!$C19,'Data Repository Table'!$H:$H,'Revenue Analysis'!$D25,'Data Repository Table'!$D:$D,'Revenue Analysis'!J$10)</f>
        <v>2813092.17</v>
      </c>
      <c r="K25" s="88">
        <f>SUMIFS('Data Repository Table'!$J:$J,'Data Repository Table'!$A:$A,'Data Repository Table'!$A$3,'Data Repository Table'!$B:$B,'Data Repository Table'!$B$3,'Data Repository Table'!$C:$C,'Revenue Analysis'!$A$24,'Data Repository Table'!$G:$G,'Revenue Analysis'!$C19,'Data Repository Table'!$H:$H,'Revenue Analysis'!$D25,'Data Repository Table'!$D:$D,'Revenue Analysis'!K$10)</f>
        <v>4303080.3899999997</v>
      </c>
      <c r="L25" s="88">
        <f>SUMIFS('Data Repository Table'!$J:$J,'Data Repository Table'!$A:$A,'Data Repository Table'!$A$3,'Data Repository Table'!$B:$B,'Data Repository Table'!$B$3,'Data Repository Table'!$C:$C,'Revenue Analysis'!$A$24,'Data Repository Table'!$G:$G,'Revenue Analysis'!$C19,'Data Repository Table'!$H:$H,'Revenue Analysis'!$D25,'Data Repository Table'!$D:$D,'Revenue Analysis'!L$10)</f>
        <v>4382456.4524999997</v>
      </c>
      <c r="M25" s="88">
        <f>SUMIFS('Data Repository Table'!$J:$J,'Data Repository Table'!$A:$A,'Data Repository Table'!$A$3,'Data Repository Table'!$B:$B,'Data Repository Table'!$B$3,'Data Repository Table'!$C:$C,'Revenue Analysis'!$A$24,'Data Repository Table'!$G:$G,'Revenue Analysis'!$C19,'Data Repository Table'!$H:$H,'Revenue Analysis'!$D25,'Data Repository Table'!$D:$D,'Revenue Analysis'!M$10)</f>
        <v>3931053.2324999999</v>
      </c>
      <c r="N25" s="88">
        <f>SUMIFS('Data Repository Table'!$J:$J,'Data Repository Table'!$A:$A,'Data Repository Table'!$A$3,'Data Repository Table'!$B:$B,'Data Repository Table'!$B$3,'Data Repository Table'!$C:$C,'Revenue Analysis'!$A$24,'Data Repository Table'!$G:$G,'Revenue Analysis'!$C19,'Data Repository Table'!$H:$H,'Revenue Analysis'!$D25,'Data Repository Table'!$D:$D,'Revenue Analysis'!N$10)</f>
        <v>4169822.72</v>
      </c>
      <c r="O25" s="88">
        <f>SUMIFS('Data Repository Table'!$J:$J,'Data Repository Table'!$A:$A,'Data Repository Table'!$A$3,'Data Repository Table'!$B:$B,'Data Repository Table'!$B$3,'Data Repository Table'!$C:$C,'Revenue Analysis'!$A$24,'Data Repository Table'!$G:$G,'Revenue Analysis'!$C19,'Data Repository Table'!$H:$H,'Revenue Analysis'!$D25,'Data Repository Table'!$D:$D,'Revenue Analysis'!O$10)</f>
        <v>4107398.7075</v>
      </c>
      <c r="P25" s="88">
        <f>SUMIFS('Data Repository Table'!$J:$J,'Data Repository Table'!$A:$A,'Data Repository Table'!$A$3,'Data Repository Table'!$B:$B,'Data Repository Table'!$B$3,'Data Repository Table'!$C:$C,'Revenue Analysis'!$A$24,'Data Repository Table'!$G:$G,'Revenue Analysis'!$C19,'Data Repository Table'!$H:$H,'Revenue Analysis'!$D25,'Data Repository Table'!$D:$D,'Revenue Analysis'!P$10)</f>
        <v>4394533.8475000001</v>
      </c>
      <c r="Q25" s="88">
        <f>SUM(E25:P25)</f>
        <v>45240340.382500008</v>
      </c>
    </row>
    <row r="26" spans="1:22" ht="28.15" customHeight="1">
      <c r="A26" s="80" t="s">
        <v>66</v>
      </c>
      <c r="B26" s="80" t="s">
        <v>79</v>
      </c>
      <c r="C26" s="80" t="s">
        <v>43</v>
      </c>
      <c r="D26" s="80" t="s">
        <v>40</v>
      </c>
      <c r="E26" s="88">
        <f>SUMIFS('Data Repository Table'!$J:$J,'Data Repository Table'!$A:$A,'Data Repository Table'!$A$3,'Data Repository Table'!$B:$B,'Data Repository Table'!$B$3,'Data Repository Table'!$C:$C,'Revenue Analysis'!$A$24,'Data Repository Table'!$G:$G,'Revenue Analysis'!$C20,'Data Repository Table'!$H:$H,'Revenue Analysis'!$D26,'Data Repository Table'!$D:$D,'Revenue Analysis'!E$10)</f>
        <v>1554281.2747</v>
      </c>
      <c r="F26" s="88">
        <f>SUMIFS('Data Repository Table'!$J:$J,'Data Repository Table'!$A:$A,'Data Repository Table'!$A$3,'Data Repository Table'!$B:$B,'Data Repository Table'!$B$3,'Data Repository Table'!$C:$C,'Revenue Analysis'!$A$24,'Data Repository Table'!$G:$G,'Revenue Analysis'!$C20,'Data Repository Table'!$H:$H,'Revenue Analysis'!$D26,'Data Repository Table'!$D:$D,'Revenue Analysis'!F$10)</f>
        <v>1717252.0299</v>
      </c>
      <c r="G26" s="88">
        <f>SUMIFS('Data Repository Table'!$J:$J,'Data Repository Table'!$A:$A,'Data Repository Table'!$A$3,'Data Repository Table'!$B:$B,'Data Repository Table'!$B$3,'Data Repository Table'!$C:$C,'Revenue Analysis'!$A$24,'Data Repository Table'!$G:$G,'Revenue Analysis'!$C20,'Data Repository Table'!$H:$H,'Revenue Analysis'!$D26,'Data Repository Table'!$D:$D,'Revenue Analysis'!G$10)</f>
        <v>1495446.6901</v>
      </c>
      <c r="H26" s="88">
        <f>SUMIFS('Data Repository Table'!$J:$J,'Data Repository Table'!$A:$A,'Data Repository Table'!$A$3,'Data Repository Table'!$B:$B,'Data Repository Table'!$B$3,'Data Repository Table'!$C:$C,'Revenue Analysis'!$A$24,'Data Repository Table'!$G:$G,'Revenue Analysis'!$C20,'Data Repository Table'!$H:$H,'Revenue Analysis'!$D26,'Data Repository Table'!$D:$D,'Revenue Analysis'!H$10)</f>
        <v>1321926.4993</v>
      </c>
      <c r="I26" s="88">
        <f>SUMIFS('Data Repository Table'!$J:$J,'Data Repository Table'!$A:$A,'Data Repository Table'!$A$3,'Data Repository Table'!$B:$B,'Data Repository Table'!$B$3,'Data Repository Table'!$C:$C,'Revenue Analysis'!$A$24,'Data Repository Table'!$G:$G,'Revenue Analysis'!$C20,'Data Repository Table'!$H:$H,'Revenue Analysis'!$D26,'Data Repository Table'!$D:$D,'Revenue Analysis'!I$10)</f>
        <v>1452210.7655</v>
      </c>
      <c r="J26" s="88">
        <f>SUMIFS('Data Repository Table'!$J:$J,'Data Repository Table'!$A:$A,'Data Repository Table'!$A$3,'Data Repository Table'!$B:$B,'Data Repository Table'!$B$3,'Data Repository Table'!$C:$C,'Revenue Analysis'!$A$24,'Data Repository Table'!$G:$G,'Revenue Analysis'!$C20,'Data Repository Table'!$H:$H,'Revenue Analysis'!$D26,'Data Repository Table'!$D:$D,'Revenue Analysis'!J$10)</f>
        <v>1237760.5548</v>
      </c>
      <c r="K26" s="88">
        <f>SUMIFS('Data Repository Table'!$J:$J,'Data Repository Table'!$A:$A,'Data Repository Table'!$A$3,'Data Repository Table'!$B:$B,'Data Repository Table'!$B$3,'Data Repository Table'!$C:$C,'Revenue Analysis'!$A$24,'Data Repository Table'!$G:$G,'Revenue Analysis'!$C20,'Data Repository Table'!$H:$H,'Revenue Analysis'!$D26,'Data Repository Table'!$D:$D,'Revenue Analysis'!K$10)</f>
        <v>1893355.3716</v>
      </c>
      <c r="L26" s="88">
        <f>SUMIFS('Data Repository Table'!$J:$J,'Data Repository Table'!$A:$A,'Data Repository Table'!$A$3,'Data Repository Table'!$B:$B,'Data Repository Table'!$B$3,'Data Repository Table'!$C:$C,'Revenue Analysis'!$A$24,'Data Repository Table'!$G:$G,'Revenue Analysis'!$C20,'Data Repository Table'!$H:$H,'Revenue Analysis'!$D26,'Data Repository Table'!$D:$D,'Revenue Analysis'!L$10)</f>
        <v>1928280.8390999998</v>
      </c>
      <c r="M26" s="88">
        <f>SUMIFS('Data Repository Table'!$J:$J,'Data Repository Table'!$A:$A,'Data Repository Table'!$A$3,'Data Repository Table'!$B:$B,'Data Repository Table'!$B$3,'Data Repository Table'!$C:$C,'Revenue Analysis'!$A$24,'Data Repository Table'!$G:$G,'Revenue Analysis'!$C20,'Data Repository Table'!$H:$H,'Revenue Analysis'!$D26,'Data Repository Table'!$D:$D,'Revenue Analysis'!M$10)</f>
        <v>1729663.4223</v>
      </c>
      <c r="N26" s="88">
        <f>SUMIFS('Data Repository Table'!$J:$J,'Data Repository Table'!$A:$A,'Data Repository Table'!$A$3,'Data Repository Table'!$B:$B,'Data Repository Table'!$B$3,'Data Repository Table'!$C:$C,'Revenue Analysis'!$A$24,'Data Repository Table'!$G:$G,'Revenue Analysis'!$C20,'Data Repository Table'!$H:$H,'Revenue Analysis'!$D26,'Data Repository Table'!$D:$D,'Revenue Analysis'!N$10)</f>
        <v>1834721.9968000001</v>
      </c>
      <c r="O26" s="88">
        <f>SUMIFS('Data Repository Table'!$J:$J,'Data Repository Table'!$A:$A,'Data Repository Table'!$A$3,'Data Repository Table'!$B:$B,'Data Repository Table'!$B$3,'Data Repository Table'!$C:$C,'Revenue Analysis'!$A$24,'Data Repository Table'!$G:$G,'Revenue Analysis'!$C20,'Data Repository Table'!$H:$H,'Revenue Analysis'!$D26,'Data Repository Table'!$D:$D,'Revenue Analysis'!O$10)</f>
        <v>1807255.4313000001</v>
      </c>
      <c r="P26" s="88">
        <f>SUMIFS('Data Repository Table'!$J:$J,'Data Repository Table'!$A:$A,'Data Repository Table'!$A$3,'Data Repository Table'!$B:$B,'Data Repository Table'!$B$3,'Data Repository Table'!$C:$C,'Revenue Analysis'!$A$24,'Data Repository Table'!$G:$G,'Revenue Analysis'!$C20,'Data Repository Table'!$H:$H,'Revenue Analysis'!$D26,'Data Repository Table'!$D:$D,'Revenue Analysis'!P$10)</f>
        <v>1933594.8929000001</v>
      </c>
      <c r="Q26" s="88">
        <f>SUM(E26:P26)</f>
        <v>19905749.768300001</v>
      </c>
    </row>
    <row r="27" spans="1:22" ht="28.15" customHeight="1">
      <c r="A27" s="80" t="s">
        <v>66</v>
      </c>
      <c r="B27" s="80" t="s">
        <v>79</v>
      </c>
      <c r="C27" s="80" t="s">
        <v>43</v>
      </c>
      <c r="D27" s="80" t="s">
        <v>42</v>
      </c>
      <c r="E27" s="88">
        <f>SUMIFS('Data Repository Table'!$J:$J,'Data Repository Table'!$A:$A,'Data Repository Table'!$A$3,'Data Repository Table'!$B:$B,'Data Repository Table'!$B$3,'Data Repository Table'!$C:$C,'Revenue Analysis'!$A$24,'Data Repository Table'!$G:$G,'Revenue Analysis'!$C21,'Data Repository Table'!$H:$H,'Revenue Analysis'!$D27,'Data Repository Table'!$D:$D,'Revenue Analysis'!E$10)</f>
        <v>2825965.9539999999</v>
      </c>
      <c r="F27" s="88">
        <f>SUMIFS('Data Repository Table'!$J:$J,'Data Repository Table'!$A:$A,'Data Repository Table'!$A$3,'Data Repository Table'!$B:$B,'Data Repository Table'!$B$3,'Data Repository Table'!$C:$C,'Revenue Analysis'!$A$24,'Data Repository Table'!$G:$G,'Revenue Analysis'!$C21,'Data Repository Table'!$H:$H,'Revenue Analysis'!$D27,'Data Repository Table'!$D:$D,'Revenue Analysis'!F$10)</f>
        <v>2122276.4180000001</v>
      </c>
      <c r="G27" s="88">
        <f>SUMIFS('Data Repository Table'!$J:$J,'Data Repository Table'!$A:$A,'Data Repository Table'!$A$3,'Data Repository Table'!$B:$B,'Data Repository Table'!$B$3,'Data Repository Table'!$C:$C,'Revenue Analysis'!$A$24,'Data Repository Table'!$G:$G,'Revenue Analysis'!$C21,'Data Repository Table'!$H:$H,'Revenue Analysis'!$D27,'Data Repository Table'!$D:$D,'Revenue Analysis'!G$10)</f>
        <v>3718993.9819999998</v>
      </c>
      <c r="H27" s="88">
        <f>SUMIFS('Data Repository Table'!$J:$J,'Data Repository Table'!$A:$A,'Data Repository Table'!$A$3,'Data Repository Table'!$B:$B,'Data Repository Table'!$B$3,'Data Repository Table'!$C:$C,'Revenue Analysis'!$A$24,'Data Repository Table'!$G:$G,'Revenue Analysis'!$C21,'Data Repository Table'!$H:$H,'Revenue Analysis'!$D27,'Data Repository Table'!$D:$D,'Revenue Analysis'!H$10)</f>
        <v>3403502.7259999998</v>
      </c>
      <c r="I27" s="88">
        <f>SUMIFS('Data Repository Table'!$J:$J,'Data Repository Table'!$A:$A,'Data Repository Table'!$A$3,'Data Repository Table'!$B:$B,'Data Repository Table'!$B$3,'Data Repository Table'!$C:$C,'Revenue Analysis'!$A$24,'Data Repository Table'!$G:$G,'Revenue Analysis'!$C21,'Data Repository Table'!$H:$H,'Revenue Analysis'!$D27,'Data Repository Table'!$D:$D,'Revenue Analysis'!I$10)</f>
        <v>2640383.2100000004</v>
      </c>
      <c r="J27" s="88">
        <f>SUMIFS('Data Repository Table'!$J:$J,'Data Repository Table'!$A:$A,'Data Repository Table'!$A$3,'Data Repository Table'!$B:$B,'Data Repository Table'!$B$3,'Data Repository Table'!$C:$C,'Revenue Analysis'!$A$24,'Data Repository Table'!$G:$G,'Revenue Analysis'!$C21,'Data Repository Table'!$H:$H,'Revenue Analysis'!$D27,'Data Repository Table'!$D:$D,'Revenue Analysis'!J$10)</f>
        <v>3250473.736</v>
      </c>
      <c r="K27" s="88">
        <f>SUMIFS('Data Repository Table'!$J:$J,'Data Repository Table'!$A:$A,'Data Repository Table'!$A$3,'Data Repository Table'!$B:$B,'Data Repository Table'!$B$3,'Data Repository Table'!$C:$C,'Revenue Analysis'!$A$24,'Data Repository Table'!$G:$G,'Revenue Analysis'!$C21,'Data Repository Table'!$H:$H,'Revenue Analysis'!$D27,'Data Repository Table'!$D:$D,'Revenue Analysis'!K$10)</f>
        <v>3442464.3119999999</v>
      </c>
      <c r="L27" s="88">
        <f>SUMIFS('Data Repository Table'!$J:$J,'Data Repository Table'!$A:$A,'Data Repository Table'!$A$3,'Data Repository Table'!$B:$B,'Data Repository Table'!$B$3,'Data Repository Table'!$C:$C,'Revenue Analysis'!$A$24,'Data Repository Table'!$G:$G,'Revenue Analysis'!$C21,'Data Repository Table'!$H:$H,'Revenue Analysis'!$D27,'Data Repository Table'!$D:$D,'Revenue Analysis'!L$10)</f>
        <v>3505965.162</v>
      </c>
      <c r="M27" s="88">
        <f>SUMIFS('Data Repository Table'!$J:$J,'Data Repository Table'!$A:$A,'Data Repository Table'!$A$3,'Data Repository Table'!$B:$B,'Data Repository Table'!$B$3,'Data Repository Table'!$C:$C,'Revenue Analysis'!$A$24,'Data Repository Table'!$G:$G,'Revenue Analysis'!$C21,'Data Repository Table'!$H:$H,'Revenue Analysis'!$D27,'Data Repository Table'!$D:$D,'Revenue Analysis'!M$10)</f>
        <v>3144842.5860000001</v>
      </c>
      <c r="N27" s="88">
        <f>SUMIFS('Data Repository Table'!$J:$J,'Data Repository Table'!$A:$A,'Data Repository Table'!$A$3,'Data Repository Table'!$B:$B,'Data Repository Table'!$B$3,'Data Repository Table'!$C:$C,'Revenue Analysis'!$A$24,'Data Repository Table'!$G:$G,'Revenue Analysis'!$C21,'Data Repository Table'!$H:$H,'Revenue Analysis'!$D27,'Data Repository Table'!$D:$D,'Revenue Analysis'!N$10)</f>
        <v>3335858.1760000004</v>
      </c>
      <c r="O27" s="88">
        <f>SUMIFS('Data Repository Table'!$J:$J,'Data Repository Table'!$A:$A,'Data Repository Table'!$A$3,'Data Repository Table'!$B:$B,'Data Repository Table'!$B$3,'Data Repository Table'!$C:$C,'Revenue Analysis'!$A$24,'Data Repository Table'!$G:$G,'Revenue Analysis'!$C21,'Data Repository Table'!$H:$H,'Revenue Analysis'!$D27,'Data Repository Table'!$D:$D,'Revenue Analysis'!O$10)</f>
        <v>3285918.966</v>
      </c>
      <c r="P27" s="88">
        <f>SUMIFS('Data Repository Table'!$J:$J,'Data Repository Table'!$A:$A,'Data Repository Table'!$A$3,'Data Repository Table'!$B:$B,'Data Repository Table'!$B$3,'Data Repository Table'!$C:$C,'Revenue Analysis'!$A$24,'Data Repository Table'!$G:$G,'Revenue Analysis'!$C21,'Data Repository Table'!$H:$H,'Revenue Analysis'!$D27,'Data Repository Table'!$D:$D,'Revenue Analysis'!P$10)</f>
        <v>3515627.0780000002</v>
      </c>
      <c r="Q27" s="88">
        <f>SUM(E27:P27)</f>
        <v>38192272.306000002</v>
      </c>
    </row>
    <row r="28" spans="1:22" ht="28.15" customHeight="1">
      <c r="A28" s="80" t="s">
        <v>66</v>
      </c>
      <c r="B28" s="80" t="s">
        <v>79</v>
      </c>
      <c r="C28" s="80" t="s">
        <v>44</v>
      </c>
      <c r="D28" s="80" t="s">
        <v>40</v>
      </c>
      <c r="E28" s="88">
        <f>SUMIFS('Data Repository Table'!$J:$J,'Data Repository Table'!$A:$A,'Data Repository Table'!$A$3,'Data Repository Table'!$B:$B,'Data Repository Table'!$B$3,'Data Repository Table'!$C:$C,'Revenue Analysis'!$A$24,'Data Repository Table'!$G:$G,'Revenue Analysis'!$C22,'Data Repository Table'!$H:$H,'Revenue Analysis'!$D28,'Data Repository Table'!$D:$D,'Revenue Analysis'!E$10)</f>
        <v>3037913.400549999</v>
      </c>
      <c r="F28" s="88">
        <f>SUMIFS('Data Repository Table'!$J:$J,'Data Repository Table'!$A:$A,'Data Repository Table'!$A$3,'Data Repository Table'!$B:$B,'Data Repository Table'!$B$3,'Data Repository Table'!$C:$C,'Revenue Analysis'!$A$24,'Data Repository Table'!$G:$G,'Revenue Analysis'!$C22,'Data Repository Table'!$H:$H,'Revenue Analysis'!$D28,'Data Repository Table'!$D:$D,'Revenue Analysis'!F$10)</f>
        <v>3356447.1493499991</v>
      </c>
      <c r="G28" s="88">
        <f>SUMIFS('Data Repository Table'!$J:$J,'Data Repository Table'!$A:$A,'Data Repository Table'!$A$3,'Data Repository Table'!$B:$B,'Data Repository Table'!$B$3,'Data Repository Table'!$C:$C,'Revenue Analysis'!$A$24,'Data Repository Table'!$G:$G,'Revenue Analysis'!$C22,'Data Repository Table'!$H:$H,'Revenue Analysis'!$D28,'Data Repository Table'!$D:$D,'Revenue Analysis'!G$10)</f>
        <v>2922918.5306499992</v>
      </c>
      <c r="H28" s="88">
        <f>SUMIFS('Data Repository Table'!$J:$J,'Data Repository Table'!$A:$A,'Data Repository Table'!$A$3,'Data Repository Table'!$B:$B,'Data Repository Table'!$B$3,'Data Repository Table'!$C:$C,'Revenue Analysis'!$A$24,'Data Repository Table'!$G:$G,'Revenue Analysis'!$C22,'Data Repository Table'!$H:$H,'Revenue Analysis'!$D28,'Data Repository Table'!$D:$D,'Revenue Analysis'!H$10)</f>
        <v>2583765.4304499994</v>
      </c>
      <c r="I28" s="88">
        <f>SUMIFS('Data Repository Table'!$J:$J,'Data Repository Table'!$A:$A,'Data Repository Table'!$A$3,'Data Repository Table'!$B:$B,'Data Repository Table'!$B$3,'Data Repository Table'!$C:$C,'Revenue Analysis'!$A$24,'Data Repository Table'!$G:$G,'Revenue Analysis'!$C22,'Data Repository Table'!$H:$H,'Revenue Analysis'!$D28,'Data Repository Table'!$D:$D,'Revenue Analysis'!I$10)</f>
        <v>2838411.9507499994</v>
      </c>
      <c r="J28" s="88">
        <f>SUMIFS('Data Repository Table'!$J:$J,'Data Repository Table'!$A:$A,'Data Repository Table'!$A$3,'Data Repository Table'!$B:$B,'Data Repository Table'!$B$3,'Data Repository Table'!$C:$C,'Revenue Analysis'!$A$24,'Data Repository Table'!$G:$G,'Revenue Analysis'!$C22,'Data Repository Table'!$H:$H,'Revenue Analysis'!$D28,'Data Repository Table'!$D:$D,'Revenue Analysis'!J$10)</f>
        <v>2419259.2661999995</v>
      </c>
      <c r="K28" s="88">
        <f>SUMIFS('Data Repository Table'!$J:$J,'Data Repository Table'!$A:$A,'Data Repository Table'!$A$3,'Data Repository Table'!$B:$B,'Data Repository Table'!$B$3,'Data Repository Table'!$C:$C,'Revenue Analysis'!$A$24,'Data Repository Table'!$G:$G,'Revenue Analysis'!$C22,'Data Repository Table'!$H:$H,'Revenue Analysis'!$D28,'Data Repository Table'!$D:$D,'Revenue Analysis'!K$10)</f>
        <v>3700649.1353999986</v>
      </c>
      <c r="L28" s="88">
        <f>SUMIFS('Data Repository Table'!$J:$J,'Data Repository Table'!$A:$A,'Data Repository Table'!$A$3,'Data Repository Table'!$B:$B,'Data Repository Table'!$B$3,'Data Repository Table'!$C:$C,'Revenue Analysis'!$A$24,'Data Repository Table'!$G:$G,'Revenue Analysis'!$C22,'Data Repository Table'!$H:$H,'Revenue Analysis'!$D28,'Data Repository Table'!$D:$D,'Revenue Analysis'!L$10)</f>
        <v>3768912.5491499985</v>
      </c>
      <c r="M28" s="88">
        <f>SUMIFS('Data Repository Table'!$J:$J,'Data Repository Table'!$A:$A,'Data Repository Table'!$A$3,'Data Repository Table'!$B:$B,'Data Repository Table'!$B$3,'Data Repository Table'!$C:$C,'Revenue Analysis'!$A$24,'Data Repository Table'!$G:$G,'Revenue Analysis'!$C22,'Data Repository Table'!$H:$H,'Revenue Analysis'!$D28,'Data Repository Table'!$D:$D,'Revenue Analysis'!M$10)</f>
        <v>3380705.7799499989</v>
      </c>
      <c r="N28" s="88">
        <f>SUMIFS('Data Repository Table'!$J:$J,'Data Repository Table'!$A:$A,'Data Repository Table'!$A$3,'Data Repository Table'!$B:$B,'Data Repository Table'!$B$3,'Data Repository Table'!$C:$C,'Revenue Analysis'!$A$24,'Data Repository Table'!$G:$G,'Revenue Analysis'!$C22,'Data Repository Table'!$H:$H,'Revenue Analysis'!$D28,'Data Repository Table'!$D:$D,'Revenue Analysis'!N$10)</f>
        <v>3586047.5391999991</v>
      </c>
      <c r="O28" s="88">
        <f>SUMIFS('Data Repository Table'!$J:$J,'Data Repository Table'!$A:$A,'Data Repository Table'!$A$3,'Data Repository Table'!$B:$B,'Data Repository Table'!$B$3,'Data Repository Table'!$C:$C,'Revenue Analysis'!$A$24,'Data Repository Table'!$G:$G,'Revenue Analysis'!$C22,'Data Repository Table'!$H:$H,'Revenue Analysis'!$D28,'Data Repository Table'!$D:$D,'Revenue Analysis'!O$10)</f>
        <v>3032362.88845</v>
      </c>
      <c r="P28" s="88">
        <f>SUMIFS('Data Repository Table'!$J:$J,'Data Repository Table'!$A:$A,'Data Repository Table'!$A$3,'Data Repository Table'!$B:$B,'Data Repository Table'!$B$3,'Data Repository Table'!$C:$C,'Revenue Analysis'!$A$24,'Data Repository Table'!$G:$G,'Revenue Analysis'!$C22,'Data Repository Table'!$H:$H,'Revenue Analysis'!$D28,'Data Repository Table'!$D:$D,'Revenue Analysis'!P$10)</f>
        <v>3079299.10885</v>
      </c>
      <c r="Q28" s="88">
        <f>SUM(E28:P28)</f>
        <v>37706692.728949994</v>
      </c>
    </row>
    <row r="30" spans="1:22" s="92" customFormat="1" ht="40.5" customHeight="1">
      <c r="A30" s="153" t="s">
        <v>80</v>
      </c>
      <c r="B30" s="154"/>
      <c r="C30" s="154"/>
      <c r="D30" s="154"/>
      <c r="E30" s="154"/>
      <c r="F30" s="154"/>
      <c r="G30" s="154"/>
      <c r="H30" s="154"/>
      <c r="I30" s="154"/>
      <c r="J30" s="154"/>
      <c r="K30" s="154"/>
      <c r="L30" s="154"/>
      <c r="M30" s="154"/>
      <c r="N30" s="154"/>
      <c r="O30" s="154"/>
      <c r="P30" s="154"/>
      <c r="Q30" s="154"/>
      <c r="R30" s="154"/>
      <c r="S30" s="154"/>
      <c r="T30" s="154"/>
      <c r="U30" s="154"/>
      <c r="V30" s="83"/>
    </row>
    <row r="31" spans="1:22" s="92" customFormat="1" ht="28.15" customHeight="1">
      <c r="A31" s="153" t="s">
        <v>81</v>
      </c>
      <c r="B31" s="169"/>
      <c r="C31" s="169"/>
      <c r="D31" s="169"/>
      <c r="E31" s="169"/>
      <c r="F31" s="169"/>
      <c r="G31" s="169"/>
      <c r="H31" s="169"/>
      <c r="I31" s="169"/>
      <c r="J31" s="169"/>
      <c r="K31" s="169"/>
      <c r="L31" s="169"/>
      <c r="M31" s="169"/>
      <c r="N31" s="169"/>
      <c r="O31" s="169"/>
      <c r="P31" s="169"/>
      <c r="Q31" s="169"/>
      <c r="R31" s="169"/>
      <c r="S31" s="169"/>
      <c r="T31" s="169"/>
      <c r="U31" s="169"/>
      <c r="V31" s="169"/>
    </row>
    <row r="32" spans="1:22" s="84" customFormat="1" ht="28.15" customHeight="1">
      <c r="A32" s="85" t="s">
        <v>19</v>
      </c>
      <c r="B32" s="85" t="s">
        <v>76</v>
      </c>
      <c r="C32" s="85" t="s">
        <v>38</v>
      </c>
      <c r="E32" s="86">
        <v>41456</v>
      </c>
      <c r="F32" s="86">
        <v>41487</v>
      </c>
      <c r="G32" s="86">
        <v>41518</v>
      </c>
      <c r="H32" s="86">
        <v>41548</v>
      </c>
      <c r="I32" s="86">
        <v>41579</v>
      </c>
      <c r="J32" s="86">
        <v>41609</v>
      </c>
      <c r="K32" s="86">
        <v>41640</v>
      </c>
      <c r="L32" s="86">
        <v>41671</v>
      </c>
      <c r="M32" s="86">
        <v>41699</v>
      </c>
      <c r="N32" s="86">
        <v>41730</v>
      </c>
      <c r="O32" s="86">
        <v>41760</v>
      </c>
      <c r="P32" s="86">
        <v>41791</v>
      </c>
    </row>
    <row r="33" spans="1:17" s="84" customFormat="1" ht="28.15" customHeight="1">
      <c r="A33" s="85"/>
      <c r="B33" s="85"/>
      <c r="C33" s="85"/>
      <c r="Q33" s="94" t="s">
        <v>78</v>
      </c>
    </row>
    <row r="34" spans="1:17" ht="28.15" customHeight="1">
      <c r="A34" s="80" t="s">
        <v>37</v>
      </c>
      <c r="B34" s="80" t="s">
        <v>79</v>
      </c>
      <c r="C34" s="80" t="s">
        <v>39</v>
      </c>
      <c r="E34" s="88">
        <f>SUMIFS('Data Repository Table'!$J:$J,'Data Repository Table'!$A:$A,'Data Repository Table'!$A$3,'Data Repository Table'!$B:$B,'Data Repository Table'!$B$3,'Data Repository Table'!$C:$C,'Revenue Analysis'!$A34,'Data Repository Table'!$G:$G,'Revenue Analysis'!$C34,'Data Repository Table'!$D:$D,'Revenue Analysis'!E$32)</f>
        <v>3094536.9986999994</v>
      </c>
      <c r="F34" s="88">
        <f>SUMIFS('Data Repository Table'!$J:$J,'Data Repository Table'!$A:$A,'Data Repository Table'!$A$3,'Data Repository Table'!$B:$B,'Data Repository Table'!$B$3,'Data Repository Table'!$C:$C,'Revenue Analysis'!$A34,'Data Repository Table'!$G:$G,'Revenue Analysis'!$C34,'Data Repository Table'!$D:$D,'Revenue Analysis'!F$32)</f>
        <v>2980521.8105250001</v>
      </c>
      <c r="G34" s="88">
        <f>SUMIFS('Data Repository Table'!$J:$J,'Data Repository Table'!$A:$A,'Data Repository Table'!$A$3,'Data Repository Table'!$B:$B,'Data Repository Table'!$B$3,'Data Repository Table'!$C:$C,'Revenue Analysis'!$A34,'Data Repository Table'!$G:$G,'Revenue Analysis'!$C34,'Data Repository Table'!$D:$D,'Revenue Analysis'!G$32)</f>
        <v>2752413.7409999999</v>
      </c>
      <c r="H34" s="88">
        <f>SUMIFS('Data Repository Table'!$J:$J,'Data Repository Table'!$A:$A,'Data Repository Table'!$A$3,'Data Repository Table'!$B:$B,'Data Repository Table'!$B$3,'Data Repository Table'!$C:$C,'Revenue Analysis'!$A34,'Data Repository Table'!$G:$G,'Revenue Analysis'!$C34,'Data Repository Table'!$D:$D,'Revenue Analysis'!H$32)</f>
        <v>2732151.9371999996</v>
      </c>
      <c r="I34" s="88">
        <f>SUMIFS('Data Repository Table'!$J:$J,'Data Repository Table'!$A:$A,'Data Repository Table'!$A$3,'Data Repository Table'!$B:$B,'Data Repository Table'!$B$3,'Data Repository Table'!$C:$C,'Revenue Analysis'!$A34,'Data Repository Table'!$G:$G,'Revenue Analysis'!$C34,'Data Repository Table'!$D:$D,'Revenue Analysis'!I$32)</f>
        <v>2885028.0122999996</v>
      </c>
      <c r="J34" s="88">
        <f>SUMIFS('Data Repository Table'!$J:$J,'Data Repository Table'!$A:$A,'Data Repository Table'!$A$3,'Data Repository Table'!$B:$B,'Data Repository Table'!$B$3,'Data Repository Table'!$C:$C,'Revenue Analysis'!$A34,'Data Repository Table'!$G:$G,'Revenue Analysis'!$C34,'Data Repository Table'!$D:$D,'Revenue Analysis'!J$32)</f>
        <v>2815308.3782250006</v>
      </c>
      <c r="K34" s="88">
        <f>SUMIFS('Data Repository Table'!$J:$J,'Data Repository Table'!$A:$A,'Data Repository Table'!$A$3,'Data Repository Table'!$B:$B,'Data Repository Table'!$B$3,'Data Repository Table'!$C:$C,'Revenue Analysis'!$A34,'Data Repository Table'!$G:$G,'Revenue Analysis'!$C34,'Data Repository Table'!$D:$D,'Revenue Analysis'!K$32)</f>
        <v>4092821.3597249994</v>
      </c>
      <c r="L34" s="88">
        <f>SUMIFS('Data Repository Table'!$J:$J,'Data Repository Table'!$A:$A,'Data Repository Table'!$A$3,'Data Repository Table'!$B:$B,'Data Repository Table'!$B$3,'Data Repository Table'!$C:$C,'Revenue Analysis'!$A34,'Data Repository Table'!$G:$G,'Revenue Analysis'!$C34,'Data Repository Table'!$D:$D,'Revenue Analysis'!L$32)</f>
        <v>3622839.5636999998</v>
      </c>
      <c r="M34" s="88">
        <f>SUMIFS('Data Repository Table'!$J:$J,'Data Repository Table'!$A:$A,'Data Repository Table'!$A$3,'Data Repository Table'!$B:$B,'Data Repository Table'!$B$3,'Data Repository Table'!$C:$C,'Revenue Analysis'!$A34,'Data Repository Table'!$G:$G,'Revenue Analysis'!$C34,'Data Repository Table'!$D:$D,'Revenue Analysis'!M$32)</f>
        <v>3818238.1009499999</v>
      </c>
      <c r="N34" s="88">
        <f>SUMIFS('Data Repository Table'!$J:$J,'Data Repository Table'!$A:$A,'Data Repository Table'!$A$3,'Data Repository Table'!$B:$B,'Data Repository Table'!$B$3,'Data Repository Table'!$C:$C,'Revenue Analysis'!$A34,'Data Repository Table'!$G:$G,'Revenue Analysis'!$C34,'Data Repository Table'!$D:$D,'Revenue Analysis'!N$32)</f>
        <v>2789853.534825</v>
      </c>
      <c r="O34" s="88">
        <f>SUMIFS('Data Repository Table'!$J:$J,'Data Repository Table'!$A:$A,'Data Repository Table'!$A$3,'Data Repository Table'!$B:$B,'Data Repository Table'!$B$3,'Data Repository Table'!$C:$C,'Revenue Analysis'!$A34,'Data Repository Table'!$G:$G,'Revenue Analysis'!$C34,'Data Repository Table'!$D:$D,'Revenue Analysis'!O$32)</f>
        <v>2822646.2911499999</v>
      </c>
      <c r="P34" s="88">
        <f>SUMIFS('Data Repository Table'!$J:$J,'Data Repository Table'!$A:$A,'Data Repository Table'!$A$3,'Data Repository Table'!$B:$B,'Data Repository Table'!$B$3,'Data Repository Table'!$C:$C,'Revenue Analysis'!$A34,'Data Repository Table'!$G:$G,'Revenue Analysis'!$C34,'Data Repository Table'!$D:$D,'Revenue Analysis'!P$32)</f>
        <v>2712379.18035</v>
      </c>
      <c r="Q34" s="88">
        <f>SUM(E34:P34)</f>
        <v>37118738.908649988</v>
      </c>
    </row>
    <row r="35" spans="1:17" ht="28.15" customHeight="1">
      <c r="A35" s="80" t="s">
        <v>37</v>
      </c>
      <c r="B35" s="80" t="s">
        <v>79</v>
      </c>
      <c r="C35" s="80" t="s">
        <v>43</v>
      </c>
      <c r="E35" s="88">
        <f>SUMIFS('Data Repository Table'!$J:$J,'Data Repository Table'!$A:$A,'Data Repository Table'!$A$3,'Data Repository Table'!$B:$B,'Data Repository Table'!$B$3,'Data Repository Table'!$C:$C,'Revenue Analysis'!$A35,'Data Repository Table'!$G:$G,'Revenue Analysis'!$C35,'Data Repository Table'!$D:$D,'Revenue Analysis'!E$32)</f>
        <v>1523285.8376100748</v>
      </c>
      <c r="F35" s="88">
        <f>SUMIFS('Data Repository Table'!$J:$J,'Data Repository Table'!$A:$A,'Data Repository Table'!$A$3,'Data Repository Table'!$B:$B,'Data Repository Table'!$B$3,'Data Repository Table'!$C:$C,'Revenue Analysis'!$A35,'Data Repository Table'!$G:$G,'Revenue Analysis'!$C35,'Data Repository Table'!$D:$D,'Revenue Analysis'!F$32)</f>
        <v>1467161.8612309312</v>
      </c>
      <c r="G35" s="88">
        <f>SUMIFS('Data Repository Table'!$J:$J,'Data Repository Table'!$A:$A,'Data Repository Table'!$A$3,'Data Repository Table'!$B:$B,'Data Repository Table'!$B$3,'Data Repository Table'!$C:$C,'Revenue Analysis'!$A35,'Data Repository Table'!$G:$G,'Revenue Analysis'!$C35,'Data Repository Table'!$D:$D,'Revenue Analysis'!G$32)</f>
        <v>1354875.66400725</v>
      </c>
      <c r="H35" s="88">
        <f>SUMIFS('Data Repository Table'!$J:$J,'Data Repository Table'!$A:$A,'Data Repository Table'!$A$3,'Data Repository Table'!$B:$B,'Data Repository Table'!$B$3,'Data Repository Table'!$C:$C,'Revenue Analysis'!$A35,'Data Repository Table'!$G:$G,'Revenue Analysis'!$C35,'Data Repository Table'!$D:$D,'Revenue Analysis'!H$32)</f>
        <v>1344901.7910867</v>
      </c>
      <c r="I35" s="88">
        <f>SUMIFS('Data Repository Table'!$J:$J,'Data Repository Table'!$A:$A,'Data Repository Table'!$A$3,'Data Repository Table'!$B:$B,'Data Repository Table'!$B$3,'Data Repository Table'!$C:$C,'Revenue Analysis'!$A35,'Data Repository Table'!$G:$G,'Revenue Analysis'!$C35,'Data Repository Table'!$D:$D,'Revenue Analysis'!I$32)</f>
        <v>1420155.039054675</v>
      </c>
      <c r="J35" s="88">
        <f>SUMIFS('Data Repository Table'!$J:$J,'Data Repository Table'!$A:$A,'Data Repository Table'!$A$3,'Data Repository Table'!$B:$B,'Data Repository Table'!$B$3,'Data Repository Table'!$C:$C,'Revenue Analysis'!$A35,'Data Repository Table'!$G:$G,'Revenue Analysis'!$C35,'Data Repository Table'!$D:$D,'Revenue Analysis'!J$32)</f>
        <v>1385835.5491812564</v>
      </c>
      <c r="K35" s="88">
        <f>SUMIFS('Data Repository Table'!$J:$J,'Data Repository Table'!$A:$A,'Data Repository Table'!$A$3,'Data Repository Table'!$B:$B,'Data Repository Table'!$B$3,'Data Repository Table'!$C:$C,'Revenue Analysis'!$A35,'Data Repository Table'!$G:$G,'Revenue Analysis'!$C35,'Data Repository Table'!$D:$D,'Revenue Analysis'!K$32)</f>
        <v>2014691.3143246307</v>
      </c>
      <c r="L35" s="88">
        <f>SUMIFS('Data Repository Table'!$J:$J,'Data Repository Table'!$A:$A,'Data Repository Table'!$A$3,'Data Repository Table'!$B:$B,'Data Repository Table'!$B$3,'Data Repository Table'!$C:$C,'Revenue Analysis'!$A35,'Data Repository Table'!$G:$G,'Revenue Analysis'!$C35,'Data Repository Table'!$D:$D,'Revenue Analysis'!L$32)</f>
        <v>1783342.7752313251</v>
      </c>
      <c r="M35" s="88">
        <f>SUMIFS('Data Repository Table'!$J:$J,'Data Repository Table'!$A:$A,'Data Repository Table'!$A$3,'Data Repository Table'!$B:$B,'Data Repository Table'!$B$3,'Data Repository Table'!$C:$C,'Revenue Analysis'!$A35,'Data Repository Table'!$G:$G,'Revenue Analysis'!$C35,'Data Repository Table'!$D:$D,'Revenue Analysis'!M$32)</f>
        <v>1879527.7051926372</v>
      </c>
      <c r="N35" s="88">
        <f>SUMIFS('Data Repository Table'!$J:$J,'Data Repository Table'!$A:$A,'Data Repository Table'!$A$3,'Data Repository Table'!$B:$B,'Data Repository Table'!$B$3,'Data Repository Table'!$C:$C,'Revenue Analysis'!$A35,'Data Repository Table'!$G:$G,'Revenue Analysis'!$C35,'Data Repository Table'!$D:$D,'Revenue Analysis'!N$32)</f>
        <v>1373305.4025176065</v>
      </c>
      <c r="O35" s="88">
        <f>SUMIFS('Data Repository Table'!$J:$J,'Data Repository Table'!$A:$A,'Data Repository Table'!$A$3,'Data Repository Table'!$B:$B,'Data Repository Table'!$B$3,'Data Repository Table'!$C:$C,'Revenue Analysis'!$A35,'Data Repository Table'!$G:$G,'Revenue Analysis'!$C35,'Data Repository Table'!$D:$D,'Revenue Analysis'!O$32)</f>
        <v>1389447.6368185873</v>
      </c>
      <c r="P35" s="88">
        <f>SUMIFS('Data Repository Table'!$J:$J,'Data Repository Table'!$A:$A,'Data Repository Table'!$A$3,'Data Repository Table'!$B:$B,'Data Repository Table'!$B$3,'Data Repository Table'!$C:$C,'Revenue Analysis'!$A35,'Data Repository Table'!$G:$G,'Revenue Analysis'!$C35,'Data Repository Table'!$D:$D,'Revenue Analysis'!P$32)</f>
        <v>1335168.6515272874</v>
      </c>
      <c r="Q35" s="88">
        <f t="shared" ref="Q35:Q42" si="0">SUM(E35:P35)</f>
        <v>18271699.227782957</v>
      </c>
    </row>
    <row r="36" spans="1:17" ht="28.15" customHeight="1">
      <c r="A36" s="80" t="s">
        <v>37</v>
      </c>
      <c r="B36" s="80" t="s">
        <v>79</v>
      </c>
      <c r="C36" s="80" t="s">
        <v>44</v>
      </c>
      <c r="E36" s="88">
        <f>SUMIFS('Data Repository Table'!$J:$J,'Data Repository Table'!$A:$A,'Data Repository Table'!$A$3,'Data Repository Table'!$B:$B,'Data Repository Table'!$B$3,'Data Repository Table'!$C:$C,'Revenue Analysis'!$A36,'Data Repository Table'!$G:$G,'Revenue Analysis'!$C36,'Data Repository Table'!$D:$D,'Revenue Analysis'!E$32)</f>
        <v>1296758.36136</v>
      </c>
      <c r="F36" s="88">
        <f>SUMIFS('Data Repository Table'!$J:$J,'Data Repository Table'!$A:$A,'Data Repository Table'!$A$3,'Data Repository Table'!$B:$B,'Data Repository Table'!$B$3,'Data Repository Table'!$C:$C,'Revenue Analysis'!$A36,'Data Repository Table'!$G:$G,'Revenue Analysis'!$C36,'Data Repository Table'!$D:$D,'Revenue Analysis'!F$32)</f>
        <v>1248980.56822</v>
      </c>
      <c r="G36" s="88">
        <f>SUMIFS('Data Repository Table'!$J:$J,'Data Repository Table'!$A:$A,'Data Repository Table'!$A$3,'Data Repository Table'!$B:$B,'Data Repository Table'!$B$3,'Data Repository Table'!$C:$C,'Revenue Analysis'!$A36,'Data Repository Table'!$G:$G,'Revenue Analysis'!$C36,'Data Repository Table'!$D:$D,'Revenue Analysis'!G$32)</f>
        <v>1153392.4247999999</v>
      </c>
      <c r="H36" s="88">
        <f>SUMIFS('Data Repository Table'!$J:$J,'Data Repository Table'!$A:$A,'Data Repository Table'!$A$3,'Data Repository Table'!$B:$B,'Data Repository Table'!$B$3,'Data Repository Table'!$C:$C,'Revenue Analysis'!$A36,'Data Repository Table'!$G:$G,'Revenue Analysis'!$C36,'Data Repository Table'!$D:$D,'Revenue Analysis'!H$32)</f>
        <v>1144901.76416</v>
      </c>
      <c r="I36" s="88">
        <f>SUMIFS('Data Repository Table'!$J:$J,'Data Repository Table'!$A:$A,'Data Repository Table'!$A$3,'Data Repository Table'!$B:$B,'Data Repository Table'!$B$3,'Data Repository Table'!$C:$C,'Revenue Analysis'!$A36,'Data Repository Table'!$G:$G,'Revenue Analysis'!$C36,'Data Repository Table'!$D:$D,'Revenue Analysis'!I$32)</f>
        <v>1208964.11944</v>
      </c>
      <c r="J36" s="88">
        <f>SUMIFS('Data Repository Table'!$J:$J,'Data Repository Table'!$A:$A,'Data Repository Table'!$A$3,'Data Repository Table'!$B:$B,'Data Repository Table'!$B$3,'Data Repository Table'!$C:$C,'Revenue Analysis'!$A36,'Data Repository Table'!$G:$G,'Revenue Analysis'!$C36,'Data Repository Table'!$D:$D,'Revenue Analysis'!J$32)</f>
        <v>1179748.2727800002</v>
      </c>
      <c r="K36" s="88">
        <f>SUMIFS('Data Repository Table'!$J:$J,'Data Repository Table'!$A:$A,'Data Repository Table'!$A$3,'Data Repository Table'!$B:$B,'Data Repository Table'!$B$3,'Data Repository Table'!$C:$C,'Revenue Analysis'!$A36,'Data Repository Table'!$G:$G,'Revenue Analysis'!$C36,'Data Repository Table'!$D:$D,'Revenue Analysis'!K$32)</f>
        <v>1715087.0459799999</v>
      </c>
      <c r="L36" s="88">
        <f>SUMIFS('Data Repository Table'!$J:$J,'Data Repository Table'!$A:$A,'Data Repository Table'!$A$3,'Data Repository Table'!$B:$B,'Data Repository Table'!$B$3,'Data Repository Table'!$C:$C,'Revenue Analysis'!$A36,'Data Repository Table'!$G:$G,'Revenue Analysis'!$C36,'Data Repository Table'!$D:$D,'Revenue Analysis'!L$32)</f>
        <v>1518142.2933600002</v>
      </c>
      <c r="M36" s="88">
        <f>SUMIFS('Data Repository Table'!$J:$J,'Data Repository Table'!$A:$A,'Data Repository Table'!$A$3,'Data Repository Table'!$B:$B,'Data Repository Table'!$B$3,'Data Repository Table'!$C:$C,'Revenue Analysis'!$A36,'Data Repository Table'!$G:$G,'Revenue Analysis'!$C36,'Data Repository Table'!$D:$D,'Revenue Analysis'!M$32)</f>
        <v>1600023.58516</v>
      </c>
      <c r="N36" s="88">
        <f>SUMIFS('Data Repository Table'!$J:$J,'Data Repository Table'!$A:$A,'Data Repository Table'!$A$3,'Data Repository Table'!$B:$B,'Data Repository Table'!$B$3,'Data Repository Table'!$C:$C,'Revenue Analysis'!$A36,'Data Repository Table'!$G:$G,'Revenue Analysis'!$C36,'Data Repository Table'!$D:$D,'Revenue Analysis'!N$32)</f>
        <v>1169081.4812600003</v>
      </c>
      <c r="O36" s="88">
        <f>SUMIFS('Data Repository Table'!$J:$J,'Data Repository Table'!$A:$A,'Data Repository Table'!$A$3,'Data Repository Table'!$B:$B,'Data Repository Table'!$B$3,'Data Repository Table'!$C:$C,'Revenue Analysis'!$A36,'Data Repository Table'!$G:$G,'Revenue Analysis'!$C36,'Data Repository Table'!$D:$D,'Revenue Analysis'!O$32)</f>
        <v>1182823.2077200001</v>
      </c>
      <c r="P36" s="88">
        <f>SUMIFS('Data Repository Table'!$J:$J,'Data Repository Table'!$A:$A,'Data Repository Table'!$A$3,'Data Repository Table'!$B:$B,'Data Repository Table'!$B$3,'Data Repository Table'!$C:$C,'Revenue Analysis'!$A36,'Data Repository Table'!$G:$G,'Revenue Analysis'!$C36,'Data Repository Table'!$D:$D,'Revenue Analysis'!P$32)</f>
        <v>1136616.0374800002</v>
      </c>
      <c r="Q36" s="88">
        <f>SUM(E36:P36)</f>
        <v>15554519.161720002</v>
      </c>
    </row>
    <row r="37" spans="1:17" ht="28.15" customHeight="1">
      <c r="A37" s="80" t="s">
        <v>65</v>
      </c>
      <c r="B37" s="80" t="s">
        <v>79</v>
      </c>
      <c r="C37" s="80" t="s">
        <v>39</v>
      </c>
      <c r="E37" s="88">
        <f>SUMIFS('Data Repository Table'!$J:$J,'Data Repository Table'!$A:$A,'Data Repository Table'!$A$3,'Data Repository Table'!$B:$B,'Data Repository Table'!$B$3,'Data Repository Table'!$C:$C,'Revenue Analysis'!$A37,'Data Repository Table'!$G:$G,'Revenue Analysis'!$C37,'Data Repository Table'!$D:$D,'Revenue Analysis'!E$32)</f>
        <v>7220021.2387499996</v>
      </c>
      <c r="F37" s="88">
        <f>SUMIFS('Data Repository Table'!$J:$J,'Data Repository Table'!$A:$A,'Data Repository Table'!$A$3,'Data Repository Table'!$B:$B,'Data Repository Table'!$B$3,'Data Repository Table'!$C:$C,'Revenue Analysis'!$A37,'Data Repository Table'!$G:$G,'Revenue Analysis'!$C37,'Data Repository Table'!$D:$D,'Revenue Analysis'!F$32)</f>
        <v>6085131.0149999997</v>
      </c>
      <c r="G37" s="88">
        <f>SUMIFS('Data Repository Table'!$J:$J,'Data Repository Table'!$A:$A,'Data Repository Table'!$A$3,'Data Repository Table'!$B:$B,'Data Repository Table'!$B$3,'Data Repository Table'!$C:$C,'Revenue Analysis'!$A37,'Data Repository Table'!$G:$G,'Revenue Analysis'!$C37,'Data Repository Table'!$D:$D,'Revenue Analysis'!G$32)</f>
        <v>6723291.7162500005</v>
      </c>
      <c r="H37" s="88">
        <f>SUMIFS('Data Repository Table'!$J:$J,'Data Repository Table'!$A:$A,'Data Repository Table'!$A$3,'Data Repository Table'!$B:$B,'Data Repository Table'!$B$3,'Data Repository Table'!$C:$C,'Revenue Analysis'!$A37,'Data Repository Table'!$G:$G,'Revenue Analysis'!$C37,'Data Repository Table'!$D:$D,'Revenue Analysis'!H$32)</f>
        <v>6313180.5299999993</v>
      </c>
      <c r="I37" s="88">
        <f>SUMIFS('Data Repository Table'!$J:$J,'Data Repository Table'!$A:$A,'Data Repository Table'!$A$3,'Data Repository Table'!$B:$B,'Data Repository Table'!$B$3,'Data Repository Table'!$C:$C,'Revenue Analysis'!$A37,'Data Repository Table'!$G:$G,'Revenue Analysis'!$C37,'Data Repository Table'!$D:$D,'Revenue Analysis'!I$32)</f>
        <v>5763708.6674999995</v>
      </c>
      <c r="J37" s="88">
        <f>SUMIFS('Data Repository Table'!$J:$J,'Data Repository Table'!$A:$A,'Data Repository Table'!$A$3,'Data Repository Table'!$B:$B,'Data Repository Table'!$B$3,'Data Repository Table'!$C:$C,'Revenue Analysis'!$A37,'Data Repository Table'!$G:$G,'Revenue Analysis'!$C37,'Data Repository Table'!$D:$D,'Revenue Analysis'!J$32)</f>
        <v>6484566.5099999998</v>
      </c>
      <c r="K37" s="88">
        <f>SUMIFS('Data Repository Table'!$J:$J,'Data Repository Table'!$A:$A,'Data Repository Table'!$A$3,'Data Repository Table'!$B:$B,'Data Repository Table'!$B$3,'Data Repository Table'!$C:$C,'Revenue Analysis'!$A37,'Data Repository Table'!$G:$G,'Revenue Analysis'!$C37,'Data Repository Table'!$D:$D,'Revenue Analysis'!K$32)</f>
        <v>9314190.6750000007</v>
      </c>
      <c r="L37" s="88">
        <f>SUMIFS('Data Repository Table'!$J:$J,'Data Repository Table'!$A:$A,'Data Repository Table'!$A$3,'Data Repository Table'!$B:$B,'Data Repository Table'!$B$3,'Data Repository Table'!$C:$C,'Revenue Analysis'!$A37,'Data Repository Table'!$G:$G,'Revenue Analysis'!$C37,'Data Repository Table'!$D:$D,'Revenue Analysis'!L$32)</f>
        <v>6750396.1374999993</v>
      </c>
      <c r="M37" s="88">
        <f>SUMIFS('Data Repository Table'!$J:$J,'Data Repository Table'!$A:$A,'Data Repository Table'!$A$3,'Data Repository Table'!$B:$B,'Data Repository Table'!$B$3,'Data Repository Table'!$C:$C,'Revenue Analysis'!$A37,'Data Repository Table'!$G:$G,'Revenue Analysis'!$C37,'Data Repository Table'!$D:$D,'Revenue Analysis'!M$32)</f>
        <v>8185283.6587499995</v>
      </c>
      <c r="N37" s="88">
        <f>SUMIFS('Data Repository Table'!$J:$J,'Data Repository Table'!$A:$A,'Data Repository Table'!$A$3,'Data Repository Table'!$B:$B,'Data Repository Table'!$B$3,'Data Repository Table'!$C:$C,'Revenue Analysis'!$A37,'Data Repository Table'!$G:$G,'Revenue Analysis'!$C37,'Data Repository Table'!$D:$D,'Revenue Analysis'!N$32)</f>
        <v>6778514.602500001</v>
      </c>
      <c r="O37" s="88">
        <f>SUMIFS('Data Repository Table'!$J:$J,'Data Repository Table'!$A:$A,'Data Repository Table'!$A$3,'Data Repository Table'!$B:$B,'Data Repository Table'!$B$3,'Data Repository Table'!$C:$C,'Revenue Analysis'!$A37,'Data Repository Table'!$G:$G,'Revenue Analysis'!$C37,'Data Repository Table'!$D:$D,'Revenue Analysis'!O$32)</f>
        <v>6094707.7050000001</v>
      </c>
      <c r="P37" s="88">
        <f>SUMIFS('Data Repository Table'!$J:$J,'Data Repository Table'!$A:$A,'Data Repository Table'!$A$3,'Data Repository Table'!$B:$B,'Data Repository Table'!$B$3,'Data Repository Table'!$C:$C,'Revenue Analysis'!$A37,'Data Repository Table'!$G:$G,'Revenue Analysis'!$C37,'Data Repository Table'!$D:$D,'Revenue Analysis'!P$32)</f>
        <v>6735069.6974999998</v>
      </c>
      <c r="Q37" s="88">
        <f t="shared" si="0"/>
        <v>82448062.153750017</v>
      </c>
    </row>
    <row r="38" spans="1:17" ht="28.15" customHeight="1">
      <c r="A38" s="80" t="s">
        <v>65</v>
      </c>
      <c r="B38" s="80" t="s">
        <v>79</v>
      </c>
      <c r="C38" s="80" t="s">
        <v>43</v>
      </c>
      <c r="E38" s="88">
        <f>SUMIFS('Data Repository Table'!$J:$J,'Data Repository Table'!$A:$A,'Data Repository Table'!$A$3,'Data Repository Table'!$B:$B,'Data Repository Table'!$B$3,'Data Repository Table'!$C:$C,'Revenue Analysis'!$A38,'Data Repository Table'!$G:$G,'Revenue Analysis'!$C38,'Data Repository Table'!$D:$D,'Revenue Analysis'!E$32)</f>
        <v>5968550.8906999994</v>
      </c>
      <c r="F38" s="88">
        <f>SUMIFS('Data Repository Table'!$J:$J,'Data Repository Table'!$A:$A,'Data Repository Table'!$A$3,'Data Repository Table'!$B:$B,'Data Repository Table'!$B$3,'Data Repository Table'!$C:$C,'Revenue Analysis'!$A38,'Data Repository Table'!$G:$G,'Revenue Analysis'!$C38,'Data Repository Table'!$D:$D,'Revenue Analysis'!F$32)</f>
        <v>5030374.9724000003</v>
      </c>
      <c r="G38" s="88">
        <f>SUMIFS('Data Repository Table'!$J:$J,'Data Repository Table'!$A:$A,'Data Repository Table'!$A$3,'Data Repository Table'!$B:$B,'Data Repository Table'!$B$3,'Data Repository Table'!$C:$C,'Revenue Analysis'!$A38,'Data Repository Table'!$G:$G,'Revenue Analysis'!$C38,'Data Repository Table'!$D:$D,'Revenue Analysis'!G$32)</f>
        <v>5557921.1521000005</v>
      </c>
      <c r="H38" s="88">
        <f>SUMIFS('Data Repository Table'!$J:$J,'Data Repository Table'!$A:$A,'Data Repository Table'!$A$3,'Data Repository Table'!$B:$B,'Data Repository Table'!$B$3,'Data Repository Table'!$C:$C,'Revenue Analysis'!$A38,'Data Repository Table'!$G:$G,'Revenue Analysis'!$C38,'Data Repository Table'!$D:$D,'Revenue Analysis'!H$32)</f>
        <v>5218895.9047999997</v>
      </c>
      <c r="I38" s="88">
        <f>SUMIFS('Data Repository Table'!$J:$J,'Data Repository Table'!$A:$A,'Data Repository Table'!$A$3,'Data Repository Table'!$B:$B,'Data Repository Table'!$B$3,'Data Repository Table'!$C:$C,'Revenue Analysis'!$A38,'Data Repository Table'!$G:$G,'Revenue Analysis'!$C38,'Data Repository Table'!$D:$D,'Revenue Analysis'!I$32)</f>
        <v>4764665.8318000007</v>
      </c>
      <c r="J38" s="88">
        <f>SUMIFS('Data Repository Table'!$J:$J,'Data Repository Table'!$A:$A,'Data Repository Table'!$A$3,'Data Repository Table'!$B:$B,'Data Repository Table'!$B$3,'Data Repository Table'!$C:$C,'Revenue Analysis'!$A38,'Data Repository Table'!$G:$G,'Revenue Analysis'!$C38,'Data Repository Table'!$D:$D,'Revenue Analysis'!J$32)</f>
        <v>5360574.9815999996</v>
      </c>
      <c r="K38" s="88">
        <f>SUMIFS('Data Repository Table'!$J:$J,'Data Repository Table'!$A:$A,'Data Repository Table'!$A$3,'Data Repository Table'!$B:$B,'Data Repository Table'!$B$3,'Data Repository Table'!$C:$C,'Revenue Analysis'!$A38,'Data Repository Table'!$G:$G,'Revenue Analysis'!$C38,'Data Repository Table'!$D:$D,'Revenue Analysis'!K$32)</f>
        <v>7699730.9580000006</v>
      </c>
      <c r="L38" s="88">
        <f>SUMIFS('Data Repository Table'!$J:$J,'Data Repository Table'!$A:$A,'Data Repository Table'!$A$3,'Data Repository Table'!$B:$B,'Data Repository Table'!$B$3,'Data Repository Table'!$C:$C,'Revenue Analysis'!$A38,'Data Repository Table'!$G:$G,'Revenue Analysis'!$C38,'Data Repository Table'!$D:$D,'Revenue Analysis'!L$32)</f>
        <v>6985660.807</v>
      </c>
      <c r="M38" s="88">
        <f>SUMIFS('Data Repository Table'!$J:$J,'Data Repository Table'!$A:$A,'Data Repository Table'!$A$3,'Data Repository Table'!$B:$B,'Data Repository Table'!$B$3,'Data Repository Table'!$C:$C,'Revenue Analysis'!$A38,'Data Repository Table'!$G:$G,'Revenue Analysis'!$C38,'Data Repository Table'!$D:$D,'Revenue Analysis'!M$32)</f>
        <v>6766501.1579</v>
      </c>
      <c r="N38" s="88">
        <f>SUMIFS('Data Repository Table'!$J:$J,'Data Repository Table'!$A:$A,'Data Repository Table'!$A$3,'Data Repository Table'!$B:$B,'Data Repository Table'!$B$3,'Data Repository Table'!$C:$C,'Revenue Analysis'!$A38,'Data Repository Table'!$G:$G,'Revenue Analysis'!$C38,'Data Repository Table'!$D:$D,'Revenue Analysis'!N$32)</f>
        <v>6603572.0713999998</v>
      </c>
      <c r="O38" s="88">
        <f>SUMIFS('Data Repository Table'!$J:$J,'Data Repository Table'!$A:$A,'Data Repository Table'!$A$3,'Data Repository Table'!$B:$B,'Data Repository Table'!$B$3,'Data Repository Table'!$C:$C,'Revenue Analysis'!$A38,'Data Repository Table'!$G:$G,'Revenue Analysis'!$C38,'Data Repository Table'!$D:$D,'Revenue Analysis'!O$32)</f>
        <v>5038291.7028000001</v>
      </c>
      <c r="P38" s="88">
        <f>SUMIFS('Data Repository Table'!$J:$J,'Data Repository Table'!$A:$A,'Data Repository Table'!$A$3,'Data Repository Table'!$B:$B,'Data Repository Table'!$B$3,'Data Repository Table'!$C:$C,'Revenue Analysis'!$A38,'Data Repository Table'!$G:$G,'Revenue Analysis'!$C38,'Data Repository Table'!$D:$D,'Revenue Analysis'!P$32)</f>
        <v>5567657.6166000003</v>
      </c>
      <c r="Q38" s="88">
        <f t="shared" si="0"/>
        <v>70562398.047100008</v>
      </c>
    </row>
    <row r="39" spans="1:17" ht="28.15" customHeight="1">
      <c r="A39" s="80" t="s">
        <v>65</v>
      </c>
      <c r="B39" s="80" t="s">
        <v>79</v>
      </c>
      <c r="C39" s="80" t="s">
        <v>44</v>
      </c>
      <c r="E39" s="88">
        <f>SUMIFS('Data Repository Table'!$J:$J,'Data Repository Table'!$A:$A,'Data Repository Table'!$A$3,'Data Repository Table'!$B:$B,'Data Repository Table'!$B$3,'Data Repository Table'!$C:$C,'Revenue Analysis'!$A39,'Data Repository Table'!$G:$G,'Revenue Analysis'!$C39,'Data Repository Table'!$D:$D,'Revenue Analysis'!E$32)</f>
        <v>4139478.8435499985</v>
      </c>
      <c r="F39" s="88">
        <f>SUMIFS('Data Repository Table'!$J:$J,'Data Repository Table'!$A:$A,'Data Repository Table'!$A$3,'Data Repository Table'!$B:$B,'Data Repository Table'!$B$3,'Data Repository Table'!$C:$C,'Revenue Analysis'!$A39,'Data Repository Table'!$G:$G,'Revenue Analysis'!$C39,'Data Repository Table'!$D:$D,'Revenue Analysis'!F$32)</f>
        <v>3488808.4485999988</v>
      </c>
      <c r="G39" s="88">
        <f>SUMIFS('Data Repository Table'!$J:$J,'Data Repository Table'!$A:$A,'Data Repository Table'!$A$3,'Data Repository Table'!$B:$B,'Data Repository Table'!$B$3,'Data Repository Table'!$C:$C,'Revenue Analysis'!$A39,'Data Repository Table'!$G:$G,'Revenue Analysis'!$C39,'Data Repository Table'!$D:$D,'Revenue Analysis'!G$32)</f>
        <v>3854687.2506499989</v>
      </c>
      <c r="H39" s="88">
        <f>SUMIFS('Data Repository Table'!$J:$J,'Data Repository Table'!$A:$A,'Data Repository Table'!$A$3,'Data Repository Table'!$B:$B,'Data Repository Table'!$B$3,'Data Repository Table'!$C:$C,'Revenue Analysis'!$A39,'Data Repository Table'!$G:$G,'Revenue Analysis'!$C39,'Data Repository Table'!$D:$D,'Revenue Analysis'!H$32)</f>
        <v>3619556.8371999986</v>
      </c>
      <c r="I39" s="88">
        <f>SUMIFS('Data Repository Table'!$J:$J,'Data Repository Table'!$A:$A,'Data Repository Table'!$A$3,'Data Repository Table'!$B:$B,'Data Repository Table'!$B$3,'Data Repository Table'!$C:$C,'Revenue Analysis'!$A39,'Data Repository Table'!$G:$G,'Revenue Analysis'!$C39,'Data Repository Table'!$D:$D,'Revenue Analysis'!I$32)</f>
        <v>3304526.302699999</v>
      </c>
      <c r="J39" s="88">
        <f>SUMIFS('Data Repository Table'!$J:$J,'Data Repository Table'!$A:$A,'Data Repository Table'!$A$3,'Data Repository Table'!$B:$B,'Data Repository Table'!$B$3,'Data Repository Table'!$C:$C,'Revenue Analysis'!$A39,'Data Repository Table'!$G:$G,'Revenue Analysis'!$C39,'Data Repository Table'!$D:$D,'Revenue Analysis'!J$32)</f>
        <v>3717818.1323999991</v>
      </c>
      <c r="K39" s="88">
        <f>SUMIFS('Data Repository Table'!$J:$J,'Data Repository Table'!$A:$A,'Data Repository Table'!$A$3,'Data Repository Table'!$B:$B,'Data Repository Table'!$B$3,'Data Repository Table'!$C:$C,'Revenue Analysis'!$A39,'Data Repository Table'!$G:$G,'Revenue Analysis'!$C39,'Data Repository Table'!$D:$D,'Revenue Analysis'!K$32)</f>
        <v>5340135.9869999988</v>
      </c>
      <c r="L39" s="88">
        <f>SUMIFS('Data Repository Table'!$J:$J,'Data Repository Table'!$A:$A,'Data Repository Table'!$A$3,'Data Repository Table'!$B:$B,'Data Repository Table'!$B$3,'Data Repository Table'!$C:$C,'Revenue Analysis'!$A39,'Data Repository Table'!$G:$G,'Revenue Analysis'!$C39,'Data Repository Table'!$D:$D,'Revenue Analysis'!L$32)</f>
        <v>4844893.7854999984</v>
      </c>
      <c r="M39" s="88">
        <f>SUMIFS('Data Repository Table'!$J:$J,'Data Repository Table'!$A:$A,'Data Repository Table'!$A$3,'Data Repository Table'!$B:$B,'Data Repository Table'!$B$3,'Data Repository Table'!$C:$C,'Revenue Analysis'!$A39,'Data Repository Table'!$G:$G,'Revenue Analysis'!$C39,'Data Repository Table'!$D:$D,'Revenue Analysis'!M$32)</f>
        <v>4692895.9643499991</v>
      </c>
      <c r="N39" s="88">
        <f>SUMIFS('Data Repository Table'!$J:$J,'Data Repository Table'!$A:$A,'Data Repository Table'!$A$3,'Data Repository Table'!$B:$B,'Data Repository Table'!$B$3,'Data Repository Table'!$C:$C,'Revenue Analysis'!$A39,'Data Repository Table'!$G:$G,'Revenue Analysis'!$C39,'Data Repository Table'!$D:$D,'Revenue Analysis'!N$32)</f>
        <v>4886348.3721000003</v>
      </c>
      <c r="O39" s="88">
        <f>SUMIFS('Data Repository Table'!$J:$J,'Data Repository Table'!$A:$A,'Data Repository Table'!$A$3,'Data Repository Table'!$B:$B,'Data Repository Table'!$B$3,'Data Repository Table'!$C:$C,'Revenue Analysis'!$A39,'Data Repository Table'!$G:$G,'Revenue Analysis'!$C39,'Data Repository Table'!$D:$D,'Revenue Analysis'!O$32)</f>
        <v>3494299.084199999</v>
      </c>
      <c r="P39" s="88">
        <f>SUMIFS('Data Repository Table'!$J:$J,'Data Repository Table'!$A:$A,'Data Repository Table'!$A$3,'Data Repository Table'!$B:$B,'Data Repository Table'!$B$3,'Data Repository Table'!$C:$C,'Revenue Analysis'!$A39,'Data Repository Table'!$G:$G,'Revenue Analysis'!$C39,'Data Repository Table'!$D:$D,'Revenue Analysis'!P$32)</f>
        <v>3861439.9598999987</v>
      </c>
      <c r="Q39" s="88">
        <f t="shared" si="0"/>
        <v>49244888.96814999</v>
      </c>
    </row>
    <row r="40" spans="1:17" ht="28.15" customHeight="1">
      <c r="A40" s="80" t="s">
        <v>66</v>
      </c>
      <c r="B40" s="80" t="s">
        <v>79</v>
      </c>
      <c r="C40" s="80" t="s">
        <v>39</v>
      </c>
      <c r="E40" s="88">
        <f>SUMIFS('Data Repository Table'!$J:$J,'Data Repository Table'!$A:$A,'Data Repository Table'!$A$3,'Data Repository Table'!$B:$B,'Data Repository Table'!$B$3,'Data Repository Table'!$C:$C,'Revenue Analysis'!$A40,'Data Repository Table'!$G:$G,'Revenue Analysis'!$C40,'Data Repository Table'!$D:$D,'Revenue Analysis'!E$32)</f>
        <v>5298686.1637500003</v>
      </c>
      <c r="F40" s="88">
        <f>SUMIFS('Data Repository Table'!$J:$J,'Data Repository Table'!$A:$A,'Data Repository Table'!$A$3,'Data Repository Table'!$B:$B,'Data Repository Table'!$B$3,'Data Repository Table'!$C:$C,'Revenue Analysis'!$A40,'Data Repository Table'!$G:$G,'Revenue Analysis'!$C40,'Data Repository Table'!$D:$D,'Revenue Analysis'!F$32)</f>
        <v>5854268.2837499995</v>
      </c>
      <c r="G40" s="88">
        <f>SUMIFS('Data Repository Table'!$J:$J,'Data Repository Table'!$A:$A,'Data Repository Table'!$A$3,'Data Repository Table'!$B:$B,'Data Repository Table'!$B$3,'Data Repository Table'!$C:$C,'Revenue Analysis'!$A40,'Data Repository Table'!$G:$G,'Revenue Analysis'!$C40,'Data Repository Table'!$D:$D,'Revenue Analysis'!G$32)</f>
        <v>5098113.7162500005</v>
      </c>
      <c r="H40" s="88">
        <f>SUMIFS('Data Repository Table'!$J:$J,'Data Repository Table'!$A:$A,'Data Repository Table'!$A$3,'Data Repository Table'!$B:$B,'Data Repository Table'!$B$3,'Data Repository Table'!$C:$C,'Revenue Analysis'!$A40,'Data Repository Table'!$G:$G,'Revenue Analysis'!$C40,'Data Repository Table'!$D:$D,'Revenue Analysis'!H$32)</f>
        <v>4506567.6112500001</v>
      </c>
      <c r="I40" s="88">
        <f>SUMIFS('Data Repository Table'!$J:$J,'Data Repository Table'!$A:$A,'Data Repository Table'!$A$3,'Data Repository Table'!$B:$B,'Data Repository Table'!$B$3,'Data Repository Table'!$C:$C,'Revenue Analysis'!$A40,'Data Repository Table'!$G:$G,'Revenue Analysis'!$C40,'Data Repository Table'!$D:$D,'Revenue Analysis'!I$32)</f>
        <v>4950718.5187500007</v>
      </c>
      <c r="J40" s="88">
        <f>SUMIFS('Data Repository Table'!$J:$J,'Data Repository Table'!$A:$A,'Data Repository Table'!$A$3,'Data Repository Table'!$B:$B,'Data Repository Table'!$B$3,'Data Repository Table'!$C:$C,'Revenue Analysis'!$A40,'Data Repository Table'!$G:$G,'Revenue Analysis'!$C40,'Data Repository Table'!$D:$D,'Revenue Analysis'!J$32)</f>
        <v>4219638.2549999999</v>
      </c>
      <c r="K40" s="88">
        <f>SUMIFS('Data Repository Table'!$J:$J,'Data Repository Table'!$A:$A,'Data Repository Table'!$A$3,'Data Repository Table'!$B:$B,'Data Repository Table'!$B$3,'Data Repository Table'!$C:$C,'Revenue Analysis'!$A40,'Data Repository Table'!$G:$G,'Revenue Analysis'!$C40,'Data Repository Table'!$D:$D,'Revenue Analysis'!K$32)</f>
        <v>6454620.584999999</v>
      </c>
      <c r="L40" s="88">
        <f>SUMIFS('Data Repository Table'!$J:$J,'Data Repository Table'!$A:$A,'Data Repository Table'!$A$3,'Data Repository Table'!$B:$B,'Data Repository Table'!$B$3,'Data Repository Table'!$C:$C,'Revenue Analysis'!$A40,'Data Repository Table'!$G:$G,'Revenue Analysis'!$C40,'Data Repository Table'!$D:$D,'Revenue Analysis'!L$32)</f>
        <v>6573684.678749999</v>
      </c>
      <c r="M40" s="88">
        <f>SUMIFS('Data Repository Table'!$J:$J,'Data Repository Table'!$A:$A,'Data Repository Table'!$A$3,'Data Repository Table'!$B:$B,'Data Repository Table'!$B$3,'Data Repository Table'!$C:$C,'Revenue Analysis'!$A40,'Data Repository Table'!$G:$G,'Revenue Analysis'!$C40,'Data Repository Table'!$D:$D,'Revenue Analysis'!M$32)</f>
        <v>5896579.8487499999</v>
      </c>
      <c r="N40" s="88">
        <f>SUMIFS('Data Repository Table'!$J:$J,'Data Repository Table'!$A:$A,'Data Repository Table'!$A$3,'Data Repository Table'!$B:$B,'Data Repository Table'!$B$3,'Data Repository Table'!$C:$C,'Revenue Analysis'!$A40,'Data Repository Table'!$G:$G,'Revenue Analysis'!$C40,'Data Repository Table'!$D:$D,'Revenue Analysis'!N$32)</f>
        <v>6254734.0800000001</v>
      </c>
      <c r="O40" s="88">
        <f>SUMIFS('Data Repository Table'!$J:$J,'Data Repository Table'!$A:$A,'Data Repository Table'!$A$3,'Data Repository Table'!$B:$B,'Data Repository Table'!$B$3,'Data Repository Table'!$C:$C,'Revenue Analysis'!$A40,'Data Repository Table'!$G:$G,'Revenue Analysis'!$C40,'Data Repository Table'!$D:$D,'Revenue Analysis'!O$32)</f>
        <v>6161098.0612500003</v>
      </c>
      <c r="P40" s="88">
        <f>SUMIFS('Data Repository Table'!$J:$J,'Data Repository Table'!$A:$A,'Data Repository Table'!$A$3,'Data Repository Table'!$B:$B,'Data Repository Table'!$B$3,'Data Repository Table'!$C:$C,'Revenue Analysis'!$A40,'Data Repository Table'!$G:$G,'Revenue Analysis'!$C40,'Data Repository Table'!$D:$D,'Revenue Analysis'!P$32)</f>
        <v>6591800.7712500002</v>
      </c>
      <c r="Q40" s="88">
        <f t="shared" si="0"/>
        <v>67860510.573750004</v>
      </c>
    </row>
    <row r="41" spans="1:17" ht="28.15" customHeight="1">
      <c r="A41" s="80" t="s">
        <v>66</v>
      </c>
      <c r="B41" s="80" t="s">
        <v>79</v>
      </c>
      <c r="C41" s="80" t="s">
        <v>43</v>
      </c>
      <c r="E41" s="88">
        <f>SUMIFS('Data Repository Table'!$J:$J,'Data Repository Table'!$A:$A,'Data Repository Table'!$A$3,'Data Repository Table'!$B:$B,'Data Repository Table'!$B$3,'Data Repository Table'!$C:$C,'Revenue Analysis'!$A41,'Data Repository Table'!$G:$G,'Revenue Analysis'!$C41,'Data Repository Table'!$D:$D,'Revenue Analysis'!E$32)</f>
        <v>4380247.2286999999</v>
      </c>
      <c r="F41" s="88">
        <f>SUMIFS('Data Repository Table'!$J:$J,'Data Repository Table'!$A:$A,'Data Repository Table'!$A$3,'Data Repository Table'!$B:$B,'Data Repository Table'!$B$3,'Data Repository Table'!$C:$C,'Revenue Analysis'!$A41,'Data Repository Table'!$G:$G,'Revenue Analysis'!$C41,'Data Repository Table'!$D:$D,'Revenue Analysis'!F$32)</f>
        <v>3839528.4479</v>
      </c>
      <c r="G41" s="88">
        <f>SUMIFS('Data Repository Table'!$J:$J,'Data Repository Table'!$A:$A,'Data Repository Table'!$A$3,'Data Repository Table'!$B:$B,'Data Repository Table'!$B$3,'Data Repository Table'!$C:$C,'Revenue Analysis'!$A41,'Data Repository Table'!$G:$G,'Revenue Analysis'!$C41,'Data Repository Table'!$D:$D,'Revenue Analysis'!G$32)</f>
        <v>5214440.6721000001</v>
      </c>
      <c r="H41" s="88">
        <f>SUMIFS('Data Repository Table'!$J:$J,'Data Repository Table'!$A:$A,'Data Repository Table'!$A$3,'Data Repository Table'!$B:$B,'Data Repository Table'!$B$3,'Data Repository Table'!$C:$C,'Revenue Analysis'!$A41,'Data Repository Table'!$G:$G,'Revenue Analysis'!$C41,'Data Repository Table'!$D:$D,'Revenue Analysis'!H$32)</f>
        <v>4725429.2253</v>
      </c>
      <c r="I41" s="88">
        <f>SUMIFS('Data Repository Table'!$J:$J,'Data Repository Table'!$A:$A,'Data Repository Table'!$A$3,'Data Repository Table'!$B:$B,'Data Repository Table'!$B$3,'Data Repository Table'!$C:$C,'Revenue Analysis'!$A41,'Data Repository Table'!$G:$G,'Revenue Analysis'!$C41,'Data Repository Table'!$D:$D,'Revenue Analysis'!I$32)</f>
        <v>4092593.9755000006</v>
      </c>
      <c r="J41" s="88">
        <f>SUMIFS('Data Repository Table'!$J:$J,'Data Repository Table'!$A:$A,'Data Repository Table'!$A$3,'Data Repository Table'!$B:$B,'Data Repository Table'!$B$3,'Data Repository Table'!$C:$C,'Revenue Analysis'!$A41,'Data Repository Table'!$G:$G,'Revenue Analysis'!$C41,'Data Repository Table'!$D:$D,'Revenue Analysis'!J$32)</f>
        <v>4488234.2907999996</v>
      </c>
      <c r="K41" s="88">
        <f>SUMIFS('Data Repository Table'!$J:$J,'Data Repository Table'!$A:$A,'Data Repository Table'!$A$3,'Data Repository Table'!$B:$B,'Data Repository Table'!$B$3,'Data Repository Table'!$C:$C,'Revenue Analysis'!$A41,'Data Repository Table'!$G:$G,'Revenue Analysis'!$C41,'Data Repository Table'!$D:$D,'Revenue Analysis'!K$32)</f>
        <v>5335819.6836000001</v>
      </c>
      <c r="L41" s="88">
        <f>SUMIFS('Data Repository Table'!$J:$J,'Data Repository Table'!$A:$A,'Data Repository Table'!$A$3,'Data Repository Table'!$B:$B,'Data Repository Table'!$B$3,'Data Repository Table'!$C:$C,'Revenue Analysis'!$A41,'Data Repository Table'!$G:$G,'Revenue Analysis'!$C41,'Data Repository Table'!$D:$D,'Revenue Analysis'!L$32)</f>
        <v>5434246.0011</v>
      </c>
      <c r="M41" s="88">
        <f>SUMIFS('Data Repository Table'!$J:$J,'Data Repository Table'!$A:$A,'Data Repository Table'!$A$3,'Data Repository Table'!$B:$B,'Data Repository Table'!$B$3,'Data Repository Table'!$C:$C,'Revenue Analysis'!$A41,'Data Repository Table'!$G:$G,'Revenue Analysis'!$C41,'Data Repository Table'!$D:$D,'Revenue Analysis'!M$32)</f>
        <v>4874506.0082999999</v>
      </c>
      <c r="N41" s="88">
        <f>SUMIFS('Data Repository Table'!$J:$J,'Data Repository Table'!$A:$A,'Data Repository Table'!$A$3,'Data Repository Table'!$B:$B,'Data Repository Table'!$B$3,'Data Repository Table'!$C:$C,'Revenue Analysis'!$A41,'Data Repository Table'!$G:$G,'Revenue Analysis'!$C41,'Data Repository Table'!$D:$D,'Revenue Analysis'!N$32)</f>
        <v>5170580.1728000008</v>
      </c>
      <c r="O41" s="88">
        <f>SUMIFS('Data Repository Table'!$J:$J,'Data Repository Table'!$A:$A,'Data Repository Table'!$A$3,'Data Repository Table'!$B:$B,'Data Repository Table'!$B$3,'Data Repository Table'!$C:$C,'Revenue Analysis'!$A41,'Data Repository Table'!$G:$G,'Revenue Analysis'!$C41,'Data Repository Table'!$D:$D,'Revenue Analysis'!O$32)</f>
        <v>5093174.3973000003</v>
      </c>
      <c r="P41" s="88">
        <f>SUMIFS('Data Repository Table'!$J:$J,'Data Repository Table'!$A:$A,'Data Repository Table'!$A$3,'Data Repository Table'!$B:$B,'Data Repository Table'!$B$3,'Data Repository Table'!$C:$C,'Revenue Analysis'!$A41,'Data Repository Table'!$G:$G,'Revenue Analysis'!$C41,'Data Repository Table'!$D:$D,'Revenue Analysis'!P$32)</f>
        <v>5449221.9709000001</v>
      </c>
      <c r="Q41" s="88">
        <f t="shared" si="0"/>
        <v>58098022.074299999</v>
      </c>
    </row>
    <row r="42" spans="1:17" ht="28.15" customHeight="1">
      <c r="A42" s="80" t="s">
        <v>66</v>
      </c>
      <c r="B42" s="80" t="s">
        <v>79</v>
      </c>
      <c r="C42" s="80" t="s">
        <v>44</v>
      </c>
      <c r="E42" s="88">
        <f>SUMIFS('Data Repository Table'!$J:$J,'Data Repository Table'!$A:$A,'Data Repository Table'!$A$3,'Data Repository Table'!$B:$B,'Data Repository Table'!$B$3,'Data Repository Table'!$C:$C,'Revenue Analysis'!$A42,'Data Repository Table'!$G:$G,'Revenue Analysis'!$C42,'Data Repository Table'!$D:$D,'Revenue Analysis'!E$32)</f>
        <v>3037913.400549999</v>
      </c>
      <c r="F42" s="88">
        <f>SUMIFS('Data Repository Table'!$J:$J,'Data Repository Table'!$A:$A,'Data Repository Table'!$A$3,'Data Repository Table'!$B:$B,'Data Repository Table'!$B$3,'Data Repository Table'!$C:$C,'Revenue Analysis'!$A42,'Data Repository Table'!$G:$G,'Revenue Analysis'!$C42,'Data Repository Table'!$D:$D,'Revenue Analysis'!F$32)</f>
        <v>3356447.1493499991</v>
      </c>
      <c r="G42" s="88">
        <f>SUMIFS('Data Repository Table'!$J:$J,'Data Repository Table'!$A:$A,'Data Repository Table'!$A$3,'Data Repository Table'!$B:$B,'Data Repository Table'!$B$3,'Data Repository Table'!$C:$C,'Revenue Analysis'!$A42,'Data Repository Table'!$G:$G,'Revenue Analysis'!$C42,'Data Repository Table'!$D:$D,'Revenue Analysis'!G$32)</f>
        <v>2922918.5306499992</v>
      </c>
      <c r="H42" s="88">
        <f>SUMIFS('Data Repository Table'!$J:$J,'Data Repository Table'!$A:$A,'Data Repository Table'!$A$3,'Data Repository Table'!$B:$B,'Data Repository Table'!$B$3,'Data Repository Table'!$C:$C,'Revenue Analysis'!$A42,'Data Repository Table'!$G:$G,'Revenue Analysis'!$C42,'Data Repository Table'!$D:$D,'Revenue Analysis'!H$32)</f>
        <v>2583765.4304499994</v>
      </c>
      <c r="I42" s="88">
        <f>SUMIFS('Data Repository Table'!$J:$J,'Data Repository Table'!$A:$A,'Data Repository Table'!$A$3,'Data Repository Table'!$B:$B,'Data Repository Table'!$B$3,'Data Repository Table'!$C:$C,'Revenue Analysis'!$A42,'Data Repository Table'!$G:$G,'Revenue Analysis'!$C42,'Data Repository Table'!$D:$D,'Revenue Analysis'!I$32)</f>
        <v>2838411.9507499994</v>
      </c>
      <c r="J42" s="88">
        <f>SUMIFS('Data Repository Table'!$J:$J,'Data Repository Table'!$A:$A,'Data Repository Table'!$A$3,'Data Repository Table'!$B:$B,'Data Repository Table'!$B$3,'Data Repository Table'!$C:$C,'Revenue Analysis'!$A42,'Data Repository Table'!$G:$G,'Revenue Analysis'!$C42,'Data Repository Table'!$D:$D,'Revenue Analysis'!J$32)</f>
        <v>2419259.2661999995</v>
      </c>
      <c r="K42" s="88">
        <f>SUMIFS('Data Repository Table'!$J:$J,'Data Repository Table'!$A:$A,'Data Repository Table'!$A$3,'Data Repository Table'!$B:$B,'Data Repository Table'!$B$3,'Data Repository Table'!$C:$C,'Revenue Analysis'!$A42,'Data Repository Table'!$G:$G,'Revenue Analysis'!$C42,'Data Repository Table'!$D:$D,'Revenue Analysis'!K$32)</f>
        <v>3700649.1353999986</v>
      </c>
      <c r="L42" s="88">
        <f>SUMIFS('Data Repository Table'!$J:$J,'Data Repository Table'!$A:$A,'Data Repository Table'!$A$3,'Data Repository Table'!$B:$B,'Data Repository Table'!$B$3,'Data Repository Table'!$C:$C,'Revenue Analysis'!$A42,'Data Repository Table'!$G:$G,'Revenue Analysis'!$C42,'Data Repository Table'!$D:$D,'Revenue Analysis'!L$32)</f>
        <v>3768912.5491499985</v>
      </c>
      <c r="M42" s="88">
        <f>SUMIFS('Data Repository Table'!$J:$J,'Data Repository Table'!$A:$A,'Data Repository Table'!$A$3,'Data Repository Table'!$B:$B,'Data Repository Table'!$B$3,'Data Repository Table'!$C:$C,'Revenue Analysis'!$A42,'Data Repository Table'!$G:$G,'Revenue Analysis'!$C42,'Data Repository Table'!$D:$D,'Revenue Analysis'!M$32)</f>
        <v>3380705.7799499989</v>
      </c>
      <c r="N42" s="88">
        <f>SUMIFS('Data Repository Table'!$J:$J,'Data Repository Table'!$A:$A,'Data Repository Table'!$A$3,'Data Repository Table'!$B:$B,'Data Repository Table'!$B$3,'Data Repository Table'!$C:$C,'Revenue Analysis'!$A42,'Data Repository Table'!$G:$G,'Revenue Analysis'!$C42,'Data Repository Table'!$D:$D,'Revenue Analysis'!N$32)</f>
        <v>3586047.5391999991</v>
      </c>
      <c r="O42" s="88">
        <f>SUMIFS('Data Repository Table'!$J:$J,'Data Repository Table'!$A:$A,'Data Repository Table'!$A$3,'Data Repository Table'!$B:$B,'Data Repository Table'!$B$3,'Data Repository Table'!$C:$C,'Revenue Analysis'!$A42,'Data Repository Table'!$G:$G,'Revenue Analysis'!$C42,'Data Repository Table'!$D:$D,'Revenue Analysis'!O$32)</f>
        <v>3032362.88845</v>
      </c>
      <c r="P42" s="88">
        <f>SUMIFS('Data Repository Table'!$J:$J,'Data Repository Table'!$A:$A,'Data Repository Table'!$A$3,'Data Repository Table'!$B:$B,'Data Repository Table'!$B$3,'Data Repository Table'!$C:$C,'Revenue Analysis'!$A42,'Data Repository Table'!$G:$G,'Revenue Analysis'!$C42,'Data Repository Table'!$D:$D,'Revenue Analysis'!P$32)</f>
        <v>3079299.10885</v>
      </c>
      <c r="Q42" s="88">
        <f t="shared" si="0"/>
        <v>37706692.728949994</v>
      </c>
    </row>
    <row r="55" spans="1:21" ht="132.4" customHeight="1">
      <c r="A55" s="153" t="s">
        <v>82</v>
      </c>
      <c r="B55" s="153"/>
      <c r="C55" s="153"/>
      <c r="D55" s="153"/>
      <c r="E55" s="153"/>
      <c r="F55" s="153"/>
      <c r="G55" s="153"/>
      <c r="H55" s="153"/>
      <c r="I55" s="153"/>
      <c r="J55" s="153"/>
      <c r="K55" s="153"/>
      <c r="L55" s="153"/>
      <c r="M55" s="153"/>
      <c r="N55" s="153"/>
      <c r="O55" s="153"/>
      <c r="P55" s="153"/>
      <c r="Q55" s="153"/>
      <c r="R55" s="153"/>
      <c r="S55" s="153"/>
      <c r="T55" s="153"/>
      <c r="U55" s="153"/>
    </row>
    <row r="56" spans="1:21" ht="28.15" customHeight="1">
      <c r="A56" s="2"/>
      <c r="B56" s="95" t="s">
        <v>39</v>
      </c>
      <c r="C56" s="95" t="s">
        <v>43</v>
      </c>
      <c r="D56" s="95" t="s">
        <v>44</v>
      </c>
      <c r="E56" s="95" t="s">
        <v>78</v>
      </c>
    </row>
    <row r="57" spans="1:21" ht="28.15" customHeight="1">
      <c r="A57" s="1" t="s">
        <v>37</v>
      </c>
      <c r="B57" s="142">
        <v>37118738.908650003</v>
      </c>
      <c r="C57" s="142">
        <v>18271699.227782957</v>
      </c>
      <c r="D57" s="142">
        <v>15554519.161720002</v>
      </c>
      <c r="E57" s="143">
        <f>SUM(B57:D57)</f>
        <v>70944957.298152968</v>
      </c>
      <c r="F57" s="79">
        <f>$E57/$E$60</f>
        <v>0.16239541031921423</v>
      </c>
    </row>
    <row r="58" spans="1:21" ht="28.15" customHeight="1">
      <c r="A58" s="1" t="s">
        <v>65</v>
      </c>
      <c r="B58" s="142">
        <v>82448062.153750017</v>
      </c>
      <c r="C58" s="142">
        <v>70562398.047100008</v>
      </c>
      <c r="D58" s="142">
        <v>49244888.96814999</v>
      </c>
      <c r="E58" s="143">
        <f>SUM(B58:D58)</f>
        <v>202255349.169</v>
      </c>
      <c r="F58" s="79">
        <f t="shared" ref="F58:F59" si="1">$E58/$E$60</f>
        <v>0.46296934508706539</v>
      </c>
    </row>
    <row r="59" spans="1:21" ht="28.15" customHeight="1">
      <c r="A59" s="1" t="s">
        <v>66</v>
      </c>
      <c r="B59" s="142">
        <v>67860510.573750004</v>
      </c>
      <c r="C59" s="142">
        <v>58098022.074299999</v>
      </c>
      <c r="D59" s="142">
        <v>37706692.728949994</v>
      </c>
      <c r="E59" s="143">
        <f>SUM(B59:D59)</f>
        <v>163665225.377</v>
      </c>
      <c r="F59" s="79">
        <f t="shared" si="1"/>
        <v>0.37463524459372044</v>
      </c>
    </row>
    <row r="60" spans="1:21" ht="28.15" customHeight="1">
      <c r="A60" s="141" t="s">
        <v>78</v>
      </c>
      <c r="B60" s="143">
        <f>SUM(B57:B59)</f>
        <v>187427311.63615</v>
      </c>
      <c r="C60" s="143">
        <f t="shared" ref="C60:D60" si="2">SUM(C57:C59)</f>
        <v>146932119.34918296</v>
      </c>
      <c r="D60" s="143">
        <f t="shared" si="2"/>
        <v>102506100.85881999</v>
      </c>
      <c r="E60" s="143">
        <f>SUM($E$57:E59)</f>
        <v>436865531.84415293</v>
      </c>
    </row>
    <row r="61" spans="1:21" ht="28.15" customHeight="1">
      <c r="A61" s="2"/>
      <c r="B61" s="95" t="s">
        <v>39</v>
      </c>
      <c r="C61" s="95" t="s">
        <v>43</v>
      </c>
      <c r="D61" s="95" t="s">
        <v>44</v>
      </c>
      <c r="E61" s="95" t="s">
        <v>78</v>
      </c>
    </row>
    <row r="62" spans="1:21" ht="28.15" customHeight="1">
      <c r="A62" s="1" t="s">
        <v>37</v>
      </c>
      <c r="B62" s="97">
        <f>B57/$E$57</f>
        <v>0.52320475368890496</v>
      </c>
      <c r="C62" s="97">
        <f t="shared" ref="C62:D62" si="3">C57/$E$57</f>
        <v>0.25754754000336338</v>
      </c>
      <c r="D62" s="97">
        <f t="shared" si="3"/>
        <v>0.2192477063077316</v>
      </c>
      <c r="E62" s="96">
        <f>SUM(B62:D62)</f>
        <v>1</v>
      </c>
    </row>
    <row r="63" spans="1:21" ht="28.15" customHeight="1">
      <c r="A63" s="1" t="s">
        <v>65</v>
      </c>
      <c r="B63" s="97">
        <f>B$58/$E$58</f>
        <v>0.40764341953130878</v>
      </c>
      <c r="C63" s="97">
        <f t="shared" ref="C63:D63" si="4">C$58/$E$58</f>
        <v>0.34887778413286691</v>
      </c>
      <c r="D63" s="97">
        <f t="shared" si="4"/>
        <v>0.24347879633582434</v>
      </c>
      <c r="E63" s="96">
        <f>SUM(B63:D63)</f>
        <v>1</v>
      </c>
    </row>
    <row r="64" spans="1:21" ht="28.15" customHeight="1">
      <c r="A64" s="1" t="s">
        <v>66</v>
      </c>
      <c r="B64" s="97">
        <f>B$59/$E$59</f>
        <v>0.41462998885337127</v>
      </c>
      <c r="C64" s="97">
        <f t="shared" ref="C64:D64" si="5">C$59/$E$59</f>
        <v>0.35498085766522613</v>
      </c>
      <c r="D64" s="97">
        <f t="shared" si="5"/>
        <v>0.23038915348140254</v>
      </c>
      <c r="E64" s="96">
        <f>SUM(B64:D64)</f>
        <v>0.99999999999999989</v>
      </c>
    </row>
  </sheetData>
  <mergeCells count="5">
    <mergeCell ref="A55:U55"/>
    <mergeCell ref="A8:U8"/>
    <mergeCell ref="A9:V9"/>
    <mergeCell ref="A30:U30"/>
    <mergeCell ref="A31:V31"/>
  </mergeCells>
  <conditionalFormatting sqref="E12:P16 E17:E22 F18:P22">
    <cfRule type="colorScale" priority="5">
      <colorScale>
        <cfvo type="min"/>
        <cfvo type="percentile" val="50"/>
        <cfvo type="max"/>
        <color rgb="FFF8696B"/>
        <color rgb="FFFCFCFF"/>
        <color rgb="FF5A8AC6"/>
      </colorScale>
    </cfRule>
  </conditionalFormatting>
  <conditionalFormatting sqref="E24:P28">
    <cfRule type="colorScale" priority="3">
      <colorScale>
        <cfvo type="min"/>
        <cfvo type="percentile" val="50"/>
        <cfvo type="max"/>
        <color rgb="FFF8696B"/>
        <color rgb="FFFCFCFF"/>
        <color rgb="FF5A8AC6"/>
      </colorScale>
    </cfRule>
  </conditionalFormatting>
  <conditionalFormatting sqref="E34:P42">
    <cfRule type="colorScale" priority="2">
      <colorScale>
        <cfvo type="min"/>
        <cfvo type="percentile" val="50"/>
        <cfvo type="max"/>
        <color rgb="FFF8696B"/>
        <color rgb="FFFCFCFF"/>
        <color rgb="FF5A8AC6"/>
      </colorScale>
    </cfRule>
  </conditionalFormatting>
  <conditionalFormatting sqref="B62:D64">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8972-A412-4938-AFC9-B2C923BB66B3}">
  <sheetPr>
    <tabColor theme="9" tint="0.59999389629810485"/>
  </sheetPr>
  <dimension ref="A1:W134"/>
  <sheetViews>
    <sheetView topLeftCell="A66" workbookViewId="0">
      <selection activeCell="B118" sqref="B118"/>
    </sheetView>
  </sheetViews>
  <sheetFormatPr defaultRowHeight="14.45"/>
  <cols>
    <col min="1" max="1" width="44" customWidth="1"/>
    <col min="2" max="2" width="15.7109375" bestFit="1" customWidth="1"/>
    <col min="3" max="3" width="33.140625" bestFit="1" customWidth="1"/>
    <col min="4" max="4" width="21.28515625" bestFit="1" customWidth="1"/>
    <col min="5" max="5" width="21.28515625" customWidth="1"/>
    <col min="6" max="6" width="13.7109375" style="2" bestFit="1" customWidth="1"/>
    <col min="7" max="17" width="13.42578125" style="2" bestFit="1" customWidth="1"/>
    <col min="18" max="18" width="15.42578125" style="2" bestFit="1" customWidth="1"/>
    <col min="20" max="20" width="16.42578125" bestFit="1" customWidth="1"/>
  </cols>
  <sheetData>
    <row r="1" spans="1:23" ht="17.45">
      <c r="A1" s="81" t="s">
        <v>83</v>
      </c>
      <c r="B1" s="82"/>
    </row>
    <row r="2" spans="1:23">
      <c r="A2" s="2" t="s">
        <v>84</v>
      </c>
      <c r="B2" s="2"/>
    </row>
    <row r="3" spans="1:23">
      <c r="A3" s="2" t="s">
        <v>85</v>
      </c>
      <c r="B3" s="2"/>
    </row>
    <row r="4" spans="1:23" ht="57" customHeight="1">
      <c r="A4" s="156" t="s">
        <v>86</v>
      </c>
      <c r="B4" s="168"/>
      <c r="C4" s="168"/>
      <c r="D4" s="168"/>
      <c r="E4" s="168"/>
      <c r="F4" s="168"/>
      <c r="G4" s="168"/>
      <c r="H4" s="168"/>
      <c r="I4" s="168"/>
      <c r="J4" s="168"/>
      <c r="K4" s="168"/>
      <c r="L4" s="168"/>
      <c r="M4" s="168"/>
      <c r="N4" s="168"/>
      <c r="O4" s="168"/>
      <c r="P4" s="168"/>
      <c r="Q4" s="168"/>
      <c r="R4" s="168"/>
      <c r="S4" s="168"/>
      <c r="T4" s="168"/>
    </row>
    <row r="5" spans="1:23">
      <c r="A5" s="1"/>
      <c r="B5" s="2"/>
    </row>
    <row r="6" spans="1:23">
      <c r="A6" s="2" t="s">
        <v>87</v>
      </c>
      <c r="B6" s="2"/>
    </row>
    <row r="7" spans="1:23">
      <c r="A7" s="2" t="s">
        <v>88</v>
      </c>
      <c r="B7" s="2"/>
    </row>
    <row r="8" spans="1:23">
      <c r="A8" s="2" t="s">
        <v>73</v>
      </c>
    </row>
    <row r="10" spans="1:23" ht="60" customHeight="1">
      <c r="A10" s="157" t="s">
        <v>89</v>
      </c>
      <c r="B10" s="158"/>
      <c r="C10" s="158"/>
      <c r="D10" s="158"/>
      <c r="E10" s="158"/>
      <c r="F10" s="158"/>
      <c r="G10" s="158"/>
      <c r="H10" s="158"/>
      <c r="I10" s="158"/>
      <c r="J10" s="158"/>
      <c r="K10" s="158"/>
      <c r="L10" s="158"/>
      <c r="M10" s="158"/>
      <c r="N10" s="158"/>
      <c r="O10" s="158"/>
      <c r="P10" s="158"/>
      <c r="Q10" s="158"/>
      <c r="R10" s="158"/>
      <c r="S10" s="158"/>
      <c r="T10" s="158"/>
      <c r="U10" s="158"/>
      <c r="V10" s="158"/>
      <c r="W10" s="102"/>
    </row>
    <row r="11" spans="1:23">
      <c r="A11" s="157" t="s">
        <v>90</v>
      </c>
      <c r="B11" s="170"/>
      <c r="C11" s="170"/>
      <c r="D11" s="170"/>
      <c r="E11" s="170"/>
      <c r="F11" s="170"/>
      <c r="G11" s="170"/>
      <c r="H11" s="170"/>
      <c r="I11" s="170"/>
      <c r="J11" s="170"/>
      <c r="K11" s="170"/>
      <c r="L11" s="170"/>
      <c r="M11" s="170"/>
      <c r="N11" s="170"/>
      <c r="O11" s="170"/>
      <c r="P11" s="170"/>
      <c r="Q11" s="170"/>
      <c r="R11" s="170"/>
      <c r="S11" s="170"/>
      <c r="T11" s="170"/>
      <c r="U11" s="170"/>
      <c r="V11" s="170"/>
      <c r="W11" s="170"/>
    </row>
    <row r="12" spans="1:23">
      <c r="A12" s="85" t="s">
        <v>19</v>
      </c>
      <c r="B12" s="85" t="s">
        <v>76</v>
      </c>
      <c r="C12" s="85" t="s">
        <v>51</v>
      </c>
      <c r="D12" s="85" t="s">
        <v>91</v>
      </c>
      <c r="E12" s="85"/>
      <c r="F12" s="98">
        <v>41456</v>
      </c>
      <c r="G12" s="98">
        <v>41487</v>
      </c>
      <c r="H12" s="98">
        <v>41518</v>
      </c>
      <c r="I12" s="98">
        <v>41548</v>
      </c>
      <c r="J12" s="98">
        <v>41579</v>
      </c>
      <c r="K12" s="98">
        <v>41609</v>
      </c>
      <c r="L12" s="98">
        <v>41640</v>
      </c>
      <c r="M12" s="98">
        <v>41671</v>
      </c>
      <c r="N12" s="98">
        <v>41699</v>
      </c>
      <c r="O12" s="98">
        <v>41730</v>
      </c>
      <c r="P12" s="98">
        <v>41760</v>
      </c>
      <c r="Q12" s="98">
        <v>41791</v>
      </c>
      <c r="R12" s="101" t="s">
        <v>78</v>
      </c>
      <c r="S12" s="87"/>
      <c r="T12" s="87"/>
      <c r="U12" s="87"/>
      <c r="V12" s="87"/>
      <c r="W12" s="87"/>
    </row>
    <row r="13" spans="1:23">
      <c r="A13" s="85"/>
      <c r="B13" s="85"/>
      <c r="C13" s="85"/>
      <c r="D13" s="85"/>
      <c r="E13" s="85"/>
      <c r="F13" s="100"/>
      <c r="G13" s="100"/>
      <c r="H13" s="100"/>
      <c r="I13" s="100"/>
      <c r="J13" s="100"/>
      <c r="K13" s="100"/>
      <c r="L13" s="100"/>
      <c r="M13" s="100"/>
      <c r="N13" s="100"/>
      <c r="O13" s="100"/>
      <c r="P13" s="100"/>
      <c r="Q13" s="100"/>
      <c r="R13" s="101"/>
      <c r="S13" s="87"/>
      <c r="T13" s="87"/>
      <c r="U13" s="87"/>
      <c r="V13" s="87"/>
      <c r="W13" s="87"/>
    </row>
    <row r="14" spans="1:23">
      <c r="A14" s="85"/>
      <c r="B14" s="85"/>
      <c r="C14" s="85"/>
      <c r="D14" s="85"/>
      <c r="E14" s="85"/>
      <c r="F14" s="100"/>
      <c r="G14" s="100"/>
      <c r="H14" s="100"/>
      <c r="I14" s="100"/>
      <c r="J14" s="100"/>
      <c r="K14" s="100"/>
      <c r="L14" s="100"/>
      <c r="M14" s="100"/>
      <c r="N14" s="100"/>
      <c r="O14" s="100"/>
      <c r="P14" s="100"/>
      <c r="Q14" s="100"/>
      <c r="R14" s="115"/>
      <c r="S14" s="87"/>
      <c r="T14" s="87"/>
      <c r="U14" s="87"/>
      <c r="V14" s="87"/>
      <c r="W14" s="87"/>
    </row>
    <row r="15" spans="1:23">
      <c r="A15" s="80" t="s">
        <v>37</v>
      </c>
      <c r="B15" s="80" t="s">
        <v>50</v>
      </c>
      <c r="C15" s="80" t="s">
        <v>62</v>
      </c>
      <c r="D15" s="80" t="s">
        <v>63</v>
      </c>
      <c r="E15" s="103"/>
      <c r="F15" s="19">
        <f>SUMIFS('Data Repository Table'!$J:$J,'Data Repository Table'!$A:$A,'Data Repository Table'!$A$3,'Data Repository Table'!$B:$B,'Expenses Analysis'!$B$15,'Data Repository Table'!$C:$C,'Expenses Analysis'!$A$15,'Data Repository Table'!$G:$G,'Expenses Analysis'!$C15,'Data Repository Table'!$H:$H,'Expenses Analysis'!$D15,'Data Repository Table'!$D:$D,'Expenses Analysis'!F$12)</f>
        <v>593751.84077137313</v>
      </c>
      <c r="G15" s="19">
        <f>SUMIFS('Data Repository Table'!$J:$J,'Data Repository Table'!$A:$A,'Data Repository Table'!$A$3,'Data Repository Table'!$B:$B,'Expenses Analysis'!$B$15,'Data Repository Table'!$C:$C,'Expenses Analysis'!$A$15,'Data Repository Table'!$G:$G,'Expenses Analysis'!$C15,'Data Repository Table'!$H:$H,'Expenses Analysis'!$D15,'Data Repository Table'!$D:$D,'Expenses Analysis'!G$12)</f>
        <v>820393.03401412489</v>
      </c>
      <c r="H15" s="19">
        <f>SUMIFS('Data Repository Table'!$J:$J,'Data Repository Table'!$A:$A,'Data Repository Table'!$A$3,'Data Repository Table'!$B:$B,'Expenses Analysis'!$B$15,'Data Repository Table'!$C:$C,'Expenses Analysis'!$A$15,'Data Repository Table'!$G:$G,'Expenses Analysis'!$C15,'Data Repository Table'!$H:$H,'Expenses Analysis'!$D15,'Data Repository Table'!$D:$D,'Expenses Analysis'!H$12)</f>
        <v>642291.58212862327</v>
      </c>
      <c r="I15" s="19">
        <f>SUMIFS('Data Repository Table'!$J:$J,'Data Repository Table'!$A:$A,'Data Repository Table'!$A$3,'Data Repository Table'!$B:$B,'Expenses Analysis'!$B$15,'Data Repository Table'!$C:$C,'Expenses Analysis'!$A$15,'Data Repository Table'!$G:$G,'Expenses Analysis'!$C15,'Data Repository Table'!$H:$H,'Expenses Analysis'!$D15,'Data Repository Table'!$D:$D,'Expenses Analysis'!I$12)</f>
        <v>609639.97288837493</v>
      </c>
      <c r="J15" s="19">
        <f>SUMIFS('Data Repository Table'!$J:$J,'Data Repository Table'!$A:$A,'Data Repository Table'!$A$3,'Data Repository Table'!$B:$B,'Expenses Analysis'!$B$15,'Data Repository Table'!$C:$C,'Expenses Analysis'!$A$15,'Data Repository Table'!$G:$G,'Expenses Analysis'!$C15,'Data Repository Table'!$H:$H,'Expenses Analysis'!$D15,'Data Repository Table'!$D:$D,'Expenses Analysis'!J$12)</f>
        <v>626073.16897124995</v>
      </c>
      <c r="K15" s="19">
        <f>SUMIFS('Data Repository Table'!$J:$J,'Data Repository Table'!$A:$A,'Data Repository Table'!$A$3,'Data Repository Table'!$B:$B,'Expenses Analysis'!$B$15,'Data Repository Table'!$C:$C,'Expenses Analysis'!$A$15,'Data Repository Table'!$G:$G,'Expenses Analysis'!$C15,'Data Repository Table'!$H:$H,'Expenses Analysis'!$D15,'Data Repository Table'!$D:$D,'Expenses Analysis'!K$12)</f>
        <v>602153.37789750006</v>
      </c>
      <c r="L15" s="19">
        <f>SUMIFS('Data Repository Table'!$J:$J,'Data Repository Table'!$A:$A,'Data Repository Table'!$A$3,'Data Repository Table'!$B:$B,'Expenses Analysis'!$B$15,'Data Repository Table'!$C:$C,'Expenses Analysis'!$A$15,'Data Repository Table'!$G:$G,'Expenses Analysis'!$C15,'Data Repository Table'!$H:$H,'Expenses Analysis'!$D15,'Data Repository Table'!$D:$D,'Expenses Analysis'!L$12)</f>
        <v>1146143.9846999997</v>
      </c>
      <c r="M15" s="19">
        <f>SUMIFS('Data Repository Table'!$J:$J,'Data Repository Table'!$A:$A,'Data Repository Table'!$A$3,'Data Repository Table'!$B:$B,'Expenses Analysis'!$B$15,'Data Repository Table'!$C:$C,'Expenses Analysis'!$A$15,'Data Repository Table'!$G:$G,'Expenses Analysis'!$C15,'Data Repository Table'!$H:$H,'Expenses Analysis'!$D15,'Data Repository Table'!$D:$D,'Expenses Analysis'!M$12)</f>
        <v>964931.83751249989</v>
      </c>
      <c r="N15" s="19">
        <f>SUMIFS('Data Repository Table'!$J:$J,'Data Repository Table'!$A:$A,'Data Repository Table'!$A$3,'Data Repository Table'!$B:$B,'Expenses Analysis'!$B$15,'Data Repository Table'!$C:$C,'Expenses Analysis'!$A$15,'Data Repository Table'!$G:$G,'Expenses Analysis'!$C15,'Data Repository Table'!$H:$H,'Expenses Analysis'!$D15,'Data Repository Table'!$D:$D,'Expenses Analysis'!N$12)</f>
        <v>962733.95790000004</v>
      </c>
      <c r="O15" s="19">
        <f>SUMIFS('Data Repository Table'!$J:$J,'Data Repository Table'!$A:$A,'Data Repository Table'!$A$3,'Data Repository Table'!$B:$B,'Expenses Analysis'!$B$15,'Data Repository Table'!$C:$C,'Expenses Analysis'!$A$15,'Data Repository Table'!$G:$G,'Expenses Analysis'!$C15,'Data Repository Table'!$H:$H,'Expenses Analysis'!$D15,'Data Repository Table'!$D:$D,'Expenses Analysis'!O$12)</f>
        <v>964825.21760624985</v>
      </c>
      <c r="P15" s="19">
        <f>SUMIFS('Data Repository Table'!$J:$J,'Data Repository Table'!$A:$A,'Data Repository Table'!$A$3,'Data Repository Table'!$B:$B,'Expenses Analysis'!$B$15,'Data Repository Table'!$C:$C,'Expenses Analysis'!$A$15,'Data Repository Table'!$G:$G,'Expenses Analysis'!$C15,'Data Repository Table'!$H:$H,'Expenses Analysis'!$D15,'Data Repository Table'!$D:$D,'Expenses Analysis'!P$12)</f>
        <v>1024534.78359375</v>
      </c>
      <c r="Q15" s="19">
        <f>SUMIFS('Data Repository Table'!$J:$J,'Data Repository Table'!$A:$A,'Data Repository Table'!$A$3,'Data Repository Table'!$B:$B,'Expenses Analysis'!$B$15,'Data Repository Table'!$C:$C,'Expenses Analysis'!$A$15,'Data Repository Table'!$G:$G,'Expenses Analysis'!$C15,'Data Repository Table'!$H:$H,'Expenses Analysis'!$D15,'Data Repository Table'!$D:$D,'Expenses Analysis'!Q$12)</f>
        <v>1168045.22566875</v>
      </c>
      <c r="R15" s="19">
        <f>SUM(F15:Q15)</f>
        <v>10125517.983652497</v>
      </c>
      <c r="S15" s="79"/>
      <c r="T15" s="79"/>
      <c r="U15" s="79"/>
      <c r="V15" s="79"/>
      <c r="W15" s="79"/>
    </row>
    <row r="16" spans="1:23">
      <c r="A16" s="80" t="s">
        <v>37</v>
      </c>
      <c r="B16" s="80" t="s">
        <v>50</v>
      </c>
      <c r="C16" s="80" t="s">
        <v>59</v>
      </c>
      <c r="D16" s="80" t="s">
        <v>61</v>
      </c>
      <c r="E16" s="103"/>
      <c r="F16" s="19">
        <f>SUMIFS('Data Repository Table'!$J:$J,'Data Repository Table'!$A:$A,'Data Repository Table'!$A$3,'Data Repository Table'!$B:$B,'Expenses Analysis'!$B$15,'Data Repository Table'!$C:$C,'Expenses Analysis'!$A$15,'Data Repository Table'!$G:$G,'Expenses Analysis'!$C16,'Data Repository Table'!$H:$H,'Expenses Analysis'!$D16,'Data Repository Table'!$D:$D,'Expenses Analysis'!F$12)</f>
        <v>276807.38497499918</v>
      </c>
      <c r="G16" s="19">
        <f>SUMIFS('Data Repository Table'!$J:$J,'Data Repository Table'!$A:$A,'Data Repository Table'!$A$3,'Data Repository Table'!$B:$B,'Expenses Analysis'!$B$15,'Data Repository Table'!$C:$C,'Expenses Analysis'!$A$15,'Data Repository Table'!$G:$G,'Expenses Analysis'!$C16,'Data Repository Table'!$H:$H,'Expenses Analysis'!$D16,'Data Repository Table'!$D:$D,'Expenses Analysis'!G$12)</f>
        <v>382467.614925</v>
      </c>
      <c r="H16" s="19">
        <f>SUMIFS('Data Repository Table'!$J:$J,'Data Repository Table'!$A:$A,'Data Repository Table'!$A$3,'Data Repository Table'!$B:$B,'Expenses Analysis'!$B$15,'Data Repository Table'!$C:$C,'Expenses Analysis'!$A$15,'Data Repository Table'!$G:$G,'Expenses Analysis'!$C16,'Data Repository Table'!$H:$H,'Expenses Analysis'!$D16,'Data Repository Table'!$D:$D,'Expenses Analysis'!H$12)</f>
        <v>299436.63502499921</v>
      </c>
      <c r="I16" s="19">
        <f>SUMIFS('Data Repository Table'!$J:$J,'Data Repository Table'!$A:$A,'Data Repository Table'!$A$3,'Data Repository Table'!$B:$B,'Expenses Analysis'!$B$15,'Data Repository Table'!$C:$C,'Expenses Analysis'!$A$15,'Data Repository Table'!$G:$G,'Expenses Analysis'!$C16,'Data Repository Table'!$H:$H,'Expenses Analysis'!$D16,'Data Repository Table'!$D:$D,'Expenses Analysis'!I$12)</f>
        <v>284214.43957499997</v>
      </c>
      <c r="J16" s="19">
        <f>SUMIFS('Data Repository Table'!$J:$J,'Data Repository Table'!$A:$A,'Data Repository Table'!$A$3,'Data Repository Table'!$B:$B,'Expenses Analysis'!$B$15,'Data Repository Table'!$C:$C,'Expenses Analysis'!$A$15,'Data Repository Table'!$G:$G,'Expenses Analysis'!$C16,'Data Repository Table'!$H:$H,'Expenses Analysis'!$D16,'Data Repository Table'!$D:$D,'Expenses Analysis'!J$12)</f>
        <v>291875.60325000004</v>
      </c>
      <c r="K16" s="19">
        <f>SUMIFS('Data Repository Table'!$J:$J,'Data Repository Table'!$A:$A,'Data Repository Table'!$A$3,'Data Repository Table'!$B:$B,'Expenses Analysis'!$B$15,'Data Repository Table'!$C:$C,'Expenses Analysis'!$A$15,'Data Repository Table'!$G:$G,'Expenses Analysis'!$C16,'Data Repository Table'!$H:$H,'Expenses Analysis'!$D16,'Data Repository Table'!$D:$D,'Expenses Analysis'!K$12)</f>
        <v>280724.18550000002</v>
      </c>
      <c r="L16" s="19">
        <f>SUMIFS('Data Repository Table'!$J:$J,'Data Repository Table'!$A:$A,'Data Repository Table'!$A$3,'Data Repository Table'!$B:$B,'Expenses Analysis'!$B$15,'Data Repository Table'!$C:$C,'Expenses Analysis'!$A$15,'Data Repository Table'!$G:$G,'Expenses Analysis'!$C16,'Data Repository Table'!$H:$H,'Expenses Analysis'!$D16,'Data Repository Table'!$D:$D,'Expenses Analysis'!L$12)</f>
        <v>534332.85999999987</v>
      </c>
      <c r="M16" s="19">
        <f>SUMIFS('Data Repository Table'!$J:$J,'Data Repository Table'!$A:$A,'Data Repository Table'!$A$3,'Data Repository Table'!$B:$B,'Expenses Analysis'!$B$15,'Data Repository Table'!$C:$C,'Expenses Analysis'!$A$15,'Data Repository Table'!$G:$G,'Expenses Analysis'!$C16,'Data Repository Table'!$H:$H,'Expenses Analysis'!$D16,'Data Repository Table'!$D:$D,'Expenses Analysis'!M$12)</f>
        <v>449851.67249999999</v>
      </c>
      <c r="N16" s="19">
        <f>SUMIFS('Data Repository Table'!$J:$J,'Data Repository Table'!$A:$A,'Data Repository Table'!$A$3,'Data Repository Table'!$B:$B,'Expenses Analysis'!$B$15,'Data Repository Table'!$C:$C,'Expenses Analysis'!$A$15,'Data Repository Table'!$G:$G,'Expenses Analysis'!$C16,'Data Repository Table'!$H:$H,'Expenses Analysis'!$D16,'Data Repository Table'!$D:$D,'Expenses Analysis'!N$12)</f>
        <v>448827.02</v>
      </c>
      <c r="O16" s="19">
        <f>SUMIFS('Data Repository Table'!$J:$J,'Data Repository Table'!$A:$A,'Data Repository Table'!$A$3,'Data Repository Table'!$B:$B,'Expenses Analysis'!$B$15,'Data Repository Table'!$C:$C,'Expenses Analysis'!$A$15,'Data Repository Table'!$G:$G,'Expenses Analysis'!$C16,'Data Repository Table'!$H:$H,'Expenses Analysis'!$D16,'Data Repository Table'!$D:$D,'Expenses Analysis'!O$12)</f>
        <v>449801.96625</v>
      </c>
      <c r="P16" s="19">
        <f>SUMIFS('Data Repository Table'!$J:$J,'Data Repository Table'!$A:$A,'Data Repository Table'!$A$3,'Data Repository Table'!$B:$B,'Expenses Analysis'!$B$15,'Data Repository Table'!$C:$C,'Expenses Analysis'!$A$15,'Data Repository Table'!$G:$G,'Expenses Analysis'!$C16,'Data Repository Table'!$H:$H,'Expenses Analysis'!$D16,'Data Repository Table'!$D:$D,'Expenses Analysis'!P$12)</f>
        <v>477638.59375</v>
      </c>
      <c r="Q16" s="19">
        <f>SUMIFS('Data Repository Table'!$J:$J,'Data Repository Table'!$A:$A,'Data Repository Table'!$A$3,'Data Repository Table'!$B:$B,'Expenses Analysis'!$B$15,'Data Repository Table'!$C:$C,'Expenses Analysis'!$A$15,'Data Repository Table'!$G:$G,'Expenses Analysis'!$C16,'Data Repository Table'!$H:$H,'Expenses Analysis'!$D16,'Data Repository Table'!$D:$D,'Expenses Analysis'!Q$12)</f>
        <v>544543.22875000001</v>
      </c>
      <c r="R16" s="19">
        <f t="shared" ref="R16:R22" si="0">SUM(F16:Q16)</f>
        <v>4720521.2044999981</v>
      </c>
      <c r="S16" s="79"/>
      <c r="T16" s="79"/>
      <c r="U16" s="79"/>
      <c r="V16" s="79"/>
      <c r="W16" s="79"/>
    </row>
    <row r="17" spans="1:23">
      <c r="A17" s="80" t="s">
        <v>37</v>
      </c>
      <c r="B17" s="80" t="s">
        <v>50</v>
      </c>
      <c r="C17" s="80" t="s">
        <v>59</v>
      </c>
      <c r="D17" s="80" t="s">
        <v>60</v>
      </c>
      <c r="E17" s="103"/>
      <c r="F17" s="19">
        <f>SUMIFS('Data Repository Table'!$J:$J,'Data Repository Table'!$A:$A,'Data Repository Table'!$A$3,'Data Repository Table'!$B:$B,'Expenses Analysis'!$B$15,'Data Repository Table'!$C:$C,'Expenses Analysis'!$A$15,'Data Repository Table'!$G:$G,'Expenses Analysis'!$C17,'Data Repository Table'!$H:$H,'Expenses Analysis'!$D17,'Data Repository Table'!$D:$D,'Expenses Analysis'!F$12)</f>
        <v>415211.07746249868</v>
      </c>
      <c r="G17" s="19">
        <f>SUMIFS('Data Repository Table'!$J:$J,'Data Repository Table'!$A:$A,'Data Repository Table'!$A$3,'Data Repository Table'!$B:$B,'Expenses Analysis'!$B$15,'Data Repository Table'!$C:$C,'Expenses Analysis'!$A$15,'Data Repository Table'!$G:$G,'Expenses Analysis'!$C17,'Data Repository Table'!$H:$H,'Expenses Analysis'!$D17,'Data Repository Table'!$D:$D,'Expenses Analysis'!G$12)</f>
        <v>573701.42238750006</v>
      </c>
      <c r="H17" s="19">
        <f>SUMIFS('Data Repository Table'!$J:$J,'Data Repository Table'!$A:$A,'Data Repository Table'!$A$3,'Data Repository Table'!$B:$B,'Expenses Analysis'!$B$15,'Data Repository Table'!$C:$C,'Expenses Analysis'!$A$15,'Data Repository Table'!$G:$G,'Expenses Analysis'!$C17,'Data Repository Table'!$H:$H,'Expenses Analysis'!$D17,'Data Repository Table'!$D:$D,'Expenses Analysis'!H$12)</f>
        <v>449154.95253749873</v>
      </c>
      <c r="I17" s="19">
        <f>SUMIFS('Data Repository Table'!$J:$J,'Data Repository Table'!$A:$A,'Data Repository Table'!$A$3,'Data Repository Table'!$B:$B,'Expenses Analysis'!$B$15,'Data Repository Table'!$C:$C,'Expenses Analysis'!$A$15,'Data Repository Table'!$G:$G,'Expenses Analysis'!$C17,'Data Repository Table'!$H:$H,'Expenses Analysis'!$D17,'Data Repository Table'!$D:$D,'Expenses Analysis'!I$12)</f>
        <v>426321.65936249989</v>
      </c>
      <c r="J17" s="19">
        <f>SUMIFS('Data Repository Table'!$J:$J,'Data Repository Table'!$A:$A,'Data Repository Table'!$A$3,'Data Repository Table'!$B:$B,'Expenses Analysis'!$B$15,'Data Repository Table'!$C:$C,'Expenses Analysis'!$A$15,'Data Repository Table'!$G:$G,'Expenses Analysis'!$C17,'Data Repository Table'!$H:$H,'Expenses Analysis'!$D17,'Data Repository Table'!$D:$D,'Expenses Analysis'!J$12)</f>
        <v>437813.40487499995</v>
      </c>
      <c r="K17" s="19">
        <f>SUMIFS('Data Repository Table'!$J:$J,'Data Repository Table'!$A:$A,'Data Repository Table'!$A$3,'Data Repository Table'!$B:$B,'Expenses Analysis'!$B$15,'Data Repository Table'!$C:$C,'Expenses Analysis'!$A$15,'Data Repository Table'!$G:$G,'Expenses Analysis'!$C17,'Data Repository Table'!$H:$H,'Expenses Analysis'!$D17,'Data Repository Table'!$D:$D,'Expenses Analysis'!K$12)</f>
        <v>421086.27824999997</v>
      </c>
      <c r="L17" s="19">
        <f>SUMIFS('Data Repository Table'!$J:$J,'Data Repository Table'!$A:$A,'Data Repository Table'!$A$3,'Data Repository Table'!$B:$B,'Expenses Analysis'!$B$15,'Data Repository Table'!$C:$C,'Expenses Analysis'!$A$15,'Data Repository Table'!$G:$G,'Expenses Analysis'!$C17,'Data Repository Table'!$H:$H,'Expenses Analysis'!$D17,'Data Repository Table'!$D:$D,'Expenses Analysis'!L$12)</f>
        <v>801499.2899999998</v>
      </c>
      <c r="M17" s="19">
        <f>SUMIFS('Data Repository Table'!$J:$J,'Data Repository Table'!$A:$A,'Data Repository Table'!$A$3,'Data Repository Table'!$B:$B,'Expenses Analysis'!$B$15,'Data Repository Table'!$C:$C,'Expenses Analysis'!$A$15,'Data Repository Table'!$G:$G,'Expenses Analysis'!$C17,'Data Repository Table'!$H:$H,'Expenses Analysis'!$D17,'Data Repository Table'!$D:$D,'Expenses Analysis'!M$12)</f>
        <v>674777.50874999992</v>
      </c>
      <c r="N17" s="19">
        <f>SUMIFS('Data Repository Table'!$J:$J,'Data Repository Table'!$A:$A,'Data Repository Table'!$A$3,'Data Repository Table'!$B:$B,'Expenses Analysis'!$B$15,'Data Repository Table'!$C:$C,'Expenses Analysis'!$A$15,'Data Repository Table'!$G:$G,'Expenses Analysis'!$C17,'Data Repository Table'!$H:$H,'Expenses Analysis'!$D17,'Data Repository Table'!$D:$D,'Expenses Analysis'!N$12)</f>
        <v>673240.53</v>
      </c>
      <c r="O17" s="19">
        <f>SUMIFS('Data Repository Table'!$J:$J,'Data Repository Table'!$A:$A,'Data Repository Table'!$A$3,'Data Repository Table'!$B:$B,'Expenses Analysis'!$B$15,'Data Repository Table'!$C:$C,'Expenses Analysis'!$A$15,'Data Repository Table'!$G:$G,'Expenses Analysis'!$C17,'Data Repository Table'!$H:$H,'Expenses Analysis'!$D17,'Data Repository Table'!$D:$D,'Expenses Analysis'!O$12)</f>
        <v>674702.94937499997</v>
      </c>
      <c r="P17" s="19">
        <f>SUMIFS('Data Repository Table'!$J:$J,'Data Repository Table'!$A:$A,'Data Repository Table'!$A$3,'Data Repository Table'!$B:$B,'Expenses Analysis'!$B$15,'Data Repository Table'!$C:$C,'Expenses Analysis'!$A$15,'Data Repository Table'!$G:$G,'Expenses Analysis'!$C17,'Data Repository Table'!$H:$H,'Expenses Analysis'!$D17,'Data Repository Table'!$D:$D,'Expenses Analysis'!P$12)</f>
        <v>716457.890625</v>
      </c>
      <c r="Q17" s="19">
        <f>SUMIFS('Data Repository Table'!$J:$J,'Data Repository Table'!$A:$A,'Data Repository Table'!$A$3,'Data Repository Table'!$B:$B,'Expenses Analysis'!$B$15,'Data Repository Table'!$C:$C,'Expenses Analysis'!$A$15,'Data Repository Table'!$G:$G,'Expenses Analysis'!$C17,'Data Repository Table'!$H:$H,'Expenses Analysis'!$D17,'Data Repository Table'!$D:$D,'Expenses Analysis'!Q$12)</f>
        <v>816814.8431249999</v>
      </c>
      <c r="R17" s="19">
        <f t="shared" si="0"/>
        <v>7080781.8067499967</v>
      </c>
      <c r="S17" s="79"/>
      <c r="T17" s="79"/>
      <c r="U17" s="79"/>
      <c r="V17" s="79"/>
      <c r="W17" s="79"/>
    </row>
    <row r="18" spans="1:23">
      <c r="A18" s="80" t="s">
        <v>37</v>
      </c>
      <c r="B18" s="80" t="s">
        <v>50</v>
      </c>
      <c r="C18" s="80" t="s">
        <v>54</v>
      </c>
      <c r="D18" s="80" t="s">
        <v>58</v>
      </c>
      <c r="E18" s="103"/>
      <c r="F18" s="19">
        <f>SUMIFS('Data Repository Table'!$J:$J,'Data Repository Table'!$A:$A,'Data Repository Table'!$A$3,'Data Repository Table'!$B:$B,'Expenses Analysis'!$B$15,'Data Repository Table'!$C:$C,'Expenses Analysis'!$A$15,'Data Repository Table'!$G:$G,'Expenses Analysis'!$C18,'Data Repository Table'!$H:$H,'Expenses Analysis'!$D18,'Data Repository Table'!$D:$D,'Expenses Analysis'!F$12)</f>
        <v>360688.41072499886</v>
      </c>
      <c r="G18" s="19">
        <f>SUMIFS('Data Repository Table'!$J:$J,'Data Repository Table'!$A:$A,'Data Repository Table'!$A$3,'Data Repository Table'!$B:$B,'Expenses Analysis'!$B$15,'Data Repository Table'!$C:$C,'Expenses Analysis'!$A$15,'Data Repository Table'!$G:$G,'Expenses Analysis'!$C18,'Data Repository Table'!$H:$H,'Expenses Analysis'!$D18,'Data Repository Table'!$D:$D,'Expenses Analysis'!G$12)</f>
        <v>498366.89217499993</v>
      </c>
      <c r="H18" s="19">
        <f>SUMIFS('Data Repository Table'!$J:$J,'Data Repository Table'!$A:$A,'Data Repository Table'!$A$3,'Data Repository Table'!$B:$B,'Expenses Analysis'!$B$15,'Data Repository Table'!$C:$C,'Expenses Analysis'!$A$15,'Data Repository Table'!$G:$G,'Expenses Analysis'!$C18,'Data Repository Table'!$H:$H,'Expenses Analysis'!$D18,'Data Repository Table'!$D:$D,'Expenses Analysis'!H$12)</f>
        <v>390175.00927499885</v>
      </c>
      <c r="I18" s="19">
        <f>SUMIFS('Data Repository Table'!$J:$J,'Data Repository Table'!$A:$A,'Data Repository Table'!$A$3,'Data Repository Table'!$B:$B,'Expenses Analysis'!$B$15,'Data Repository Table'!$C:$C,'Expenses Analysis'!$A$15,'Data Repository Table'!$G:$G,'Expenses Analysis'!$C18,'Data Repository Table'!$H:$H,'Expenses Analysis'!$D18,'Data Repository Table'!$D:$D,'Expenses Analysis'!I$12)</f>
        <v>370340.02732499992</v>
      </c>
      <c r="J18" s="19">
        <f>SUMIFS('Data Repository Table'!$J:$J,'Data Repository Table'!$A:$A,'Data Repository Table'!$A$3,'Data Repository Table'!$B:$B,'Expenses Analysis'!$B$15,'Data Repository Table'!$C:$C,'Expenses Analysis'!$A$15,'Data Repository Table'!$G:$G,'Expenses Analysis'!$C18,'Data Repository Table'!$H:$H,'Expenses Analysis'!$D18,'Data Repository Table'!$D:$D,'Expenses Analysis'!J$12)</f>
        <v>380322.75574999995</v>
      </c>
      <c r="K18" s="19">
        <f>SUMIFS('Data Repository Table'!$J:$J,'Data Repository Table'!$A:$A,'Data Repository Table'!$A$3,'Data Repository Table'!$B:$B,'Expenses Analysis'!$B$15,'Data Repository Table'!$C:$C,'Expenses Analysis'!$A$15,'Data Repository Table'!$G:$G,'Expenses Analysis'!$C18,'Data Repository Table'!$H:$H,'Expenses Analysis'!$D18,'Data Repository Table'!$D:$D,'Expenses Analysis'!K$12)</f>
        <v>365792.12049999996</v>
      </c>
      <c r="L18" s="19">
        <f>SUMIFS('Data Repository Table'!$J:$J,'Data Repository Table'!$A:$A,'Data Repository Table'!$A$3,'Data Repository Table'!$B:$B,'Expenses Analysis'!$B$15,'Data Repository Table'!$C:$C,'Expenses Analysis'!$A$15,'Data Repository Table'!$G:$G,'Expenses Analysis'!$C18,'Data Repository Table'!$H:$H,'Expenses Analysis'!$D18,'Data Repository Table'!$D:$D,'Expenses Analysis'!L$12)</f>
        <v>459526.25959999987</v>
      </c>
      <c r="M18" s="19">
        <f>SUMIFS('Data Repository Table'!$J:$J,'Data Repository Table'!$A:$A,'Data Repository Table'!$A$3,'Data Repository Table'!$B:$B,'Expenses Analysis'!$B$15,'Data Repository Table'!$C:$C,'Expenses Analysis'!$A$15,'Data Repository Table'!$G:$G,'Expenses Analysis'!$C18,'Data Repository Table'!$H:$H,'Expenses Analysis'!$D18,'Data Repository Table'!$D:$D,'Expenses Analysis'!M$12)</f>
        <v>386872.43834999995</v>
      </c>
      <c r="N18" s="19">
        <f>SUMIFS('Data Repository Table'!$J:$J,'Data Repository Table'!$A:$A,'Data Repository Table'!$A$3,'Data Repository Table'!$B:$B,'Expenses Analysis'!$B$15,'Data Repository Table'!$C:$C,'Expenses Analysis'!$A$15,'Data Repository Table'!$G:$G,'Expenses Analysis'!$C18,'Data Repository Table'!$H:$H,'Expenses Analysis'!$D18,'Data Repository Table'!$D:$D,'Expenses Analysis'!N$12)</f>
        <v>385991.23719999997</v>
      </c>
      <c r="O18" s="19">
        <f>SUMIFS('Data Repository Table'!$J:$J,'Data Repository Table'!$A:$A,'Data Repository Table'!$A$3,'Data Repository Table'!$B:$B,'Expenses Analysis'!$B$15,'Data Repository Table'!$C:$C,'Expenses Analysis'!$A$15,'Data Repository Table'!$G:$G,'Expenses Analysis'!$C18,'Data Repository Table'!$H:$H,'Expenses Analysis'!$D18,'Data Repository Table'!$D:$D,'Expenses Analysis'!O$12)</f>
        <v>386829.69097499992</v>
      </c>
      <c r="P18" s="19">
        <f>SUMIFS('Data Repository Table'!$J:$J,'Data Repository Table'!$A:$A,'Data Repository Table'!$A$3,'Data Repository Table'!$B:$B,'Expenses Analysis'!$B$15,'Data Repository Table'!$C:$C,'Expenses Analysis'!$A$15,'Data Repository Table'!$G:$G,'Expenses Analysis'!$C18,'Data Repository Table'!$H:$H,'Expenses Analysis'!$D18,'Data Repository Table'!$D:$D,'Expenses Analysis'!P$12)</f>
        <v>410769.19062499999</v>
      </c>
      <c r="Q18" s="19">
        <f>SUMIFS('Data Repository Table'!$J:$J,'Data Repository Table'!$A:$A,'Data Repository Table'!$A$3,'Data Repository Table'!$B:$B,'Expenses Analysis'!$B$15,'Data Repository Table'!$C:$C,'Expenses Analysis'!$A$15,'Data Repository Table'!$G:$G,'Expenses Analysis'!$C18,'Data Repository Table'!$H:$H,'Expenses Analysis'!$D18,'Data Repository Table'!$D:$D,'Expenses Analysis'!Q$12)</f>
        <v>468307.17672499991</v>
      </c>
      <c r="R18" s="19">
        <f t="shared" si="0"/>
        <v>4863981.2092249971</v>
      </c>
      <c r="S18" s="79"/>
      <c r="T18" s="79"/>
      <c r="U18" s="79"/>
      <c r="V18" s="79"/>
      <c r="W18" s="79"/>
    </row>
    <row r="19" spans="1:23">
      <c r="A19" s="80" t="s">
        <v>37</v>
      </c>
      <c r="B19" s="80" t="s">
        <v>50</v>
      </c>
      <c r="C19" s="80" t="s">
        <v>54</v>
      </c>
      <c r="D19" s="80" t="s">
        <v>57</v>
      </c>
      <c r="E19" s="103"/>
      <c r="F19" s="19">
        <f>SUMIFS('Data Repository Table'!$J:$J,'Data Repository Table'!$A:$A,'Data Repository Table'!$A$3,'Data Repository Table'!$B:$B,'Expenses Analysis'!$B$15,'Data Repository Table'!$C:$C,'Expenses Analysis'!$A$15,'Data Repository Table'!$G:$G,'Expenses Analysis'!$C19,'Data Repository Table'!$H:$H,'Expenses Analysis'!$D19,'Data Repository Table'!$D:$D,'Expenses Analysis'!F$12)</f>
        <v>226478.76952499934</v>
      </c>
      <c r="G19" s="19">
        <f>SUMIFS('Data Repository Table'!$J:$J,'Data Repository Table'!$A:$A,'Data Repository Table'!$A$3,'Data Repository Table'!$B:$B,'Expenses Analysis'!$B$15,'Data Repository Table'!$C:$C,'Expenses Analysis'!$A$15,'Data Repository Table'!$G:$G,'Expenses Analysis'!$C19,'Data Repository Table'!$H:$H,'Expenses Analysis'!$D19,'Data Repository Table'!$D:$D,'Expenses Analysis'!G$12)</f>
        <v>312928.04857500002</v>
      </c>
      <c r="H19" s="19">
        <f>SUMIFS('Data Repository Table'!$J:$J,'Data Repository Table'!$A:$A,'Data Repository Table'!$A$3,'Data Repository Table'!$B:$B,'Expenses Analysis'!$B$15,'Data Repository Table'!$C:$C,'Expenses Analysis'!$A$15,'Data Repository Table'!$G:$G,'Expenses Analysis'!$C19,'Data Repository Table'!$H:$H,'Expenses Analysis'!$D19,'Data Repository Table'!$D:$D,'Expenses Analysis'!H$12)</f>
        <v>244993.61047499935</v>
      </c>
      <c r="I19" s="19">
        <f>SUMIFS('Data Repository Table'!$J:$J,'Data Repository Table'!$A:$A,'Data Repository Table'!$A$3,'Data Repository Table'!$B:$B,'Expenses Analysis'!$B$15,'Data Repository Table'!$C:$C,'Expenses Analysis'!$A$15,'Data Repository Table'!$G:$G,'Expenses Analysis'!$C19,'Data Repository Table'!$H:$H,'Expenses Analysis'!$D19,'Data Repository Table'!$D:$D,'Expenses Analysis'!I$12)</f>
        <v>232539.08692499998</v>
      </c>
      <c r="J19" s="19">
        <f>SUMIFS('Data Repository Table'!$J:$J,'Data Repository Table'!$A:$A,'Data Repository Table'!$A$3,'Data Repository Table'!$B:$B,'Expenses Analysis'!$B$15,'Data Repository Table'!$C:$C,'Expenses Analysis'!$A$15,'Data Repository Table'!$G:$G,'Expenses Analysis'!$C19,'Data Repository Table'!$H:$H,'Expenses Analysis'!$D19,'Data Repository Table'!$D:$D,'Expenses Analysis'!J$12)</f>
        <v>238807.31175000002</v>
      </c>
      <c r="K19" s="19">
        <f>SUMIFS('Data Repository Table'!$J:$J,'Data Repository Table'!$A:$A,'Data Repository Table'!$A$3,'Data Repository Table'!$B:$B,'Expenses Analysis'!$B$15,'Data Repository Table'!$C:$C,'Expenses Analysis'!$A$15,'Data Repository Table'!$G:$G,'Expenses Analysis'!$C19,'Data Repository Table'!$H:$H,'Expenses Analysis'!$D19,'Data Repository Table'!$D:$D,'Expenses Analysis'!K$12)</f>
        <v>229683.42450000002</v>
      </c>
      <c r="L19" s="19">
        <f>SUMIFS('Data Repository Table'!$J:$J,'Data Repository Table'!$A:$A,'Data Repository Table'!$A$3,'Data Repository Table'!$B:$B,'Expenses Analysis'!$B$15,'Data Repository Table'!$C:$C,'Expenses Analysis'!$A$15,'Data Repository Table'!$G:$G,'Expenses Analysis'!$C19,'Data Repository Table'!$H:$H,'Expenses Analysis'!$D19,'Data Repository Table'!$D:$D,'Expenses Analysis'!L$12)</f>
        <v>288539.74439999997</v>
      </c>
      <c r="M19" s="19">
        <f>SUMIFS('Data Repository Table'!$J:$J,'Data Repository Table'!$A:$A,'Data Repository Table'!$A$3,'Data Repository Table'!$B:$B,'Expenses Analysis'!$B$15,'Data Repository Table'!$C:$C,'Expenses Analysis'!$A$15,'Data Repository Table'!$G:$G,'Expenses Analysis'!$C19,'Data Repository Table'!$H:$H,'Expenses Analysis'!$D19,'Data Repository Table'!$D:$D,'Expenses Analysis'!M$12)</f>
        <v>242919.90315</v>
      </c>
      <c r="N19" s="19">
        <f>SUMIFS('Data Repository Table'!$J:$J,'Data Repository Table'!$A:$A,'Data Repository Table'!$A$3,'Data Repository Table'!$B:$B,'Expenses Analysis'!$B$15,'Data Repository Table'!$C:$C,'Expenses Analysis'!$A$15,'Data Repository Table'!$G:$G,'Expenses Analysis'!$C19,'Data Repository Table'!$H:$H,'Expenses Analysis'!$D19,'Data Repository Table'!$D:$D,'Expenses Analysis'!N$12)</f>
        <v>242366.59080000003</v>
      </c>
      <c r="O19" s="19">
        <f>SUMIFS('Data Repository Table'!$J:$J,'Data Repository Table'!$A:$A,'Data Repository Table'!$A$3,'Data Repository Table'!$B:$B,'Expenses Analysis'!$B$15,'Data Repository Table'!$C:$C,'Expenses Analysis'!$A$15,'Data Repository Table'!$G:$G,'Expenses Analysis'!$C19,'Data Repository Table'!$H:$H,'Expenses Analysis'!$D19,'Data Repository Table'!$D:$D,'Expenses Analysis'!O$12)</f>
        <v>242893.06177500001</v>
      </c>
      <c r="P19" s="19">
        <f>SUMIFS('Data Repository Table'!$J:$J,'Data Repository Table'!$A:$A,'Data Repository Table'!$A$3,'Data Repository Table'!$B:$B,'Expenses Analysis'!$B$15,'Data Repository Table'!$C:$C,'Expenses Analysis'!$A$15,'Data Repository Table'!$G:$G,'Expenses Analysis'!$C19,'Data Repository Table'!$H:$H,'Expenses Analysis'!$D19,'Data Repository Table'!$D:$D,'Expenses Analysis'!P$12)</f>
        <v>257924.84062500004</v>
      </c>
      <c r="Q19" s="19">
        <f>SUMIFS('Data Repository Table'!$J:$J,'Data Repository Table'!$A:$A,'Data Repository Table'!$A$3,'Data Repository Table'!$B:$B,'Expenses Analysis'!$B$15,'Data Repository Table'!$C:$C,'Expenses Analysis'!$A$15,'Data Repository Table'!$G:$G,'Expenses Analysis'!$C19,'Data Repository Table'!$H:$H,'Expenses Analysis'!$D19,'Data Repository Table'!$D:$D,'Expenses Analysis'!Q$12)</f>
        <v>294053.34352500003</v>
      </c>
      <c r="R19" s="19">
        <f t="shared" si="0"/>
        <v>3054127.7360249986</v>
      </c>
      <c r="S19" s="79"/>
      <c r="T19" s="79"/>
      <c r="U19" s="79"/>
      <c r="V19" s="79"/>
      <c r="W19" s="79"/>
    </row>
    <row r="20" spans="1:23">
      <c r="A20" s="80" t="s">
        <v>37</v>
      </c>
      <c r="B20" s="80" t="s">
        <v>50</v>
      </c>
      <c r="C20" s="80" t="s">
        <v>54</v>
      </c>
      <c r="D20" s="80" t="s">
        <v>56</v>
      </c>
      <c r="E20" s="103"/>
      <c r="F20" s="19">
        <f>SUMIFS('Data Repository Table'!$J:$J,'Data Repository Table'!$A:$A,'Data Repository Table'!$A$3,'Data Repository Table'!$B:$B,'Expenses Analysis'!$B$15,'Data Repository Table'!$C:$C,'Expenses Analysis'!$A$15,'Data Repository Table'!$G:$G,'Expenses Analysis'!$C20,'Data Repository Table'!$H:$H,'Expenses Analysis'!$D20,'Data Repository Table'!$D:$D,'Expenses Analysis'!F$12)</f>
        <v>255837.1285374992</v>
      </c>
      <c r="G20" s="19">
        <f>SUMIFS('Data Repository Table'!$J:$J,'Data Repository Table'!$A:$A,'Data Repository Table'!$A$3,'Data Repository Table'!$B:$B,'Expenses Analysis'!$B$15,'Data Repository Table'!$C:$C,'Expenses Analysis'!$A$15,'Data Repository Table'!$G:$G,'Expenses Analysis'!$C20,'Data Repository Table'!$H:$H,'Expenses Analysis'!$D20,'Data Repository Table'!$D:$D,'Expenses Analysis'!G$12)</f>
        <v>353492.79561249999</v>
      </c>
      <c r="H20" s="19">
        <f>SUMIFS('Data Repository Table'!$J:$J,'Data Repository Table'!$A:$A,'Data Repository Table'!$A$3,'Data Repository Table'!$B:$B,'Expenses Analysis'!$B$15,'Data Repository Table'!$C:$C,'Expenses Analysis'!$A$15,'Data Repository Table'!$G:$G,'Expenses Analysis'!$C20,'Data Repository Table'!$H:$H,'Expenses Analysis'!$D20,'Data Repository Table'!$D:$D,'Expenses Analysis'!H$12)</f>
        <v>276752.04146249924</v>
      </c>
      <c r="I20" s="19">
        <f>SUMIFS('Data Repository Table'!$J:$J,'Data Repository Table'!$A:$A,'Data Repository Table'!$A$3,'Data Repository Table'!$B:$B,'Expenses Analysis'!$B$15,'Data Repository Table'!$C:$C,'Expenses Analysis'!$A$15,'Data Repository Table'!$G:$G,'Expenses Analysis'!$C20,'Data Repository Table'!$H:$H,'Expenses Analysis'!$D20,'Data Repository Table'!$D:$D,'Expenses Analysis'!I$12)</f>
        <v>262683.04263749992</v>
      </c>
      <c r="J20" s="19">
        <f>SUMIFS('Data Repository Table'!$J:$J,'Data Repository Table'!$A:$A,'Data Repository Table'!$A$3,'Data Repository Table'!$B:$B,'Expenses Analysis'!$B$15,'Data Repository Table'!$C:$C,'Expenses Analysis'!$A$15,'Data Repository Table'!$G:$G,'Expenses Analysis'!$C20,'Data Repository Table'!$H:$H,'Expenses Analysis'!$D20,'Data Repository Table'!$D:$D,'Expenses Analysis'!J$12)</f>
        <v>269763.81512500002</v>
      </c>
      <c r="K20" s="19">
        <f>SUMIFS('Data Repository Table'!$J:$J,'Data Repository Table'!$A:$A,'Data Repository Table'!$A$3,'Data Repository Table'!$B:$B,'Expenses Analysis'!$B$15,'Data Repository Table'!$C:$C,'Expenses Analysis'!$A$15,'Data Repository Table'!$G:$G,'Expenses Analysis'!$C20,'Data Repository Table'!$H:$H,'Expenses Analysis'!$D20,'Data Repository Table'!$D:$D,'Expenses Analysis'!K$12)</f>
        <v>259457.20175000001</v>
      </c>
      <c r="L20" s="19">
        <f>SUMIFS('Data Repository Table'!$J:$J,'Data Repository Table'!$A:$A,'Data Repository Table'!$A$3,'Data Repository Table'!$B:$B,'Expenses Analysis'!$B$15,'Data Repository Table'!$C:$C,'Expenses Analysis'!$A$15,'Data Repository Table'!$G:$G,'Expenses Analysis'!$C20,'Data Repository Table'!$H:$H,'Expenses Analysis'!$D20,'Data Repository Table'!$D:$D,'Expenses Analysis'!L$12)</f>
        <v>325943.04459999991</v>
      </c>
      <c r="M20" s="19">
        <f>SUMIFS('Data Repository Table'!$J:$J,'Data Repository Table'!$A:$A,'Data Repository Table'!$A$3,'Data Repository Table'!$B:$B,'Expenses Analysis'!$B$15,'Data Repository Table'!$C:$C,'Expenses Analysis'!$A$15,'Data Repository Table'!$G:$G,'Expenses Analysis'!$C20,'Data Repository Table'!$H:$H,'Expenses Analysis'!$D20,'Data Repository Table'!$D:$D,'Expenses Analysis'!M$12)</f>
        <v>274409.52022499999</v>
      </c>
      <c r="N20" s="19">
        <f>SUMIFS('Data Repository Table'!$J:$J,'Data Repository Table'!$A:$A,'Data Repository Table'!$A$3,'Data Repository Table'!$B:$B,'Expenses Analysis'!$B$15,'Data Repository Table'!$C:$C,'Expenses Analysis'!$A$15,'Data Repository Table'!$G:$G,'Expenses Analysis'!$C20,'Data Repository Table'!$H:$H,'Expenses Analysis'!$D20,'Data Repository Table'!$D:$D,'Expenses Analysis'!N$12)</f>
        <v>273784.48220000003</v>
      </c>
      <c r="O20" s="19">
        <f>SUMIFS('Data Repository Table'!$J:$J,'Data Repository Table'!$A:$A,'Data Repository Table'!$A$3,'Data Repository Table'!$B:$B,'Expenses Analysis'!$B$15,'Data Repository Table'!$C:$C,'Expenses Analysis'!$A$15,'Data Repository Table'!$G:$G,'Expenses Analysis'!$C20,'Data Repository Table'!$H:$H,'Expenses Analysis'!$D20,'Data Repository Table'!$D:$D,'Expenses Analysis'!O$12)</f>
        <v>274379.19941249996</v>
      </c>
      <c r="P20" s="19">
        <f>SUMIFS('Data Repository Table'!$J:$J,'Data Repository Table'!$A:$A,'Data Repository Table'!$A$3,'Data Repository Table'!$B:$B,'Expenses Analysis'!$B$15,'Data Repository Table'!$C:$C,'Expenses Analysis'!$A$15,'Data Repository Table'!$G:$G,'Expenses Analysis'!$C20,'Data Repository Table'!$H:$H,'Expenses Analysis'!$D20,'Data Repository Table'!$D:$D,'Expenses Analysis'!P$12)</f>
        <v>291359.54218749999</v>
      </c>
      <c r="Q20" s="19">
        <f>SUMIFS('Data Repository Table'!$J:$J,'Data Repository Table'!$A:$A,'Data Repository Table'!$A$3,'Data Repository Table'!$B:$B,'Expenses Analysis'!$B$15,'Data Repository Table'!$C:$C,'Expenses Analysis'!$A$15,'Data Repository Table'!$G:$G,'Expenses Analysis'!$C20,'Data Repository Table'!$H:$H,'Expenses Analysis'!$D20,'Data Repository Table'!$D:$D,'Expenses Analysis'!Q$12)</f>
        <v>332171.36953749997</v>
      </c>
      <c r="R20" s="19">
        <f t="shared" si="0"/>
        <v>3450033.1832874976</v>
      </c>
      <c r="S20" s="79"/>
      <c r="T20" s="79"/>
      <c r="U20" s="79"/>
      <c r="V20" s="79"/>
      <c r="W20" s="79"/>
    </row>
    <row r="21" spans="1:23">
      <c r="A21" s="80" t="s">
        <v>37</v>
      </c>
      <c r="B21" s="80" t="s">
        <v>50</v>
      </c>
      <c r="C21" s="80" t="s">
        <v>54</v>
      </c>
      <c r="D21" s="80" t="s">
        <v>55</v>
      </c>
      <c r="E21" s="103"/>
      <c r="F21" s="19">
        <f>SUMIFS('Data Repository Table'!$J:$J,'Data Repository Table'!$A:$A,'Data Repository Table'!$A$3,'Data Repository Table'!$B:$B,'Expenses Analysis'!$B$15,'Data Repository Table'!$C:$C,'Expenses Analysis'!$A$15,'Data Repository Table'!$G:$G,'Expenses Analysis'!$C21,'Data Repository Table'!$H:$H,'Expenses Analysis'!$D21,'Data Repository Table'!$D:$D,'Expenses Analysis'!F$12)</f>
        <v>176150.15407499947</v>
      </c>
      <c r="G21" s="19">
        <f>SUMIFS('Data Repository Table'!$J:$J,'Data Repository Table'!$A:$A,'Data Repository Table'!$A$3,'Data Repository Table'!$B:$B,'Expenses Analysis'!$B$15,'Data Repository Table'!$C:$C,'Expenses Analysis'!$A$15,'Data Repository Table'!$G:$G,'Expenses Analysis'!$C21,'Data Repository Table'!$H:$H,'Expenses Analysis'!$D21,'Data Repository Table'!$D:$D,'Expenses Analysis'!G$12)</f>
        <v>243388.48222500001</v>
      </c>
      <c r="H21" s="19">
        <f>SUMIFS('Data Repository Table'!$J:$J,'Data Repository Table'!$A:$A,'Data Repository Table'!$A$3,'Data Repository Table'!$B:$B,'Expenses Analysis'!$B$15,'Data Repository Table'!$C:$C,'Expenses Analysis'!$A$15,'Data Repository Table'!$G:$G,'Expenses Analysis'!$C21,'Data Repository Table'!$H:$H,'Expenses Analysis'!$D21,'Data Repository Table'!$D:$D,'Expenses Analysis'!H$12)</f>
        <v>190550.58592499947</v>
      </c>
      <c r="I21" s="19">
        <f>SUMIFS('Data Repository Table'!$J:$J,'Data Repository Table'!$A:$A,'Data Repository Table'!$A$3,'Data Repository Table'!$B:$B,'Expenses Analysis'!$B$15,'Data Repository Table'!$C:$C,'Expenses Analysis'!$A$15,'Data Repository Table'!$G:$G,'Expenses Analysis'!$C21,'Data Repository Table'!$H:$H,'Expenses Analysis'!$D21,'Data Repository Table'!$D:$D,'Expenses Analysis'!I$12)</f>
        <v>180863.73427499997</v>
      </c>
      <c r="J21" s="19">
        <f>SUMIFS('Data Repository Table'!$J:$J,'Data Repository Table'!$A:$A,'Data Repository Table'!$A$3,'Data Repository Table'!$B:$B,'Expenses Analysis'!$B$15,'Data Repository Table'!$C:$C,'Expenses Analysis'!$A$15,'Data Repository Table'!$G:$G,'Expenses Analysis'!$C21,'Data Repository Table'!$H:$H,'Expenses Analysis'!$D21,'Data Repository Table'!$D:$D,'Expenses Analysis'!J$12)</f>
        <v>185739.02025</v>
      </c>
      <c r="K21" s="19">
        <f>SUMIFS('Data Repository Table'!$J:$J,'Data Repository Table'!$A:$A,'Data Repository Table'!$A$3,'Data Repository Table'!$B:$B,'Expenses Analysis'!$B$15,'Data Repository Table'!$C:$C,'Expenses Analysis'!$A$15,'Data Repository Table'!$G:$G,'Expenses Analysis'!$C21,'Data Repository Table'!$H:$H,'Expenses Analysis'!$D21,'Data Repository Table'!$D:$D,'Expenses Analysis'!K$12)</f>
        <v>178642.66350000002</v>
      </c>
      <c r="L21" s="19">
        <f>SUMIFS('Data Repository Table'!$J:$J,'Data Repository Table'!$A:$A,'Data Repository Table'!$A$3,'Data Repository Table'!$B:$B,'Expenses Analysis'!$B$15,'Data Repository Table'!$C:$C,'Expenses Analysis'!$A$15,'Data Repository Table'!$G:$G,'Expenses Analysis'!$C21,'Data Repository Table'!$H:$H,'Expenses Analysis'!$D21,'Data Repository Table'!$D:$D,'Expenses Analysis'!L$12)</f>
        <v>224419.80119999996</v>
      </c>
      <c r="M21" s="19">
        <f>SUMIFS('Data Repository Table'!$J:$J,'Data Repository Table'!$A:$A,'Data Repository Table'!$A$3,'Data Repository Table'!$B:$B,'Expenses Analysis'!$B$15,'Data Repository Table'!$C:$C,'Expenses Analysis'!$A$15,'Data Repository Table'!$G:$G,'Expenses Analysis'!$C21,'Data Repository Table'!$H:$H,'Expenses Analysis'!$D21,'Data Repository Table'!$D:$D,'Expenses Analysis'!M$12)</f>
        <v>188937.70244999998</v>
      </c>
      <c r="N21" s="19">
        <f>SUMIFS('Data Repository Table'!$J:$J,'Data Repository Table'!$A:$A,'Data Repository Table'!$A$3,'Data Repository Table'!$B:$B,'Expenses Analysis'!$B$15,'Data Repository Table'!$C:$C,'Expenses Analysis'!$A$15,'Data Repository Table'!$G:$G,'Expenses Analysis'!$C21,'Data Repository Table'!$H:$H,'Expenses Analysis'!$D21,'Data Repository Table'!$D:$D,'Expenses Analysis'!N$12)</f>
        <v>188507.34840000002</v>
      </c>
      <c r="O21" s="19">
        <f>SUMIFS('Data Repository Table'!$J:$J,'Data Repository Table'!$A:$A,'Data Repository Table'!$A$3,'Data Repository Table'!$B:$B,'Expenses Analysis'!$B$15,'Data Repository Table'!$C:$C,'Expenses Analysis'!$A$15,'Data Repository Table'!$G:$G,'Expenses Analysis'!$C21,'Data Repository Table'!$H:$H,'Expenses Analysis'!$D21,'Data Repository Table'!$D:$D,'Expenses Analysis'!O$12)</f>
        <v>188916.82582500001</v>
      </c>
      <c r="P21" s="19">
        <f>SUMIFS('Data Repository Table'!$J:$J,'Data Repository Table'!$A:$A,'Data Repository Table'!$A$3,'Data Repository Table'!$B:$B,'Expenses Analysis'!$B$15,'Data Repository Table'!$C:$C,'Expenses Analysis'!$A$15,'Data Repository Table'!$G:$G,'Expenses Analysis'!$C21,'Data Repository Table'!$H:$H,'Expenses Analysis'!$D21,'Data Repository Table'!$D:$D,'Expenses Analysis'!P$12)</f>
        <v>200608.20937500001</v>
      </c>
      <c r="Q21" s="19">
        <f>SUMIFS('Data Repository Table'!$J:$J,'Data Repository Table'!$A:$A,'Data Repository Table'!$A$3,'Data Repository Table'!$B:$B,'Expenses Analysis'!$B$15,'Data Repository Table'!$C:$C,'Expenses Analysis'!$A$15,'Data Repository Table'!$G:$G,'Expenses Analysis'!$C21,'Data Repository Table'!$H:$H,'Expenses Analysis'!$D21,'Data Repository Table'!$D:$D,'Expenses Analysis'!Q$12)</f>
        <v>228708.15607500001</v>
      </c>
      <c r="R21" s="19">
        <f t="shared" si="0"/>
        <v>2375432.6835749988</v>
      </c>
      <c r="S21" s="79"/>
      <c r="T21" s="79"/>
      <c r="U21" s="79"/>
      <c r="V21" s="79"/>
      <c r="W21" s="79"/>
    </row>
    <row r="22" spans="1:23" ht="15" thickBot="1">
      <c r="A22" s="80" t="s">
        <v>37</v>
      </c>
      <c r="B22" s="80" t="s">
        <v>50</v>
      </c>
      <c r="C22" s="80" t="s">
        <v>52</v>
      </c>
      <c r="D22" s="80" t="s">
        <v>53</v>
      </c>
      <c r="E22" s="104"/>
      <c r="F22" s="19">
        <f>SUMIFS('Data Repository Table'!$J:$J,'Data Repository Table'!$A:$A,'Data Repository Table'!$A$3,'Data Repository Table'!$B:$B,'Expenses Analysis'!$B$15,'Data Repository Table'!$C:$C,'Expenses Analysis'!$A$15,'Data Repository Table'!$G:$G,'Expenses Analysis'!$C22,'Data Repository Table'!$H:$H,'Expenses Analysis'!$D22,'Data Repository Table'!$D:$D,'Expenses Analysis'!F$12)</f>
        <v>1153364.1040624965</v>
      </c>
      <c r="G22" s="19">
        <f>SUMIFS('Data Repository Table'!$J:$J,'Data Repository Table'!$A:$A,'Data Repository Table'!$A$3,'Data Repository Table'!$B:$B,'Expenses Analysis'!$B$15,'Data Repository Table'!$C:$C,'Expenses Analysis'!$A$15,'Data Repository Table'!$G:$G,'Expenses Analysis'!$C22,'Data Repository Table'!$H:$H,'Expenses Analysis'!$D22,'Data Repository Table'!$D:$D,'Expenses Analysis'!G$12)</f>
        <v>1593615.0621875001</v>
      </c>
      <c r="H22" s="19">
        <f>SUMIFS('Data Repository Table'!$J:$J,'Data Repository Table'!$A:$A,'Data Repository Table'!$A$3,'Data Repository Table'!$B:$B,'Expenses Analysis'!$B$15,'Data Repository Table'!$C:$C,'Expenses Analysis'!$A$15,'Data Repository Table'!$G:$G,'Expenses Analysis'!$C22,'Data Repository Table'!$H:$H,'Expenses Analysis'!$D22,'Data Repository Table'!$D:$D,'Expenses Analysis'!H$12)</f>
        <v>1247652.6459374966</v>
      </c>
      <c r="I22" s="19">
        <f>SUMIFS('Data Repository Table'!$J:$J,'Data Repository Table'!$A:$A,'Data Repository Table'!$A$3,'Data Repository Table'!$B:$B,'Expenses Analysis'!$B$15,'Data Repository Table'!$C:$C,'Expenses Analysis'!$A$15,'Data Repository Table'!$G:$G,'Expenses Analysis'!$C22,'Data Repository Table'!$H:$H,'Expenses Analysis'!$D22,'Data Repository Table'!$D:$D,'Expenses Analysis'!I$12)</f>
        <v>1184226.8315625</v>
      </c>
      <c r="J22" s="19">
        <f>SUMIFS('Data Repository Table'!$J:$J,'Data Repository Table'!$A:$A,'Data Repository Table'!$A$3,'Data Repository Table'!$B:$B,'Expenses Analysis'!$B$15,'Data Repository Table'!$C:$C,'Expenses Analysis'!$A$15,'Data Repository Table'!$G:$G,'Expenses Analysis'!$C22,'Data Repository Table'!$H:$H,'Expenses Analysis'!$D22,'Data Repository Table'!$D:$D,'Expenses Analysis'!J$12)</f>
        <v>1216148.346875</v>
      </c>
      <c r="K22" s="19">
        <f>SUMIFS('Data Repository Table'!$J:$J,'Data Repository Table'!$A:$A,'Data Repository Table'!$A$3,'Data Repository Table'!$B:$B,'Expenses Analysis'!$B$15,'Data Repository Table'!$C:$C,'Expenses Analysis'!$A$15,'Data Repository Table'!$G:$G,'Expenses Analysis'!$C22,'Data Repository Table'!$H:$H,'Expenses Analysis'!$D22,'Data Repository Table'!$D:$D,'Expenses Analysis'!K$12)</f>
        <v>1169684.1062500002</v>
      </c>
      <c r="L22" s="19">
        <f>SUMIFS('Data Repository Table'!$J:$J,'Data Repository Table'!$A:$A,'Data Repository Table'!$A$3,'Data Repository Table'!$B:$B,'Expenses Analysis'!$B$15,'Data Repository Table'!$C:$C,'Expenses Analysis'!$A$15,'Data Repository Table'!$G:$G,'Expenses Analysis'!$C22,'Data Repository Table'!$H:$H,'Expenses Analysis'!$D22,'Data Repository Table'!$D:$D,'Expenses Analysis'!L$12)</f>
        <v>1469415.3649999998</v>
      </c>
      <c r="M22" s="19">
        <f>SUMIFS('Data Repository Table'!$J:$J,'Data Repository Table'!$A:$A,'Data Repository Table'!$A$3,'Data Repository Table'!$B:$B,'Expenses Analysis'!$B$15,'Data Repository Table'!$C:$C,'Expenses Analysis'!$A$15,'Data Repository Table'!$G:$G,'Expenses Analysis'!$C22,'Data Repository Table'!$H:$H,'Expenses Analysis'!$D22,'Data Repository Table'!$D:$D,'Expenses Analysis'!M$12)</f>
        <v>1237092.099375</v>
      </c>
      <c r="N22" s="19">
        <f>SUMIFS('Data Repository Table'!$J:$J,'Data Repository Table'!$A:$A,'Data Repository Table'!$A$3,'Data Repository Table'!$B:$B,'Expenses Analysis'!$B$15,'Data Repository Table'!$C:$C,'Expenses Analysis'!$A$15,'Data Repository Table'!$G:$G,'Expenses Analysis'!$C22,'Data Repository Table'!$H:$H,'Expenses Analysis'!$D22,'Data Repository Table'!$D:$D,'Expenses Analysis'!N$12)</f>
        <v>1234274.3050000002</v>
      </c>
      <c r="O22" s="19">
        <f>SUMIFS('Data Repository Table'!$J:$J,'Data Repository Table'!$A:$A,'Data Repository Table'!$A$3,'Data Repository Table'!$B:$B,'Expenses Analysis'!$B$15,'Data Repository Table'!$C:$C,'Expenses Analysis'!$A$15,'Data Repository Table'!$G:$G,'Expenses Analysis'!$C22,'Data Repository Table'!$H:$H,'Expenses Analysis'!$D22,'Data Repository Table'!$D:$D,'Expenses Analysis'!O$12)</f>
        <v>1236955.4071875</v>
      </c>
      <c r="P22" s="19">
        <f>SUMIFS('Data Repository Table'!$J:$J,'Data Repository Table'!$A:$A,'Data Repository Table'!$A$3,'Data Repository Table'!$B:$B,'Expenses Analysis'!$B$15,'Data Repository Table'!$C:$C,'Expenses Analysis'!$A$15,'Data Repository Table'!$G:$G,'Expenses Analysis'!$C22,'Data Repository Table'!$H:$H,'Expenses Analysis'!$D22,'Data Repository Table'!$D:$D,'Expenses Analysis'!P$12)</f>
        <v>1313506.1328125</v>
      </c>
      <c r="Q22" s="19">
        <f>SUMIFS('Data Repository Table'!$J:$J,'Data Repository Table'!$A:$A,'Data Repository Table'!$A$3,'Data Repository Table'!$B:$B,'Expenses Analysis'!$B$15,'Data Repository Table'!$C:$C,'Expenses Analysis'!$A$15,'Data Repository Table'!$G:$G,'Expenses Analysis'!$C22,'Data Repository Table'!$H:$H,'Expenses Analysis'!$D22,'Data Repository Table'!$D:$D,'Expenses Analysis'!Q$12)</f>
        <v>1497493.8790625001</v>
      </c>
      <c r="R22" s="19">
        <f t="shared" si="0"/>
        <v>15553428.285312492</v>
      </c>
      <c r="S22" s="79"/>
      <c r="T22" s="79"/>
      <c r="U22" s="79"/>
      <c r="V22" s="79"/>
      <c r="W22" s="79"/>
    </row>
    <row r="23" spans="1:23" s="118" customFormat="1" ht="15.6" thickTop="1" thickBot="1">
      <c r="A23" s="132" t="s">
        <v>78</v>
      </c>
      <c r="B23" s="132"/>
      <c r="C23" s="132"/>
      <c r="D23" s="116" t="s">
        <v>78</v>
      </c>
      <c r="E23" s="132" t="s">
        <v>37</v>
      </c>
      <c r="F23" s="146">
        <f>SUM(F$15:F$22)</f>
        <v>3458288.8701338647</v>
      </c>
      <c r="G23" s="146">
        <f t="shared" ref="G23:Q23" si="1">SUM(G$15:G$22)</f>
        <v>4778353.3521016249</v>
      </c>
      <c r="H23" s="146">
        <f t="shared" si="1"/>
        <v>3741007.0627661142</v>
      </c>
      <c r="I23" s="146">
        <f t="shared" si="1"/>
        <v>3550828.7945508747</v>
      </c>
      <c r="J23" s="146">
        <f t="shared" si="1"/>
        <v>3646543.42684625</v>
      </c>
      <c r="K23" s="146">
        <f t="shared" si="1"/>
        <v>3507223.3581475001</v>
      </c>
      <c r="L23" s="146">
        <f t="shared" si="1"/>
        <v>5249820.3494999986</v>
      </c>
      <c r="M23" s="146">
        <f t="shared" si="1"/>
        <v>4419792.6823125007</v>
      </c>
      <c r="N23" s="146">
        <f t="shared" si="1"/>
        <v>4409725.4715</v>
      </c>
      <c r="O23" s="146">
        <f t="shared" si="1"/>
        <v>4419304.3184062503</v>
      </c>
      <c r="P23" s="146">
        <f t="shared" si="1"/>
        <v>4692799.18359375</v>
      </c>
      <c r="Q23" s="146">
        <f t="shared" si="1"/>
        <v>5350137.2224687496</v>
      </c>
      <c r="R23" s="146">
        <f>SUM(R15:R22)</f>
        <v>51223824.092327476</v>
      </c>
      <c r="S23" s="117"/>
      <c r="T23" s="117"/>
      <c r="U23" s="117"/>
      <c r="V23" s="117"/>
      <c r="W23" s="117"/>
    </row>
    <row r="24" spans="1:23" ht="15" thickTop="1">
      <c r="A24" s="87"/>
      <c r="B24" s="87"/>
      <c r="C24" s="87"/>
      <c r="D24" s="87"/>
      <c r="E24" s="87"/>
      <c r="F24" s="105"/>
      <c r="G24" s="105"/>
      <c r="H24" s="105"/>
      <c r="I24" s="105"/>
      <c r="J24" s="105"/>
      <c r="K24" s="105"/>
      <c r="L24" s="105"/>
      <c r="M24" s="105"/>
      <c r="N24" s="105"/>
      <c r="O24" s="105"/>
      <c r="P24" s="105"/>
      <c r="Q24" s="105"/>
      <c r="R24" s="101"/>
      <c r="S24" s="84"/>
      <c r="T24" s="84"/>
      <c r="U24" s="84"/>
      <c r="V24" s="84"/>
      <c r="W24" s="84"/>
    </row>
    <row r="25" spans="1:23">
      <c r="A25" s="80" t="s">
        <v>65</v>
      </c>
      <c r="B25" s="80" t="s">
        <v>50</v>
      </c>
      <c r="C25" s="80" t="s">
        <v>62</v>
      </c>
      <c r="D25" s="80" t="s">
        <v>63</v>
      </c>
      <c r="E25" s="103"/>
      <c r="F25" s="19">
        <f>SUMIFS('Data Repository Table'!$J:$J,'Data Repository Table'!$A:$A,'Data Repository Table'!$A$3,'Data Repository Table'!$B:$B,'Expenses Analysis'!$B$25,'Data Repository Table'!$C:$C,'Expenses Analysis'!$A$25,'Data Repository Table'!$G:$G,'Expenses Analysis'!$C25,'Data Repository Table'!$H:$H,'Expenses Analysis'!$D25,'Data Repository Table'!$D:$D,'Expenses Analysis'!F$12)</f>
        <v>2533034.5131168002</v>
      </c>
      <c r="G25" s="19">
        <f>SUMIFS('Data Repository Table'!$J:$J,'Data Repository Table'!$A:$A,'Data Repository Table'!$A$3,'Data Repository Table'!$B:$B,'Expenses Analysis'!$B$25,'Data Repository Table'!$C:$C,'Expenses Analysis'!$A$25,'Data Repository Table'!$G:$G,'Expenses Analysis'!$C25,'Data Repository Table'!$H:$H,'Expenses Analysis'!$D25,'Data Repository Table'!$D:$D,'Expenses Analysis'!G$12)</f>
        <v>3051574.1625600001</v>
      </c>
      <c r="H25" s="19">
        <f>SUMIFS('Data Repository Table'!$J:$J,'Data Repository Table'!$A:$A,'Data Repository Table'!$A$3,'Data Repository Table'!$B:$B,'Expenses Analysis'!$B$25,'Data Repository Table'!$C:$C,'Expenses Analysis'!$A$25,'Data Repository Table'!$G:$G,'Expenses Analysis'!$C25,'Data Repository Table'!$H:$H,'Expenses Analysis'!$D25,'Data Repository Table'!$D:$D,'Expenses Analysis'!H$12)</f>
        <v>3084202.7580672004</v>
      </c>
      <c r="I25" s="19">
        <f>SUMIFS('Data Repository Table'!$J:$J,'Data Repository Table'!$A:$A,'Data Repository Table'!$A$3,'Data Repository Table'!$B:$B,'Expenses Analysis'!$B$25,'Data Repository Table'!$C:$C,'Expenses Analysis'!$A$25,'Data Repository Table'!$G:$G,'Expenses Analysis'!$C25,'Data Repository Table'!$H:$H,'Expenses Analysis'!$D25,'Data Repository Table'!$D:$D,'Expenses Analysis'!I$12)</f>
        <v>4135202.765971201</v>
      </c>
      <c r="J25" s="19">
        <f>SUMIFS('Data Repository Table'!$J:$J,'Data Repository Table'!$A:$A,'Data Repository Table'!$A$3,'Data Repository Table'!$B:$B,'Expenses Analysis'!$B$25,'Data Repository Table'!$C:$C,'Expenses Analysis'!$A$25,'Data Repository Table'!$G:$G,'Expenses Analysis'!$C25,'Data Repository Table'!$H:$H,'Expenses Analysis'!$D25,'Data Repository Table'!$D:$D,'Expenses Analysis'!J$12)</f>
        <v>4473275.8948415993</v>
      </c>
      <c r="K25" s="19">
        <f>SUMIFS('Data Repository Table'!$J:$J,'Data Repository Table'!$A:$A,'Data Repository Table'!$A$3,'Data Repository Table'!$B:$B,'Expenses Analysis'!$B$25,'Data Repository Table'!$C:$C,'Expenses Analysis'!$A$25,'Data Repository Table'!$G:$G,'Expenses Analysis'!$C25,'Data Repository Table'!$H:$H,'Expenses Analysis'!$D25,'Data Repository Table'!$D:$D,'Expenses Analysis'!K$12)</f>
        <v>3464957.9260800011</v>
      </c>
      <c r="L25" s="19">
        <f>SUMIFS('Data Repository Table'!$J:$J,'Data Repository Table'!$A:$A,'Data Repository Table'!$A$3,'Data Repository Table'!$B:$B,'Expenses Analysis'!$B$25,'Data Repository Table'!$C:$C,'Expenses Analysis'!$A$25,'Data Repository Table'!$G:$G,'Expenses Analysis'!$C25,'Data Repository Table'!$H:$H,'Expenses Analysis'!$D25,'Data Repository Table'!$D:$D,'Expenses Analysis'!L$12)</f>
        <v>4049642.8266000003</v>
      </c>
      <c r="M25" s="19">
        <f>SUMIFS('Data Repository Table'!$J:$J,'Data Repository Table'!$A:$A,'Data Repository Table'!$A$3,'Data Repository Table'!$B:$B,'Expenses Analysis'!$B$25,'Data Repository Table'!$C:$C,'Expenses Analysis'!$A$25,'Data Repository Table'!$G:$G,'Expenses Analysis'!$C25,'Data Repository Table'!$H:$H,'Expenses Analysis'!$D25,'Data Repository Table'!$D:$D,'Expenses Analysis'!M$12)</f>
        <v>4767948.2214000002</v>
      </c>
      <c r="N25" s="19">
        <f>SUMIFS('Data Repository Table'!$J:$J,'Data Repository Table'!$A:$A,'Data Repository Table'!$A$3,'Data Repository Table'!$B:$B,'Expenses Analysis'!$B$25,'Data Repository Table'!$C:$C,'Expenses Analysis'!$A$25,'Data Repository Table'!$G:$G,'Expenses Analysis'!$C25,'Data Repository Table'!$H:$H,'Expenses Analysis'!$D25,'Data Repository Table'!$D:$D,'Expenses Analysis'!N$12)</f>
        <v>4346722.8083999995</v>
      </c>
      <c r="O25" s="19">
        <f>SUMIFS('Data Repository Table'!$J:$J,'Data Repository Table'!$A:$A,'Data Repository Table'!$A$3,'Data Repository Table'!$B:$B,'Expenses Analysis'!$B$25,'Data Repository Table'!$C:$C,'Expenses Analysis'!$A$25,'Data Repository Table'!$G:$G,'Expenses Analysis'!$C25,'Data Repository Table'!$H:$H,'Expenses Analysis'!$D25,'Data Repository Table'!$D:$D,'Expenses Analysis'!O$12)</f>
        <v>4671541.1274000006</v>
      </c>
      <c r="P25" s="19">
        <f>SUMIFS('Data Repository Table'!$J:$J,'Data Repository Table'!$A:$A,'Data Repository Table'!$A$3,'Data Repository Table'!$B:$B,'Expenses Analysis'!$B$25,'Data Repository Table'!$C:$C,'Expenses Analysis'!$A$25,'Data Repository Table'!$G:$G,'Expenses Analysis'!$C25,'Data Repository Table'!$H:$H,'Expenses Analysis'!$D25,'Data Repository Table'!$D:$D,'Expenses Analysis'!P$12)</f>
        <v>5478104.6040000012</v>
      </c>
      <c r="Q25" s="19">
        <f>SUMIFS('Data Repository Table'!$J:$J,'Data Repository Table'!$A:$A,'Data Repository Table'!$A$3,'Data Repository Table'!$B:$B,'Expenses Analysis'!$B$25,'Data Repository Table'!$C:$C,'Expenses Analysis'!$A$25,'Data Repository Table'!$G:$G,'Expenses Analysis'!$C25,'Data Repository Table'!$H:$H,'Expenses Analysis'!$D25,'Data Repository Table'!$D:$D,'Expenses Analysis'!Q$12)</f>
        <v>2269805.1667200001</v>
      </c>
      <c r="R25" s="19">
        <f>SUM(F25:Q25)</f>
        <v>46326012.775156811</v>
      </c>
      <c r="S25" s="79"/>
      <c r="T25" s="79"/>
      <c r="U25" s="79"/>
      <c r="V25" s="79"/>
      <c r="W25" s="79"/>
    </row>
    <row r="26" spans="1:23">
      <c r="A26" s="80" t="s">
        <v>65</v>
      </c>
      <c r="B26" s="80" t="s">
        <v>50</v>
      </c>
      <c r="C26" s="80" t="s">
        <v>59</v>
      </c>
      <c r="D26" s="80" t="s">
        <v>61</v>
      </c>
      <c r="E26" s="103"/>
      <c r="F26" s="19">
        <f>SUMIFS('Data Repository Table'!$J:$J,'Data Repository Table'!$A:$A,'Data Repository Table'!$A$3,'Data Repository Table'!$B:$B,'Expenses Analysis'!$B$25,'Data Repository Table'!$C:$C,'Expenses Analysis'!$A$25,'Data Repository Table'!$G:$G,'Expenses Analysis'!$C26,'Data Repository Table'!$H:$H,'Expenses Analysis'!$D26,'Data Repository Table'!$D:$D,'Expenses Analysis'!F$12)</f>
        <v>1266517.2565584001</v>
      </c>
      <c r="G26" s="19">
        <f>SUMIFS('Data Repository Table'!$J:$J,'Data Repository Table'!$A:$A,'Data Repository Table'!$A$3,'Data Repository Table'!$B:$B,'Expenses Analysis'!$B$25,'Data Repository Table'!$C:$C,'Expenses Analysis'!$A$25,'Data Repository Table'!$G:$G,'Expenses Analysis'!$C26,'Data Repository Table'!$H:$H,'Expenses Analysis'!$D26,'Data Repository Table'!$D:$D,'Expenses Analysis'!G$12)</f>
        <v>1525787.08128</v>
      </c>
      <c r="H26" s="19">
        <f>SUMIFS('Data Repository Table'!$J:$J,'Data Repository Table'!$A:$A,'Data Repository Table'!$A$3,'Data Repository Table'!$B:$B,'Expenses Analysis'!$B$25,'Data Repository Table'!$C:$C,'Expenses Analysis'!$A$25,'Data Repository Table'!$G:$G,'Expenses Analysis'!$C26,'Data Repository Table'!$H:$H,'Expenses Analysis'!$D26,'Data Repository Table'!$D:$D,'Expenses Analysis'!H$12)</f>
        <v>1542101.3790336002</v>
      </c>
      <c r="I26" s="19">
        <f>SUMIFS('Data Repository Table'!$J:$J,'Data Repository Table'!$A:$A,'Data Repository Table'!$A$3,'Data Repository Table'!$B:$B,'Expenses Analysis'!$B$25,'Data Repository Table'!$C:$C,'Expenses Analysis'!$A$25,'Data Repository Table'!$G:$G,'Expenses Analysis'!$C26,'Data Repository Table'!$H:$H,'Expenses Analysis'!$D26,'Data Repository Table'!$D:$D,'Expenses Analysis'!I$12)</f>
        <v>2067601.3829856005</v>
      </c>
      <c r="J26" s="19">
        <f>SUMIFS('Data Repository Table'!$J:$J,'Data Repository Table'!$A:$A,'Data Repository Table'!$A$3,'Data Repository Table'!$B:$B,'Expenses Analysis'!$B$25,'Data Repository Table'!$C:$C,'Expenses Analysis'!$A$25,'Data Repository Table'!$G:$G,'Expenses Analysis'!$C26,'Data Repository Table'!$H:$H,'Expenses Analysis'!$D26,'Data Repository Table'!$D:$D,'Expenses Analysis'!J$12)</f>
        <v>2236637.9474207996</v>
      </c>
      <c r="K26" s="19">
        <f>SUMIFS('Data Repository Table'!$J:$J,'Data Repository Table'!$A:$A,'Data Repository Table'!$A$3,'Data Repository Table'!$B:$B,'Expenses Analysis'!$B$25,'Data Repository Table'!$C:$C,'Expenses Analysis'!$A$25,'Data Repository Table'!$G:$G,'Expenses Analysis'!$C26,'Data Repository Table'!$H:$H,'Expenses Analysis'!$D26,'Data Repository Table'!$D:$D,'Expenses Analysis'!K$12)</f>
        <v>1732478.9630400005</v>
      </c>
      <c r="L26" s="19">
        <f>SUMIFS('Data Repository Table'!$J:$J,'Data Repository Table'!$A:$A,'Data Repository Table'!$A$3,'Data Repository Table'!$B:$B,'Expenses Analysis'!$B$25,'Data Repository Table'!$C:$C,'Expenses Analysis'!$A$25,'Data Repository Table'!$G:$G,'Expenses Analysis'!$C26,'Data Repository Table'!$H:$H,'Expenses Analysis'!$D26,'Data Repository Table'!$D:$D,'Expenses Analysis'!L$12)</f>
        <v>2024821.4133000001</v>
      </c>
      <c r="M26" s="19">
        <f>SUMIFS('Data Repository Table'!$J:$J,'Data Repository Table'!$A:$A,'Data Repository Table'!$A$3,'Data Repository Table'!$B:$B,'Expenses Analysis'!$B$25,'Data Repository Table'!$C:$C,'Expenses Analysis'!$A$25,'Data Repository Table'!$G:$G,'Expenses Analysis'!$C26,'Data Repository Table'!$H:$H,'Expenses Analysis'!$D26,'Data Repository Table'!$D:$D,'Expenses Analysis'!M$12)</f>
        <v>2383974.1107000001</v>
      </c>
      <c r="N26" s="19">
        <f>SUMIFS('Data Repository Table'!$J:$J,'Data Repository Table'!$A:$A,'Data Repository Table'!$A$3,'Data Repository Table'!$B:$B,'Expenses Analysis'!$B$25,'Data Repository Table'!$C:$C,'Expenses Analysis'!$A$25,'Data Repository Table'!$G:$G,'Expenses Analysis'!$C26,'Data Repository Table'!$H:$H,'Expenses Analysis'!$D26,'Data Repository Table'!$D:$D,'Expenses Analysis'!N$12)</f>
        <v>2173361.4041999998</v>
      </c>
      <c r="O26" s="19">
        <f>SUMIFS('Data Repository Table'!$J:$J,'Data Repository Table'!$A:$A,'Data Repository Table'!$A$3,'Data Repository Table'!$B:$B,'Expenses Analysis'!$B$25,'Data Repository Table'!$C:$C,'Expenses Analysis'!$A$25,'Data Repository Table'!$G:$G,'Expenses Analysis'!$C26,'Data Repository Table'!$H:$H,'Expenses Analysis'!$D26,'Data Repository Table'!$D:$D,'Expenses Analysis'!O$12)</f>
        <v>2335770.5637000003</v>
      </c>
      <c r="P26" s="19">
        <f>SUMIFS('Data Repository Table'!$J:$J,'Data Repository Table'!$A:$A,'Data Repository Table'!$A$3,'Data Repository Table'!$B:$B,'Expenses Analysis'!$B$25,'Data Repository Table'!$C:$C,'Expenses Analysis'!$A$25,'Data Repository Table'!$G:$G,'Expenses Analysis'!$C26,'Data Repository Table'!$H:$H,'Expenses Analysis'!$D26,'Data Repository Table'!$D:$D,'Expenses Analysis'!P$12)</f>
        <v>2739052.3020000006</v>
      </c>
      <c r="Q26" s="19">
        <f>SUMIFS('Data Repository Table'!$J:$J,'Data Repository Table'!$A:$A,'Data Repository Table'!$A$3,'Data Repository Table'!$B:$B,'Expenses Analysis'!$B$25,'Data Repository Table'!$C:$C,'Expenses Analysis'!$A$25,'Data Repository Table'!$G:$G,'Expenses Analysis'!$C26,'Data Repository Table'!$H:$H,'Expenses Analysis'!$D26,'Data Repository Table'!$D:$D,'Expenses Analysis'!Q$12)</f>
        <v>1134902.58336</v>
      </c>
      <c r="R26" s="19">
        <f t="shared" ref="R26:R32" si="2">SUM(F26:Q26)</f>
        <v>23163006.387578405</v>
      </c>
      <c r="S26" s="79"/>
      <c r="T26" s="79"/>
      <c r="U26" s="79"/>
      <c r="V26" s="79"/>
      <c r="W26" s="79"/>
    </row>
    <row r="27" spans="1:23">
      <c r="A27" s="80" t="s">
        <v>65</v>
      </c>
      <c r="B27" s="80" t="s">
        <v>50</v>
      </c>
      <c r="C27" s="80" t="s">
        <v>59</v>
      </c>
      <c r="D27" s="80" t="s">
        <v>60</v>
      </c>
      <c r="E27" s="103"/>
      <c r="F27" s="19">
        <f>SUMIFS('Data Repository Table'!$J:$J,'Data Repository Table'!$A:$A,'Data Repository Table'!$A$3,'Data Repository Table'!$B:$B,'Expenses Analysis'!$B$25,'Data Repository Table'!$C:$C,'Expenses Analysis'!$A$25,'Data Repository Table'!$G:$G,'Expenses Analysis'!$C27,'Data Repository Table'!$H:$H,'Expenses Analysis'!$D27,'Data Repository Table'!$D:$D,'Expenses Analysis'!F$12)</f>
        <v>1055431.0471320001</v>
      </c>
      <c r="G27" s="19">
        <f>SUMIFS('Data Repository Table'!$J:$J,'Data Repository Table'!$A:$A,'Data Repository Table'!$A$3,'Data Repository Table'!$B:$B,'Expenses Analysis'!$B$25,'Data Repository Table'!$C:$C,'Expenses Analysis'!$A$25,'Data Repository Table'!$G:$G,'Expenses Analysis'!$C27,'Data Repository Table'!$H:$H,'Expenses Analysis'!$D27,'Data Repository Table'!$D:$D,'Expenses Analysis'!G$12)</f>
        <v>1271489.2344000002</v>
      </c>
      <c r="H27" s="19">
        <f>SUMIFS('Data Repository Table'!$J:$J,'Data Repository Table'!$A:$A,'Data Repository Table'!$A$3,'Data Repository Table'!$B:$B,'Expenses Analysis'!$B$25,'Data Repository Table'!$C:$C,'Expenses Analysis'!$A$25,'Data Repository Table'!$G:$G,'Expenses Analysis'!$C27,'Data Repository Table'!$H:$H,'Expenses Analysis'!$D27,'Data Repository Table'!$D:$D,'Expenses Analysis'!H$12)</f>
        <v>1285084.4825280001</v>
      </c>
      <c r="I27" s="19">
        <f>SUMIFS('Data Repository Table'!$J:$J,'Data Repository Table'!$A:$A,'Data Repository Table'!$A$3,'Data Repository Table'!$B:$B,'Expenses Analysis'!$B$25,'Data Repository Table'!$C:$C,'Expenses Analysis'!$A$25,'Data Repository Table'!$G:$G,'Expenses Analysis'!$C27,'Data Repository Table'!$H:$H,'Expenses Analysis'!$D27,'Data Repository Table'!$D:$D,'Expenses Analysis'!I$12)</f>
        <v>1723001.1524880002</v>
      </c>
      <c r="J27" s="19">
        <f>SUMIFS('Data Repository Table'!$J:$J,'Data Repository Table'!$A:$A,'Data Repository Table'!$A$3,'Data Repository Table'!$B:$B,'Expenses Analysis'!$B$25,'Data Repository Table'!$C:$C,'Expenses Analysis'!$A$25,'Data Repository Table'!$G:$G,'Expenses Analysis'!$C27,'Data Repository Table'!$H:$H,'Expenses Analysis'!$D27,'Data Repository Table'!$D:$D,'Expenses Analysis'!J$12)</f>
        <v>1863864.9561839998</v>
      </c>
      <c r="K27" s="19">
        <f>SUMIFS('Data Repository Table'!$J:$J,'Data Repository Table'!$A:$A,'Data Repository Table'!$A$3,'Data Repository Table'!$B:$B,'Expenses Analysis'!$B$25,'Data Repository Table'!$C:$C,'Expenses Analysis'!$A$25,'Data Repository Table'!$G:$G,'Expenses Analysis'!$C27,'Data Repository Table'!$H:$H,'Expenses Analysis'!$D27,'Data Repository Table'!$D:$D,'Expenses Analysis'!K$12)</f>
        <v>1443732.4692000004</v>
      </c>
      <c r="L27" s="19">
        <f>SUMIFS('Data Repository Table'!$J:$J,'Data Repository Table'!$A:$A,'Data Repository Table'!$A$3,'Data Repository Table'!$B:$B,'Expenses Analysis'!$B$25,'Data Repository Table'!$C:$C,'Expenses Analysis'!$A$25,'Data Repository Table'!$G:$G,'Expenses Analysis'!$C27,'Data Repository Table'!$H:$H,'Expenses Analysis'!$D27,'Data Repository Table'!$D:$D,'Expenses Analysis'!L$12)</f>
        <v>1687351.1777500003</v>
      </c>
      <c r="M27" s="19">
        <f>SUMIFS('Data Repository Table'!$J:$J,'Data Repository Table'!$A:$A,'Data Repository Table'!$A$3,'Data Repository Table'!$B:$B,'Expenses Analysis'!$B$25,'Data Repository Table'!$C:$C,'Expenses Analysis'!$A$25,'Data Repository Table'!$G:$G,'Expenses Analysis'!$C27,'Data Repository Table'!$H:$H,'Expenses Analysis'!$D27,'Data Repository Table'!$D:$D,'Expenses Analysis'!M$12)</f>
        <v>1986645.0922500002</v>
      </c>
      <c r="N27" s="19">
        <f>SUMIFS('Data Repository Table'!$J:$J,'Data Repository Table'!$A:$A,'Data Repository Table'!$A$3,'Data Repository Table'!$B:$B,'Expenses Analysis'!$B$25,'Data Repository Table'!$C:$C,'Expenses Analysis'!$A$25,'Data Repository Table'!$G:$G,'Expenses Analysis'!$C27,'Data Repository Table'!$H:$H,'Expenses Analysis'!$D27,'Data Repository Table'!$D:$D,'Expenses Analysis'!N$12)</f>
        <v>1811134.5035000001</v>
      </c>
      <c r="O27" s="19">
        <f>SUMIFS('Data Repository Table'!$J:$J,'Data Repository Table'!$A:$A,'Data Repository Table'!$A$3,'Data Repository Table'!$B:$B,'Expenses Analysis'!$B$25,'Data Repository Table'!$C:$C,'Expenses Analysis'!$A$25,'Data Repository Table'!$G:$G,'Expenses Analysis'!$C27,'Data Repository Table'!$H:$H,'Expenses Analysis'!$D27,'Data Repository Table'!$D:$D,'Expenses Analysis'!O$12)</f>
        <v>1946475.4697500004</v>
      </c>
      <c r="P27" s="19">
        <f>SUMIFS('Data Repository Table'!$J:$J,'Data Repository Table'!$A:$A,'Data Repository Table'!$A$3,'Data Repository Table'!$B:$B,'Expenses Analysis'!$B$25,'Data Repository Table'!$C:$C,'Expenses Analysis'!$A$25,'Data Repository Table'!$G:$G,'Expenses Analysis'!$C27,'Data Repository Table'!$H:$H,'Expenses Analysis'!$D27,'Data Repository Table'!$D:$D,'Expenses Analysis'!P$12)</f>
        <v>2282543.5850000004</v>
      </c>
      <c r="Q27" s="19">
        <f>SUMIFS('Data Repository Table'!$J:$J,'Data Repository Table'!$A:$A,'Data Repository Table'!$A$3,'Data Repository Table'!$B:$B,'Expenses Analysis'!$B$25,'Data Repository Table'!$C:$C,'Expenses Analysis'!$A$25,'Data Repository Table'!$G:$G,'Expenses Analysis'!$C27,'Data Repository Table'!$H:$H,'Expenses Analysis'!$D27,'Data Repository Table'!$D:$D,'Expenses Analysis'!Q$12)</f>
        <v>945752.15280000004</v>
      </c>
      <c r="R27" s="19">
        <f t="shared" si="2"/>
        <v>19302505.322982002</v>
      </c>
      <c r="S27" s="79"/>
      <c r="T27" s="79"/>
      <c r="U27" s="79"/>
      <c r="V27" s="79"/>
      <c r="W27" s="79"/>
    </row>
    <row r="28" spans="1:23">
      <c r="A28" s="80" t="s">
        <v>65</v>
      </c>
      <c r="B28" s="80" t="s">
        <v>50</v>
      </c>
      <c r="C28" s="80" t="s">
        <v>54</v>
      </c>
      <c r="D28" s="80" t="s">
        <v>58</v>
      </c>
      <c r="E28" s="103"/>
      <c r="F28" s="19">
        <f>SUMIFS('Data Repository Table'!$J:$J,'Data Repository Table'!$A:$A,'Data Repository Table'!$A$3,'Data Repository Table'!$B:$B,'Expenses Analysis'!$B$25,'Data Repository Table'!$C:$C,'Expenses Analysis'!$A$25,'Data Repository Table'!$G:$G,'Expenses Analysis'!$C28,'Data Repository Table'!$H:$H,'Expenses Analysis'!$D28,'Data Repository Table'!$D:$D,'Expenses Analysis'!F$12)</f>
        <v>996326.908492608</v>
      </c>
      <c r="G28" s="19">
        <f>SUMIFS('Data Repository Table'!$J:$J,'Data Repository Table'!$A:$A,'Data Repository Table'!$A$3,'Data Repository Table'!$B:$B,'Expenses Analysis'!$B$25,'Data Repository Table'!$C:$C,'Expenses Analysis'!$A$25,'Data Repository Table'!$G:$G,'Expenses Analysis'!$C28,'Data Repository Table'!$H:$H,'Expenses Analysis'!$D28,'Data Repository Table'!$D:$D,'Expenses Analysis'!G$12)</f>
        <v>1200285.8372736</v>
      </c>
      <c r="H28" s="19">
        <f>SUMIFS('Data Repository Table'!$J:$J,'Data Repository Table'!$A:$A,'Data Repository Table'!$A$3,'Data Repository Table'!$B:$B,'Expenses Analysis'!$B$25,'Data Repository Table'!$C:$C,'Expenses Analysis'!$A$25,'Data Repository Table'!$G:$G,'Expenses Analysis'!$C28,'Data Repository Table'!$H:$H,'Expenses Analysis'!$D28,'Data Repository Table'!$D:$D,'Expenses Analysis'!H$12)</f>
        <v>1213119.7515064322</v>
      </c>
      <c r="I28" s="19">
        <f>SUMIFS('Data Repository Table'!$J:$J,'Data Repository Table'!$A:$A,'Data Repository Table'!$A$3,'Data Repository Table'!$B:$B,'Expenses Analysis'!$B$25,'Data Repository Table'!$C:$C,'Expenses Analysis'!$A$25,'Data Repository Table'!$G:$G,'Expenses Analysis'!$C28,'Data Repository Table'!$H:$H,'Expenses Analysis'!$D28,'Data Repository Table'!$D:$D,'Expenses Analysis'!I$12)</f>
        <v>1626513.0879486722</v>
      </c>
      <c r="J28" s="19">
        <f>SUMIFS('Data Repository Table'!$J:$J,'Data Repository Table'!$A:$A,'Data Repository Table'!$A$3,'Data Repository Table'!$B:$B,'Expenses Analysis'!$B$25,'Data Repository Table'!$C:$C,'Expenses Analysis'!$A$25,'Data Repository Table'!$G:$G,'Expenses Analysis'!$C28,'Data Repository Table'!$H:$H,'Expenses Analysis'!$D28,'Data Repository Table'!$D:$D,'Expenses Analysis'!J$12)</f>
        <v>1759488.5186376958</v>
      </c>
      <c r="K28" s="19">
        <f>SUMIFS('Data Repository Table'!$J:$J,'Data Repository Table'!$A:$A,'Data Repository Table'!$A$3,'Data Repository Table'!$B:$B,'Expenses Analysis'!$B$25,'Data Repository Table'!$C:$C,'Expenses Analysis'!$A$25,'Data Repository Table'!$G:$G,'Expenses Analysis'!$C28,'Data Repository Table'!$H:$H,'Expenses Analysis'!$D28,'Data Repository Table'!$D:$D,'Expenses Analysis'!K$12)</f>
        <v>1362883.4509248002</v>
      </c>
      <c r="L28" s="19">
        <f>SUMIFS('Data Repository Table'!$J:$J,'Data Repository Table'!$A:$A,'Data Repository Table'!$A$3,'Data Repository Table'!$B:$B,'Expenses Analysis'!$B$25,'Data Repository Table'!$C:$C,'Expenses Analysis'!$A$25,'Data Repository Table'!$G:$G,'Expenses Analysis'!$C28,'Data Repository Table'!$H:$H,'Expenses Analysis'!$D28,'Data Repository Table'!$D:$D,'Expenses Analysis'!L$12)</f>
        <v>1592859.5117959999</v>
      </c>
      <c r="M28" s="19">
        <f>SUMIFS('Data Repository Table'!$J:$J,'Data Repository Table'!$A:$A,'Data Repository Table'!$A$3,'Data Repository Table'!$B:$B,'Expenses Analysis'!$B$25,'Data Repository Table'!$C:$C,'Expenses Analysis'!$A$25,'Data Repository Table'!$G:$G,'Expenses Analysis'!$C28,'Data Repository Table'!$H:$H,'Expenses Analysis'!$D28,'Data Repository Table'!$D:$D,'Expenses Analysis'!M$12)</f>
        <v>1875392.9670840001</v>
      </c>
      <c r="N28" s="19">
        <f>SUMIFS('Data Repository Table'!$J:$J,'Data Repository Table'!$A:$A,'Data Repository Table'!$A$3,'Data Repository Table'!$B:$B,'Expenses Analysis'!$B$25,'Data Repository Table'!$C:$C,'Expenses Analysis'!$A$25,'Data Repository Table'!$G:$G,'Expenses Analysis'!$C28,'Data Repository Table'!$H:$H,'Expenses Analysis'!$D28,'Data Repository Table'!$D:$D,'Expenses Analysis'!N$12)</f>
        <v>1709710.9713039999</v>
      </c>
      <c r="O28" s="19">
        <f>SUMIFS('Data Repository Table'!$J:$J,'Data Repository Table'!$A:$A,'Data Repository Table'!$A$3,'Data Repository Table'!$B:$B,'Expenses Analysis'!$B$25,'Data Repository Table'!$C:$C,'Expenses Analysis'!$A$25,'Data Repository Table'!$G:$G,'Expenses Analysis'!$C28,'Data Repository Table'!$H:$H,'Expenses Analysis'!$D28,'Data Repository Table'!$D:$D,'Expenses Analysis'!O$12)</f>
        <v>1837472.8434440002</v>
      </c>
      <c r="P28" s="19">
        <f>SUMIFS('Data Repository Table'!$J:$J,'Data Repository Table'!$A:$A,'Data Repository Table'!$A$3,'Data Repository Table'!$B:$B,'Expenses Analysis'!$B$25,'Data Repository Table'!$C:$C,'Expenses Analysis'!$A$25,'Data Repository Table'!$G:$G,'Expenses Analysis'!$C28,'Data Repository Table'!$H:$H,'Expenses Analysis'!$D28,'Data Repository Table'!$D:$D,'Expenses Analysis'!P$12)</f>
        <v>2154721.1442400003</v>
      </c>
      <c r="Q28" s="19">
        <f>SUMIFS('Data Repository Table'!$J:$J,'Data Repository Table'!$A:$A,'Data Repository Table'!$A$3,'Data Repository Table'!$B:$B,'Expenses Analysis'!$B$25,'Data Repository Table'!$C:$C,'Expenses Analysis'!$A$25,'Data Repository Table'!$G:$G,'Expenses Analysis'!$C28,'Data Repository Table'!$H:$H,'Expenses Analysis'!$D28,'Data Repository Table'!$D:$D,'Expenses Analysis'!Q$12)</f>
        <v>892790.0322432</v>
      </c>
      <c r="R28" s="19">
        <f t="shared" si="2"/>
        <v>18221565.024895009</v>
      </c>
      <c r="S28" s="79"/>
      <c r="T28" s="79"/>
      <c r="U28" s="79"/>
      <c r="V28" s="79"/>
      <c r="W28" s="79"/>
    </row>
    <row r="29" spans="1:23">
      <c r="A29" s="80" t="s">
        <v>65</v>
      </c>
      <c r="B29" s="80" t="s">
        <v>50</v>
      </c>
      <c r="C29" s="80" t="s">
        <v>54</v>
      </c>
      <c r="D29" s="80" t="s">
        <v>57</v>
      </c>
      <c r="E29" s="103"/>
      <c r="F29" s="19">
        <f>SUMIFS('Data Repository Table'!$J:$J,'Data Repository Table'!$A:$A,'Data Repository Table'!$A$3,'Data Repository Table'!$B:$B,'Expenses Analysis'!$B$25,'Data Repository Table'!$C:$C,'Expenses Analysis'!$A$25,'Data Repository Table'!$G:$G,'Expenses Analysis'!$C29,'Data Repository Table'!$H:$H,'Expenses Analysis'!$D29,'Data Repository Table'!$D:$D,'Expenses Analysis'!F$12)</f>
        <v>869931.04490880016</v>
      </c>
      <c r="G29" s="19">
        <f>SUMIFS('Data Repository Table'!$J:$J,'Data Repository Table'!$A:$A,'Data Repository Table'!$A$3,'Data Repository Table'!$B:$B,'Expenses Analysis'!$B$25,'Data Repository Table'!$C:$C,'Expenses Analysis'!$A$25,'Data Repository Table'!$G:$G,'Expenses Analysis'!$C29,'Data Repository Table'!$H:$H,'Expenses Analysis'!$D29,'Data Repository Table'!$D:$D,'Expenses Analysis'!G$12)</f>
        <v>1048015.3689600001</v>
      </c>
      <c r="H29" s="19">
        <f>SUMIFS('Data Repository Table'!$J:$J,'Data Repository Table'!$A:$A,'Data Repository Table'!$A$3,'Data Repository Table'!$B:$B,'Expenses Analysis'!$B$25,'Data Repository Table'!$C:$C,'Expenses Analysis'!$A$25,'Data Repository Table'!$G:$G,'Expenses Analysis'!$C29,'Data Repository Table'!$H:$H,'Expenses Analysis'!$D29,'Data Repository Table'!$D:$D,'Expenses Analysis'!H$12)</f>
        <v>1059221.1492352001</v>
      </c>
      <c r="I29" s="19">
        <f>SUMIFS('Data Repository Table'!$J:$J,'Data Repository Table'!$A:$A,'Data Repository Table'!$A$3,'Data Repository Table'!$B:$B,'Expenses Analysis'!$B$25,'Data Repository Table'!$C:$C,'Expenses Analysis'!$A$25,'Data Repository Table'!$G:$G,'Expenses Analysis'!$C29,'Data Repository Table'!$H:$H,'Expenses Analysis'!$D29,'Data Repository Table'!$D:$D,'Expenses Analysis'!I$12)</f>
        <v>1420170.6468992003</v>
      </c>
      <c r="J29" s="19">
        <f>SUMIFS('Data Repository Table'!$J:$J,'Data Repository Table'!$A:$A,'Data Repository Table'!$A$3,'Data Repository Table'!$B:$B,'Expenses Analysis'!$B$25,'Data Repository Table'!$C:$C,'Expenses Analysis'!$A$25,'Data Repository Table'!$G:$G,'Expenses Analysis'!$C29,'Data Repository Table'!$H:$H,'Expenses Analysis'!$D29,'Data Repository Table'!$D:$D,'Expenses Analysis'!J$12)</f>
        <v>1536276.5699455999</v>
      </c>
      <c r="K29" s="19">
        <f>SUMIFS('Data Repository Table'!$J:$J,'Data Repository Table'!$A:$A,'Data Repository Table'!$A$3,'Data Repository Table'!$B:$B,'Expenses Analysis'!$B$25,'Data Repository Table'!$C:$C,'Expenses Analysis'!$A$25,'Data Repository Table'!$G:$G,'Expenses Analysis'!$C29,'Data Repository Table'!$H:$H,'Expenses Analysis'!$D29,'Data Repository Table'!$D:$D,'Expenses Analysis'!K$12)</f>
        <v>785390.46324480022</v>
      </c>
      <c r="L29" s="19">
        <f>SUMIFS('Data Repository Table'!$J:$J,'Data Repository Table'!$A:$A,'Data Repository Table'!$A$3,'Data Repository Table'!$B:$B,'Expenses Analysis'!$B$25,'Data Repository Table'!$C:$C,'Expenses Analysis'!$A$25,'Data Repository Table'!$G:$G,'Expenses Analysis'!$C29,'Data Repository Table'!$H:$H,'Expenses Analysis'!$D29,'Data Repository Table'!$D:$D,'Expenses Analysis'!L$12)</f>
        <v>734335.23255680013</v>
      </c>
      <c r="M29" s="19">
        <f>SUMIFS('Data Repository Table'!$J:$J,'Data Repository Table'!$A:$A,'Data Repository Table'!$A$3,'Data Repository Table'!$B:$B,'Expenses Analysis'!$B$25,'Data Repository Table'!$C:$C,'Expenses Analysis'!$A$25,'Data Repository Table'!$G:$G,'Expenses Analysis'!$C29,'Data Repository Table'!$H:$H,'Expenses Analysis'!$D29,'Data Repository Table'!$D:$D,'Expenses Analysis'!M$12)</f>
        <v>864587.94414720009</v>
      </c>
      <c r="N29" s="19">
        <f>SUMIFS('Data Repository Table'!$J:$J,'Data Repository Table'!$A:$A,'Data Repository Table'!$A$3,'Data Repository Table'!$B:$B,'Expenses Analysis'!$B$25,'Data Repository Table'!$C:$C,'Expenses Analysis'!$A$25,'Data Repository Table'!$G:$G,'Expenses Analysis'!$C29,'Data Repository Table'!$H:$H,'Expenses Analysis'!$D29,'Data Repository Table'!$D:$D,'Expenses Analysis'!N$12)</f>
        <v>788205.73592320003</v>
      </c>
      <c r="O29" s="19">
        <f>SUMIFS('Data Repository Table'!$J:$J,'Data Repository Table'!$A:$A,'Data Repository Table'!$A$3,'Data Repository Table'!$B:$B,'Expenses Analysis'!$B$25,'Data Repository Table'!$C:$C,'Expenses Analysis'!$A$25,'Data Repository Table'!$G:$G,'Expenses Analysis'!$C29,'Data Repository Table'!$H:$H,'Expenses Analysis'!$D29,'Data Repository Table'!$D:$D,'Expenses Analysis'!O$12)</f>
        <v>847106.12443520024</v>
      </c>
      <c r="P29" s="19">
        <f>SUMIFS('Data Repository Table'!$J:$J,'Data Repository Table'!$A:$A,'Data Repository Table'!$A$3,'Data Repository Table'!$B:$B,'Expenses Analysis'!$B$25,'Data Repository Table'!$C:$C,'Expenses Analysis'!$A$25,'Data Repository Table'!$G:$G,'Expenses Analysis'!$C29,'Data Repository Table'!$H:$H,'Expenses Analysis'!$D29,'Data Repository Table'!$D:$D,'Expenses Analysis'!P$12)</f>
        <v>993362.96819200017</v>
      </c>
      <c r="Q29" s="19">
        <f>SUMIFS('Data Repository Table'!$J:$J,'Data Repository Table'!$A:$A,'Data Repository Table'!$A$3,'Data Repository Table'!$B:$B,'Expenses Analysis'!$B$25,'Data Repository Table'!$C:$C,'Expenses Analysis'!$A$25,'Data Repository Table'!$G:$G,'Expenses Analysis'!$C29,'Data Repository Table'!$H:$H,'Expenses Analysis'!$D29,'Data Repository Table'!$D:$D,'Expenses Analysis'!Q$12)</f>
        <v>514489.17112320004</v>
      </c>
      <c r="R29" s="19">
        <f t="shared" si="2"/>
        <v>11461092.4195712</v>
      </c>
      <c r="S29" s="79"/>
      <c r="T29" s="79"/>
      <c r="U29" s="79"/>
      <c r="V29" s="79"/>
      <c r="W29" s="79"/>
    </row>
    <row r="30" spans="1:23">
      <c r="A30" s="80" t="s">
        <v>65</v>
      </c>
      <c r="B30" s="80" t="s">
        <v>50</v>
      </c>
      <c r="C30" s="80" t="s">
        <v>54</v>
      </c>
      <c r="D30" s="80" t="s">
        <v>56</v>
      </c>
      <c r="E30" s="103"/>
      <c r="F30" s="19">
        <f>SUMIFS('Data Repository Table'!$J:$J,'Data Repository Table'!$A:$A,'Data Repository Table'!$A$3,'Data Repository Table'!$B:$B,'Expenses Analysis'!$B$25,'Data Repository Table'!$C:$C,'Expenses Analysis'!$A$25,'Data Repository Table'!$G:$G,'Expenses Analysis'!$C30,'Data Repository Table'!$H:$H,'Expenses Analysis'!$D30,'Data Repository Table'!$D:$D,'Expenses Analysis'!F$12)</f>
        <v>921103.45931519999</v>
      </c>
      <c r="G30" s="19">
        <f>SUMIFS('Data Repository Table'!$J:$J,'Data Repository Table'!$A:$A,'Data Repository Table'!$A$3,'Data Repository Table'!$B:$B,'Expenses Analysis'!$B$25,'Data Repository Table'!$C:$C,'Expenses Analysis'!$A$25,'Data Repository Table'!$G:$G,'Expenses Analysis'!$C30,'Data Repository Table'!$H:$H,'Expenses Analysis'!$D30,'Data Repository Table'!$D:$D,'Expenses Analysis'!G$12)</f>
        <v>1109663.3318399999</v>
      </c>
      <c r="H30" s="19">
        <f>SUMIFS('Data Repository Table'!$J:$J,'Data Repository Table'!$A:$A,'Data Repository Table'!$A$3,'Data Repository Table'!$B:$B,'Expenses Analysis'!$B$25,'Data Repository Table'!$C:$C,'Expenses Analysis'!$A$25,'Data Repository Table'!$G:$G,'Expenses Analysis'!$C30,'Data Repository Table'!$H:$H,'Expenses Analysis'!$D30,'Data Repository Table'!$D:$D,'Expenses Analysis'!H$12)</f>
        <v>1121528.2756608</v>
      </c>
      <c r="I30" s="19">
        <f>SUMIFS('Data Repository Table'!$J:$J,'Data Repository Table'!$A:$A,'Data Repository Table'!$A$3,'Data Repository Table'!$B:$B,'Expenses Analysis'!$B$25,'Data Repository Table'!$C:$C,'Expenses Analysis'!$A$25,'Data Repository Table'!$G:$G,'Expenses Analysis'!$C30,'Data Repository Table'!$H:$H,'Expenses Analysis'!$D30,'Data Repository Table'!$D:$D,'Expenses Analysis'!I$12)</f>
        <v>1503710.0967168</v>
      </c>
      <c r="J30" s="19">
        <f>SUMIFS('Data Repository Table'!$J:$J,'Data Repository Table'!$A:$A,'Data Repository Table'!$A$3,'Data Repository Table'!$B:$B,'Expenses Analysis'!$B$25,'Data Repository Table'!$C:$C,'Expenses Analysis'!$A$25,'Data Repository Table'!$G:$G,'Expenses Analysis'!$C30,'Data Repository Table'!$H:$H,'Expenses Analysis'!$D30,'Data Repository Table'!$D:$D,'Expenses Analysis'!J$12)</f>
        <v>1626645.7799423998</v>
      </c>
      <c r="K30" s="19">
        <f>SUMIFS('Data Repository Table'!$J:$J,'Data Repository Table'!$A:$A,'Data Repository Table'!$A$3,'Data Repository Table'!$B:$B,'Expenses Analysis'!$B$25,'Data Repository Table'!$C:$C,'Expenses Analysis'!$A$25,'Data Repository Table'!$G:$G,'Expenses Analysis'!$C30,'Data Repository Table'!$H:$H,'Expenses Analysis'!$D30,'Data Repository Table'!$D:$D,'Expenses Analysis'!K$12)</f>
        <v>831589.90225920011</v>
      </c>
      <c r="L30" s="19">
        <f>SUMIFS('Data Repository Table'!$J:$J,'Data Repository Table'!$A:$A,'Data Repository Table'!$A$3,'Data Repository Table'!$B:$B,'Expenses Analysis'!$B$25,'Data Repository Table'!$C:$C,'Expenses Analysis'!$A$25,'Data Repository Table'!$G:$G,'Expenses Analysis'!$C30,'Data Repository Table'!$H:$H,'Expenses Analysis'!$D30,'Data Repository Table'!$D:$D,'Expenses Analysis'!L$12)</f>
        <v>777531.42270720005</v>
      </c>
      <c r="M30" s="19">
        <f>SUMIFS('Data Repository Table'!$J:$J,'Data Repository Table'!$A:$A,'Data Repository Table'!$A$3,'Data Repository Table'!$B:$B,'Expenses Analysis'!$B$25,'Data Repository Table'!$C:$C,'Expenses Analysis'!$A$25,'Data Repository Table'!$G:$G,'Expenses Analysis'!$C30,'Data Repository Table'!$H:$H,'Expenses Analysis'!$D30,'Data Repository Table'!$D:$D,'Expenses Analysis'!M$12)</f>
        <v>915446.05850879999</v>
      </c>
      <c r="N30" s="19">
        <f>SUMIFS('Data Repository Table'!$J:$J,'Data Repository Table'!$A:$A,'Data Repository Table'!$A$3,'Data Repository Table'!$B:$B,'Expenses Analysis'!$B$25,'Data Repository Table'!$C:$C,'Expenses Analysis'!$A$25,'Data Repository Table'!$G:$G,'Expenses Analysis'!$C30,'Data Repository Table'!$H:$H,'Expenses Analysis'!$D30,'Data Repository Table'!$D:$D,'Expenses Analysis'!N$12)</f>
        <v>834570.77921279997</v>
      </c>
      <c r="O30" s="19">
        <f>SUMIFS('Data Repository Table'!$J:$J,'Data Repository Table'!$A:$A,'Data Repository Table'!$A$3,'Data Repository Table'!$B:$B,'Expenses Analysis'!$B$25,'Data Repository Table'!$C:$C,'Expenses Analysis'!$A$25,'Data Repository Table'!$G:$G,'Expenses Analysis'!$C30,'Data Repository Table'!$H:$H,'Expenses Analysis'!$D30,'Data Repository Table'!$D:$D,'Expenses Analysis'!O$12)</f>
        <v>896935.89646080008</v>
      </c>
      <c r="P30" s="19">
        <f>SUMIFS('Data Repository Table'!$J:$J,'Data Repository Table'!$A:$A,'Data Repository Table'!$A$3,'Data Repository Table'!$B:$B,'Expenses Analysis'!$B$25,'Data Repository Table'!$C:$C,'Expenses Analysis'!$A$25,'Data Repository Table'!$G:$G,'Expenses Analysis'!$C30,'Data Repository Table'!$H:$H,'Expenses Analysis'!$D30,'Data Repository Table'!$D:$D,'Expenses Analysis'!P$12)</f>
        <v>1051796.083968</v>
      </c>
      <c r="Q30" s="19">
        <f>SUMIFS('Data Repository Table'!$J:$J,'Data Repository Table'!$A:$A,'Data Repository Table'!$A$3,'Data Repository Table'!$B:$B,'Expenses Analysis'!$B$25,'Data Repository Table'!$C:$C,'Expenses Analysis'!$A$25,'Data Repository Table'!$G:$G,'Expenses Analysis'!$C30,'Data Repository Table'!$H:$H,'Expenses Analysis'!$D30,'Data Repository Table'!$D:$D,'Expenses Analysis'!Q$12)</f>
        <v>544753.24001279997</v>
      </c>
      <c r="R30" s="19">
        <f t="shared" si="2"/>
        <v>12135274.3266048</v>
      </c>
      <c r="S30" s="79"/>
      <c r="T30" s="79"/>
      <c r="U30" s="79"/>
      <c r="V30" s="79"/>
      <c r="W30" s="79"/>
    </row>
    <row r="31" spans="1:23">
      <c r="A31" s="80" t="s">
        <v>65</v>
      </c>
      <c r="B31" s="80" t="s">
        <v>50</v>
      </c>
      <c r="C31" s="80" t="s">
        <v>54</v>
      </c>
      <c r="D31" s="80" t="s">
        <v>55</v>
      </c>
      <c r="E31" s="103"/>
      <c r="F31" s="19">
        <f>SUMIFS('Data Repository Table'!$J:$J,'Data Repository Table'!$A:$A,'Data Repository Table'!$A$3,'Data Repository Table'!$B:$B,'Expenses Analysis'!$B$25,'Data Repository Table'!$C:$C,'Expenses Analysis'!$A$25,'Data Repository Table'!$G:$G,'Expenses Analysis'!$C31,'Data Repository Table'!$H:$H,'Expenses Analysis'!$D31,'Data Repository Table'!$D:$D,'Expenses Analysis'!F$12)</f>
        <v>498931.04046240001</v>
      </c>
      <c r="G31" s="19">
        <f>SUMIFS('Data Repository Table'!$J:$J,'Data Repository Table'!$A:$A,'Data Repository Table'!$A$3,'Data Repository Table'!$B:$B,'Expenses Analysis'!$B$25,'Data Repository Table'!$C:$C,'Expenses Analysis'!$A$25,'Data Repository Table'!$G:$G,'Expenses Analysis'!$C31,'Data Repository Table'!$H:$H,'Expenses Analysis'!$D31,'Data Repository Table'!$D:$D,'Expenses Analysis'!G$12)</f>
        <v>601067.63808000006</v>
      </c>
      <c r="H31" s="19">
        <f>SUMIFS('Data Repository Table'!$J:$J,'Data Repository Table'!$A:$A,'Data Repository Table'!$A$3,'Data Repository Table'!$B:$B,'Expenses Analysis'!$B$25,'Data Repository Table'!$C:$C,'Expenses Analysis'!$A$25,'Data Repository Table'!$G:$G,'Expenses Analysis'!$C31,'Data Repository Table'!$H:$H,'Expenses Analysis'!$D31,'Data Repository Table'!$D:$D,'Expenses Analysis'!H$12)</f>
        <v>607494.48264960002</v>
      </c>
      <c r="I31" s="19">
        <f>SUMIFS('Data Repository Table'!$J:$J,'Data Repository Table'!$A:$A,'Data Repository Table'!$A$3,'Data Repository Table'!$B:$B,'Expenses Analysis'!$B$25,'Data Repository Table'!$C:$C,'Expenses Analysis'!$A$25,'Data Repository Table'!$G:$G,'Expenses Analysis'!$C31,'Data Repository Table'!$H:$H,'Expenses Analysis'!$D31,'Data Repository Table'!$D:$D,'Expenses Analysis'!I$12)</f>
        <v>814509.63572160015</v>
      </c>
      <c r="J31" s="19">
        <f>SUMIFS('Data Repository Table'!$J:$J,'Data Repository Table'!$A:$A,'Data Repository Table'!$A$3,'Data Repository Table'!$B:$B,'Expenses Analysis'!$B$25,'Data Repository Table'!$C:$C,'Expenses Analysis'!$A$25,'Data Repository Table'!$G:$G,'Expenses Analysis'!$C31,'Data Repository Table'!$H:$H,'Expenses Analysis'!$D31,'Data Repository Table'!$D:$D,'Expenses Analysis'!J$12)</f>
        <v>881099.79746879986</v>
      </c>
      <c r="K31" s="19">
        <f>SUMIFS('Data Repository Table'!$J:$J,'Data Repository Table'!$A:$A,'Data Repository Table'!$A$3,'Data Repository Table'!$B:$B,'Expenses Analysis'!$B$25,'Data Repository Table'!$C:$C,'Expenses Analysis'!$A$25,'Data Repository Table'!$G:$G,'Expenses Analysis'!$C31,'Data Repository Table'!$H:$H,'Expenses Analysis'!$D31,'Data Repository Table'!$D:$D,'Expenses Analysis'!K$12)</f>
        <v>450444.53039040015</v>
      </c>
      <c r="L31" s="19">
        <f>SUMIFS('Data Repository Table'!$J:$J,'Data Repository Table'!$A:$A,'Data Repository Table'!$A$3,'Data Repository Table'!$B:$B,'Expenses Analysis'!$B$25,'Data Repository Table'!$C:$C,'Expenses Analysis'!$A$25,'Data Repository Table'!$G:$G,'Expenses Analysis'!$C31,'Data Repository Table'!$H:$H,'Expenses Analysis'!$D31,'Data Repository Table'!$D:$D,'Expenses Analysis'!L$12)</f>
        <v>421162.85396640003</v>
      </c>
      <c r="M31" s="19">
        <f>SUMIFS('Data Repository Table'!$J:$J,'Data Repository Table'!$A:$A,'Data Repository Table'!$A$3,'Data Repository Table'!$B:$B,'Expenses Analysis'!$B$25,'Data Repository Table'!$C:$C,'Expenses Analysis'!$A$25,'Data Repository Table'!$G:$G,'Expenses Analysis'!$C31,'Data Repository Table'!$H:$H,'Expenses Analysis'!$D31,'Data Repository Table'!$D:$D,'Expenses Analysis'!M$12)</f>
        <v>495866.61502560001</v>
      </c>
      <c r="N31" s="19">
        <f>SUMIFS('Data Repository Table'!$J:$J,'Data Repository Table'!$A:$A,'Data Repository Table'!$A$3,'Data Repository Table'!$B:$B,'Expenses Analysis'!$B$25,'Data Repository Table'!$C:$C,'Expenses Analysis'!$A$25,'Data Repository Table'!$G:$G,'Expenses Analysis'!$C31,'Data Repository Table'!$H:$H,'Expenses Analysis'!$D31,'Data Repository Table'!$D:$D,'Expenses Analysis'!N$12)</f>
        <v>452059.1720736</v>
      </c>
      <c r="O31" s="19">
        <f>SUMIFS('Data Repository Table'!$J:$J,'Data Repository Table'!$A:$A,'Data Repository Table'!$A$3,'Data Repository Table'!$B:$B,'Expenses Analysis'!$B$25,'Data Repository Table'!$C:$C,'Expenses Analysis'!$A$25,'Data Repository Table'!$G:$G,'Expenses Analysis'!$C31,'Data Repository Table'!$H:$H,'Expenses Analysis'!$D31,'Data Repository Table'!$D:$D,'Expenses Analysis'!O$12)</f>
        <v>485840.2772496001</v>
      </c>
      <c r="P31" s="19">
        <f>SUMIFS('Data Repository Table'!$J:$J,'Data Repository Table'!$A:$A,'Data Repository Table'!$A$3,'Data Repository Table'!$B:$B,'Expenses Analysis'!$B$25,'Data Repository Table'!$C:$C,'Expenses Analysis'!$A$25,'Data Repository Table'!$G:$G,'Expenses Analysis'!$C31,'Data Repository Table'!$H:$H,'Expenses Analysis'!$D31,'Data Repository Table'!$D:$D,'Expenses Analysis'!P$12)</f>
        <v>569722.87881600007</v>
      </c>
      <c r="Q31" s="19">
        <f>SUMIFS('Data Repository Table'!$J:$J,'Data Repository Table'!$A:$A,'Data Repository Table'!$A$3,'Data Repository Table'!$B:$B,'Expenses Analysis'!$B$25,'Data Repository Table'!$C:$C,'Expenses Analysis'!$A$25,'Data Repository Table'!$G:$G,'Expenses Analysis'!$C31,'Data Repository Table'!$H:$H,'Expenses Analysis'!$D31,'Data Repository Table'!$D:$D,'Expenses Analysis'!Q$12)</f>
        <v>295074.67167360004</v>
      </c>
      <c r="R31" s="19">
        <f t="shared" si="2"/>
        <v>6573273.5935776001</v>
      </c>
      <c r="S31" s="79"/>
      <c r="T31" s="79"/>
      <c r="U31" s="79"/>
      <c r="V31" s="79"/>
      <c r="W31" s="79"/>
    </row>
    <row r="32" spans="1:23" ht="15" thickBot="1">
      <c r="A32" s="80" t="s">
        <v>65</v>
      </c>
      <c r="B32" s="80" t="s">
        <v>50</v>
      </c>
      <c r="C32" s="80" t="s">
        <v>52</v>
      </c>
      <c r="D32" s="80" t="s">
        <v>53</v>
      </c>
      <c r="E32" s="104"/>
      <c r="F32" s="19">
        <f>SUMIFS('Data Repository Table'!$J:$J,'Data Repository Table'!$A:$A,'Data Repository Table'!$A$3,'Data Repository Table'!$B:$B,'Expenses Analysis'!$B$25,'Data Repository Table'!$C:$C,'Expenses Analysis'!$A$25,'Data Repository Table'!$G:$G,'Expenses Analysis'!$C32,'Data Repository Table'!$H:$H,'Expenses Analysis'!$D32,'Data Repository Table'!$D:$D,'Expenses Analysis'!F$12)</f>
        <v>3198275.9004000002</v>
      </c>
      <c r="G32" s="19">
        <f>SUMIFS('Data Repository Table'!$J:$J,'Data Repository Table'!$A:$A,'Data Repository Table'!$A$3,'Data Repository Table'!$B:$B,'Expenses Analysis'!$B$25,'Data Repository Table'!$C:$C,'Expenses Analysis'!$A$25,'Data Repository Table'!$G:$G,'Expenses Analysis'!$C32,'Data Repository Table'!$H:$H,'Expenses Analysis'!$D32,'Data Repository Table'!$D:$D,'Expenses Analysis'!G$12)</f>
        <v>3852997.68</v>
      </c>
      <c r="H32" s="19">
        <f>SUMIFS('Data Repository Table'!$J:$J,'Data Repository Table'!$A:$A,'Data Repository Table'!$A$3,'Data Repository Table'!$B:$B,'Expenses Analysis'!$B$25,'Data Repository Table'!$C:$C,'Expenses Analysis'!$A$25,'Data Repository Table'!$G:$G,'Expenses Analysis'!$C32,'Data Repository Table'!$H:$H,'Expenses Analysis'!$D32,'Data Repository Table'!$D:$D,'Expenses Analysis'!H$12)</f>
        <v>3894195.4016000004</v>
      </c>
      <c r="I32" s="19">
        <f>SUMIFS('Data Repository Table'!$J:$J,'Data Repository Table'!$A:$A,'Data Repository Table'!$A$3,'Data Repository Table'!$B:$B,'Expenses Analysis'!$B$25,'Data Repository Table'!$C:$C,'Expenses Analysis'!$A$25,'Data Repository Table'!$G:$G,'Expenses Analysis'!$C32,'Data Repository Table'!$H:$H,'Expenses Analysis'!$D32,'Data Repository Table'!$D:$D,'Expenses Analysis'!I$12)</f>
        <v>5221215.6136000007</v>
      </c>
      <c r="J32" s="19">
        <f>SUMIFS('Data Repository Table'!$J:$J,'Data Repository Table'!$A:$A,'Data Repository Table'!$A$3,'Data Repository Table'!$B:$B,'Expenses Analysis'!$B$25,'Data Repository Table'!$C:$C,'Expenses Analysis'!$A$25,'Data Repository Table'!$G:$G,'Expenses Analysis'!$C32,'Data Repository Table'!$H:$H,'Expenses Analysis'!$D32,'Data Repository Table'!$D:$D,'Expenses Analysis'!J$12)</f>
        <v>5648075.6247999994</v>
      </c>
      <c r="K32" s="19">
        <f>SUMIFS('Data Repository Table'!$J:$J,'Data Repository Table'!$A:$A,'Data Repository Table'!$A$3,'Data Repository Table'!$B:$B,'Expenses Analysis'!$B$25,'Data Repository Table'!$C:$C,'Expenses Analysis'!$A$25,'Data Repository Table'!$G:$G,'Expenses Analysis'!$C32,'Data Repository Table'!$H:$H,'Expenses Analysis'!$D32,'Data Repository Table'!$D:$D,'Expenses Analysis'!K$12)</f>
        <v>2887464.9384000008</v>
      </c>
      <c r="L32" s="19">
        <f>SUMIFS('Data Repository Table'!$J:$J,'Data Repository Table'!$A:$A,'Data Repository Table'!$A$3,'Data Repository Table'!$B:$B,'Expenses Analysis'!$B$25,'Data Repository Table'!$C:$C,'Expenses Analysis'!$A$25,'Data Repository Table'!$G:$G,'Expenses Analysis'!$C32,'Data Repository Table'!$H:$H,'Expenses Analysis'!$D32,'Data Repository Table'!$D:$D,'Expenses Analysis'!L$12)</f>
        <v>2699761.8844000003</v>
      </c>
      <c r="M32" s="19">
        <f>SUMIFS('Data Repository Table'!$J:$J,'Data Repository Table'!$A:$A,'Data Repository Table'!$A$3,'Data Repository Table'!$B:$B,'Expenses Analysis'!$B$25,'Data Repository Table'!$C:$C,'Expenses Analysis'!$A$25,'Data Repository Table'!$G:$G,'Expenses Analysis'!$C32,'Data Repository Table'!$H:$H,'Expenses Analysis'!$D32,'Data Repository Table'!$D:$D,'Expenses Analysis'!M$12)</f>
        <v>3178632.1476000003</v>
      </c>
      <c r="N32" s="19">
        <f>SUMIFS('Data Repository Table'!$J:$J,'Data Repository Table'!$A:$A,'Data Repository Table'!$A$3,'Data Repository Table'!$B:$B,'Expenses Analysis'!$B$25,'Data Repository Table'!$C:$C,'Expenses Analysis'!$A$25,'Data Repository Table'!$G:$G,'Expenses Analysis'!$C32,'Data Repository Table'!$H:$H,'Expenses Analysis'!$D32,'Data Repository Table'!$D:$D,'Expenses Analysis'!N$12)</f>
        <v>2897815.2056</v>
      </c>
      <c r="O32" s="19">
        <f>SUMIFS('Data Repository Table'!$J:$J,'Data Repository Table'!$A:$A,'Data Repository Table'!$A$3,'Data Repository Table'!$B:$B,'Expenses Analysis'!$B$25,'Data Repository Table'!$C:$C,'Expenses Analysis'!$A$25,'Data Repository Table'!$G:$G,'Expenses Analysis'!$C32,'Data Repository Table'!$H:$H,'Expenses Analysis'!$D32,'Data Repository Table'!$D:$D,'Expenses Analysis'!O$12)</f>
        <v>3114360.7516000005</v>
      </c>
      <c r="P32" s="19">
        <f>SUMIFS('Data Repository Table'!$J:$J,'Data Repository Table'!$A:$A,'Data Repository Table'!$A$3,'Data Repository Table'!$B:$B,'Expenses Analysis'!$B$25,'Data Repository Table'!$C:$C,'Expenses Analysis'!$A$25,'Data Repository Table'!$G:$G,'Expenses Analysis'!$C32,'Data Repository Table'!$H:$H,'Expenses Analysis'!$D32,'Data Repository Table'!$D:$D,'Expenses Analysis'!P$12)</f>
        <v>3652069.7360000005</v>
      </c>
      <c r="Q32" s="19">
        <f>SUMIFS('Data Repository Table'!$J:$J,'Data Repository Table'!$A:$A,'Data Repository Table'!$A$3,'Data Repository Table'!$B:$B,'Expenses Analysis'!$B$25,'Data Repository Table'!$C:$C,'Expenses Analysis'!$A$25,'Data Repository Table'!$G:$G,'Expenses Analysis'!$C32,'Data Repository Table'!$H:$H,'Expenses Analysis'!$D32,'Data Repository Table'!$D:$D,'Expenses Analysis'!Q$12)</f>
        <v>1891504.3056000001</v>
      </c>
      <c r="R32" s="19">
        <f t="shared" si="2"/>
        <v>42136369.189600006</v>
      </c>
      <c r="S32" s="79"/>
      <c r="T32" s="79"/>
      <c r="U32" s="79"/>
      <c r="V32" s="79"/>
      <c r="W32" s="79"/>
    </row>
    <row r="33" spans="1:23" s="118" customFormat="1" ht="15.6" thickTop="1" thickBot="1">
      <c r="A33" s="132"/>
      <c r="B33" s="132"/>
      <c r="C33" s="132"/>
      <c r="D33" s="116" t="s">
        <v>78</v>
      </c>
      <c r="E33" s="132" t="s">
        <v>65</v>
      </c>
      <c r="F33" s="146">
        <f>SUM(F$25:F$32)</f>
        <v>11339551.170386208</v>
      </c>
      <c r="G33" s="146">
        <f t="shared" ref="G33:Q33" si="3">SUM(G$25:G$32)</f>
        <v>13660880.3343936</v>
      </c>
      <c r="H33" s="146">
        <f t="shared" si="3"/>
        <v>13806947.680280834</v>
      </c>
      <c r="I33" s="146">
        <f t="shared" si="3"/>
        <v>18511924.382331077</v>
      </c>
      <c r="J33" s="146">
        <f t="shared" si="3"/>
        <v>20025365.089240894</v>
      </c>
      <c r="K33" s="146">
        <f t="shared" si="3"/>
        <v>12958942.643539203</v>
      </c>
      <c r="L33" s="146">
        <f t="shared" si="3"/>
        <v>13987466.323076401</v>
      </c>
      <c r="M33" s="146">
        <f t="shared" si="3"/>
        <v>16468493.156715602</v>
      </c>
      <c r="N33" s="146">
        <f t="shared" si="3"/>
        <v>15013580.580213603</v>
      </c>
      <c r="O33" s="146">
        <f t="shared" si="3"/>
        <v>16135503.054039603</v>
      </c>
      <c r="P33" s="146">
        <f t="shared" si="3"/>
        <v>18921373.302216005</v>
      </c>
      <c r="Q33" s="146">
        <f t="shared" si="3"/>
        <v>8489071.3235327993</v>
      </c>
      <c r="R33" s="146">
        <f>SUM(R25:R32)</f>
        <v>179319099.03996587</v>
      </c>
      <c r="S33" s="117"/>
      <c r="T33" s="117"/>
      <c r="U33" s="117"/>
      <c r="V33" s="117"/>
      <c r="W33" s="117"/>
    </row>
    <row r="34" spans="1:23" ht="15" thickTop="1">
      <c r="A34" s="87"/>
      <c r="B34" s="87"/>
      <c r="C34" s="87"/>
      <c r="D34" s="87"/>
      <c r="E34" s="87"/>
      <c r="F34" s="105"/>
      <c r="G34" s="105"/>
      <c r="H34" s="105"/>
      <c r="I34" s="105"/>
      <c r="J34" s="105"/>
      <c r="K34" s="105"/>
      <c r="L34" s="105"/>
      <c r="M34" s="105"/>
      <c r="N34" s="105"/>
      <c r="O34" s="105"/>
      <c r="P34" s="105"/>
      <c r="Q34" s="105"/>
      <c r="R34" s="101" t="s">
        <v>78</v>
      </c>
      <c r="S34" s="84"/>
      <c r="T34" s="84"/>
      <c r="U34" s="84"/>
      <c r="V34" s="84"/>
      <c r="W34" s="84"/>
    </row>
    <row r="35" spans="1:23">
      <c r="A35" s="80" t="s">
        <v>66</v>
      </c>
      <c r="B35" s="80" t="s">
        <v>50</v>
      </c>
      <c r="C35" s="80" t="s">
        <v>62</v>
      </c>
      <c r="D35" s="80" t="s">
        <v>63</v>
      </c>
      <c r="E35" s="103"/>
      <c r="F35" s="19">
        <f>SUMIFS('Data Repository Table'!$J:$J,'Data Repository Table'!$A:$A,'Data Repository Table'!$A$3,'Data Repository Table'!$B:$B,'Expenses Analysis'!$B$35,'Data Repository Table'!$C:$C,'Expenses Analysis'!$A$35,'Data Repository Table'!$G:$G,'Expenses Analysis'!$C35,'Data Repository Table'!$H:$H,'Expenses Analysis'!$D35,'Data Repository Table'!$D:$D,'Expenses Analysis'!F$12)</f>
        <v>1625596.3356633</v>
      </c>
      <c r="G35" s="19">
        <f>SUMIFS('Data Repository Table'!$J:$J,'Data Repository Table'!$A:$A,'Data Repository Table'!$A$3,'Data Repository Table'!$B:$B,'Expenses Analysis'!$B$35,'Data Repository Table'!$C:$C,'Expenses Analysis'!$A$35,'Data Repository Table'!$G:$G,'Expenses Analysis'!$C35,'Data Repository Table'!$H:$H,'Expenses Analysis'!$D35,'Data Repository Table'!$D:$D,'Expenses Analysis'!G$12)</f>
        <v>1295067.8472731998</v>
      </c>
      <c r="H35" s="19">
        <f>SUMIFS('Data Repository Table'!$J:$J,'Data Repository Table'!$A:$A,'Data Repository Table'!$A$3,'Data Repository Table'!$B:$B,'Expenses Analysis'!$B$35,'Data Repository Table'!$C:$C,'Expenses Analysis'!$A$35,'Data Repository Table'!$G:$G,'Expenses Analysis'!$C35,'Data Repository Table'!$H:$H,'Expenses Analysis'!$D35,'Data Repository Table'!$D:$D,'Expenses Analysis'!H$12)</f>
        <v>1750624.8818057997</v>
      </c>
      <c r="I35" s="19">
        <f>SUMIFS('Data Repository Table'!$J:$J,'Data Repository Table'!$A:$A,'Data Repository Table'!$A$3,'Data Repository Table'!$B:$B,'Expenses Analysis'!$B$35,'Data Repository Table'!$C:$C,'Expenses Analysis'!$A$35,'Data Repository Table'!$G:$G,'Expenses Analysis'!$C35,'Data Repository Table'!$H:$H,'Expenses Analysis'!$D35,'Data Repository Table'!$D:$D,'Expenses Analysis'!I$12)</f>
        <v>1472529.3869285996</v>
      </c>
      <c r="J35" s="19">
        <f>SUMIFS('Data Repository Table'!$J:$J,'Data Repository Table'!$A:$A,'Data Repository Table'!$A$3,'Data Repository Table'!$B:$B,'Expenses Analysis'!$B$35,'Data Repository Table'!$C:$C,'Expenses Analysis'!$A$35,'Data Repository Table'!$G:$G,'Expenses Analysis'!$C35,'Data Repository Table'!$H:$H,'Expenses Analysis'!$D35,'Data Repository Table'!$D:$D,'Expenses Analysis'!J$12)</f>
        <v>1252200.4923928501</v>
      </c>
      <c r="K35" s="19">
        <f>SUMIFS('Data Repository Table'!$J:$J,'Data Repository Table'!$A:$A,'Data Repository Table'!$A$3,'Data Repository Table'!$B:$B,'Expenses Analysis'!$B$35,'Data Repository Table'!$C:$C,'Expenses Analysis'!$A$35,'Data Repository Table'!$G:$G,'Expenses Analysis'!$C35,'Data Repository Table'!$H:$H,'Expenses Analysis'!$D35,'Data Repository Table'!$D:$D,'Expenses Analysis'!K$12)</f>
        <v>1406782.6738875001</v>
      </c>
      <c r="L35" s="19">
        <f>SUMIFS('Data Repository Table'!$J:$J,'Data Repository Table'!$A:$A,'Data Repository Table'!$A$3,'Data Repository Table'!$B:$B,'Expenses Analysis'!$B$35,'Data Repository Table'!$C:$C,'Expenses Analysis'!$A$35,'Data Repository Table'!$G:$G,'Expenses Analysis'!$C35,'Data Repository Table'!$H:$H,'Expenses Analysis'!$D35,'Data Repository Table'!$D:$D,'Expenses Analysis'!L$12)</f>
        <v>1877449.5046125001</v>
      </c>
      <c r="M35" s="19">
        <f>SUMIFS('Data Repository Table'!$J:$J,'Data Repository Table'!$A:$A,'Data Repository Table'!$A$3,'Data Repository Table'!$B:$B,'Expenses Analysis'!$B$35,'Data Repository Table'!$C:$C,'Expenses Analysis'!$A$35,'Data Repository Table'!$G:$G,'Expenses Analysis'!$C35,'Data Repository Table'!$H:$H,'Expenses Analysis'!$D35,'Data Repository Table'!$D:$D,'Expenses Analysis'!M$12)</f>
        <v>1912219.1750437501</v>
      </c>
      <c r="N35" s="19">
        <f>SUMIFS('Data Repository Table'!$J:$J,'Data Repository Table'!$A:$A,'Data Repository Table'!$A$3,'Data Repository Table'!$B:$B,'Expenses Analysis'!$B$35,'Data Repository Table'!$C:$C,'Expenses Analysis'!$A$35,'Data Repository Table'!$G:$G,'Expenses Analysis'!$C35,'Data Repository Table'!$H:$H,'Expenses Analysis'!$D35,'Data Repository Table'!$D:$D,'Expenses Analysis'!N$12)</f>
        <v>2266625.1980531253</v>
      </c>
      <c r="O35" s="19">
        <f>SUMIFS('Data Repository Table'!$J:$J,'Data Repository Table'!$A:$A,'Data Repository Table'!$A$3,'Data Repository Table'!$B:$B,'Expenses Analysis'!$B$35,'Data Repository Table'!$C:$C,'Expenses Analysis'!$A$35,'Data Repository Table'!$G:$G,'Expenses Analysis'!$C35,'Data Repository Table'!$H:$H,'Expenses Analysis'!$D35,'Data Repository Table'!$D:$D,'Expenses Analysis'!O$12)</f>
        <v>2234200.5744250002</v>
      </c>
      <c r="P35" s="19">
        <f>SUMIFS('Data Repository Table'!$J:$J,'Data Repository Table'!$A:$A,'Data Repository Table'!$A$3,'Data Repository Table'!$B:$B,'Expenses Analysis'!$B$35,'Data Repository Table'!$C:$C,'Expenses Analysis'!$A$35,'Data Repository Table'!$G:$G,'Expenses Analysis'!$C35,'Data Repository Table'!$H:$H,'Expenses Analysis'!$D35,'Data Repository Table'!$D:$D,'Expenses Analysis'!P$12)</f>
        <v>2593715.6428375002</v>
      </c>
      <c r="Q35" s="19">
        <f>SUMIFS('Data Repository Table'!$J:$J,'Data Repository Table'!$A:$A,'Data Repository Table'!$A$3,'Data Repository Table'!$B:$B,'Expenses Analysis'!$B$35,'Data Repository Table'!$C:$C,'Expenses Analysis'!$A$35,'Data Repository Table'!$G:$G,'Expenses Analysis'!$C35,'Data Repository Table'!$H:$H,'Expenses Analysis'!$D35,'Data Repository Table'!$D:$D,'Expenses Analysis'!Q$12)</f>
        <v>2274807.7859325004</v>
      </c>
      <c r="R35" s="19">
        <f>SUM(F35:Q35)</f>
        <v>21961819.498855624</v>
      </c>
      <c r="S35" s="79"/>
      <c r="T35" s="79"/>
      <c r="U35" s="79"/>
      <c r="V35" s="79"/>
      <c r="W35" s="79"/>
    </row>
    <row r="36" spans="1:23">
      <c r="A36" s="80" t="s">
        <v>66</v>
      </c>
      <c r="B36" s="80" t="s">
        <v>50</v>
      </c>
      <c r="C36" s="80" t="s">
        <v>59</v>
      </c>
      <c r="D36" s="80" t="s">
        <v>61</v>
      </c>
      <c r="E36" s="103"/>
      <c r="F36" s="19">
        <f>SUMIFS('Data Repository Table'!$J:$J,'Data Repository Table'!$A:$A,'Data Repository Table'!$A$3,'Data Repository Table'!$B:$B,'Expenses Analysis'!$B$35,'Data Repository Table'!$C:$C,'Expenses Analysis'!$A$35,'Data Repository Table'!$G:$G,'Expenses Analysis'!$C36,'Data Repository Table'!$H:$H,'Expenses Analysis'!$D36,'Data Repository Table'!$D:$D,'Expenses Analysis'!F$12)</f>
        <v>895736.75638589996</v>
      </c>
      <c r="G36" s="19">
        <f>SUMIFS('Data Repository Table'!$J:$J,'Data Repository Table'!$A:$A,'Data Repository Table'!$A$3,'Data Repository Table'!$B:$B,'Expenses Analysis'!$B$35,'Data Repository Table'!$C:$C,'Expenses Analysis'!$A$35,'Data Repository Table'!$G:$G,'Expenses Analysis'!$C36,'Data Repository Table'!$H:$H,'Expenses Analysis'!$D36,'Data Repository Table'!$D:$D,'Expenses Analysis'!G$12)</f>
        <v>713608.81380359991</v>
      </c>
      <c r="H36" s="19">
        <f>SUMIFS('Data Repository Table'!$J:$J,'Data Repository Table'!$A:$A,'Data Repository Table'!$A$3,'Data Repository Table'!$B:$B,'Expenses Analysis'!$B$35,'Data Repository Table'!$C:$C,'Expenses Analysis'!$A$35,'Data Repository Table'!$G:$G,'Expenses Analysis'!$C36,'Data Repository Table'!$H:$H,'Expenses Analysis'!$D36,'Data Repository Table'!$D:$D,'Expenses Analysis'!H$12)</f>
        <v>964630.03691340005</v>
      </c>
      <c r="I36" s="19">
        <f>SUMIFS('Data Repository Table'!$J:$J,'Data Repository Table'!$A:$A,'Data Repository Table'!$A$3,'Data Repository Table'!$B:$B,'Expenses Analysis'!$B$35,'Data Repository Table'!$C:$C,'Expenses Analysis'!$A$35,'Data Repository Table'!$G:$G,'Expenses Analysis'!$C36,'Data Repository Table'!$H:$H,'Expenses Analysis'!$D36,'Data Repository Table'!$D:$D,'Expenses Analysis'!I$12)</f>
        <v>811393.74381779996</v>
      </c>
      <c r="J36" s="19">
        <f>SUMIFS('Data Repository Table'!$J:$J,'Data Repository Table'!$A:$A,'Data Repository Table'!$A$3,'Data Repository Table'!$B:$B,'Expenses Analysis'!$B$35,'Data Repository Table'!$C:$C,'Expenses Analysis'!$A$35,'Data Repository Table'!$G:$G,'Expenses Analysis'!$C36,'Data Repository Table'!$H:$H,'Expenses Analysis'!$D36,'Data Repository Table'!$D:$D,'Expenses Analysis'!J$12)</f>
        <v>689988.02642055007</v>
      </c>
      <c r="K36" s="19">
        <f>SUMIFS('Data Repository Table'!$J:$J,'Data Repository Table'!$A:$A,'Data Repository Table'!$A$3,'Data Repository Table'!$B:$B,'Expenses Analysis'!$B$35,'Data Repository Table'!$C:$C,'Expenses Analysis'!$A$35,'Data Repository Table'!$G:$G,'Expenses Analysis'!$C36,'Data Repository Table'!$H:$H,'Expenses Analysis'!$D36,'Data Repository Table'!$D:$D,'Expenses Analysis'!K$12)</f>
        <v>775165.96316250006</v>
      </c>
      <c r="L36" s="19">
        <f>SUMIFS('Data Repository Table'!$J:$J,'Data Repository Table'!$A:$A,'Data Repository Table'!$A$3,'Data Repository Table'!$B:$B,'Expenses Analysis'!$B$35,'Data Repository Table'!$C:$C,'Expenses Analysis'!$A$35,'Data Repository Table'!$G:$G,'Expenses Analysis'!$C36,'Data Repository Table'!$H:$H,'Expenses Analysis'!$D36,'Data Repository Table'!$D:$D,'Expenses Analysis'!L$12)</f>
        <v>1034512.9923375</v>
      </c>
      <c r="M36" s="19">
        <f>SUMIFS('Data Repository Table'!$J:$J,'Data Repository Table'!$A:$A,'Data Repository Table'!$A$3,'Data Repository Table'!$B:$B,'Expenses Analysis'!$B$35,'Data Repository Table'!$C:$C,'Expenses Analysis'!$A$35,'Data Repository Table'!$G:$G,'Expenses Analysis'!$C36,'Data Repository Table'!$H:$H,'Expenses Analysis'!$D36,'Data Repository Table'!$D:$D,'Expenses Analysis'!M$12)</f>
        <v>888365.66788124992</v>
      </c>
      <c r="N36" s="19">
        <f>SUMIFS('Data Repository Table'!$J:$J,'Data Repository Table'!$A:$A,'Data Repository Table'!$A$3,'Data Repository Table'!$B:$B,'Expenses Analysis'!$B$35,'Data Repository Table'!$C:$C,'Expenses Analysis'!$A$35,'Data Repository Table'!$G:$G,'Expenses Analysis'!$C36,'Data Repository Table'!$H:$H,'Expenses Analysis'!$D36,'Data Repository Table'!$D:$D,'Expenses Analysis'!N$12)</f>
        <v>1248956.7417843752</v>
      </c>
      <c r="O36" s="19">
        <f>SUMIFS('Data Repository Table'!$J:$J,'Data Repository Table'!$A:$A,'Data Repository Table'!$A$3,'Data Repository Table'!$B:$B,'Expenses Analysis'!$B$35,'Data Repository Table'!$C:$C,'Expenses Analysis'!$A$35,'Data Repository Table'!$G:$G,'Expenses Analysis'!$C36,'Data Repository Table'!$H:$H,'Expenses Analysis'!$D36,'Data Repository Table'!$D:$D,'Expenses Analysis'!O$12)</f>
        <v>680069.70427499991</v>
      </c>
      <c r="P36" s="19">
        <f>SUMIFS('Data Repository Table'!$J:$J,'Data Repository Table'!$A:$A,'Data Repository Table'!$A$3,'Data Repository Table'!$B:$B,'Expenses Analysis'!$B$35,'Data Repository Table'!$C:$C,'Expenses Analysis'!$A$35,'Data Repository Table'!$G:$G,'Expenses Analysis'!$C36,'Data Repository Table'!$H:$H,'Expenses Analysis'!$D36,'Data Repository Table'!$D:$D,'Expenses Analysis'!P$12)</f>
        <v>878169.84401249979</v>
      </c>
      <c r="Q36" s="19">
        <f>SUMIFS('Data Repository Table'!$J:$J,'Data Repository Table'!$A:$A,'Data Repository Table'!$A$3,'Data Repository Table'!$B:$B,'Expenses Analysis'!$B$35,'Data Repository Table'!$C:$C,'Expenses Analysis'!$A$35,'Data Repository Table'!$G:$G,'Expenses Analysis'!$C36,'Data Repository Table'!$H:$H,'Expenses Analysis'!$D36,'Data Repository Table'!$D:$D,'Expenses Analysis'!Q$12)</f>
        <v>1253465.5146975003</v>
      </c>
      <c r="R36" s="19">
        <f t="shared" ref="R36:R42" si="4">SUM(F36:Q36)</f>
        <v>10834063.805491872</v>
      </c>
      <c r="S36" s="79"/>
      <c r="T36" s="79"/>
      <c r="U36" s="79"/>
      <c r="V36" s="79"/>
      <c r="W36" s="79"/>
    </row>
    <row r="37" spans="1:23">
      <c r="A37" s="80" t="s">
        <v>66</v>
      </c>
      <c r="B37" s="80" t="s">
        <v>50</v>
      </c>
      <c r="C37" s="80" t="s">
        <v>59</v>
      </c>
      <c r="D37" s="80" t="s">
        <v>60</v>
      </c>
      <c r="E37" s="103"/>
      <c r="F37" s="19">
        <f>SUMIFS('Data Repository Table'!$J:$J,'Data Repository Table'!$A:$A,'Data Repository Table'!$A$3,'Data Repository Table'!$B:$B,'Expenses Analysis'!$B$35,'Data Repository Table'!$C:$C,'Expenses Analysis'!$A$35,'Data Repository Table'!$G:$G,'Expenses Analysis'!$C37,'Data Repository Table'!$H:$H,'Expenses Analysis'!$D37,'Data Repository Table'!$D:$D,'Expenses Analysis'!F$12)</f>
        <v>829385.88554250007</v>
      </c>
      <c r="G37" s="19">
        <f>SUMIFS('Data Repository Table'!$J:$J,'Data Repository Table'!$A:$A,'Data Repository Table'!$A$3,'Data Repository Table'!$B:$B,'Expenses Analysis'!$B$35,'Data Repository Table'!$C:$C,'Expenses Analysis'!$A$35,'Data Repository Table'!$G:$G,'Expenses Analysis'!$C37,'Data Repository Table'!$H:$H,'Expenses Analysis'!$D37,'Data Repository Table'!$D:$D,'Expenses Analysis'!G$12)</f>
        <v>660748.90166999993</v>
      </c>
      <c r="H37" s="19">
        <f>SUMIFS('Data Repository Table'!$J:$J,'Data Repository Table'!$A:$A,'Data Repository Table'!$A$3,'Data Repository Table'!$B:$B,'Expenses Analysis'!$B$35,'Data Repository Table'!$C:$C,'Expenses Analysis'!$A$35,'Data Repository Table'!$G:$G,'Expenses Analysis'!$C37,'Data Repository Table'!$H:$H,'Expenses Analysis'!$D37,'Data Repository Table'!$D:$D,'Expenses Analysis'!H$12)</f>
        <v>893175.96010499995</v>
      </c>
      <c r="I37" s="19">
        <f>SUMIFS('Data Repository Table'!$J:$J,'Data Repository Table'!$A:$A,'Data Repository Table'!$A$3,'Data Repository Table'!$B:$B,'Expenses Analysis'!$B$35,'Data Repository Table'!$C:$C,'Expenses Analysis'!$A$35,'Data Repository Table'!$G:$G,'Expenses Analysis'!$C37,'Data Repository Table'!$H:$H,'Expenses Analysis'!$D37,'Data Repository Table'!$D:$D,'Expenses Analysis'!I$12)</f>
        <v>751290.50353499991</v>
      </c>
      <c r="J37" s="19">
        <f>SUMIFS('Data Repository Table'!$J:$J,'Data Repository Table'!$A:$A,'Data Repository Table'!$A$3,'Data Repository Table'!$B:$B,'Expenses Analysis'!$B$35,'Data Repository Table'!$C:$C,'Expenses Analysis'!$A$35,'Data Repository Table'!$G:$G,'Expenses Analysis'!$C37,'Data Repository Table'!$H:$H,'Expenses Analysis'!$D37,'Data Repository Table'!$D:$D,'Expenses Analysis'!J$12)</f>
        <v>638877.80224125006</v>
      </c>
      <c r="K37" s="19">
        <f>SUMIFS('Data Repository Table'!$J:$J,'Data Repository Table'!$A:$A,'Data Repository Table'!$A$3,'Data Repository Table'!$B:$B,'Expenses Analysis'!$B$35,'Data Repository Table'!$C:$C,'Expenses Analysis'!$A$35,'Data Repository Table'!$G:$G,'Expenses Analysis'!$C37,'Data Repository Table'!$H:$H,'Expenses Analysis'!$D37,'Data Repository Table'!$D:$D,'Expenses Analysis'!K$12)</f>
        <v>717746.26218750002</v>
      </c>
      <c r="L37" s="19">
        <f>SUMIFS('Data Repository Table'!$J:$J,'Data Repository Table'!$A:$A,'Data Repository Table'!$A$3,'Data Repository Table'!$B:$B,'Expenses Analysis'!$B$35,'Data Repository Table'!$C:$C,'Expenses Analysis'!$A$35,'Data Repository Table'!$G:$G,'Expenses Analysis'!$C37,'Data Repository Table'!$H:$H,'Expenses Analysis'!$D37,'Data Repository Table'!$D:$D,'Expenses Analysis'!L$12)</f>
        <v>957882.40031249996</v>
      </c>
      <c r="M37" s="19">
        <f>SUMIFS('Data Repository Table'!$J:$J,'Data Repository Table'!$A:$A,'Data Repository Table'!$A$3,'Data Repository Table'!$B:$B,'Expenses Analysis'!$B$35,'Data Repository Table'!$C:$C,'Expenses Analysis'!$A$35,'Data Repository Table'!$G:$G,'Expenses Analysis'!$C37,'Data Repository Table'!$H:$H,'Expenses Analysis'!$D37,'Data Repository Table'!$D:$D,'Expenses Analysis'!M$12)</f>
        <v>822560.80359374988</v>
      </c>
      <c r="N37" s="19">
        <f>SUMIFS('Data Repository Table'!$J:$J,'Data Repository Table'!$A:$A,'Data Repository Table'!$A$3,'Data Repository Table'!$B:$B,'Expenses Analysis'!$B$35,'Data Repository Table'!$C:$C,'Expenses Analysis'!$A$35,'Data Repository Table'!$G:$G,'Expenses Analysis'!$C37,'Data Repository Table'!$H:$H,'Expenses Analysis'!$D37,'Data Repository Table'!$D:$D,'Expenses Analysis'!N$12)</f>
        <v>1156441.4275781249</v>
      </c>
      <c r="O37" s="19">
        <f>SUMIFS('Data Repository Table'!$J:$J,'Data Repository Table'!$A:$A,'Data Repository Table'!$A$3,'Data Repository Table'!$B:$B,'Expenses Analysis'!$B$35,'Data Repository Table'!$C:$C,'Expenses Analysis'!$A$35,'Data Repository Table'!$G:$G,'Expenses Analysis'!$C37,'Data Repository Table'!$H:$H,'Expenses Analysis'!$D37,'Data Repository Table'!$D:$D,'Expenses Analysis'!O$12)</f>
        <v>629694.17062500003</v>
      </c>
      <c r="P37" s="19">
        <f>SUMIFS('Data Repository Table'!$J:$J,'Data Repository Table'!$A:$A,'Data Repository Table'!$A$3,'Data Repository Table'!$B:$B,'Expenses Analysis'!$B$35,'Data Repository Table'!$C:$C,'Expenses Analysis'!$A$35,'Data Repository Table'!$G:$G,'Expenses Analysis'!$C37,'Data Repository Table'!$H:$H,'Expenses Analysis'!$D37,'Data Repository Table'!$D:$D,'Expenses Analysis'!P$12)</f>
        <v>813120.22593749978</v>
      </c>
      <c r="Q37" s="19">
        <f>SUMIFS('Data Repository Table'!$J:$J,'Data Repository Table'!$A:$A,'Data Repository Table'!$A$3,'Data Repository Table'!$B:$B,'Expenses Analysis'!$B$35,'Data Repository Table'!$C:$C,'Expenses Analysis'!$A$35,'Data Repository Table'!$G:$G,'Expenses Analysis'!$C37,'Data Repository Table'!$H:$H,'Expenses Analysis'!$D37,'Data Repository Table'!$D:$D,'Expenses Analysis'!Q$12)</f>
        <v>1160616.2173125001</v>
      </c>
      <c r="R37" s="19">
        <f t="shared" si="4"/>
        <v>10031540.560640626</v>
      </c>
      <c r="S37" s="79"/>
      <c r="T37" s="79"/>
      <c r="U37" s="79"/>
      <c r="V37" s="79"/>
      <c r="W37" s="79"/>
    </row>
    <row r="38" spans="1:23">
      <c r="A38" s="80" t="s">
        <v>66</v>
      </c>
      <c r="B38" s="80" t="s">
        <v>50</v>
      </c>
      <c r="C38" s="80" t="s">
        <v>54</v>
      </c>
      <c r="D38" s="80" t="s">
        <v>58</v>
      </c>
      <c r="E38" s="103"/>
      <c r="F38" s="19">
        <f>SUMIFS('Data Repository Table'!$J:$J,'Data Repository Table'!$A:$A,'Data Repository Table'!$A$3,'Data Repository Table'!$B:$B,'Expenses Analysis'!$B$35,'Data Repository Table'!$C:$C,'Expenses Analysis'!$A$35,'Data Repository Table'!$G:$G,'Expenses Analysis'!$C38,'Data Repository Table'!$H:$H,'Expenses Analysis'!$D38,'Data Repository Table'!$D:$D,'Expenses Analysis'!F$12)</f>
        <v>716589.40510871995</v>
      </c>
      <c r="G38" s="19">
        <f>SUMIFS('Data Repository Table'!$J:$J,'Data Repository Table'!$A:$A,'Data Repository Table'!$A$3,'Data Repository Table'!$B:$B,'Expenses Analysis'!$B$35,'Data Repository Table'!$C:$C,'Expenses Analysis'!$A$35,'Data Repository Table'!$G:$G,'Expenses Analysis'!$C38,'Data Repository Table'!$H:$H,'Expenses Analysis'!$D38,'Data Repository Table'!$D:$D,'Expenses Analysis'!G$12)</f>
        <v>570887.05104287993</v>
      </c>
      <c r="H38" s="19">
        <f>SUMIFS('Data Repository Table'!$J:$J,'Data Repository Table'!$A:$A,'Data Repository Table'!$A$3,'Data Repository Table'!$B:$B,'Expenses Analysis'!$B$35,'Data Repository Table'!$C:$C,'Expenses Analysis'!$A$35,'Data Repository Table'!$G:$G,'Expenses Analysis'!$C38,'Data Repository Table'!$H:$H,'Expenses Analysis'!$D38,'Data Repository Table'!$D:$D,'Expenses Analysis'!H$12)</f>
        <v>771704.02953071985</v>
      </c>
      <c r="I38" s="19">
        <f>SUMIFS('Data Repository Table'!$J:$J,'Data Repository Table'!$A:$A,'Data Repository Table'!$A$3,'Data Repository Table'!$B:$B,'Expenses Analysis'!$B$35,'Data Repository Table'!$C:$C,'Expenses Analysis'!$A$35,'Data Repository Table'!$G:$G,'Expenses Analysis'!$C38,'Data Repository Table'!$H:$H,'Expenses Analysis'!$D38,'Data Repository Table'!$D:$D,'Expenses Analysis'!I$12)</f>
        <v>649114.99505423987</v>
      </c>
      <c r="J38" s="19">
        <f>SUMIFS('Data Repository Table'!$J:$J,'Data Repository Table'!$A:$A,'Data Repository Table'!$A$3,'Data Repository Table'!$B:$B,'Expenses Analysis'!$B$35,'Data Repository Table'!$C:$C,'Expenses Analysis'!$A$35,'Data Repository Table'!$G:$G,'Expenses Analysis'!$C38,'Data Repository Table'!$H:$H,'Expenses Analysis'!$D38,'Data Repository Table'!$D:$D,'Expenses Analysis'!J$12)</f>
        <v>551990.42113644001</v>
      </c>
      <c r="K38" s="19">
        <f>SUMIFS('Data Repository Table'!$J:$J,'Data Repository Table'!$A:$A,'Data Repository Table'!$A$3,'Data Repository Table'!$B:$B,'Expenses Analysis'!$B$35,'Data Repository Table'!$C:$C,'Expenses Analysis'!$A$35,'Data Repository Table'!$G:$G,'Expenses Analysis'!$C38,'Data Repository Table'!$H:$H,'Expenses Analysis'!$D38,'Data Repository Table'!$D:$D,'Expenses Analysis'!K$12)</f>
        <v>620132.77052999998</v>
      </c>
      <c r="L38" s="19">
        <f>SUMIFS('Data Repository Table'!$J:$J,'Data Repository Table'!$A:$A,'Data Repository Table'!$A$3,'Data Repository Table'!$B:$B,'Expenses Analysis'!$B$35,'Data Repository Table'!$C:$C,'Expenses Analysis'!$A$35,'Data Repository Table'!$G:$G,'Expenses Analysis'!$C38,'Data Repository Table'!$H:$H,'Expenses Analysis'!$D38,'Data Repository Table'!$D:$D,'Expenses Analysis'!L$12)</f>
        <v>827610.39387000003</v>
      </c>
      <c r="M38" s="19">
        <f>SUMIFS('Data Repository Table'!$J:$J,'Data Repository Table'!$A:$A,'Data Repository Table'!$A$3,'Data Repository Table'!$B:$B,'Expenses Analysis'!$B$35,'Data Repository Table'!$C:$C,'Expenses Analysis'!$A$35,'Data Repository Table'!$G:$G,'Expenses Analysis'!$C38,'Data Repository Table'!$H:$H,'Expenses Analysis'!$D38,'Data Repository Table'!$D:$D,'Expenses Analysis'!M$12)</f>
        <v>710692.53430499986</v>
      </c>
      <c r="N38" s="19">
        <f>SUMIFS('Data Repository Table'!$J:$J,'Data Repository Table'!$A:$A,'Data Repository Table'!$A$3,'Data Repository Table'!$B:$B,'Expenses Analysis'!$B$35,'Data Repository Table'!$C:$C,'Expenses Analysis'!$A$35,'Data Repository Table'!$G:$G,'Expenses Analysis'!$C38,'Data Repository Table'!$H:$H,'Expenses Analysis'!$D38,'Data Repository Table'!$D:$D,'Expenses Analysis'!N$12)</f>
        <v>999165.39342749992</v>
      </c>
      <c r="O38" s="19">
        <f>SUMIFS('Data Repository Table'!$J:$J,'Data Repository Table'!$A:$A,'Data Repository Table'!$A$3,'Data Repository Table'!$B:$B,'Expenses Analysis'!$B$35,'Data Repository Table'!$C:$C,'Expenses Analysis'!$A$35,'Data Repository Table'!$G:$G,'Expenses Analysis'!$C38,'Data Repository Table'!$H:$H,'Expenses Analysis'!$D38,'Data Repository Table'!$D:$D,'Expenses Analysis'!O$12)</f>
        <v>544055.76341999997</v>
      </c>
      <c r="P38" s="19">
        <f>SUMIFS('Data Repository Table'!$J:$J,'Data Repository Table'!$A:$A,'Data Repository Table'!$A$3,'Data Repository Table'!$B:$B,'Expenses Analysis'!$B$35,'Data Repository Table'!$C:$C,'Expenses Analysis'!$A$35,'Data Repository Table'!$G:$G,'Expenses Analysis'!$C38,'Data Repository Table'!$H:$H,'Expenses Analysis'!$D38,'Data Repository Table'!$D:$D,'Expenses Analysis'!P$12)</f>
        <v>702535.87520999974</v>
      </c>
      <c r="Q38" s="19">
        <f>SUMIFS('Data Repository Table'!$J:$J,'Data Repository Table'!$A:$A,'Data Repository Table'!$A$3,'Data Repository Table'!$B:$B,'Expenses Analysis'!$B$35,'Data Repository Table'!$C:$C,'Expenses Analysis'!$A$35,'Data Repository Table'!$G:$G,'Expenses Analysis'!$C38,'Data Repository Table'!$H:$H,'Expenses Analysis'!$D38,'Data Repository Table'!$D:$D,'Expenses Analysis'!Q$12)</f>
        <v>1002772.411758</v>
      </c>
      <c r="R38" s="19">
        <f t="shared" si="4"/>
        <v>8667251.0443934985</v>
      </c>
      <c r="S38" s="79"/>
      <c r="T38" s="79"/>
      <c r="U38" s="79"/>
      <c r="V38" s="79"/>
      <c r="W38" s="79"/>
    </row>
    <row r="39" spans="1:23">
      <c r="A39" s="80" t="s">
        <v>66</v>
      </c>
      <c r="B39" s="80" t="s">
        <v>50</v>
      </c>
      <c r="C39" s="80" t="s">
        <v>54</v>
      </c>
      <c r="D39" s="80" t="s">
        <v>57</v>
      </c>
      <c r="E39" s="103"/>
      <c r="F39" s="19">
        <f>SUMIFS('Data Repository Table'!$J:$J,'Data Repository Table'!$A:$A,'Data Repository Table'!$A$3,'Data Repository Table'!$B:$B,'Expenses Analysis'!$B$35,'Data Repository Table'!$C:$C,'Expenses Analysis'!$A$35,'Data Repository Table'!$G:$G,'Expenses Analysis'!$C39,'Data Repository Table'!$H:$H,'Expenses Analysis'!$D39,'Data Repository Table'!$D:$D,'Expenses Analysis'!F$12)</f>
        <v>251329.05622500001</v>
      </c>
      <c r="G39" s="19">
        <f>SUMIFS('Data Repository Table'!$J:$J,'Data Repository Table'!$A:$A,'Data Repository Table'!$A$3,'Data Repository Table'!$B:$B,'Expenses Analysis'!$B$35,'Data Repository Table'!$C:$C,'Expenses Analysis'!$A$35,'Data Repository Table'!$G:$G,'Expenses Analysis'!$C39,'Data Repository Table'!$H:$H,'Expenses Analysis'!$D39,'Data Repository Table'!$D:$D,'Expenses Analysis'!G$12)</f>
        <v>200226.9399</v>
      </c>
      <c r="H39" s="19">
        <f>SUMIFS('Data Repository Table'!$J:$J,'Data Repository Table'!$A:$A,'Data Repository Table'!$A$3,'Data Repository Table'!$B:$B,'Expenses Analysis'!$B$35,'Data Repository Table'!$C:$C,'Expenses Analysis'!$A$35,'Data Repository Table'!$G:$G,'Expenses Analysis'!$C39,'Data Repository Table'!$H:$H,'Expenses Analysis'!$D39,'Data Repository Table'!$D:$D,'Expenses Analysis'!H$12)</f>
        <v>270659.38184999995</v>
      </c>
      <c r="I39" s="19">
        <f>SUMIFS('Data Repository Table'!$J:$J,'Data Repository Table'!$A:$A,'Data Repository Table'!$A$3,'Data Repository Table'!$B:$B,'Expenses Analysis'!$B$35,'Data Repository Table'!$C:$C,'Expenses Analysis'!$A$35,'Data Repository Table'!$G:$G,'Expenses Analysis'!$C39,'Data Repository Table'!$H:$H,'Expenses Analysis'!$D39,'Data Repository Table'!$D:$D,'Expenses Analysis'!I$12)</f>
        <v>227663.78894999996</v>
      </c>
      <c r="J39" s="19">
        <f>SUMIFS('Data Repository Table'!$J:$J,'Data Repository Table'!$A:$A,'Data Repository Table'!$A$3,'Data Repository Table'!$B:$B,'Expenses Analysis'!$B$35,'Data Repository Table'!$C:$C,'Expenses Analysis'!$A$35,'Data Repository Table'!$G:$G,'Expenses Analysis'!$C39,'Data Repository Table'!$H:$H,'Expenses Analysis'!$D39,'Data Repository Table'!$D:$D,'Expenses Analysis'!J$12)</f>
        <v>193599.33401250001</v>
      </c>
      <c r="K39" s="19">
        <f>SUMIFS('Data Repository Table'!$J:$J,'Data Repository Table'!$A:$A,'Data Repository Table'!$A$3,'Data Repository Table'!$B:$B,'Expenses Analysis'!$B$35,'Data Repository Table'!$C:$C,'Expenses Analysis'!$A$35,'Data Repository Table'!$G:$G,'Expenses Analysis'!$C39,'Data Repository Table'!$H:$H,'Expenses Analysis'!$D39,'Data Repository Table'!$D:$D,'Expenses Analysis'!K$12)</f>
        <v>143549.25243750002</v>
      </c>
      <c r="L39" s="19">
        <f>SUMIFS('Data Repository Table'!$J:$J,'Data Repository Table'!$A:$A,'Data Repository Table'!$A$3,'Data Repository Table'!$B:$B,'Expenses Analysis'!$B$35,'Data Repository Table'!$C:$C,'Expenses Analysis'!$A$35,'Data Repository Table'!$G:$G,'Expenses Analysis'!$C39,'Data Repository Table'!$H:$H,'Expenses Analysis'!$D39,'Data Repository Table'!$D:$D,'Expenses Analysis'!L$12)</f>
        <v>153261.18405000001</v>
      </c>
      <c r="M39" s="19">
        <f>SUMIFS('Data Repository Table'!$J:$J,'Data Repository Table'!$A:$A,'Data Repository Table'!$A$3,'Data Repository Table'!$B:$B,'Expenses Analysis'!$B$35,'Data Repository Table'!$C:$C,'Expenses Analysis'!$A$35,'Data Repository Table'!$G:$G,'Expenses Analysis'!$C39,'Data Repository Table'!$H:$H,'Expenses Analysis'!$D39,'Data Repository Table'!$D:$D,'Expenses Analysis'!M$12)</f>
        <v>131609.72857499999</v>
      </c>
      <c r="N39" s="19">
        <f>SUMIFS('Data Repository Table'!$J:$J,'Data Repository Table'!$A:$A,'Data Repository Table'!$A$3,'Data Repository Table'!$B:$B,'Expenses Analysis'!$B$35,'Data Repository Table'!$C:$C,'Expenses Analysis'!$A$35,'Data Repository Table'!$G:$G,'Expenses Analysis'!$C39,'Data Repository Table'!$H:$H,'Expenses Analysis'!$D39,'Data Repository Table'!$D:$D,'Expenses Analysis'!N$12)</f>
        <v>185030.62841250002</v>
      </c>
      <c r="O39" s="19">
        <f>SUMIFS('Data Repository Table'!$J:$J,'Data Repository Table'!$A:$A,'Data Repository Table'!$A$3,'Data Repository Table'!$B:$B,'Expenses Analysis'!$B$35,'Data Repository Table'!$C:$C,'Expenses Analysis'!$A$35,'Data Repository Table'!$G:$G,'Expenses Analysis'!$C39,'Data Repository Table'!$H:$H,'Expenses Analysis'!$D39,'Data Repository Table'!$D:$D,'Expenses Analysis'!O$12)</f>
        <v>100751.0673</v>
      </c>
      <c r="P39" s="19">
        <f>SUMIFS('Data Repository Table'!$J:$J,'Data Repository Table'!$A:$A,'Data Repository Table'!$A$3,'Data Repository Table'!$B:$B,'Expenses Analysis'!$B$35,'Data Repository Table'!$C:$C,'Expenses Analysis'!$A$35,'Data Repository Table'!$G:$G,'Expenses Analysis'!$C39,'Data Repository Table'!$H:$H,'Expenses Analysis'!$D39,'Data Repository Table'!$D:$D,'Expenses Analysis'!P$12)</f>
        <v>130099.23614999997</v>
      </c>
      <c r="Q39" s="19">
        <f>SUMIFS('Data Repository Table'!$J:$J,'Data Repository Table'!$A:$A,'Data Repository Table'!$A$3,'Data Repository Table'!$B:$B,'Expenses Analysis'!$B$35,'Data Repository Table'!$C:$C,'Expenses Analysis'!$A$35,'Data Repository Table'!$G:$G,'Expenses Analysis'!$C39,'Data Repository Table'!$H:$H,'Expenses Analysis'!$D39,'Data Repository Table'!$D:$D,'Expenses Analysis'!Q$12)</f>
        <v>232123.24346250005</v>
      </c>
      <c r="R39" s="19">
        <f t="shared" si="4"/>
        <v>2219902.8413250004</v>
      </c>
      <c r="S39" s="79"/>
      <c r="T39" s="79"/>
      <c r="U39" s="79"/>
      <c r="V39" s="79"/>
      <c r="W39" s="79"/>
    </row>
    <row r="40" spans="1:23">
      <c r="A40" s="80" t="s">
        <v>66</v>
      </c>
      <c r="B40" s="80" t="s">
        <v>50</v>
      </c>
      <c r="C40" s="80" t="s">
        <v>54</v>
      </c>
      <c r="D40" s="80" t="s">
        <v>56</v>
      </c>
      <c r="E40" s="103"/>
      <c r="F40" s="19">
        <f>SUMIFS('Data Repository Table'!$J:$J,'Data Repository Table'!$A:$A,'Data Repository Table'!$A$3,'Data Repository Table'!$B:$B,'Expenses Analysis'!$B$35,'Data Repository Table'!$C:$C,'Expenses Analysis'!$A$35,'Data Repository Table'!$G:$G,'Expenses Analysis'!$C40,'Data Repository Table'!$H:$H,'Expenses Analysis'!$D40,'Data Repository Table'!$D:$D,'Expenses Analysis'!F$12)</f>
        <v>623296.05943799997</v>
      </c>
      <c r="G40" s="19">
        <f>SUMIFS('Data Repository Table'!$J:$J,'Data Repository Table'!$A:$A,'Data Repository Table'!$A$3,'Data Repository Table'!$B:$B,'Expenses Analysis'!$B$35,'Data Repository Table'!$C:$C,'Expenses Analysis'!$A$35,'Data Repository Table'!$G:$G,'Expenses Analysis'!$C40,'Data Repository Table'!$H:$H,'Expenses Analysis'!$D40,'Data Repository Table'!$D:$D,'Expenses Analysis'!G$12)</f>
        <v>496562.81095199991</v>
      </c>
      <c r="H40" s="19">
        <f>SUMIFS('Data Repository Table'!$J:$J,'Data Repository Table'!$A:$A,'Data Repository Table'!$A$3,'Data Repository Table'!$B:$B,'Expenses Analysis'!$B$35,'Data Repository Table'!$C:$C,'Expenses Analysis'!$A$35,'Data Repository Table'!$G:$G,'Expenses Analysis'!$C40,'Data Repository Table'!$H:$H,'Expenses Analysis'!$D40,'Data Repository Table'!$D:$D,'Expenses Analysis'!H$12)</f>
        <v>671235.2669879999</v>
      </c>
      <c r="I40" s="19">
        <f>SUMIFS('Data Repository Table'!$J:$J,'Data Repository Table'!$A:$A,'Data Repository Table'!$A$3,'Data Repository Table'!$B:$B,'Expenses Analysis'!$B$35,'Data Repository Table'!$C:$C,'Expenses Analysis'!$A$35,'Data Repository Table'!$G:$G,'Expenses Analysis'!$C40,'Data Repository Table'!$H:$H,'Expenses Analysis'!$D40,'Data Repository Table'!$D:$D,'Expenses Analysis'!I$12)</f>
        <v>564606.19659599988</v>
      </c>
      <c r="J40" s="19">
        <f>SUMIFS('Data Repository Table'!$J:$J,'Data Repository Table'!$A:$A,'Data Repository Table'!$A$3,'Data Repository Table'!$B:$B,'Expenses Analysis'!$B$35,'Data Repository Table'!$C:$C,'Expenses Analysis'!$A$35,'Data Repository Table'!$G:$G,'Expenses Analysis'!$C40,'Data Repository Table'!$H:$H,'Expenses Analysis'!$D40,'Data Repository Table'!$D:$D,'Expenses Analysis'!J$12)</f>
        <v>480126.34835100005</v>
      </c>
      <c r="K40" s="19">
        <f>SUMIFS('Data Repository Table'!$J:$J,'Data Repository Table'!$A:$A,'Data Repository Table'!$A$3,'Data Repository Table'!$B:$B,'Expenses Analysis'!$B$35,'Data Repository Table'!$C:$C,'Expenses Analysis'!$A$35,'Data Repository Table'!$G:$G,'Expenses Analysis'!$C40,'Data Repository Table'!$H:$H,'Expenses Analysis'!$D40,'Data Repository Table'!$D:$D,'Expenses Analysis'!K$12)</f>
        <v>356002.146045</v>
      </c>
      <c r="L40" s="19">
        <f>SUMIFS('Data Repository Table'!$J:$J,'Data Repository Table'!$A:$A,'Data Repository Table'!$A$3,'Data Repository Table'!$B:$B,'Expenses Analysis'!$B$35,'Data Repository Table'!$C:$C,'Expenses Analysis'!$A$35,'Data Repository Table'!$G:$G,'Expenses Analysis'!$C40,'Data Repository Table'!$H:$H,'Expenses Analysis'!$D40,'Data Repository Table'!$D:$D,'Expenses Analysis'!L$12)</f>
        <v>380087.73644399998</v>
      </c>
      <c r="M40" s="19">
        <f>SUMIFS('Data Repository Table'!$J:$J,'Data Repository Table'!$A:$A,'Data Repository Table'!$A$3,'Data Repository Table'!$B:$B,'Expenses Analysis'!$B$35,'Data Repository Table'!$C:$C,'Expenses Analysis'!$A$35,'Data Repository Table'!$G:$G,'Expenses Analysis'!$C40,'Data Repository Table'!$H:$H,'Expenses Analysis'!$D40,'Data Repository Table'!$D:$D,'Expenses Analysis'!M$12)</f>
        <v>326392.12686599995</v>
      </c>
      <c r="N40" s="19">
        <f>SUMIFS('Data Repository Table'!$J:$J,'Data Repository Table'!$A:$A,'Data Repository Table'!$A$3,'Data Repository Table'!$B:$B,'Expenses Analysis'!$B$35,'Data Repository Table'!$C:$C,'Expenses Analysis'!$A$35,'Data Repository Table'!$G:$G,'Expenses Analysis'!$C40,'Data Repository Table'!$H:$H,'Expenses Analysis'!$D40,'Data Repository Table'!$D:$D,'Expenses Analysis'!N$12)</f>
        <v>458875.95846300002</v>
      </c>
      <c r="O40" s="19">
        <f>SUMIFS('Data Repository Table'!$J:$J,'Data Repository Table'!$A:$A,'Data Repository Table'!$A$3,'Data Repository Table'!$B:$B,'Expenses Analysis'!$B$35,'Data Repository Table'!$C:$C,'Expenses Analysis'!$A$35,'Data Repository Table'!$G:$G,'Expenses Analysis'!$C40,'Data Repository Table'!$H:$H,'Expenses Analysis'!$D40,'Data Repository Table'!$D:$D,'Expenses Analysis'!O$12)</f>
        <v>249862.64690399999</v>
      </c>
      <c r="P40" s="19">
        <f>SUMIFS('Data Repository Table'!$J:$J,'Data Repository Table'!$A:$A,'Data Repository Table'!$A$3,'Data Repository Table'!$B:$B,'Expenses Analysis'!$B$35,'Data Repository Table'!$C:$C,'Expenses Analysis'!$A$35,'Data Repository Table'!$G:$G,'Expenses Analysis'!$C40,'Data Repository Table'!$H:$H,'Expenses Analysis'!$D40,'Data Repository Table'!$D:$D,'Expenses Analysis'!P$12)</f>
        <v>322646.10565199988</v>
      </c>
      <c r="Q40" s="19">
        <f>SUMIFS('Data Repository Table'!$J:$J,'Data Repository Table'!$A:$A,'Data Repository Table'!$A$3,'Data Repository Table'!$B:$B,'Expenses Analysis'!$B$35,'Data Repository Table'!$C:$C,'Expenses Analysis'!$A$35,'Data Repository Table'!$G:$G,'Expenses Analysis'!$C40,'Data Repository Table'!$H:$H,'Expenses Analysis'!$D40,'Data Repository Table'!$D:$D,'Expenses Analysis'!Q$12)</f>
        <v>575665.6437870001</v>
      </c>
      <c r="R40" s="19">
        <f t="shared" si="4"/>
        <v>5505359.0464859996</v>
      </c>
      <c r="S40" s="79"/>
      <c r="T40" s="79"/>
      <c r="U40" s="79"/>
      <c r="V40" s="79"/>
      <c r="W40" s="79"/>
    </row>
    <row r="41" spans="1:23">
      <c r="A41" s="80" t="s">
        <v>66</v>
      </c>
      <c r="B41" s="80" t="s">
        <v>50</v>
      </c>
      <c r="C41" s="80" t="s">
        <v>54</v>
      </c>
      <c r="D41" s="80" t="s">
        <v>55</v>
      </c>
      <c r="E41" s="103"/>
      <c r="F41" s="19">
        <f>SUMIFS('Data Repository Table'!$J:$J,'Data Repository Table'!$A:$A,'Data Repository Table'!$A$3,'Data Repository Table'!$B:$B,'Expenses Analysis'!$B$35,'Data Repository Table'!$C:$C,'Expenses Analysis'!$A$35,'Data Repository Table'!$G:$G,'Expenses Analysis'!$C41,'Data Repository Table'!$H:$H,'Expenses Analysis'!$D41,'Data Repository Table'!$D:$D,'Expenses Analysis'!F$12)</f>
        <v>211116.407229</v>
      </c>
      <c r="G41" s="19">
        <f>SUMIFS('Data Repository Table'!$J:$J,'Data Repository Table'!$A:$A,'Data Repository Table'!$A$3,'Data Repository Table'!$B:$B,'Expenses Analysis'!$B$35,'Data Repository Table'!$C:$C,'Expenses Analysis'!$A$35,'Data Repository Table'!$G:$G,'Expenses Analysis'!$C41,'Data Repository Table'!$H:$H,'Expenses Analysis'!$D41,'Data Repository Table'!$D:$D,'Expenses Analysis'!G$12)</f>
        <v>168190.62951599999</v>
      </c>
      <c r="H41" s="19">
        <f>SUMIFS('Data Repository Table'!$J:$J,'Data Repository Table'!$A:$A,'Data Repository Table'!$A$3,'Data Repository Table'!$B:$B,'Expenses Analysis'!$B$35,'Data Repository Table'!$C:$C,'Expenses Analysis'!$A$35,'Data Repository Table'!$G:$G,'Expenses Analysis'!$C41,'Data Repository Table'!$H:$H,'Expenses Analysis'!$D41,'Data Repository Table'!$D:$D,'Expenses Analysis'!H$12)</f>
        <v>227353.88075399998</v>
      </c>
      <c r="I41" s="19">
        <f>SUMIFS('Data Repository Table'!$J:$J,'Data Repository Table'!$A:$A,'Data Repository Table'!$A$3,'Data Repository Table'!$B:$B,'Expenses Analysis'!$B$35,'Data Repository Table'!$C:$C,'Expenses Analysis'!$A$35,'Data Repository Table'!$G:$G,'Expenses Analysis'!$C41,'Data Repository Table'!$H:$H,'Expenses Analysis'!$D41,'Data Repository Table'!$D:$D,'Expenses Analysis'!I$12)</f>
        <v>191237.58271799999</v>
      </c>
      <c r="J41" s="19">
        <f>SUMIFS('Data Repository Table'!$J:$J,'Data Repository Table'!$A:$A,'Data Repository Table'!$A$3,'Data Repository Table'!$B:$B,'Expenses Analysis'!$B$35,'Data Repository Table'!$C:$C,'Expenses Analysis'!$A$35,'Data Repository Table'!$G:$G,'Expenses Analysis'!$C41,'Data Repository Table'!$H:$H,'Expenses Analysis'!$D41,'Data Repository Table'!$D:$D,'Expenses Analysis'!J$12)</f>
        <v>162623.44057050001</v>
      </c>
      <c r="K41" s="19">
        <f>SUMIFS('Data Repository Table'!$J:$J,'Data Repository Table'!$A:$A,'Data Repository Table'!$A$3,'Data Repository Table'!$B:$B,'Expenses Analysis'!$B$35,'Data Repository Table'!$C:$C,'Expenses Analysis'!$A$35,'Data Repository Table'!$G:$G,'Expenses Analysis'!$C41,'Data Repository Table'!$H:$H,'Expenses Analysis'!$D41,'Data Repository Table'!$D:$D,'Expenses Analysis'!K$12)</f>
        <v>120581.37204750002</v>
      </c>
      <c r="L41" s="19">
        <f>SUMIFS('Data Repository Table'!$J:$J,'Data Repository Table'!$A:$A,'Data Repository Table'!$A$3,'Data Repository Table'!$B:$B,'Expenses Analysis'!$B$35,'Data Repository Table'!$C:$C,'Expenses Analysis'!$A$35,'Data Repository Table'!$G:$G,'Expenses Analysis'!$C41,'Data Repository Table'!$H:$H,'Expenses Analysis'!$D41,'Data Repository Table'!$D:$D,'Expenses Analysis'!L$12)</f>
        <v>128739.394602</v>
      </c>
      <c r="M41" s="19">
        <f>SUMIFS('Data Repository Table'!$J:$J,'Data Repository Table'!$A:$A,'Data Repository Table'!$A$3,'Data Repository Table'!$B:$B,'Expenses Analysis'!$B$35,'Data Repository Table'!$C:$C,'Expenses Analysis'!$A$35,'Data Repository Table'!$G:$G,'Expenses Analysis'!$C41,'Data Repository Table'!$H:$H,'Expenses Analysis'!$D41,'Data Repository Table'!$D:$D,'Expenses Analysis'!M$12)</f>
        <v>110552.17200299999</v>
      </c>
      <c r="N41" s="19">
        <f>SUMIFS('Data Repository Table'!$J:$J,'Data Repository Table'!$A:$A,'Data Repository Table'!$A$3,'Data Repository Table'!$B:$B,'Expenses Analysis'!$B$35,'Data Repository Table'!$C:$C,'Expenses Analysis'!$A$35,'Data Repository Table'!$G:$G,'Expenses Analysis'!$C41,'Data Repository Table'!$H:$H,'Expenses Analysis'!$D41,'Data Repository Table'!$D:$D,'Expenses Analysis'!N$12)</f>
        <v>155425.7278665</v>
      </c>
      <c r="O41" s="19">
        <f>SUMIFS('Data Repository Table'!$J:$J,'Data Repository Table'!$A:$A,'Data Repository Table'!$A$3,'Data Repository Table'!$B:$B,'Expenses Analysis'!$B$35,'Data Repository Table'!$C:$C,'Expenses Analysis'!$A$35,'Data Repository Table'!$G:$G,'Expenses Analysis'!$C41,'Data Repository Table'!$H:$H,'Expenses Analysis'!$D41,'Data Repository Table'!$D:$D,'Expenses Analysis'!O$12)</f>
        <v>84630.896531999999</v>
      </c>
      <c r="P41" s="19">
        <f>SUMIFS('Data Repository Table'!$J:$J,'Data Repository Table'!$A:$A,'Data Repository Table'!$A$3,'Data Repository Table'!$B:$B,'Expenses Analysis'!$B$35,'Data Repository Table'!$C:$C,'Expenses Analysis'!$A$35,'Data Repository Table'!$G:$G,'Expenses Analysis'!$C41,'Data Repository Table'!$H:$H,'Expenses Analysis'!$D41,'Data Repository Table'!$D:$D,'Expenses Analysis'!P$12)</f>
        <v>109283.35836599997</v>
      </c>
      <c r="Q41" s="19">
        <f>SUMIFS('Data Repository Table'!$J:$J,'Data Repository Table'!$A:$A,'Data Repository Table'!$A$3,'Data Repository Table'!$B:$B,'Expenses Analysis'!$B$35,'Data Repository Table'!$C:$C,'Expenses Analysis'!$A$35,'Data Repository Table'!$G:$G,'Expenses Analysis'!$C41,'Data Repository Table'!$H:$H,'Expenses Analysis'!$D41,'Data Repository Table'!$D:$D,'Expenses Analysis'!Q$12)</f>
        <v>194983.52450850004</v>
      </c>
      <c r="R41" s="19">
        <f t="shared" si="4"/>
        <v>1864718.386713</v>
      </c>
      <c r="S41" s="79"/>
      <c r="T41" s="79"/>
      <c r="U41" s="79"/>
      <c r="V41" s="79"/>
      <c r="W41" s="79"/>
    </row>
    <row r="42" spans="1:23" ht="15" thickBot="1">
      <c r="A42" s="80" t="s">
        <v>66</v>
      </c>
      <c r="B42" s="80" t="s">
        <v>50</v>
      </c>
      <c r="C42" s="80" t="s">
        <v>52</v>
      </c>
      <c r="D42" s="80" t="s">
        <v>53</v>
      </c>
      <c r="E42" s="104"/>
      <c r="F42" s="19">
        <f>SUMIFS('Data Repository Table'!$J:$J,'Data Repository Table'!$A:$A,'Data Repository Table'!$A$3,'Data Repository Table'!$B:$B,'Expenses Analysis'!$B$35,'Data Repository Table'!$C:$C,'Expenses Analysis'!$A$35,'Data Repository Table'!$G:$G,'Expenses Analysis'!$C42,'Data Repository Table'!$H:$H,'Expenses Analysis'!$D42,'Data Repository Table'!$D:$D,'Expenses Analysis'!F$12)</f>
        <v>3015948.6746999999</v>
      </c>
      <c r="G42" s="19">
        <f>SUMIFS('Data Repository Table'!$J:$J,'Data Repository Table'!$A:$A,'Data Repository Table'!$A$3,'Data Repository Table'!$B:$B,'Expenses Analysis'!$B$35,'Data Repository Table'!$C:$C,'Expenses Analysis'!$A$35,'Data Repository Table'!$G:$G,'Expenses Analysis'!$C42,'Data Repository Table'!$H:$H,'Expenses Analysis'!$D42,'Data Repository Table'!$D:$D,'Expenses Analysis'!G$12)</f>
        <v>2402723.2787999995</v>
      </c>
      <c r="H42" s="19">
        <f>SUMIFS('Data Repository Table'!$J:$J,'Data Repository Table'!$A:$A,'Data Repository Table'!$A$3,'Data Repository Table'!$B:$B,'Expenses Analysis'!$B$35,'Data Repository Table'!$C:$C,'Expenses Analysis'!$A$35,'Data Repository Table'!$G:$G,'Expenses Analysis'!$C42,'Data Repository Table'!$H:$H,'Expenses Analysis'!$D42,'Data Repository Table'!$D:$D,'Expenses Analysis'!H$12)</f>
        <v>3247912.5821999996</v>
      </c>
      <c r="I42" s="19">
        <f>SUMIFS('Data Repository Table'!$J:$J,'Data Repository Table'!$A:$A,'Data Repository Table'!$A$3,'Data Repository Table'!$B:$B,'Expenses Analysis'!$B$35,'Data Repository Table'!$C:$C,'Expenses Analysis'!$A$35,'Data Repository Table'!$G:$G,'Expenses Analysis'!$C42,'Data Repository Table'!$H:$H,'Expenses Analysis'!$D42,'Data Repository Table'!$D:$D,'Expenses Analysis'!I$12)</f>
        <v>2731965.4673999995</v>
      </c>
      <c r="J42" s="19">
        <f>SUMIFS('Data Repository Table'!$J:$J,'Data Repository Table'!$A:$A,'Data Repository Table'!$A$3,'Data Repository Table'!$B:$B,'Expenses Analysis'!$B$35,'Data Repository Table'!$C:$C,'Expenses Analysis'!$A$35,'Data Repository Table'!$G:$G,'Expenses Analysis'!$C42,'Data Repository Table'!$H:$H,'Expenses Analysis'!$D42,'Data Repository Table'!$D:$D,'Expenses Analysis'!J$12)</f>
        <v>2323192.0081500001</v>
      </c>
      <c r="K42" s="19">
        <f>SUMIFS('Data Repository Table'!$J:$J,'Data Repository Table'!$A:$A,'Data Repository Table'!$A$3,'Data Repository Table'!$B:$B,'Expenses Analysis'!$B$35,'Data Repository Table'!$C:$C,'Expenses Analysis'!$A$35,'Data Repository Table'!$G:$G,'Expenses Analysis'!$C42,'Data Repository Table'!$H:$H,'Expenses Analysis'!$D42,'Data Repository Table'!$D:$D,'Expenses Analysis'!K$12)</f>
        <v>1722591.0292499999</v>
      </c>
      <c r="L42" s="19">
        <f>SUMIFS('Data Repository Table'!$J:$J,'Data Repository Table'!$A:$A,'Data Repository Table'!$A$3,'Data Repository Table'!$B:$B,'Expenses Analysis'!$B$35,'Data Repository Table'!$C:$C,'Expenses Analysis'!$A$35,'Data Repository Table'!$G:$G,'Expenses Analysis'!$C42,'Data Repository Table'!$H:$H,'Expenses Analysis'!$D42,'Data Repository Table'!$D:$D,'Expenses Analysis'!L$12)</f>
        <v>1839134.2085999998</v>
      </c>
      <c r="M42" s="19">
        <f>SUMIFS('Data Repository Table'!$J:$J,'Data Repository Table'!$A:$A,'Data Repository Table'!$A$3,'Data Repository Table'!$B:$B,'Expenses Analysis'!$B$35,'Data Repository Table'!$C:$C,'Expenses Analysis'!$A$35,'Data Repository Table'!$G:$G,'Expenses Analysis'!$C42,'Data Repository Table'!$H:$H,'Expenses Analysis'!$D42,'Data Repository Table'!$D:$D,'Expenses Analysis'!M$12)</f>
        <v>2579316.7429</v>
      </c>
      <c r="N42" s="19">
        <f>SUMIFS('Data Repository Table'!$J:$J,'Data Repository Table'!$A:$A,'Data Repository Table'!$A$3,'Data Repository Table'!$B:$B,'Expenses Analysis'!$B$35,'Data Repository Table'!$C:$C,'Expenses Analysis'!$A$35,'Data Repository Table'!$G:$G,'Expenses Analysis'!$C42,'Data Repository Table'!$H:$H,'Expenses Analysis'!$D42,'Data Repository Table'!$D:$D,'Expenses Analysis'!N$12)</f>
        <v>2220367.5409499998</v>
      </c>
      <c r="O42" s="19">
        <f>SUMIFS('Data Repository Table'!$J:$J,'Data Repository Table'!$A:$A,'Data Repository Table'!$A$3,'Data Repository Table'!$B:$B,'Expenses Analysis'!$B$35,'Data Repository Table'!$C:$C,'Expenses Analysis'!$A$35,'Data Repository Table'!$G:$G,'Expenses Analysis'!$C42,'Data Repository Table'!$H:$H,'Expenses Analysis'!$D42,'Data Repository Table'!$D:$D,'Expenses Analysis'!O$12)</f>
        <v>2209012.8075999999</v>
      </c>
      <c r="P42" s="19">
        <f>SUMIFS('Data Repository Table'!$J:$J,'Data Repository Table'!$A:$A,'Data Repository Table'!$A$3,'Data Repository Table'!$B:$B,'Expenses Analysis'!$B$35,'Data Repository Table'!$C:$C,'Expenses Analysis'!$A$35,'Data Repository Table'!$G:$G,'Expenses Analysis'!$C42,'Data Repository Table'!$H:$H,'Expenses Analysis'!$D42,'Data Repository Table'!$D:$D,'Expenses Analysis'!P$12)</f>
        <v>2561190.8338000001</v>
      </c>
      <c r="Q42" s="19">
        <f>SUMIFS('Data Repository Table'!$J:$J,'Data Repository Table'!$A:$A,'Data Repository Table'!$A$3,'Data Repository Table'!$B:$B,'Expenses Analysis'!$B$35,'Data Repository Table'!$C:$C,'Expenses Analysis'!$A$35,'Data Repository Table'!$G:$G,'Expenses Analysis'!$C42,'Data Repository Table'!$H:$H,'Expenses Analysis'!$D42,'Data Repository Table'!$D:$D,'Expenses Analysis'!Q$12)</f>
        <v>2785478.9215500001</v>
      </c>
      <c r="R42" s="19">
        <f t="shared" si="4"/>
        <v>29638834.095899999</v>
      </c>
      <c r="S42" s="79"/>
      <c r="T42" s="79"/>
      <c r="U42" s="79"/>
      <c r="V42" s="79"/>
      <c r="W42" s="79"/>
    </row>
    <row r="43" spans="1:23" s="118" customFormat="1" ht="15.6" thickTop="1" thickBot="1">
      <c r="A43" s="117"/>
      <c r="B43" s="117"/>
      <c r="C43" s="117"/>
      <c r="D43" s="116" t="s">
        <v>78</v>
      </c>
      <c r="E43" s="117" t="s">
        <v>66</v>
      </c>
      <c r="F43" s="146">
        <f>SUM(F$35:F$42)</f>
        <v>8168998.5802924205</v>
      </c>
      <c r="G43" s="146">
        <f t="shared" ref="G43:Q43" si="5">SUM(G$35:G$42)</f>
        <v>6508016.2729576789</v>
      </c>
      <c r="H43" s="146">
        <f t="shared" si="5"/>
        <v>8797296.0201469176</v>
      </c>
      <c r="I43" s="146">
        <f t="shared" si="5"/>
        <v>7399801.6649996387</v>
      </c>
      <c r="J43" s="146">
        <f t="shared" si="5"/>
        <v>6292597.87327509</v>
      </c>
      <c r="K43" s="146">
        <f t="shared" si="5"/>
        <v>5862551.4695474999</v>
      </c>
      <c r="L43" s="146">
        <f t="shared" si="5"/>
        <v>7198677.8148285002</v>
      </c>
      <c r="M43" s="146">
        <f t="shared" si="5"/>
        <v>7481708.9511677492</v>
      </c>
      <c r="N43" s="146">
        <f t="shared" si="5"/>
        <v>8690888.6165351253</v>
      </c>
      <c r="O43" s="146">
        <f t="shared" si="5"/>
        <v>6732277.631081</v>
      </c>
      <c r="P43" s="146">
        <f t="shared" si="5"/>
        <v>8110761.1219654996</v>
      </c>
      <c r="Q43" s="146">
        <f t="shared" si="5"/>
        <v>9479913.2630085014</v>
      </c>
      <c r="R43" s="146">
        <f>SUM(R35:R42)</f>
        <v>90723489.279805601</v>
      </c>
      <c r="S43" s="117"/>
      <c r="T43" s="117"/>
      <c r="U43" s="117"/>
      <c r="V43" s="117"/>
      <c r="W43" s="117"/>
    </row>
    <row r="44" spans="1:23" ht="45" customHeight="1" thickTop="1">
      <c r="A44" s="153" t="s">
        <v>92</v>
      </c>
      <c r="B44" s="154"/>
      <c r="C44" s="154"/>
      <c r="D44" s="154"/>
      <c r="E44" s="154"/>
      <c r="F44" s="154"/>
      <c r="G44" s="154"/>
      <c r="H44" s="154"/>
      <c r="I44" s="154"/>
      <c r="J44" s="154"/>
      <c r="K44" s="154"/>
      <c r="L44" s="154"/>
      <c r="M44" s="154"/>
      <c r="N44" s="154"/>
      <c r="O44" s="154"/>
      <c r="P44" s="154"/>
      <c r="Q44" s="154"/>
      <c r="R44" s="154"/>
      <c r="S44" s="154"/>
      <c r="T44" s="154"/>
      <c r="U44" s="154"/>
      <c r="V44" s="154"/>
      <c r="W44" s="83"/>
    </row>
    <row r="45" spans="1:23" ht="18.399999999999999" customHeight="1">
      <c r="A45" s="153" t="s">
        <v>93</v>
      </c>
      <c r="B45" s="169"/>
      <c r="C45" s="169"/>
      <c r="D45" s="169"/>
      <c r="E45" s="169"/>
      <c r="F45" s="169"/>
      <c r="G45" s="169"/>
      <c r="H45" s="169"/>
      <c r="I45" s="169"/>
      <c r="J45" s="169"/>
      <c r="K45" s="169"/>
      <c r="L45" s="169"/>
      <c r="M45" s="169"/>
      <c r="N45" s="169"/>
      <c r="O45" s="169"/>
      <c r="P45" s="169"/>
      <c r="Q45" s="169"/>
      <c r="R45" s="169"/>
      <c r="S45" s="169"/>
      <c r="T45" s="169"/>
      <c r="U45" s="169"/>
      <c r="V45" s="169"/>
      <c r="W45" s="169"/>
    </row>
    <row r="46" spans="1:23" ht="37.9" customHeight="1">
      <c r="A46" s="157" t="s">
        <v>94</v>
      </c>
      <c r="B46" s="170"/>
      <c r="C46" s="170"/>
      <c r="D46" s="170"/>
      <c r="E46" s="170"/>
      <c r="F46" s="170"/>
      <c r="G46" s="170"/>
      <c r="H46" s="170"/>
      <c r="I46" s="170"/>
      <c r="J46" s="170"/>
      <c r="K46" s="170"/>
      <c r="L46" s="170"/>
      <c r="M46" s="170"/>
      <c r="N46" s="113"/>
      <c r="O46" s="113"/>
      <c r="P46" s="113"/>
      <c r="Q46" s="113"/>
      <c r="R46" s="113"/>
      <c r="S46" s="113"/>
      <c r="T46" s="113"/>
      <c r="U46" s="113"/>
      <c r="V46" s="113"/>
      <c r="W46" s="113"/>
    </row>
    <row r="47" spans="1:23">
      <c r="A47" s="85" t="s">
        <v>19</v>
      </c>
      <c r="B47" s="85" t="s">
        <v>76</v>
      </c>
      <c r="C47" s="85" t="s">
        <v>51</v>
      </c>
      <c r="D47" s="85" t="s">
        <v>91</v>
      </c>
      <c r="E47" s="84"/>
      <c r="F47" s="98">
        <v>41456</v>
      </c>
      <c r="G47" s="98">
        <v>41487</v>
      </c>
      <c r="H47" s="98">
        <v>41518</v>
      </c>
      <c r="I47" s="98">
        <v>41548</v>
      </c>
      <c r="J47" s="98">
        <v>41579</v>
      </c>
      <c r="K47" s="98">
        <v>41609</v>
      </c>
      <c r="L47" s="98">
        <v>41640</v>
      </c>
      <c r="M47" s="98">
        <v>41671</v>
      </c>
      <c r="N47" s="98">
        <v>41699</v>
      </c>
      <c r="O47" s="98">
        <v>41730</v>
      </c>
      <c r="P47" s="98">
        <v>41760</v>
      </c>
      <c r="Q47" s="98">
        <v>41791</v>
      </c>
      <c r="R47" s="99"/>
      <c r="S47" s="84"/>
      <c r="T47" s="84"/>
      <c r="U47" s="84"/>
      <c r="V47" s="84"/>
      <c r="W47" s="84"/>
    </row>
    <row r="48" spans="1:23">
      <c r="A48" s="85"/>
      <c r="B48" s="85"/>
      <c r="C48" s="85"/>
      <c r="D48" s="84"/>
      <c r="E48" s="84"/>
      <c r="F48" s="99"/>
      <c r="G48" s="99"/>
      <c r="H48" s="99"/>
      <c r="I48" s="99"/>
      <c r="J48" s="99"/>
      <c r="K48" s="99"/>
      <c r="L48" s="99"/>
      <c r="M48" s="99"/>
      <c r="N48" s="99"/>
      <c r="O48" s="99"/>
      <c r="P48" s="99"/>
      <c r="Q48" s="99"/>
      <c r="R48" s="101" t="s">
        <v>78</v>
      </c>
      <c r="S48" s="84"/>
      <c r="T48" s="84"/>
      <c r="U48" s="84"/>
      <c r="V48" s="84"/>
      <c r="W48" s="84"/>
    </row>
    <row r="49" spans="1:23">
      <c r="A49" s="80" t="s">
        <v>95</v>
      </c>
      <c r="B49" s="80" t="s">
        <v>50</v>
      </c>
      <c r="C49" s="80" t="s">
        <v>62</v>
      </c>
      <c r="D49" s="80" t="s">
        <v>63</v>
      </c>
      <c r="E49" s="79"/>
      <c r="F49" s="19">
        <f>SUMIFS('Data Repository Table'!$J:$J,'Data Repository Table'!$A:$A,'Data Repository Table'!$A$3,'Data Repository Table'!$B:$B,'Expenses Analysis'!$B$49,'Data Repository Table'!$G:$G,'Expenses Analysis'!$C49,'Data Repository Table'!$H:$H,'Expenses Analysis'!$D49,'Data Repository Table'!$D:$D,'Expenses Analysis'!F$47)</f>
        <v>4752382.6895514736</v>
      </c>
      <c r="G49" s="19">
        <f>SUMIFS('Data Repository Table'!$J:$J,'Data Repository Table'!$A:$A,'Data Repository Table'!$A$3,'Data Repository Table'!$B:$B,'Expenses Analysis'!$B$49,'Data Repository Table'!$G:$G,'Expenses Analysis'!$C49,'Data Repository Table'!$H:$H,'Expenses Analysis'!$D49,'Data Repository Table'!$D:$D,'Expenses Analysis'!G$47)</f>
        <v>5167035.0438473243</v>
      </c>
      <c r="H49" s="19">
        <f>SUMIFS('Data Repository Table'!$J:$J,'Data Repository Table'!$A:$A,'Data Repository Table'!$A$3,'Data Repository Table'!$B:$B,'Expenses Analysis'!$B$49,'Data Repository Table'!$G:$G,'Expenses Analysis'!$C49,'Data Repository Table'!$H:$H,'Expenses Analysis'!$D49,'Data Repository Table'!$D:$D,'Expenses Analysis'!H$47)</f>
        <v>5477119.2220016234</v>
      </c>
      <c r="I49" s="19">
        <f>SUMIFS('Data Repository Table'!$J:$J,'Data Repository Table'!$A:$A,'Data Repository Table'!$A$3,'Data Repository Table'!$B:$B,'Expenses Analysis'!$B$49,'Data Repository Table'!$G:$G,'Expenses Analysis'!$C49,'Data Repository Table'!$H:$H,'Expenses Analysis'!$D49,'Data Repository Table'!$D:$D,'Expenses Analysis'!I$47)</f>
        <v>6217372.1257881755</v>
      </c>
      <c r="J49" s="19">
        <f>SUMIFS('Data Repository Table'!$J:$J,'Data Repository Table'!$A:$A,'Data Repository Table'!$A$3,'Data Repository Table'!$B:$B,'Expenses Analysis'!$B$49,'Data Repository Table'!$G:$G,'Expenses Analysis'!$C49,'Data Repository Table'!$H:$H,'Expenses Analysis'!$D49,'Data Repository Table'!$D:$D,'Expenses Analysis'!J$47)</f>
        <v>6351549.5562056992</v>
      </c>
      <c r="K49" s="19">
        <f>SUMIFS('Data Repository Table'!$J:$J,'Data Repository Table'!$A:$A,'Data Repository Table'!$A$3,'Data Repository Table'!$B:$B,'Expenses Analysis'!$B$49,'Data Repository Table'!$G:$G,'Expenses Analysis'!$C49,'Data Repository Table'!$H:$H,'Expenses Analysis'!$D49,'Data Repository Table'!$D:$D,'Expenses Analysis'!K$47)</f>
        <v>5473893.9778650012</v>
      </c>
      <c r="L49" s="19">
        <f>SUMIFS('Data Repository Table'!$J:$J,'Data Repository Table'!$A:$A,'Data Repository Table'!$A$3,'Data Repository Table'!$B:$B,'Expenses Analysis'!$B$49,'Data Repository Table'!$G:$G,'Expenses Analysis'!$C49,'Data Repository Table'!$H:$H,'Expenses Analysis'!$D49,'Data Repository Table'!$D:$D,'Expenses Analysis'!L$47)</f>
        <v>7073236.3159125</v>
      </c>
      <c r="M49" s="19">
        <f>SUMIFS('Data Repository Table'!$J:$J,'Data Repository Table'!$A:$A,'Data Repository Table'!$A$3,'Data Repository Table'!$B:$B,'Expenses Analysis'!$B$49,'Data Repository Table'!$G:$G,'Expenses Analysis'!$C49,'Data Repository Table'!$H:$H,'Expenses Analysis'!$D49,'Data Repository Table'!$D:$D,'Expenses Analysis'!M$47)</f>
        <v>7645099.2339562494</v>
      </c>
      <c r="N49" s="19">
        <f>SUMIFS('Data Repository Table'!$J:$J,'Data Repository Table'!$A:$A,'Data Repository Table'!$A$3,'Data Repository Table'!$B:$B,'Expenses Analysis'!$B$49,'Data Repository Table'!$G:$G,'Expenses Analysis'!$C49,'Data Repository Table'!$H:$H,'Expenses Analysis'!$D49,'Data Repository Table'!$D:$D,'Expenses Analysis'!N$47)</f>
        <v>7576081.9643531246</v>
      </c>
      <c r="O49" s="19">
        <f>SUMIFS('Data Repository Table'!$J:$J,'Data Repository Table'!$A:$A,'Data Repository Table'!$A$3,'Data Repository Table'!$B:$B,'Expenses Analysis'!$B$49,'Data Repository Table'!$G:$G,'Expenses Analysis'!$C49,'Data Repository Table'!$H:$H,'Expenses Analysis'!$D49,'Data Repository Table'!$D:$D,'Expenses Analysis'!O$47)</f>
        <v>7870566.9194312505</v>
      </c>
      <c r="P49" s="19">
        <f>SUMIFS('Data Repository Table'!$J:$J,'Data Repository Table'!$A:$A,'Data Repository Table'!$A$3,'Data Repository Table'!$B:$B,'Expenses Analysis'!$B$49,'Data Repository Table'!$G:$G,'Expenses Analysis'!$C49,'Data Repository Table'!$H:$H,'Expenses Analysis'!$D49,'Data Repository Table'!$D:$D,'Expenses Analysis'!P$47)</f>
        <v>9096355.030431252</v>
      </c>
      <c r="Q49" s="19">
        <f>SUMIFS('Data Repository Table'!$J:$J,'Data Repository Table'!$A:$A,'Data Repository Table'!$A$3,'Data Repository Table'!$B:$B,'Expenses Analysis'!$B$49,'Data Repository Table'!$G:$G,'Expenses Analysis'!$C49,'Data Repository Table'!$H:$H,'Expenses Analysis'!$D49,'Data Repository Table'!$D:$D,'Expenses Analysis'!Q$47)</f>
        <v>5712658.1783212498</v>
      </c>
      <c r="R49" s="142">
        <f>SUM($F49:$Q49)</f>
        <v>78413350.257664919</v>
      </c>
      <c r="S49" s="79"/>
      <c r="T49" s="79"/>
      <c r="U49" s="79"/>
      <c r="V49" s="79"/>
      <c r="W49" s="79"/>
    </row>
    <row r="50" spans="1:23">
      <c r="A50" s="80" t="s">
        <v>95</v>
      </c>
      <c r="B50" s="80" t="s">
        <v>50</v>
      </c>
      <c r="C50" s="80" t="s">
        <v>59</v>
      </c>
      <c r="D50" s="80" t="s">
        <v>61</v>
      </c>
      <c r="E50" s="79"/>
      <c r="F50" s="19">
        <f>SUMIFS('Data Repository Table'!$J:$J,'Data Repository Table'!$A:$A,'Data Repository Table'!$A$3,'Data Repository Table'!$B:$B,'Expenses Analysis'!$B$49,'Data Repository Table'!$G:$G,'Expenses Analysis'!$C50,'Data Repository Table'!$H:$H,'Expenses Analysis'!$D50,'Data Repository Table'!$D:$D,'Expenses Analysis'!F$47)</f>
        <v>2439061.3979192991</v>
      </c>
      <c r="G50" s="19">
        <f>SUMIFS('Data Repository Table'!$J:$J,'Data Repository Table'!$A:$A,'Data Repository Table'!$A$3,'Data Repository Table'!$B:$B,'Expenses Analysis'!$B$49,'Data Repository Table'!$G:$G,'Expenses Analysis'!$C50,'Data Repository Table'!$H:$H,'Expenses Analysis'!$D50,'Data Repository Table'!$D:$D,'Expenses Analysis'!G$47)</f>
        <v>2621863.5100085996</v>
      </c>
      <c r="H50" s="19">
        <f>SUMIFS('Data Repository Table'!$J:$J,'Data Repository Table'!$A:$A,'Data Repository Table'!$A$3,'Data Repository Table'!$B:$B,'Expenses Analysis'!$B$49,'Data Repository Table'!$G:$G,'Expenses Analysis'!$C50,'Data Repository Table'!$H:$H,'Expenses Analysis'!$D50,'Data Repository Table'!$D:$D,'Expenses Analysis'!H$47)</f>
        <v>2806168.0509719998</v>
      </c>
      <c r="I50" s="19">
        <f>SUMIFS('Data Repository Table'!$J:$J,'Data Repository Table'!$A:$A,'Data Repository Table'!$A$3,'Data Repository Table'!$B:$B,'Expenses Analysis'!$B$49,'Data Repository Table'!$G:$G,'Expenses Analysis'!$C50,'Data Repository Table'!$H:$H,'Expenses Analysis'!$D50,'Data Repository Table'!$D:$D,'Expenses Analysis'!I$47)</f>
        <v>3163209.5663784007</v>
      </c>
      <c r="J50" s="19">
        <f>SUMIFS('Data Repository Table'!$J:$J,'Data Repository Table'!$A:$A,'Data Repository Table'!$A$3,'Data Repository Table'!$B:$B,'Expenses Analysis'!$B$49,'Data Repository Table'!$G:$G,'Expenses Analysis'!$C50,'Data Repository Table'!$H:$H,'Expenses Analysis'!$D50,'Data Repository Table'!$D:$D,'Expenses Analysis'!J$47)</f>
        <v>3218501.5770913498</v>
      </c>
      <c r="K50" s="19">
        <f>SUMIFS('Data Repository Table'!$J:$J,'Data Repository Table'!$A:$A,'Data Repository Table'!$A$3,'Data Repository Table'!$B:$B,'Expenses Analysis'!$B$49,'Data Repository Table'!$G:$G,'Expenses Analysis'!$C50,'Data Repository Table'!$H:$H,'Expenses Analysis'!$D50,'Data Repository Table'!$D:$D,'Expenses Analysis'!K$47)</f>
        <v>2788369.1117025004</v>
      </c>
      <c r="L50" s="19">
        <f>SUMIFS('Data Repository Table'!$J:$J,'Data Repository Table'!$A:$A,'Data Repository Table'!$A$3,'Data Repository Table'!$B:$B,'Expenses Analysis'!$B$49,'Data Repository Table'!$G:$G,'Expenses Analysis'!$C50,'Data Repository Table'!$H:$H,'Expenses Analysis'!$D50,'Data Repository Table'!$D:$D,'Expenses Analysis'!L$47)</f>
        <v>3593667.2656375002</v>
      </c>
      <c r="M50" s="19">
        <f>SUMIFS('Data Repository Table'!$J:$J,'Data Repository Table'!$A:$A,'Data Repository Table'!$A$3,'Data Repository Table'!$B:$B,'Expenses Analysis'!$B$49,'Data Repository Table'!$G:$G,'Expenses Analysis'!$C50,'Data Repository Table'!$H:$H,'Expenses Analysis'!$D50,'Data Repository Table'!$D:$D,'Expenses Analysis'!M$47)</f>
        <v>3722191.4510812499</v>
      </c>
      <c r="N50" s="19">
        <f>SUMIFS('Data Repository Table'!$J:$J,'Data Repository Table'!$A:$A,'Data Repository Table'!$A$3,'Data Repository Table'!$B:$B,'Expenses Analysis'!$B$49,'Data Repository Table'!$G:$G,'Expenses Analysis'!$C50,'Data Repository Table'!$H:$H,'Expenses Analysis'!$D50,'Data Repository Table'!$D:$D,'Expenses Analysis'!N$47)</f>
        <v>3871145.1659843749</v>
      </c>
      <c r="O50" s="19">
        <f>SUMIFS('Data Repository Table'!$J:$J,'Data Repository Table'!$A:$A,'Data Repository Table'!$A$3,'Data Repository Table'!$B:$B,'Expenses Analysis'!$B$49,'Data Repository Table'!$G:$G,'Expenses Analysis'!$C50,'Data Repository Table'!$H:$H,'Expenses Analysis'!$D50,'Data Repository Table'!$D:$D,'Expenses Analysis'!O$47)</f>
        <v>3465642.2342250003</v>
      </c>
      <c r="P50" s="19">
        <f>SUMIFS('Data Repository Table'!$J:$J,'Data Repository Table'!$A:$A,'Data Repository Table'!$A$3,'Data Repository Table'!$B:$B,'Expenses Analysis'!$B$49,'Data Repository Table'!$G:$G,'Expenses Analysis'!$C50,'Data Repository Table'!$H:$H,'Expenses Analysis'!$D50,'Data Repository Table'!$D:$D,'Expenses Analysis'!P$47)</f>
        <v>4094860.7397625004</v>
      </c>
      <c r="Q50" s="19">
        <f>SUMIFS('Data Repository Table'!$J:$J,'Data Repository Table'!$A:$A,'Data Repository Table'!$A$3,'Data Repository Table'!$B:$B,'Expenses Analysis'!$B$49,'Data Repository Table'!$G:$G,'Expenses Analysis'!$C50,'Data Repository Table'!$H:$H,'Expenses Analysis'!$D50,'Data Repository Table'!$D:$D,'Expenses Analysis'!Q$47)</f>
        <v>2932911.3268075003</v>
      </c>
      <c r="R50" s="142">
        <f t="shared" ref="R50:R56" si="6">SUM($F50:$Q50)</f>
        <v>38717591.397570275</v>
      </c>
      <c r="S50" s="79"/>
      <c r="T50" s="136"/>
      <c r="U50" s="79"/>
      <c r="V50" s="79"/>
      <c r="W50" s="79"/>
    </row>
    <row r="51" spans="1:23">
      <c r="A51" s="80" t="s">
        <v>95</v>
      </c>
      <c r="B51" s="80" t="s">
        <v>50</v>
      </c>
      <c r="C51" s="80" t="s">
        <v>59</v>
      </c>
      <c r="D51" s="80" t="s">
        <v>60</v>
      </c>
      <c r="E51" s="79"/>
      <c r="F51" s="19">
        <f>SUMIFS('Data Repository Table'!$J:$J,'Data Repository Table'!$A:$A,'Data Repository Table'!$A$3,'Data Repository Table'!$B:$B,'Expenses Analysis'!$B$49,'Data Repository Table'!$G:$G,'Expenses Analysis'!$C51,'Data Repository Table'!$H:$H,'Expenses Analysis'!$D51,'Data Repository Table'!$D:$D,'Expenses Analysis'!F$47)</f>
        <v>2300028.0101369992</v>
      </c>
      <c r="G51" s="19">
        <f>SUMIFS('Data Repository Table'!$J:$J,'Data Repository Table'!$A:$A,'Data Repository Table'!$A$3,'Data Repository Table'!$B:$B,'Expenses Analysis'!$B$49,'Data Repository Table'!$G:$G,'Expenses Analysis'!$C51,'Data Repository Table'!$H:$H,'Expenses Analysis'!$D51,'Data Repository Table'!$D:$D,'Expenses Analysis'!G$47)</f>
        <v>2505939.5584575003</v>
      </c>
      <c r="H51" s="19">
        <f>SUMIFS('Data Repository Table'!$J:$J,'Data Repository Table'!$A:$A,'Data Repository Table'!$A$3,'Data Repository Table'!$B:$B,'Expenses Analysis'!$B$49,'Data Repository Table'!$G:$G,'Expenses Analysis'!$C51,'Data Repository Table'!$H:$H,'Expenses Analysis'!$D51,'Data Repository Table'!$D:$D,'Expenses Analysis'!H$47)</f>
        <v>2627415.3951704986</v>
      </c>
      <c r="I51" s="19">
        <f>SUMIFS('Data Repository Table'!$J:$J,'Data Repository Table'!$A:$A,'Data Repository Table'!$A$3,'Data Repository Table'!$B:$B,'Expenses Analysis'!$B$49,'Data Repository Table'!$G:$G,'Expenses Analysis'!$C51,'Data Repository Table'!$H:$H,'Expenses Analysis'!$D51,'Data Repository Table'!$D:$D,'Expenses Analysis'!I$47)</f>
        <v>2900613.3153855</v>
      </c>
      <c r="J51" s="19">
        <f>SUMIFS('Data Repository Table'!$J:$J,'Data Repository Table'!$A:$A,'Data Repository Table'!$A$3,'Data Repository Table'!$B:$B,'Expenses Analysis'!$B$49,'Data Repository Table'!$G:$G,'Expenses Analysis'!$C51,'Data Repository Table'!$H:$H,'Expenses Analysis'!$D51,'Data Repository Table'!$D:$D,'Expenses Analysis'!J$47)</f>
        <v>2940556.1633002497</v>
      </c>
      <c r="K51" s="19">
        <f>SUMIFS('Data Repository Table'!$J:$J,'Data Repository Table'!$A:$A,'Data Repository Table'!$A$3,'Data Repository Table'!$B:$B,'Expenses Analysis'!$B$49,'Data Repository Table'!$G:$G,'Expenses Analysis'!$C51,'Data Repository Table'!$H:$H,'Expenses Analysis'!$D51,'Data Repository Table'!$D:$D,'Expenses Analysis'!K$47)</f>
        <v>2582565.0096375002</v>
      </c>
      <c r="L51" s="19">
        <f>SUMIFS('Data Repository Table'!$J:$J,'Data Repository Table'!$A:$A,'Data Repository Table'!$A$3,'Data Repository Table'!$B:$B,'Expenses Analysis'!$B$49,'Data Repository Table'!$G:$G,'Expenses Analysis'!$C51,'Data Repository Table'!$H:$H,'Expenses Analysis'!$D51,'Data Repository Table'!$D:$D,'Expenses Analysis'!L$47)</f>
        <v>3446732.8680624999</v>
      </c>
      <c r="M51" s="19">
        <f>SUMIFS('Data Repository Table'!$J:$J,'Data Repository Table'!$A:$A,'Data Repository Table'!$A$3,'Data Repository Table'!$B:$B,'Expenses Analysis'!$B$49,'Data Repository Table'!$G:$G,'Expenses Analysis'!$C51,'Data Repository Table'!$H:$H,'Expenses Analysis'!$D51,'Data Repository Table'!$D:$D,'Expenses Analysis'!M$47)</f>
        <v>3483983.4045937499</v>
      </c>
      <c r="N51" s="19">
        <f>SUMIFS('Data Repository Table'!$J:$J,'Data Repository Table'!$A:$A,'Data Repository Table'!$A$3,'Data Repository Table'!$B:$B,'Expenses Analysis'!$B$49,'Data Repository Table'!$G:$G,'Expenses Analysis'!$C51,'Data Repository Table'!$H:$H,'Expenses Analysis'!$D51,'Data Repository Table'!$D:$D,'Expenses Analysis'!N$47)</f>
        <v>3640816.4610781251</v>
      </c>
      <c r="O51" s="19">
        <f>SUMIFS('Data Repository Table'!$J:$J,'Data Repository Table'!$A:$A,'Data Repository Table'!$A$3,'Data Repository Table'!$B:$B,'Expenses Analysis'!$B$49,'Data Repository Table'!$G:$G,'Expenses Analysis'!$C51,'Data Repository Table'!$H:$H,'Expenses Analysis'!$D51,'Data Repository Table'!$D:$D,'Expenses Analysis'!O$47)</f>
        <v>3250872.5897500003</v>
      </c>
      <c r="P51" s="19">
        <f>SUMIFS('Data Repository Table'!$J:$J,'Data Repository Table'!$A:$A,'Data Repository Table'!$A$3,'Data Repository Table'!$B:$B,'Expenses Analysis'!$B$49,'Data Repository Table'!$G:$G,'Expenses Analysis'!$C51,'Data Repository Table'!$H:$H,'Expenses Analysis'!$D51,'Data Repository Table'!$D:$D,'Expenses Analysis'!P$47)</f>
        <v>3812121.7015625001</v>
      </c>
      <c r="Q51" s="19">
        <f>SUMIFS('Data Repository Table'!$J:$J,'Data Repository Table'!$A:$A,'Data Repository Table'!$A$3,'Data Repository Table'!$B:$B,'Expenses Analysis'!$B$49,'Data Repository Table'!$G:$G,'Expenses Analysis'!$C51,'Data Repository Table'!$H:$H,'Expenses Analysis'!$D51,'Data Repository Table'!$D:$D,'Expenses Analysis'!Q$47)</f>
        <v>2923183.2132374998</v>
      </c>
      <c r="R51" s="142">
        <f t="shared" si="6"/>
        <v>36414827.690372624</v>
      </c>
      <c r="S51" s="79"/>
      <c r="T51" s="79"/>
      <c r="U51" s="79"/>
      <c r="V51" s="79"/>
      <c r="W51" s="79"/>
    </row>
    <row r="52" spans="1:23">
      <c r="A52" s="80" t="s">
        <v>95</v>
      </c>
      <c r="B52" s="80" t="s">
        <v>50</v>
      </c>
      <c r="C52" s="80" t="s">
        <v>54</v>
      </c>
      <c r="D52" s="80" t="s">
        <v>58</v>
      </c>
      <c r="E52" s="79"/>
      <c r="F52" s="19">
        <f>SUMIFS('Data Repository Table'!$J:$J,'Data Repository Table'!$A:$A,'Data Repository Table'!$A$3,'Data Repository Table'!$B:$B,'Expenses Analysis'!$B$49,'Data Repository Table'!$G:$G,'Expenses Analysis'!$C52,'Data Repository Table'!$H:$H,'Expenses Analysis'!$D52,'Data Repository Table'!$D:$D,'Expenses Analysis'!F$47)</f>
        <v>2073604.724326327</v>
      </c>
      <c r="G52" s="19">
        <f>SUMIFS('Data Repository Table'!$J:$J,'Data Repository Table'!$A:$A,'Data Repository Table'!$A$3,'Data Repository Table'!$B:$B,'Expenses Analysis'!$B$49,'Data Repository Table'!$G:$G,'Expenses Analysis'!$C52,'Data Repository Table'!$H:$H,'Expenses Analysis'!$D52,'Data Repository Table'!$D:$D,'Expenses Analysis'!G$47)</f>
        <v>2269539.7804914797</v>
      </c>
      <c r="H52" s="19">
        <f>SUMIFS('Data Repository Table'!$J:$J,'Data Repository Table'!$A:$A,'Data Repository Table'!$A$3,'Data Repository Table'!$B:$B,'Expenses Analysis'!$B$49,'Data Repository Table'!$G:$G,'Expenses Analysis'!$C52,'Data Repository Table'!$H:$H,'Expenses Analysis'!$D52,'Data Repository Table'!$D:$D,'Expenses Analysis'!H$47)</f>
        <v>2374998.790312151</v>
      </c>
      <c r="I52" s="19">
        <f>SUMIFS('Data Repository Table'!$J:$J,'Data Repository Table'!$A:$A,'Data Repository Table'!$A$3,'Data Repository Table'!$B:$B,'Expenses Analysis'!$B$49,'Data Repository Table'!$G:$G,'Expenses Analysis'!$C52,'Data Repository Table'!$H:$H,'Expenses Analysis'!$D52,'Data Repository Table'!$D:$D,'Expenses Analysis'!I$47)</f>
        <v>2645968.110327912</v>
      </c>
      <c r="J52" s="19">
        <f>SUMIFS('Data Repository Table'!$J:$J,'Data Repository Table'!$A:$A,'Data Repository Table'!$A$3,'Data Repository Table'!$B:$B,'Expenses Analysis'!$B$49,'Data Repository Table'!$G:$G,'Expenses Analysis'!$C52,'Data Repository Table'!$H:$H,'Expenses Analysis'!$D52,'Data Repository Table'!$D:$D,'Expenses Analysis'!J$47)</f>
        <v>2691801.6955241356</v>
      </c>
      <c r="K52" s="19">
        <f>SUMIFS('Data Repository Table'!$J:$J,'Data Repository Table'!$A:$A,'Data Repository Table'!$A$3,'Data Repository Table'!$B:$B,'Expenses Analysis'!$B$49,'Data Repository Table'!$G:$G,'Expenses Analysis'!$C52,'Data Repository Table'!$H:$H,'Expenses Analysis'!$D52,'Data Repository Table'!$D:$D,'Expenses Analysis'!K$47)</f>
        <v>2348808.3419548003</v>
      </c>
      <c r="L52" s="19">
        <f>SUMIFS('Data Repository Table'!$J:$J,'Data Repository Table'!$A:$A,'Data Repository Table'!$A$3,'Data Repository Table'!$B:$B,'Expenses Analysis'!$B$49,'Data Repository Table'!$G:$G,'Expenses Analysis'!$C52,'Data Repository Table'!$H:$H,'Expenses Analysis'!$D52,'Data Repository Table'!$D:$D,'Expenses Analysis'!L$47)</f>
        <v>2879996.1652659997</v>
      </c>
      <c r="M52" s="19">
        <f>SUMIFS('Data Repository Table'!$J:$J,'Data Repository Table'!$A:$A,'Data Repository Table'!$A$3,'Data Repository Table'!$B:$B,'Expenses Analysis'!$B$49,'Data Repository Table'!$G:$G,'Expenses Analysis'!$C52,'Data Repository Table'!$H:$H,'Expenses Analysis'!$D52,'Data Repository Table'!$D:$D,'Expenses Analysis'!M$47)</f>
        <v>2972957.9397390001</v>
      </c>
      <c r="N52" s="19">
        <f>SUMIFS('Data Repository Table'!$J:$J,'Data Repository Table'!$A:$A,'Data Repository Table'!$A$3,'Data Repository Table'!$B:$B,'Expenses Analysis'!$B$49,'Data Repository Table'!$G:$G,'Expenses Analysis'!$C52,'Data Repository Table'!$H:$H,'Expenses Analysis'!$D52,'Data Repository Table'!$D:$D,'Expenses Analysis'!N$47)</f>
        <v>3094867.6019314998</v>
      </c>
      <c r="O52" s="19">
        <f>SUMIFS('Data Repository Table'!$J:$J,'Data Repository Table'!$A:$A,'Data Repository Table'!$A$3,'Data Repository Table'!$B:$B,'Expenses Analysis'!$B$49,'Data Repository Table'!$G:$G,'Expenses Analysis'!$C52,'Data Repository Table'!$H:$H,'Expenses Analysis'!$D52,'Data Repository Table'!$D:$D,'Expenses Analysis'!O$47)</f>
        <v>2768358.2978389999</v>
      </c>
      <c r="P52" s="19">
        <f>SUMIFS('Data Repository Table'!$J:$J,'Data Repository Table'!$A:$A,'Data Repository Table'!$A$3,'Data Repository Table'!$B:$B,'Expenses Analysis'!$B$49,'Data Repository Table'!$G:$G,'Expenses Analysis'!$C52,'Data Repository Table'!$H:$H,'Expenses Analysis'!$D52,'Data Repository Table'!$D:$D,'Expenses Analysis'!P$47)</f>
        <v>3268026.2100749998</v>
      </c>
      <c r="Q52" s="19">
        <f>SUMIFS('Data Repository Table'!$J:$J,'Data Repository Table'!$A:$A,'Data Repository Table'!$A$3,'Data Repository Table'!$B:$B,'Expenses Analysis'!$B$49,'Data Repository Table'!$G:$G,'Expenses Analysis'!$C52,'Data Repository Table'!$H:$H,'Expenses Analysis'!$D52,'Data Repository Table'!$D:$D,'Expenses Analysis'!Q$47)</f>
        <v>2363869.6207261998</v>
      </c>
      <c r="R52" s="142">
        <f t="shared" si="6"/>
        <v>31752797.278513506</v>
      </c>
      <c r="S52" s="79"/>
      <c r="T52" s="79"/>
      <c r="U52" s="79"/>
      <c r="V52" s="79"/>
      <c r="W52" s="79"/>
    </row>
    <row r="53" spans="1:23">
      <c r="A53" s="80" t="s">
        <v>95</v>
      </c>
      <c r="B53" s="80" t="s">
        <v>50</v>
      </c>
      <c r="C53" s="80" t="s">
        <v>54</v>
      </c>
      <c r="D53" s="80" t="s">
        <v>57</v>
      </c>
      <c r="E53" s="79"/>
      <c r="F53" s="19">
        <f>SUMIFS('Data Repository Table'!$J:$J,'Data Repository Table'!$A:$A,'Data Repository Table'!$A$3,'Data Repository Table'!$B:$B,'Expenses Analysis'!$B$49,'Data Repository Table'!$G:$G,'Expenses Analysis'!$C53,'Data Repository Table'!$H:$H,'Expenses Analysis'!$D53,'Data Repository Table'!$D:$D,'Expenses Analysis'!F$47)</f>
        <v>1347738.8706587995</v>
      </c>
      <c r="G53" s="19">
        <f>SUMIFS('Data Repository Table'!$J:$J,'Data Repository Table'!$A:$A,'Data Repository Table'!$A$3,'Data Repository Table'!$B:$B,'Expenses Analysis'!$B$49,'Data Repository Table'!$G:$G,'Expenses Analysis'!$C53,'Data Repository Table'!$H:$H,'Expenses Analysis'!$D53,'Data Repository Table'!$D:$D,'Expenses Analysis'!G$47)</f>
        <v>1561170.3574350001</v>
      </c>
      <c r="H53" s="19">
        <f>SUMIFS('Data Repository Table'!$J:$J,'Data Repository Table'!$A:$A,'Data Repository Table'!$A$3,'Data Repository Table'!$B:$B,'Expenses Analysis'!$B$49,'Data Repository Table'!$G:$G,'Expenses Analysis'!$C53,'Data Repository Table'!$H:$H,'Expenses Analysis'!$D53,'Data Repository Table'!$D:$D,'Expenses Analysis'!H$47)</f>
        <v>1574874.1415601994</v>
      </c>
      <c r="I53" s="19">
        <f>SUMIFS('Data Repository Table'!$J:$J,'Data Repository Table'!$A:$A,'Data Repository Table'!$A$3,'Data Repository Table'!$B:$B,'Expenses Analysis'!$B$49,'Data Repository Table'!$G:$G,'Expenses Analysis'!$C53,'Data Repository Table'!$H:$H,'Expenses Analysis'!$D53,'Data Repository Table'!$D:$D,'Expenses Analysis'!I$47)</f>
        <v>1880373.5227742002</v>
      </c>
      <c r="J53" s="19">
        <f>SUMIFS('Data Repository Table'!$J:$J,'Data Repository Table'!$A:$A,'Data Repository Table'!$A$3,'Data Repository Table'!$B:$B,'Expenses Analysis'!$B$49,'Data Repository Table'!$G:$G,'Expenses Analysis'!$C53,'Data Repository Table'!$H:$H,'Expenses Analysis'!$D53,'Data Repository Table'!$D:$D,'Expenses Analysis'!J$47)</f>
        <v>1968683.2157081</v>
      </c>
      <c r="K53" s="19">
        <f>SUMIFS('Data Repository Table'!$J:$J,'Data Repository Table'!$A:$A,'Data Repository Table'!$A$3,'Data Repository Table'!$B:$B,'Expenses Analysis'!$B$49,'Data Repository Table'!$G:$G,'Expenses Analysis'!$C53,'Data Repository Table'!$H:$H,'Expenses Analysis'!$D53,'Data Repository Table'!$D:$D,'Expenses Analysis'!K$47)</f>
        <v>1158623.1401823002</v>
      </c>
      <c r="L53" s="19">
        <f>SUMIFS('Data Repository Table'!$J:$J,'Data Repository Table'!$A:$A,'Data Repository Table'!$A$3,'Data Repository Table'!$B:$B,'Expenses Analysis'!$B$49,'Data Repository Table'!$G:$G,'Expenses Analysis'!$C53,'Data Repository Table'!$H:$H,'Expenses Analysis'!$D53,'Data Repository Table'!$D:$D,'Expenses Analysis'!L$47)</f>
        <v>1176136.1610068001</v>
      </c>
      <c r="M53" s="19">
        <f>SUMIFS('Data Repository Table'!$J:$J,'Data Repository Table'!$A:$A,'Data Repository Table'!$A$3,'Data Repository Table'!$B:$B,'Expenses Analysis'!$B$49,'Data Repository Table'!$G:$G,'Expenses Analysis'!$C53,'Data Repository Table'!$H:$H,'Expenses Analysis'!$D53,'Data Repository Table'!$D:$D,'Expenses Analysis'!M$47)</f>
        <v>1239117.5758722001</v>
      </c>
      <c r="N53" s="19">
        <f>SUMIFS('Data Repository Table'!$J:$J,'Data Repository Table'!$A:$A,'Data Repository Table'!$A$3,'Data Repository Table'!$B:$B,'Expenses Analysis'!$B$49,'Data Repository Table'!$G:$G,'Expenses Analysis'!$C53,'Data Repository Table'!$H:$H,'Expenses Analysis'!$D53,'Data Repository Table'!$D:$D,'Expenses Analysis'!N$47)</f>
        <v>1215602.9551357001</v>
      </c>
      <c r="O53" s="19">
        <f>SUMIFS('Data Repository Table'!$J:$J,'Data Repository Table'!$A:$A,'Data Repository Table'!$A$3,'Data Repository Table'!$B:$B,'Expenses Analysis'!$B$49,'Data Repository Table'!$G:$G,'Expenses Analysis'!$C53,'Data Repository Table'!$H:$H,'Expenses Analysis'!$D53,'Data Repository Table'!$D:$D,'Expenses Analysis'!O$47)</f>
        <v>1190750.2535102002</v>
      </c>
      <c r="P53" s="19">
        <f>SUMIFS('Data Repository Table'!$J:$J,'Data Repository Table'!$A:$A,'Data Repository Table'!$A$3,'Data Repository Table'!$B:$B,'Expenses Analysis'!$B$49,'Data Repository Table'!$G:$G,'Expenses Analysis'!$C53,'Data Repository Table'!$H:$H,'Expenses Analysis'!$D53,'Data Repository Table'!$D:$D,'Expenses Analysis'!P$47)</f>
        <v>1381387.0449670001</v>
      </c>
      <c r="Q53" s="19">
        <f>SUMIFS('Data Repository Table'!$J:$J,'Data Repository Table'!$A:$A,'Data Repository Table'!$A$3,'Data Repository Table'!$B:$B,'Expenses Analysis'!$B$49,'Data Repository Table'!$G:$G,'Expenses Analysis'!$C53,'Data Repository Table'!$H:$H,'Expenses Analysis'!$D53,'Data Repository Table'!$D:$D,'Expenses Analysis'!Q$47)</f>
        <v>1040665.7581107001</v>
      </c>
      <c r="R53" s="142">
        <f t="shared" si="6"/>
        <v>16735122.996921198</v>
      </c>
      <c r="S53" s="79"/>
      <c r="T53" s="79"/>
      <c r="U53" s="79"/>
      <c r="V53" s="79"/>
      <c r="W53" s="79"/>
    </row>
    <row r="54" spans="1:23">
      <c r="A54" s="80" t="s">
        <v>95</v>
      </c>
      <c r="B54" s="80" t="s">
        <v>50</v>
      </c>
      <c r="C54" s="80" t="s">
        <v>54</v>
      </c>
      <c r="D54" s="80" t="s">
        <v>56</v>
      </c>
      <c r="E54" s="79"/>
      <c r="F54" s="19">
        <f>SUMIFS('Data Repository Table'!$J:$J,'Data Repository Table'!$A:$A,'Data Repository Table'!$A$3,'Data Repository Table'!$B:$B,'Expenses Analysis'!$B$49,'Data Repository Table'!$G:$G,'Expenses Analysis'!$C54,'Data Repository Table'!$H:$H,'Expenses Analysis'!$D54,'Data Repository Table'!$D:$D,'Expenses Analysis'!F$47)</f>
        <v>1800236.6472906992</v>
      </c>
      <c r="G54" s="19">
        <f>SUMIFS('Data Repository Table'!$J:$J,'Data Repository Table'!$A:$A,'Data Repository Table'!$A$3,'Data Repository Table'!$B:$B,'Expenses Analysis'!$B$49,'Data Repository Table'!$G:$G,'Expenses Analysis'!$C54,'Data Repository Table'!$H:$H,'Expenses Analysis'!$D54,'Data Repository Table'!$D:$D,'Expenses Analysis'!G$47)</f>
        <v>1959718.9384044998</v>
      </c>
      <c r="H54" s="19">
        <f>SUMIFS('Data Repository Table'!$J:$J,'Data Repository Table'!$A:$A,'Data Repository Table'!$A$3,'Data Repository Table'!$B:$B,'Expenses Analysis'!$B$49,'Data Repository Table'!$G:$G,'Expenses Analysis'!$C54,'Data Repository Table'!$H:$H,'Expenses Analysis'!$D54,'Data Repository Table'!$D:$D,'Expenses Analysis'!H$47)</f>
        <v>2069515.5841112991</v>
      </c>
      <c r="I54" s="19">
        <f>SUMIFS('Data Repository Table'!$J:$J,'Data Repository Table'!$A:$A,'Data Repository Table'!$A$3,'Data Repository Table'!$B:$B,'Expenses Analysis'!$B$49,'Data Repository Table'!$G:$G,'Expenses Analysis'!$C54,'Data Repository Table'!$H:$H,'Expenses Analysis'!$D54,'Data Repository Table'!$D:$D,'Expenses Analysis'!I$47)</f>
        <v>2330999.3359503001</v>
      </c>
      <c r="J54" s="19">
        <f>SUMIFS('Data Repository Table'!$J:$J,'Data Repository Table'!$A:$A,'Data Repository Table'!$A$3,'Data Repository Table'!$B:$B,'Expenses Analysis'!$B$49,'Data Repository Table'!$G:$G,'Expenses Analysis'!$C54,'Data Repository Table'!$H:$H,'Expenses Analysis'!$D54,'Data Repository Table'!$D:$D,'Expenses Analysis'!J$47)</f>
        <v>2376535.9434183999</v>
      </c>
      <c r="K54" s="19">
        <f>SUMIFS('Data Repository Table'!$J:$J,'Data Repository Table'!$A:$A,'Data Repository Table'!$A$3,'Data Repository Table'!$B:$B,'Expenses Analysis'!$B$49,'Data Repository Table'!$G:$G,'Expenses Analysis'!$C54,'Data Repository Table'!$H:$H,'Expenses Analysis'!$D54,'Data Repository Table'!$D:$D,'Expenses Analysis'!K$47)</f>
        <v>1447049.2500542002</v>
      </c>
      <c r="L54" s="19">
        <f>SUMIFS('Data Repository Table'!$J:$J,'Data Repository Table'!$A:$A,'Data Repository Table'!$A$3,'Data Repository Table'!$B:$B,'Expenses Analysis'!$B$49,'Data Repository Table'!$G:$G,'Expenses Analysis'!$C54,'Data Repository Table'!$H:$H,'Expenses Analysis'!$D54,'Data Repository Table'!$D:$D,'Expenses Analysis'!L$47)</f>
        <v>1483562.2037511999</v>
      </c>
      <c r="M54" s="19">
        <f>SUMIFS('Data Repository Table'!$J:$J,'Data Repository Table'!$A:$A,'Data Repository Table'!$A$3,'Data Repository Table'!$B:$B,'Expenses Analysis'!$B$49,'Data Repository Table'!$G:$G,'Expenses Analysis'!$C54,'Data Repository Table'!$H:$H,'Expenses Analysis'!$D54,'Data Repository Table'!$D:$D,'Expenses Analysis'!M$47)</f>
        <v>1516247.7055998</v>
      </c>
      <c r="N54" s="19">
        <f>SUMIFS('Data Repository Table'!$J:$J,'Data Repository Table'!$A:$A,'Data Repository Table'!$A$3,'Data Repository Table'!$B:$B,'Expenses Analysis'!$B$49,'Data Repository Table'!$G:$G,'Expenses Analysis'!$C54,'Data Repository Table'!$H:$H,'Expenses Analysis'!$D54,'Data Repository Table'!$D:$D,'Expenses Analysis'!N$47)</f>
        <v>1567231.2198758</v>
      </c>
      <c r="O54" s="19">
        <f>SUMIFS('Data Repository Table'!$J:$J,'Data Repository Table'!$A:$A,'Data Repository Table'!$A$3,'Data Repository Table'!$B:$B,'Expenses Analysis'!$B$49,'Data Repository Table'!$G:$G,'Expenses Analysis'!$C54,'Data Repository Table'!$H:$H,'Expenses Analysis'!$D54,'Data Repository Table'!$D:$D,'Expenses Analysis'!O$47)</f>
        <v>1421177.7427773001</v>
      </c>
      <c r="P54" s="19">
        <f>SUMIFS('Data Repository Table'!$J:$J,'Data Repository Table'!$A:$A,'Data Repository Table'!$A$3,'Data Repository Table'!$B:$B,'Expenses Analysis'!$B$49,'Data Repository Table'!$G:$G,'Expenses Analysis'!$C54,'Data Repository Table'!$H:$H,'Expenses Analysis'!$D54,'Data Repository Table'!$D:$D,'Expenses Analysis'!P$47)</f>
        <v>1665801.7318074999</v>
      </c>
      <c r="Q54" s="19">
        <f>SUMIFS('Data Repository Table'!$J:$J,'Data Repository Table'!$A:$A,'Data Repository Table'!$A$3,'Data Repository Table'!$B:$B,'Expenses Analysis'!$B$49,'Data Repository Table'!$G:$G,'Expenses Analysis'!$C54,'Data Repository Table'!$H:$H,'Expenses Analysis'!$D54,'Data Repository Table'!$D:$D,'Expenses Analysis'!Q$47)</f>
        <v>1452590.2533372999</v>
      </c>
      <c r="R54" s="142">
        <f t="shared" si="6"/>
        <v>21090666.556378298</v>
      </c>
      <c r="S54" s="79"/>
      <c r="T54" s="79"/>
      <c r="U54" s="79"/>
      <c r="V54" s="79"/>
      <c r="W54" s="79"/>
    </row>
    <row r="55" spans="1:23">
      <c r="A55" s="80" t="s">
        <v>95</v>
      </c>
      <c r="B55" s="80" t="s">
        <v>50</v>
      </c>
      <c r="C55" s="80" t="s">
        <v>54</v>
      </c>
      <c r="D55" s="80" t="s">
        <v>55</v>
      </c>
      <c r="E55" s="79"/>
      <c r="F55" s="19">
        <f>SUMIFS('Data Repository Table'!$J:$J,'Data Repository Table'!$A:$A,'Data Repository Table'!$A$3,'Data Repository Table'!$B:$B,'Expenses Analysis'!$B$49,'Data Repository Table'!$G:$G,'Expenses Analysis'!$C55,'Data Repository Table'!$H:$H,'Expenses Analysis'!$D55,'Data Repository Table'!$D:$D,'Expenses Analysis'!F$47)</f>
        <v>886197.60176639946</v>
      </c>
      <c r="G55" s="19">
        <f>SUMIFS('Data Repository Table'!$J:$J,'Data Repository Table'!$A:$A,'Data Repository Table'!$A$3,'Data Repository Table'!$B:$B,'Expenses Analysis'!$B$49,'Data Repository Table'!$G:$G,'Expenses Analysis'!$C55,'Data Repository Table'!$H:$H,'Expenses Analysis'!$D55,'Data Repository Table'!$D:$D,'Expenses Analysis'!G$47)</f>
        <v>1012646.749821</v>
      </c>
      <c r="H55" s="19">
        <f>SUMIFS('Data Repository Table'!$J:$J,'Data Repository Table'!$A:$A,'Data Repository Table'!$A$3,'Data Repository Table'!$B:$B,'Expenses Analysis'!$B$49,'Data Repository Table'!$G:$G,'Expenses Analysis'!$C55,'Data Repository Table'!$H:$H,'Expenses Analysis'!$D55,'Data Repository Table'!$D:$D,'Expenses Analysis'!H$47)</f>
        <v>1025398.9493285995</v>
      </c>
      <c r="I55" s="19">
        <f>SUMIFS('Data Repository Table'!$J:$J,'Data Repository Table'!$A:$A,'Data Repository Table'!$A$3,'Data Repository Table'!$B:$B,'Expenses Analysis'!$B$49,'Data Repository Table'!$G:$G,'Expenses Analysis'!$C55,'Data Repository Table'!$H:$H,'Expenses Analysis'!$D55,'Data Repository Table'!$D:$D,'Expenses Analysis'!I$47)</f>
        <v>1186610.9527146001</v>
      </c>
      <c r="J55" s="19">
        <f>SUMIFS('Data Repository Table'!$J:$J,'Data Repository Table'!$A:$A,'Data Repository Table'!$A$3,'Data Repository Table'!$B:$B,'Expenses Analysis'!$B$49,'Data Repository Table'!$G:$G,'Expenses Analysis'!$C55,'Data Repository Table'!$H:$H,'Expenses Analysis'!$D55,'Data Repository Table'!$D:$D,'Expenses Analysis'!J$47)</f>
        <v>1229462.2582892999</v>
      </c>
      <c r="K55" s="19">
        <f>SUMIFS('Data Repository Table'!$J:$J,'Data Repository Table'!$A:$A,'Data Repository Table'!$A$3,'Data Repository Table'!$B:$B,'Expenses Analysis'!$B$49,'Data Repository Table'!$G:$G,'Expenses Analysis'!$C55,'Data Repository Table'!$H:$H,'Expenses Analysis'!$D55,'Data Repository Table'!$D:$D,'Expenses Analysis'!K$47)</f>
        <v>749668.56593790022</v>
      </c>
      <c r="L55" s="19">
        <f>SUMIFS('Data Repository Table'!$J:$J,'Data Repository Table'!$A:$A,'Data Repository Table'!$A$3,'Data Repository Table'!$B:$B,'Expenses Analysis'!$B$49,'Data Repository Table'!$G:$G,'Expenses Analysis'!$C55,'Data Repository Table'!$H:$H,'Expenses Analysis'!$D55,'Data Repository Table'!$D:$D,'Expenses Analysis'!L$47)</f>
        <v>774322.04976840003</v>
      </c>
      <c r="M55" s="19">
        <f>SUMIFS('Data Repository Table'!$J:$J,'Data Repository Table'!$A:$A,'Data Repository Table'!$A$3,'Data Repository Table'!$B:$B,'Expenses Analysis'!$B$49,'Data Repository Table'!$G:$G,'Expenses Analysis'!$C55,'Data Repository Table'!$H:$H,'Expenses Analysis'!$D55,'Data Repository Table'!$D:$D,'Expenses Analysis'!M$47)</f>
        <v>795356.48947859998</v>
      </c>
      <c r="N55" s="19">
        <f>SUMIFS('Data Repository Table'!$J:$J,'Data Repository Table'!$A:$A,'Data Repository Table'!$A$3,'Data Repository Table'!$B:$B,'Expenses Analysis'!$B$49,'Data Repository Table'!$G:$G,'Expenses Analysis'!$C55,'Data Repository Table'!$H:$H,'Expenses Analysis'!$D55,'Data Repository Table'!$D:$D,'Expenses Analysis'!N$47)</f>
        <v>795992.24834010005</v>
      </c>
      <c r="O55" s="19">
        <f>SUMIFS('Data Repository Table'!$J:$J,'Data Repository Table'!$A:$A,'Data Repository Table'!$A$3,'Data Repository Table'!$B:$B,'Expenses Analysis'!$B$49,'Data Repository Table'!$G:$G,'Expenses Analysis'!$C55,'Data Repository Table'!$H:$H,'Expenses Analysis'!$D55,'Data Repository Table'!$D:$D,'Expenses Analysis'!O$47)</f>
        <v>759387.99960660015</v>
      </c>
      <c r="P55" s="19">
        <f>SUMIFS('Data Repository Table'!$J:$J,'Data Repository Table'!$A:$A,'Data Repository Table'!$A$3,'Data Repository Table'!$B:$B,'Expenses Analysis'!$B$49,'Data Repository Table'!$G:$G,'Expenses Analysis'!$C55,'Data Repository Table'!$H:$H,'Expenses Analysis'!$D55,'Data Repository Table'!$D:$D,'Expenses Analysis'!P$47)</f>
        <v>879614.44655700005</v>
      </c>
      <c r="Q55" s="19">
        <f>SUMIFS('Data Repository Table'!$J:$J,'Data Repository Table'!$A:$A,'Data Repository Table'!$A$3,'Data Repository Table'!$B:$B,'Expenses Analysis'!$B$49,'Data Repository Table'!$G:$G,'Expenses Analysis'!$C55,'Data Repository Table'!$H:$H,'Expenses Analysis'!$D55,'Data Repository Table'!$D:$D,'Expenses Analysis'!Q$47)</f>
        <v>718766.35225710005</v>
      </c>
      <c r="R55" s="142">
        <f t="shared" si="6"/>
        <v>10813424.6638656</v>
      </c>
      <c r="S55" s="143"/>
      <c r="T55" s="79"/>
      <c r="U55" s="79"/>
      <c r="V55" s="79"/>
      <c r="W55" s="79"/>
    </row>
    <row r="56" spans="1:23" ht="15" thickBot="1">
      <c r="A56" s="80" t="s">
        <v>95</v>
      </c>
      <c r="B56" s="80" t="s">
        <v>50</v>
      </c>
      <c r="C56" s="80" t="s">
        <v>52</v>
      </c>
      <c r="D56" s="80" t="s">
        <v>53</v>
      </c>
      <c r="E56" s="79"/>
      <c r="F56" s="19">
        <f>SUMIFS('Data Repository Table'!$J:$J,'Data Repository Table'!$A:$A,'Data Repository Table'!$A$3,'Data Repository Table'!$B:$B,'Expenses Analysis'!$B$49,'Data Repository Table'!$G:$G,'Expenses Analysis'!$C56,'Data Repository Table'!$H:$H,'Expenses Analysis'!$D56,'Data Repository Table'!$D:$D,'Expenses Analysis'!F$47)</f>
        <v>7367588.6791624967</v>
      </c>
      <c r="G56" s="19">
        <f>SUMIFS('Data Repository Table'!$J:$J,'Data Repository Table'!$A:$A,'Data Repository Table'!$A$3,'Data Repository Table'!$B:$B,'Expenses Analysis'!$B$49,'Data Repository Table'!$G:$G,'Expenses Analysis'!$C56,'Data Repository Table'!$H:$H,'Expenses Analysis'!$D56,'Data Repository Table'!$D:$D,'Expenses Analysis'!G$47)</f>
        <v>7849336.0209874995</v>
      </c>
      <c r="H56" s="19">
        <f>SUMIFS('Data Repository Table'!$J:$J,'Data Repository Table'!$A:$A,'Data Repository Table'!$A$3,'Data Repository Table'!$B:$B,'Expenses Analysis'!$B$49,'Data Repository Table'!$G:$G,'Expenses Analysis'!$C56,'Data Repository Table'!$H:$H,'Expenses Analysis'!$D56,'Data Repository Table'!$D:$D,'Expenses Analysis'!H$47)</f>
        <v>8389760.6297374964</v>
      </c>
      <c r="I56" s="19">
        <f>SUMIFS('Data Repository Table'!$J:$J,'Data Repository Table'!$A:$A,'Data Repository Table'!$A$3,'Data Repository Table'!$B:$B,'Expenses Analysis'!$B$49,'Data Repository Table'!$G:$G,'Expenses Analysis'!$C56,'Data Repository Table'!$H:$H,'Expenses Analysis'!$D56,'Data Repository Table'!$D:$D,'Expenses Analysis'!I$47)</f>
        <v>9137407.9125625007</v>
      </c>
      <c r="J56" s="19">
        <f>SUMIFS('Data Repository Table'!$J:$J,'Data Repository Table'!$A:$A,'Data Repository Table'!$A$3,'Data Repository Table'!$B:$B,'Expenses Analysis'!$B$49,'Data Repository Table'!$G:$G,'Expenses Analysis'!$C56,'Data Repository Table'!$H:$H,'Expenses Analysis'!$D56,'Data Repository Table'!$D:$D,'Expenses Analysis'!J$47)</f>
        <v>9187415.9798249993</v>
      </c>
      <c r="K56" s="19">
        <f>SUMIFS('Data Repository Table'!$J:$J,'Data Repository Table'!$A:$A,'Data Repository Table'!$A$3,'Data Repository Table'!$B:$B,'Expenses Analysis'!$B$49,'Data Repository Table'!$G:$G,'Expenses Analysis'!$C56,'Data Repository Table'!$H:$H,'Expenses Analysis'!$D56,'Data Repository Table'!$D:$D,'Expenses Analysis'!K$47)</f>
        <v>5779740.0739000011</v>
      </c>
      <c r="L56" s="19">
        <f>SUMIFS('Data Repository Table'!$J:$J,'Data Repository Table'!$A:$A,'Data Repository Table'!$A$3,'Data Repository Table'!$B:$B,'Expenses Analysis'!$B$49,'Data Repository Table'!$G:$G,'Expenses Analysis'!$C56,'Data Repository Table'!$H:$H,'Expenses Analysis'!$D56,'Data Repository Table'!$D:$D,'Expenses Analysis'!L$47)</f>
        <v>6008311.4579999996</v>
      </c>
      <c r="M56" s="19">
        <f>SUMIFS('Data Repository Table'!$J:$J,'Data Repository Table'!$A:$A,'Data Repository Table'!$A$3,'Data Repository Table'!$B:$B,'Expenses Analysis'!$B$49,'Data Repository Table'!$G:$G,'Expenses Analysis'!$C56,'Data Repository Table'!$H:$H,'Expenses Analysis'!$D56,'Data Repository Table'!$D:$D,'Expenses Analysis'!M$47)</f>
        <v>6995040.989875</v>
      </c>
      <c r="N56" s="19">
        <f>SUMIFS('Data Repository Table'!$J:$J,'Data Repository Table'!$A:$A,'Data Repository Table'!$A$3,'Data Repository Table'!$B:$B,'Expenses Analysis'!$B$49,'Data Repository Table'!$G:$G,'Expenses Analysis'!$C56,'Data Repository Table'!$H:$H,'Expenses Analysis'!$D56,'Data Repository Table'!$D:$D,'Expenses Analysis'!N$47)</f>
        <v>6352457.05155</v>
      </c>
      <c r="O56" s="19">
        <f>SUMIFS('Data Repository Table'!$J:$J,'Data Repository Table'!$A:$A,'Data Repository Table'!$A$3,'Data Repository Table'!$B:$B,'Expenses Analysis'!$B$49,'Data Repository Table'!$G:$G,'Expenses Analysis'!$C56,'Data Repository Table'!$H:$H,'Expenses Analysis'!$D56,'Data Repository Table'!$D:$D,'Expenses Analysis'!O$47)</f>
        <v>6560328.9663875001</v>
      </c>
      <c r="P56" s="19">
        <f>SUMIFS('Data Repository Table'!$J:$J,'Data Repository Table'!$A:$A,'Data Repository Table'!$A$3,'Data Repository Table'!$B:$B,'Expenses Analysis'!$B$49,'Data Repository Table'!$G:$G,'Expenses Analysis'!$C56,'Data Repository Table'!$H:$H,'Expenses Analysis'!$D56,'Data Repository Table'!$D:$D,'Expenses Analysis'!P$47)</f>
        <v>7526766.7026125006</v>
      </c>
      <c r="Q56" s="19">
        <f>SUMIFS('Data Repository Table'!$J:$J,'Data Repository Table'!$A:$A,'Data Repository Table'!$A$3,'Data Repository Table'!$B:$B,'Expenses Analysis'!$B$49,'Data Repository Table'!$G:$G,'Expenses Analysis'!$C56,'Data Repository Table'!$H:$H,'Expenses Analysis'!$D56,'Data Repository Table'!$D:$D,'Expenses Analysis'!Q$47)</f>
        <v>6174477.1062125005</v>
      </c>
      <c r="R56" s="142">
        <f t="shared" si="6"/>
        <v>87328631.570812494</v>
      </c>
      <c r="S56" s="79"/>
      <c r="T56" s="79"/>
      <c r="U56" s="79"/>
      <c r="V56" s="79"/>
      <c r="W56" s="79"/>
    </row>
    <row r="57" spans="1:23" s="118" customFormat="1" ht="15.6" thickTop="1" thickBot="1">
      <c r="A57" s="116" t="s">
        <v>78</v>
      </c>
      <c r="B57" s="116" t="s">
        <v>78</v>
      </c>
      <c r="C57" s="116" t="s">
        <v>78</v>
      </c>
      <c r="D57" s="116" t="s">
        <v>78</v>
      </c>
      <c r="E57" s="117" t="s">
        <v>96</v>
      </c>
      <c r="F57" s="43">
        <f>SUM(F$49:F$56)</f>
        <v>22966838.620812498</v>
      </c>
      <c r="G57" s="43">
        <f t="shared" ref="G57:Q57" si="7">SUM(G$49:G$56)</f>
        <v>24947249.959452901</v>
      </c>
      <c r="H57" s="43">
        <f t="shared" si="7"/>
        <v>26345250.763193868</v>
      </c>
      <c r="I57" s="43">
        <f t="shared" si="7"/>
        <v>29462554.841881588</v>
      </c>
      <c r="J57" s="43">
        <f t="shared" si="7"/>
        <v>29964506.389362231</v>
      </c>
      <c r="K57" s="43">
        <f t="shared" si="7"/>
        <v>22328717.471234206</v>
      </c>
      <c r="L57" s="43">
        <f t="shared" si="7"/>
        <v>26435964.487404898</v>
      </c>
      <c r="M57" s="43">
        <f t="shared" si="7"/>
        <v>28369994.790195849</v>
      </c>
      <c r="N57" s="43">
        <f t="shared" si="7"/>
        <v>28114194.668248728</v>
      </c>
      <c r="O57" s="43">
        <f t="shared" si="7"/>
        <v>27287085.003526852</v>
      </c>
      <c r="P57" s="43">
        <f t="shared" si="7"/>
        <v>31724933.607775252</v>
      </c>
      <c r="Q57" s="43">
        <f t="shared" si="7"/>
        <v>23319121.809010051</v>
      </c>
      <c r="R57" s="43">
        <f>SUM(R49:R56)</f>
        <v>321266412.41209888</v>
      </c>
      <c r="S57" s="117"/>
      <c r="T57" s="117"/>
      <c r="U57" s="117"/>
      <c r="V57" s="117"/>
      <c r="W57" s="117"/>
    </row>
    <row r="58" spans="1:23" ht="25.15" customHeight="1" thickTop="1">
      <c r="A58" s="155"/>
      <c r="B58" s="170"/>
      <c r="C58" s="170"/>
      <c r="D58" s="170"/>
      <c r="E58" s="170"/>
      <c r="F58" s="170"/>
      <c r="G58" s="170"/>
      <c r="H58" s="170"/>
      <c r="I58" s="170"/>
      <c r="J58" s="170"/>
      <c r="K58" s="170"/>
      <c r="L58" s="170"/>
      <c r="M58" s="170"/>
      <c r="N58" s="170"/>
      <c r="O58" s="170"/>
      <c r="P58" s="170"/>
      <c r="Q58" s="170"/>
      <c r="R58" s="170"/>
      <c r="S58" s="170"/>
      <c r="T58" s="93"/>
      <c r="U58" s="93"/>
      <c r="V58" s="93"/>
      <c r="W58" s="93"/>
    </row>
    <row r="59" spans="1:23">
      <c r="A59" s="119"/>
      <c r="F59"/>
      <c r="G59"/>
      <c r="H59"/>
      <c r="I59"/>
      <c r="J59"/>
      <c r="K59"/>
      <c r="L59"/>
      <c r="M59"/>
      <c r="N59"/>
      <c r="O59"/>
      <c r="P59"/>
      <c r="Q59"/>
      <c r="R59"/>
      <c r="T59" s="93"/>
      <c r="U59" s="93"/>
      <c r="V59" s="93"/>
      <c r="W59" s="93"/>
    </row>
    <row r="60" spans="1:23">
      <c r="A60" s="119"/>
      <c r="F60"/>
      <c r="G60"/>
      <c r="H60"/>
      <c r="I60"/>
      <c r="J60"/>
      <c r="K60"/>
      <c r="L60"/>
      <c r="M60"/>
      <c r="N60"/>
      <c r="O60"/>
      <c r="P60"/>
      <c r="Q60"/>
      <c r="R60"/>
      <c r="T60" s="93"/>
      <c r="U60" s="93"/>
      <c r="V60" s="93"/>
      <c r="W60" s="93"/>
    </row>
    <row r="61" spans="1:23">
      <c r="A61" s="119"/>
      <c r="F61"/>
      <c r="G61"/>
      <c r="H61"/>
      <c r="I61"/>
      <c r="J61"/>
      <c r="K61"/>
      <c r="L61"/>
      <c r="M61"/>
      <c r="N61"/>
      <c r="O61"/>
      <c r="P61"/>
      <c r="Q61"/>
      <c r="R61"/>
      <c r="T61" s="93"/>
      <c r="U61" s="93"/>
      <c r="V61" s="93"/>
      <c r="W61" s="93"/>
    </row>
    <row r="62" spans="1:23">
      <c r="A62" s="85" t="s">
        <v>51</v>
      </c>
      <c r="B62" t="s">
        <v>78</v>
      </c>
      <c r="F62"/>
      <c r="G62"/>
      <c r="H62"/>
      <c r="I62"/>
      <c r="J62"/>
      <c r="K62"/>
      <c r="L62"/>
      <c r="M62"/>
      <c r="N62"/>
      <c r="O62"/>
      <c r="P62"/>
      <c r="Q62"/>
      <c r="R62"/>
      <c r="T62" s="93"/>
      <c r="U62" s="93"/>
      <c r="V62" s="93"/>
      <c r="W62" s="93"/>
    </row>
    <row r="63" spans="1:23">
      <c r="A63" s="85"/>
      <c r="F63"/>
      <c r="G63"/>
      <c r="H63"/>
      <c r="I63"/>
      <c r="J63"/>
      <c r="K63"/>
      <c r="L63"/>
      <c r="M63"/>
      <c r="N63"/>
      <c r="O63"/>
      <c r="P63"/>
      <c r="Q63"/>
      <c r="R63"/>
      <c r="T63" s="93"/>
      <c r="U63" s="93"/>
      <c r="V63" s="93"/>
      <c r="W63" s="93"/>
    </row>
    <row r="64" spans="1:23">
      <c r="A64" s="80" t="s">
        <v>62</v>
      </c>
      <c r="B64" s="88">
        <f>R49</f>
        <v>78413350.257664919</v>
      </c>
      <c r="C64" s="79"/>
      <c r="D64" s="79"/>
      <c r="E64" s="79"/>
      <c r="S64" s="79"/>
      <c r="T64" s="79"/>
      <c r="U64" s="79"/>
      <c r="V64" s="79"/>
      <c r="W64" s="79"/>
    </row>
    <row r="65" spans="1:23">
      <c r="A65" s="80" t="s">
        <v>59</v>
      </c>
      <c r="B65" s="137">
        <f>$R$50+$R$51</f>
        <v>75132419.087942898</v>
      </c>
      <c r="C65" s="79"/>
      <c r="D65" s="79"/>
      <c r="E65" s="79"/>
      <c r="S65" s="79"/>
      <c r="T65" s="79"/>
      <c r="U65" s="79"/>
      <c r="V65" s="79"/>
      <c r="W65" s="79"/>
    </row>
    <row r="66" spans="1:23">
      <c r="A66" s="80" t="s">
        <v>54</v>
      </c>
      <c r="B66" s="88">
        <f>SUM($R$52:$R$55)</f>
        <v>80392011.495678604</v>
      </c>
      <c r="C66" s="79"/>
      <c r="D66" s="79"/>
      <c r="E66" s="79"/>
      <c r="S66" s="79"/>
      <c r="T66" s="79"/>
      <c r="U66" s="79"/>
      <c r="V66" s="79"/>
      <c r="W66" s="79"/>
    </row>
    <row r="67" spans="1:23">
      <c r="A67" s="80" t="s">
        <v>52</v>
      </c>
      <c r="B67" s="88">
        <f>$R$56</f>
        <v>87328631.570812494</v>
      </c>
      <c r="C67" s="79"/>
      <c r="D67" s="79"/>
      <c r="E67" s="79"/>
      <c r="S67" s="79"/>
      <c r="T67" s="79"/>
      <c r="U67" s="79"/>
      <c r="V67" s="79"/>
      <c r="W67" s="79"/>
    </row>
    <row r="68" spans="1:23">
      <c r="A68" s="80"/>
      <c r="B68" s="79"/>
      <c r="C68" s="79"/>
      <c r="D68" s="79"/>
      <c r="E68" s="79"/>
      <c r="S68" s="79"/>
      <c r="T68" s="79"/>
      <c r="U68" s="79"/>
      <c r="V68" s="79"/>
      <c r="W68" s="79"/>
    </row>
    <row r="69" spans="1:23">
      <c r="A69" s="80"/>
      <c r="B69" s="79"/>
      <c r="C69" s="79"/>
      <c r="D69" s="79"/>
      <c r="E69" s="79"/>
      <c r="S69" s="79"/>
      <c r="T69" s="79"/>
      <c r="U69" s="79"/>
      <c r="V69" s="79"/>
      <c r="W69" s="79"/>
    </row>
    <row r="70" spans="1:23">
      <c r="A70" s="80"/>
      <c r="B70" s="79"/>
      <c r="C70" s="79"/>
      <c r="D70" s="79"/>
      <c r="E70" s="79"/>
      <c r="S70" s="79"/>
      <c r="T70" s="79"/>
      <c r="U70" s="79"/>
      <c r="V70" s="79"/>
      <c r="W70" s="79"/>
    </row>
    <row r="71" spans="1:23">
      <c r="A71" s="79"/>
      <c r="B71" s="79"/>
      <c r="C71" s="79"/>
      <c r="D71" s="79"/>
      <c r="E71" s="79"/>
      <c r="S71" s="79"/>
      <c r="T71" s="79"/>
      <c r="U71" s="79"/>
      <c r="V71" s="79"/>
      <c r="W71" s="79"/>
    </row>
    <row r="72" spans="1:23">
      <c r="A72" s="79"/>
      <c r="B72" s="79"/>
      <c r="C72" s="79"/>
      <c r="D72" s="79"/>
      <c r="E72" s="79"/>
      <c r="S72" s="79"/>
      <c r="T72" s="79"/>
      <c r="U72" s="79"/>
      <c r="V72" s="79"/>
      <c r="W72" s="79"/>
    </row>
    <row r="73" spans="1:23">
      <c r="A73" s="79"/>
      <c r="B73" s="79"/>
      <c r="C73" s="79"/>
      <c r="D73" s="79"/>
      <c r="E73" s="79"/>
      <c r="S73" s="79"/>
      <c r="T73" s="79"/>
      <c r="U73" s="79"/>
      <c r="V73" s="79"/>
      <c r="W73" s="79"/>
    </row>
    <row r="74" spans="1:23">
      <c r="A74" s="79"/>
      <c r="B74" s="79"/>
      <c r="C74" s="79"/>
      <c r="D74" s="79"/>
      <c r="E74" s="79"/>
      <c r="S74" s="79"/>
      <c r="T74" s="79"/>
      <c r="U74" s="79"/>
      <c r="V74" s="79"/>
      <c r="W74" s="79"/>
    </row>
    <row r="75" spans="1:23">
      <c r="A75" s="79"/>
      <c r="B75" s="79"/>
      <c r="C75" s="79"/>
      <c r="D75" s="79"/>
      <c r="E75" s="79"/>
      <c r="S75" s="79"/>
      <c r="T75" s="79"/>
      <c r="U75" s="79"/>
      <c r="V75" s="79"/>
      <c r="W75" s="79"/>
    </row>
    <row r="76" spans="1:23">
      <c r="A76" s="79"/>
      <c r="B76" s="79"/>
      <c r="C76" s="79"/>
      <c r="D76" s="79"/>
      <c r="E76" s="79"/>
      <c r="S76" s="79"/>
      <c r="T76" s="79"/>
      <c r="U76" s="79"/>
      <c r="V76" s="79"/>
      <c r="W76" s="79"/>
    </row>
    <row r="77" spans="1:23" ht="83.65" customHeight="1">
      <c r="A77" s="153" t="s">
        <v>97</v>
      </c>
      <c r="B77" s="154"/>
      <c r="C77" s="154"/>
      <c r="D77" s="154"/>
      <c r="E77" s="154"/>
      <c r="F77" s="154"/>
      <c r="G77" s="154"/>
      <c r="H77" s="154"/>
      <c r="I77" s="154"/>
      <c r="J77" s="154"/>
      <c r="K77" s="154"/>
      <c r="L77" s="154"/>
      <c r="M77" s="154"/>
      <c r="N77" s="154"/>
      <c r="O77" s="154"/>
      <c r="P77" s="154"/>
      <c r="Q77" s="154"/>
      <c r="R77" s="154"/>
      <c r="S77" s="154"/>
      <c r="T77" s="154"/>
      <c r="U77" s="154"/>
      <c r="V77" s="154"/>
      <c r="W77" s="83"/>
    </row>
    <row r="78" spans="1:23">
      <c r="A78" s="79"/>
      <c r="B78" s="79"/>
      <c r="C78" s="79"/>
      <c r="D78" s="79"/>
      <c r="E78" s="79"/>
      <c r="S78" s="79"/>
      <c r="T78" s="79"/>
      <c r="U78" s="79"/>
      <c r="V78" s="79"/>
      <c r="W78" s="79"/>
    </row>
    <row r="79" spans="1:23">
      <c r="A79" s="79"/>
      <c r="B79" s="79"/>
      <c r="C79" s="79"/>
      <c r="D79" s="79"/>
      <c r="E79" s="79"/>
      <c r="S79" s="79"/>
      <c r="T79" s="79"/>
      <c r="U79" s="79"/>
      <c r="V79" s="79"/>
      <c r="W79" s="79"/>
    </row>
    <row r="80" spans="1:23">
      <c r="A80" s="79"/>
      <c r="B80" s="79"/>
      <c r="C80" s="79"/>
      <c r="D80" s="79"/>
      <c r="E80" s="79"/>
      <c r="S80" s="79"/>
      <c r="T80" s="79"/>
      <c r="U80" s="79"/>
      <c r="V80" s="79"/>
      <c r="W80" s="79"/>
    </row>
    <row r="81" spans="1:23">
      <c r="A81" s="79"/>
      <c r="B81" s="79"/>
      <c r="C81" s="79"/>
      <c r="D81" s="79"/>
      <c r="E81" s="79"/>
      <c r="S81" s="79"/>
      <c r="T81" s="79"/>
      <c r="U81" s="79"/>
      <c r="V81" s="79"/>
      <c r="W81" s="79"/>
    </row>
    <row r="82" spans="1:23">
      <c r="A82" s="79"/>
      <c r="B82" s="79"/>
      <c r="C82" s="79"/>
      <c r="D82" s="79"/>
      <c r="E82" s="79"/>
      <c r="S82" s="79"/>
      <c r="T82" s="79"/>
      <c r="U82" s="79"/>
      <c r="V82" s="79"/>
      <c r="W82" s="79"/>
    </row>
    <row r="83" spans="1:23">
      <c r="A83" s="79"/>
      <c r="B83" s="79"/>
      <c r="C83" s="79"/>
      <c r="D83" s="79"/>
      <c r="E83" s="79"/>
      <c r="S83" s="79"/>
      <c r="T83" s="79"/>
      <c r="U83" s="79"/>
      <c r="V83" s="79"/>
      <c r="W83" s="79"/>
    </row>
    <row r="84" spans="1:23">
      <c r="A84" s="79"/>
      <c r="B84" s="79"/>
      <c r="C84" s="79"/>
      <c r="D84" s="79"/>
      <c r="E84" s="79"/>
      <c r="S84" s="79"/>
      <c r="T84" s="79"/>
      <c r="U84" s="79"/>
      <c r="V84" s="79"/>
      <c r="W84" s="79"/>
    </row>
    <row r="85" spans="1:23">
      <c r="A85" s="79"/>
      <c r="B85" s="79"/>
      <c r="C85" s="79"/>
      <c r="D85" s="79"/>
      <c r="E85" s="79"/>
      <c r="S85" s="79"/>
      <c r="T85" s="79"/>
      <c r="U85" s="79"/>
      <c r="V85" s="79"/>
      <c r="W85" s="79"/>
    </row>
    <row r="86" spans="1:23">
      <c r="A86" s="79"/>
      <c r="B86" s="79"/>
      <c r="C86" s="79"/>
      <c r="D86" s="79"/>
      <c r="E86" s="79"/>
      <c r="S86" s="79"/>
      <c r="T86" s="79"/>
      <c r="U86" s="79"/>
      <c r="V86" s="79"/>
      <c r="W86" s="79"/>
    </row>
    <row r="87" spans="1:23">
      <c r="A87" s="79"/>
      <c r="B87" s="79"/>
      <c r="C87" s="79"/>
      <c r="D87" s="79"/>
      <c r="E87" s="79"/>
      <c r="S87" s="79"/>
      <c r="T87" s="79"/>
      <c r="U87" s="79"/>
      <c r="V87" s="79"/>
      <c r="W87" s="79"/>
    </row>
    <row r="88" spans="1:23">
      <c r="A88" s="79"/>
      <c r="B88" s="79"/>
      <c r="C88" s="79"/>
      <c r="D88" s="79"/>
      <c r="E88" s="79"/>
      <c r="S88" s="79"/>
      <c r="T88" s="79"/>
      <c r="U88" s="79"/>
      <c r="V88" s="79"/>
      <c r="W88" s="79"/>
    </row>
    <row r="89" spans="1:23">
      <c r="A89" s="79"/>
      <c r="B89" s="79"/>
      <c r="C89" s="79"/>
      <c r="D89" s="79"/>
      <c r="E89" s="79"/>
      <c r="S89" s="79"/>
      <c r="T89" s="79"/>
      <c r="U89" s="79"/>
      <c r="V89" s="79"/>
      <c r="W89" s="79"/>
    </row>
    <row r="90" spans="1:23">
      <c r="A90" s="79"/>
      <c r="B90" s="79"/>
      <c r="C90" s="79"/>
      <c r="D90" s="79"/>
      <c r="E90" s="79"/>
      <c r="S90" s="79"/>
      <c r="T90" s="79"/>
      <c r="U90" s="79"/>
      <c r="V90" s="79"/>
      <c r="W90" s="79"/>
    </row>
    <row r="91" spans="1:23">
      <c r="A91" s="79"/>
      <c r="B91" s="79"/>
      <c r="C91" s="79"/>
      <c r="D91" s="79"/>
      <c r="E91" s="79"/>
      <c r="S91" s="79"/>
      <c r="T91" s="79"/>
      <c r="U91" s="79"/>
      <c r="V91" s="79"/>
      <c r="W91" s="79"/>
    </row>
    <row r="92" spans="1:23">
      <c r="A92" s="79"/>
      <c r="B92" s="79"/>
      <c r="C92" s="79"/>
      <c r="D92" s="79"/>
      <c r="E92" s="79"/>
      <c r="S92" s="79"/>
      <c r="T92" s="79"/>
      <c r="U92" s="79"/>
      <c r="V92" s="79"/>
      <c r="W92" s="79"/>
    </row>
    <row r="93" spans="1:23">
      <c r="A93" s="79"/>
      <c r="B93" s="79"/>
      <c r="C93" s="79"/>
      <c r="D93" s="79"/>
      <c r="E93" s="79"/>
      <c r="S93" s="79"/>
      <c r="T93" s="79"/>
      <c r="U93" s="79"/>
      <c r="V93" s="79"/>
      <c r="W93" s="79"/>
    </row>
    <row r="94" spans="1:23">
      <c r="A94" s="79"/>
      <c r="B94" s="79"/>
      <c r="C94" s="79"/>
      <c r="D94" s="79"/>
      <c r="E94" s="79"/>
      <c r="S94" s="79"/>
      <c r="T94" s="79"/>
      <c r="U94" s="79"/>
      <c r="V94" s="79"/>
      <c r="W94" s="79"/>
    </row>
    <row r="95" spans="1:23" ht="26.65" customHeight="1">
      <c r="A95" s="153" t="s">
        <v>98</v>
      </c>
      <c r="B95" s="154"/>
      <c r="C95" s="154"/>
      <c r="D95" s="154"/>
      <c r="E95" s="154"/>
      <c r="F95" s="154"/>
      <c r="G95" s="154"/>
      <c r="H95" s="154"/>
      <c r="I95" s="154"/>
      <c r="J95" s="154"/>
      <c r="K95" s="154"/>
      <c r="L95" s="154"/>
      <c r="M95" s="154"/>
      <c r="N95" s="154"/>
      <c r="O95" s="154"/>
      <c r="P95" s="154"/>
      <c r="Q95" s="154"/>
      <c r="R95" s="154"/>
      <c r="S95" s="154"/>
      <c r="T95" s="154"/>
      <c r="U95" s="154"/>
      <c r="V95" s="154"/>
      <c r="W95" s="83"/>
    </row>
    <row r="96" spans="1:23" ht="21" customHeight="1">
      <c r="A96" s="153" t="s">
        <v>99</v>
      </c>
      <c r="B96" s="154"/>
      <c r="C96" s="154"/>
      <c r="D96" s="154"/>
      <c r="E96" s="154"/>
      <c r="F96" s="154"/>
      <c r="G96" s="154"/>
      <c r="H96" s="154"/>
      <c r="I96" s="154"/>
      <c r="J96" s="154"/>
      <c r="K96" s="154"/>
      <c r="L96" s="154"/>
      <c r="M96" s="154"/>
      <c r="N96" s="154"/>
      <c r="O96" s="154"/>
      <c r="P96" s="154"/>
      <c r="Q96" s="154"/>
      <c r="R96" s="154"/>
      <c r="S96" s="154"/>
      <c r="T96" s="154"/>
      <c r="U96" s="154"/>
      <c r="V96" s="154"/>
      <c r="W96" s="83"/>
    </row>
    <row r="97" spans="1:23" ht="22.15" customHeight="1">
      <c r="A97" s="153" t="s">
        <v>100</v>
      </c>
      <c r="B97" s="154"/>
      <c r="C97" s="154"/>
      <c r="D97" s="154"/>
      <c r="E97" s="154"/>
      <c r="F97" s="154"/>
      <c r="G97" s="154"/>
      <c r="H97" s="154"/>
      <c r="I97" s="154"/>
      <c r="J97" s="154"/>
      <c r="K97" s="154"/>
      <c r="L97" s="154"/>
      <c r="M97" s="154"/>
      <c r="N97" s="154"/>
      <c r="O97" s="154"/>
      <c r="P97" s="154"/>
      <c r="Q97" s="154"/>
      <c r="R97" s="154"/>
      <c r="S97" s="154"/>
      <c r="T97" s="154"/>
      <c r="U97" s="154"/>
      <c r="V97" s="154"/>
      <c r="W97" s="83"/>
    </row>
    <row r="98" spans="1:23" ht="19.149999999999999" customHeight="1">
      <c r="A98" s="153" t="s">
        <v>101</v>
      </c>
      <c r="B98" s="154"/>
      <c r="C98" s="154"/>
      <c r="D98" s="154"/>
      <c r="E98" s="154"/>
      <c r="F98" s="154"/>
      <c r="G98" s="154"/>
      <c r="H98" s="154"/>
      <c r="I98" s="154"/>
      <c r="J98" s="154"/>
      <c r="K98" s="154"/>
      <c r="L98" s="154"/>
      <c r="M98" s="154"/>
      <c r="N98" s="154"/>
      <c r="O98" s="154"/>
      <c r="P98" s="154"/>
      <c r="Q98" s="154"/>
      <c r="R98" s="154"/>
      <c r="S98" s="154"/>
      <c r="T98" s="154"/>
      <c r="U98" s="154"/>
      <c r="V98" s="154"/>
      <c r="W98" s="83"/>
    </row>
    <row r="99" spans="1:23" ht="18.399999999999999" customHeight="1">
      <c r="A99" s="153" t="s">
        <v>102</v>
      </c>
      <c r="B99" s="154"/>
      <c r="C99" s="154"/>
      <c r="D99" s="154"/>
      <c r="E99" s="154"/>
      <c r="F99" s="154"/>
      <c r="G99" s="154"/>
      <c r="H99" s="154"/>
      <c r="I99" s="154"/>
      <c r="J99" s="154"/>
      <c r="K99" s="154"/>
      <c r="L99" s="154"/>
      <c r="M99" s="154"/>
      <c r="N99" s="154"/>
      <c r="O99" s="154"/>
      <c r="P99" s="154"/>
      <c r="Q99" s="154"/>
      <c r="R99" s="154"/>
      <c r="S99" s="154"/>
      <c r="T99" s="154"/>
      <c r="U99" s="154"/>
      <c r="V99" s="154"/>
      <c r="W99" s="83"/>
    </row>
    <row r="100" spans="1:23" ht="18.399999999999999" customHeight="1">
      <c r="A100" s="153" t="s">
        <v>103</v>
      </c>
      <c r="B100" s="154"/>
      <c r="C100" s="154"/>
      <c r="D100" s="154"/>
      <c r="E100" s="154"/>
      <c r="F100" s="154"/>
      <c r="G100" s="154"/>
      <c r="H100" s="154"/>
      <c r="I100" s="154"/>
      <c r="J100" s="154"/>
      <c r="K100" s="154"/>
      <c r="L100" s="154"/>
      <c r="M100" s="154"/>
      <c r="N100" s="154"/>
      <c r="O100" s="154"/>
      <c r="P100" s="154"/>
      <c r="Q100" s="154"/>
      <c r="R100" s="154"/>
      <c r="S100" s="154"/>
      <c r="T100" s="154"/>
      <c r="U100" s="154"/>
      <c r="V100" s="154"/>
      <c r="W100" s="83"/>
    </row>
    <row r="101" spans="1:23" s="120" customFormat="1" ht="54" customHeight="1">
      <c r="A101" s="153" t="s">
        <v>104</v>
      </c>
      <c r="B101" s="154"/>
      <c r="C101" s="154"/>
      <c r="D101" s="154"/>
      <c r="E101" s="154"/>
      <c r="F101" s="154"/>
      <c r="G101" s="154"/>
      <c r="H101" s="154"/>
      <c r="I101" s="154"/>
      <c r="J101" s="154"/>
      <c r="K101" s="154"/>
      <c r="L101" s="154"/>
      <c r="M101" s="154"/>
      <c r="N101" s="154"/>
      <c r="O101" s="154"/>
      <c r="P101" s="83"/>
      <c r="Q101" s="83"/>
      <c r="R101" s="83"/>
    </row>
    <row r="102" spans="1:23">
      <c r="A102" s="2"/>
      <c r="B102" s="2"/>
      <c r="C102" s="2"/>
      <c r="D102" s="2"/>
      <c r="E102" s="2"/>
    </row>
    <row r="103" spans="1:23" s="115" customFormat="1">
      <c r="A103" s="85" t="s">
        <v>15</v>
      </c>
      <c r="B103" s="85" t="s">
        <v>19</v>
      </c>
      <c r="C103" s="85" t="s">
        <v>76</v>
      </c>
      <c r="D103" s="85" t="s">
        <v>51</v>
      </c>
      <c r="E103" s="85" t="s">
        <v>91</v>
      </c>
      <c r="F103" s="98">
        <v>41456</v>
      </c>
      <c r="G103" s="98">
        <v>41487</v>
      </c>
      <c r="H103" s="98">
        <v>41518</v>
      </c>
      <c r="I103" s="98">
        <v>41548</v>
      </c>
      <c r="J103" s="98">
        <v>41579</v>
      </c>
      <c r="K103" s="98">
        <v>41609</v>
      </c>
      <c r="L103" s="98">
        <v>41640</v>
      </c>
      <c r="M103" s="98">
        <v>41671</v>
      </c>
      <c r="N103" s="98">
        <v>41699</v>
      </c>
      <c r="O103" s="98">
        <v>41730</v>
      </c>
      <c r="P103" s="98">
        <v>41760</v>
      </c>
      <c r="Q103" s="98">
        <v>41791</v>
      </c>
      <c r="R103" s="99"/>
    </row>
    <row r="104" spans="1:23" s="115" customFormat="1">
      <c r="A104" s="85"/>
      <c r="B104" s="85"/>
      <c r="C104" s="85"/>
      <c r="D104" s="84"/>
      <c r="E104" s="99"/>
      <c r="F104" s="99"/>
      <c r="G104" s="99"/>
      <c r="H104" s="99"/>
      <c r="I104" s="99"/>
      <c r="J104" s="99"/>
      <c r="K104" s="99"/>
      <c r="L104" s="99"/>
      <c r="M104" s="99"/>
      <c r="N104" s="99"/>
      <c r="O104" s="99"/>
      <c r="P104" s="99"/>
      <c r="Q104" s="99"/>
      <c r="R104" s="99"/>
    </row>
    <row r="105" spans="1:23">
      <c r="A105" s="80" t="s">
        <v>35</v>
      </c>
      <c r="B105" s="80" t="s">
        <v>37</v>
      </c>
      <c r="C105" s="80" t="s">
        <v>50</v>
      </c>
      <c r="D105" s="80" t="s">
        <v>62</v>
      </c>
      <c r="E105" s="80" t="s">
        <v>63</v>
      </c>
      <c r="F105" s="19">
        <f>SUMIFS('Data Repository Table'!$J:$J,'Data Repository Table'!$A:$A,'Expenses Analysis'!$A105,'Data Repository Table'!$B:$B,'Expenses Analysis'!$C$105,'Data Repository Table'!$C:$C,'Expenses Analysis'!$B105,'Data Repository Table'!$G:$G,'Expenses Analysis'!$D105,'Data Repository Table'!$H:$H,'Expenses Analysis'!$E105,'Data Repository Table'!$D:$D,'Expenses Analysis'!F$103)</f>
        <v>593751.84077137313</v>
      </c>
      <c r="G105" s="19">
        <f>SUMIFS('Data Repository Table'!$J:$J,'Data Repository Table'!$A:$A,'Expenses Analysis'!$A105,'Data Repository Table'!$B:$B,'Expenses Analysis'!$C$105,'Data Repository Table'!$C:$C,'Expenses Analysis'!$B105,'Data Repository Table'!$G:$G,'Expenses Analysis'!$D105,'Data Repository Table'!$H:$H,'Expenses Analysis'!$E105,'Data Repository Table'!$D:$D,'Expenses Analysis'!G$103)</f>
        <v>820393.03401412489</v>
      </c>
      <c r="H105" s="19">
        <f>SUMIFS('Data Repository Table'!$J:$J,'Data Repository Table'!$A:$A,'Expenses Analysis'!$A105,'Data Repository Table'!$B:$B,'Expenses Analysis'!$C$105,'Data Repository Table'!$C:$C,'Expenses Analysis'!$B105,'Data Repository Table'!$G:$G,'Expenses Analysis'!$D105,'Data Repository Table'!$H:$H,'Expenses Analysis'!$E105,'Data Repository Table'!$D:$D,'Expenses Analysis'!H$103)</f>
        <v>642291.58212862327</v>
      </c>
      <c r="I105" s="19">
        <f>SUMIFS('Data Repository Table'!$J:$J,'Data Repository Table'!$A:$A,'Expenses Analysis'!$A105,'Data Repository Table'!$B:$B,'Expenses Analysis'!$C$105,'Data Repository Table'!$C:$C,'Expenses Analysis'!$B105,'Data Repository Table'!$G:$G,'Expenses Analysis'!$D105,'Data Repository Table'!$H:$H,'Expenses Analysis'!$E105,'Data Repository Table'!$D:$D,'Expenses Analysis'!I$103)</f>
        <v>609639.97288837493</v>
      </c>
      <c r="J105" s="19">
        <f>SUMIFS('Data Repository Table'!$J:$J,'Data Repository Table'!$A:$A,'Expenses Analysis'!$A105,'Data Repository Table'!$B:$B,'Expenses Analysis'!$C$105,'Data Repository Table'!$C:$C,'Expenses Analysis'!$B105,'Data Repository Table'!$G:$G,'Expenses Analysis'!$D105,'Data Repository Table'!$H:$H,'Expenses Analysis'!$E105,'Data Repository Table'!$D:$D,'Expenses Analysis'!J$103)</f>
        <v>626073.16897124995</v>
      </c>
      <c r="K105" s="19">
        <f>SUMIFS('Data Repository Table'!$J:$J,'Data Repository Table'!$A:$A,'Expenses Analysis'!$A105,'Data Repository Table'!$B:$B,'Expenses Analysis'!$C$105,'Data Repository Table'!$C:$C,'Expenses Analysis'!$B105,'Data Repository Table'!$G:$G,'Expenses Analysis'!$D105,'Data Repository Table'!$H:$H,'Expenses Analysis'!$E105,'Data Repository Table'!$D:$D,'Expenses Analysis'!K$103)</f>
        <v>602153.37789750006</v>
      </c>
      <c r="L105" s="19">
        <f>SUMIFS('Data Repository Table'!$J:$J,'Data Repository Table'!$A:$A,'Expenses Analysis'!$A105,'Data Repository Table'!$B:$B,'Expenses Analysis'!$C$105,'Data Repository Table'!$C:$C,'Expenses Analysis'!$B105,'Data Repository Table'!$G:$G,'Expenses Analysis'!$D105,'Data Repository Table'!$H:$H,'Expenses Analysis'!$E105,'Data Repository Table'!$D:$D,'Expenses Analysis'!L$103)</f>
        <v>1146143.9846999997</v>
      </c>
      <c r="M105" s="19">
        <f>SUMIFS('Data Repository Table'!$J:$J,'Data Repository Table'!$A:$A,'Expenses Analysis'!$A105,'Data Repository Table'!$B:$B,'Expenses Analysis'!$C$105,'Data Repository Table'!$C:$C,'Expenses Analysis'!$B105,'Data Repository Table'!$G:$G,'Expenses Analysis'!$D105,'Data Repository Table'!$H:$H,'Expenses Analysis'!$E105,'Data Repository Table'!$D:$D,'Expenses Analysis'!M$103)</f>
        <v>964931.83751249989</v>
      </c>
      <c r="N105" s="19">
        <f>SUMIFS('Data Repository Table'!$J:$J,'Data Repository Table'!$A:$A,'Expenses Analysis'!$A105,'Data Repository Table'!$B:$B,'Expenses Analysis'!$C$105,'Data Repository Table'!$C:$C,'Expenses Analysis'!$B105,'Data Repository Table'!$G:$G,'Expenses Analysis'!$D105,'Data Repository Table'!$H:$H,'Expenses Analysis'!$E105,'Data Repository Table'!$D:$D,'Expenses Analysis'!N$103)</f>
        <v>962733.95790000004</v>
      </c>
      <c r="O105" s="19">
        <f>SUMIFS('Data Repository Table'!$J:$J,'Data Repository Table'!$A:$A,'Expenses Analysis'!$A105,'Data Repository Table'!$B:$B,'Expenses Analysis'!$C$105,'Data Repository Table'!$C:$C,'Expenses Analysis'!$B105,'Data Repository Table'!$G:$G,'Expenses Analysis'!$D105,'Data Repository Table'!$H:$H,'Expenses Analysis'!$E105,'Data Repository Table'!$D:$D,'Expenses Analysis'!O$103)</f>
        <v>964825.21760624985</v>
      </c>
      <c r="P105" s="19">
        <f>SUMIFS('Data Repository Table'!$J:$J,'Data Repository Table'!$A:$A,'Expenses Analysis'!$A105,'Data Repository Table'!$B:$B,'Expenses Analysis'!$C$105,'Data Repository Table'!$C:$C,'Expenses Analysis'!$B105,'Data Repository Table'!$G:$G,'Expenses Analysis'!$D105,'Data Repository Table'!$H:$H,'Expenses Analysis'!$E105,'Data Repository Table'!$D:$D,'Expenses Analysis'!P$103)</f>
        <v>1024534.78359375</v>
      </c>
      <c r="Q105" s="19">
        <f>SUMIFS('Data Repository Table'!$J:$J,'Data Repository Table'!$A:$A,'Expenses Analysis'!$A105,'Data Repository Table'!$B:$B,'Expenses Analysis'!$C$105,'Data Repository Table'!$C:$C,'Expenses Analysis'!$B105,'Data Repository Table'!$G:$G,'Expenses Analysis'!$D105,'Data Repository Table'!$H:$H,'Expenses Analysis'!$E105,'Data Repository Table'!$D:$D,'Expenses Analysis'!Q$103)</f>
        <v>1168045.22566875</v>
      </c>
    </row>
    <row r="106" spans="1:23">
      <c r="A106" s="80" t="s">
        <v>35</v>
      </c>
      <c r="B106" s="80" t="s">
        <v>65</v>
      </c>
      <c r="C106" s="80" t="s">
        <v>50</v>
      </c>
      <c r="D106" s="80" t="s">
        <v>62</v>
      </c>
      <c r="E106" s="80" t="s">
        <v>63</v>
      </c>
      <c r="F106" s="19">
        <f>SUMIFS('Data Repository Table'!$J:$J,'Data Repository Table'!$A:$A,'Expenses Analysis'!$A106,'Data Repository Table'!$B:$B,'Expenses Analysis'!$C$105,'Data Repository Table'!$C:$C,'Expenses Analysis'!$B106,'Data Repository Table'!$G:$G,'Expenses Analysis'!$D106,'Data Repository Table'!$H:$H,'Expenses Analysis'!$E106,'Data Repository Table'!$D:$D,'Expenses Analysis'!F$103)</f>
        <v>2533034.5131168002</v>
      </c>
      <c r="G106" s="19">
        <f>SUMIFS('Data Repository Table'!$J:$J,'Data Repository Table'!$A:$A,'Expenses Analysis'!$A106,'Data Repository Table'!$B:$B,'Expenses Analysis'!$C$105,'Data Repository Table'!$C:$C,'Expenses Analysis'!$B106,'Data Repository Table'!$G:$G,'Expenses Analysis'!$D106,'Data Repository Table'!$H:$H,'Expenses Analysis'!$E106,'Data Repository Table'!$D:$D,'Expenses Analysis'!G$103)</f>
        <v>3051574.1625600001</v>
      </c>
      <c r="H106" s="19">
        <f>SUMIFS('Data Repository Table'!$J:$J,'Data Repository Table'!$A:$A,'Expenses Analysis'!$A106,'Data Repository Table'!$B:$B,'Expenses Analysis'!$C$105,'Data Repository Table'!$C:$C,'Expenses Analysis'!$B106,'Data Repository Table'!$G:$G,'Expenses Analysis'!$D106,'Data Repository Table'!$H:$H,'Expenses Analysis'!$E106,'Data Repository Table'!$D:$D,'Expenses Analysis'!H$103)</f>
        <v>3084202.7580672004</v>
      </c>
      <c r="I106" s="19">
        <f>SUMIFS('Data Repository Table'!$J:$J,'Data Repository Table'!$A:$A,'Expenses Analysis'!$A106,'Data Repository Table'!$B:$B,'Expenses Analysis'!$C$105,'Data Repository Table'!$C:$C,'Expenses Analysis'!$B106,'Data Repository Table'!$G:$G,'Expenses Analysis'!$D106,'Data Repository Table'!$H:$H,'Expenses Analysis'!$E106,'Data Repository Table'!$D:$D,'Expenses Analysis'!I$103)</f>
        <v>4135202.765971201</v>
      </c>
      <c r="J106" s="19">
        <f>SUMIFS('Data Repository Table'!$J:$J,'Data Repository Table'!$A:$A,'Expenses Analysis'!$A106,'Data Repository Table'!$B:$B,'Expenses Analysis'!$C$105,'Data Repository Table'!$C:$C,'Expenses Analysis'!$B106,'Data Repository Table'!$G:$G,'Expenses Analysis'!$D106,'Data Repository Table'!$H:$H,'Expenses Analysis'!$E106,'Data Repository Table'!$D:$D,'Expenses Analysis'!J$103)</f>
        <v>4473275.8948415993</v>
      </c>
      <c r="K106" s="19">
        <f>SUMIFS('Data Repository Table'!$J:$J,'Data Repository Table'!$A:$A,'Expenses Analysis'!$A106,'Data Repository Table'!$B:$B,'Expenses Analysis'!$C$105,'Data Repository Table'!$C:$C,'Expenses Analysis'!$B106,'Data Repository Table'!$G:$G,'Expenses Analysis'!$D106,'Data Repository Table'!$H:$H,'Expenses Analysis'!$E106,'Data Repository Table'!$D:$D,'Expenses Analysis'!K$103)</f>
        <v>3464957.9260800011</v>
      </c>
      <c r="L106" s="19">
        <f>SUMIFS('Data Repository Table'!$J:$J,'Data Repository Table'!$A:$A,'Expenses Analysis'!$A106,'Data Repository Table'!$B:$B,'Expenses Analysis'!$C$105,'Data Repository Table'!$C:$C,'Expenses Analysis'!$B106,'Data Repository Table'!$G:$G,'Expenses Analysis'!$D106,'Data Repository Table'!$H:$H,'Expenses Analysis'!$E106,'Data Repository Table'!$D:$D,'Expenses Analysis'!L$103)</f>
        <v>4049642.8266000003</v>
      </c>
      <c r="M106" s="19">
        <f>SUMIFS('Data Repository Table'!$J:$J,'Data Repository Table'!$A:$A,'Expenses Analysis'!$A106,'Data Repository Table'!$B:$B,'Expenses Analysis'!$C$105,'Data Repository Table'!$C:$C,'Expenses Analysis'!$B106,'Data Repository Table'!$G:$G,'Expenses Analysis'!$D106,'Data Repository Table'!$H:$H,'Expenses Analysis'!$E106,'Data Repository Table'!$D:$D,'Expenses Analysis'!M$103)</f>
        <v>4767948.2214000002</v>
      </c>
      <c r="N106" s="19">
        <f>SUMIFS('Data Repository Table'!$J:$J,'Data Repository Table'!$A:$A,'Expenses Analysis'!$A106,'Data Repository Table'!$B:$B,'Expenses Analysis'!$C$105,'Data Repository Table'!$C:$C,'Expenses Analysis'!$B106,'Data Repository Table'!$G:$G,'Expenses Analysis'!$D106,'Data Repository Table'!$H:$H,'Expenses Analysis'!$E106,'Data Repository Table'!$D:$D,'Expenses Analysis'!N$103)</f>
        <v>4346722.8083999995</v>
      </c>
      <c r="O106" s="19">
        <f>SUMIFS('Data Repository Table'!$J:$J,'Data Repository Table'!$A:$A,'Expenses Analysis'!$A106,'Data Repository Table'!$B:$B,'Expenses Analysis'!$C$105,'Data Repository Table'!$C:$C,'Expenses Analysis'!$B106,'Data Repository Table'!$G:$G,'Expenses Analysis'!$D106,'Data Repository Table'!$H:$H,'Expenses Analysis'!$E106,'Data Repository Table'!$D:$D,'Expenses Analysis'!O$103)</f>
        <v>4671541.1274000006</v>
      </c>
      <c r="P106" s="19">
        <f>SUMIFS('Data Repository Table'!$J:$J,'Data Repository Table'!$A:$A,'Expenses Analysis'!$A106,'Data Repository Table'!$B:$B,'Expenses Analysis'!$C$105,'Data Repository Table'!$C:$C,'Expenses Analysis'!$B106,'Data Repository Table'!$G:$G,'Expenses Analysis'!$D106,'Data Repository Table'!$H:$H,'Expenses Analysis'!$E106,'Data Repository Table'!$D:$D,'Expenses Analysis'!P$103)</f>
        <v>5478104.6040000012</v>
      </c>
      <c r="Q106" s="19">
        <f>SUMIFS('Data Repository Table'!$J:$J,'Data Repository Table'!$A:$A,'Expenses Analysis'!$A106,'Data Repository Table'!$B:$B,'Expenses Analysis'!$C$105,'Data Repository Table'!$C:$C,'Expenses Analysis'!$B106,'Data Repository Table'!$G:$G,'Expenses Analysis'!$D106,'Data Repository Table'!$H:$H,'Expenses Analysis'!$E106,'Data Repository Table'!$D:$D,'Expenses Analysis'!Q$103)</f>
        <v>2269805.1667200001</v>
      </c>
    </row>
    <row r="107" spans="1:23">
      <c r="A107" s="80" t="s">
        <v>35</v>
      </c>
      <c r="B107" s="80" t="s">
        <v>66</v>
      </c>
      <c r="C107" s="80" t="s">
        <v>50</v>
      </c>
      <c r="D107" s="80" t="s">
        <v>62</v>
      </c>
      <c r="E107" s="80" t="s">
        <v>63</v>
      </c>
      <c r="F107" s="19">
        <f>SUMIFS('Data Repository Table'!$J:$J,'Data Repository Table'!$A:$A,'Expenses Analysis'!$A107,'Data Repository Table'!$B:$B,'Expenses Analysis'!$C$105,'Data Repository Table'!$C:$C,'Expenses Analysis'!$B107,'Data Repository Table'!$G:$G,'Expenses Analysis'!$D107,'Data Repository Table'!$H:$H,'Expenses Analysis'!$E107,'Data Repository Table'!$D:$D,'Expenses Analysis'!F$103)</f>
        <v>1625596.3356633</v>
      </c>
      <c r="G107" s="19">
        <f>SUMIFS('Data Repository Table'!$J:$J,'Data Repository Table'!$A:$A,'Expenses Analysis'!$A107,'Data Repository Table'!$B:$B,'Expenses Analysis'!$C$105,'Data Repository Table'!$C:$C,'Expenses Analysis'!$B107,'Data Repository Table'!$G:$G,'Expenses Analysis'!$D107,'Data Repository Table'!$H:$H,'Expenses Analysis'!$E107,'Data Repository Table'!$D:$D,'Expenses Analysis'!G$103)</f>
        <v>1295067.8472731998</v>
      </c>
      <c r="H107" s="19">
        <f>SUMIFS('Data Repository Table'!$J:$J,'Data Repository Table'!$A:$A,'Expenses Analysis'!$A107,'Data Repository Table'!$B:$B,'Expenses Analysis'!$C$105,'Data Repository Table'!$C:$C,'Expenses Analysis'!$B107,'Data Repository Table'!$G:$G,'Expenses Analysis'!$D107,'Data Repository Table'!$H:$H,'Expenses Analysis'!$E107,'Data Repository Table'!$D:$D,'Expenses Analysis'!H$103)</f>
        <v>1750624.8818057997</v>
      </c>
      <c r="I107" s="19">
        <f>SUMIFS('Data Repository Table'!$J:$J,'Data Repository Table'!$A:$A,'Expenses Analysis'!$A107,'Data Repository Table'!$B:$B,'Expenses Analysis'!$C$105,'Data Repository Table'!$C:$C,'Expenses Analysis'!$B107,'Data Repository Table'!$G:$G,'Expenses Analysis'!$D107,'Data Repository Table'!$H:$H,'Expenses Analysis'!$E107,'Data Repository Table'!$D:$D,'Expenses Analysis'!I$103)</f>
        <v>1472529.3869285996</v>
      </c>
      <c r="J107" s="19">
        <f>SUMIFS('Data Repository Table'!$J:$J,'Data Repository Table'!$A:$A,'Expenses Analysis'!$A107,'Data Repository Table'!$B:$B,'Expenses Analysis'!$C$105,'Data Repository Table'!$C:$C,'Expenses Analysis'!$B107,'Data Repository Table'!$G:$G,'Expenses Analysis'!$D107,'Data Repository Table'!$H:$H,'Expenses Analysis'!$E107,'Data Repository Table'!$D:$D,'Expenses Analysis'!J$103)</f>
        <v>1252200.4923928501</v>
      </c>
      <c r="K107" s="19">
        <f>SUMIFS('Data Repository Table'!$J:$J,'Data Repository Table'!$A:$A,'Expenses Analysis'!$A107,'Data Repository Table'!$B:$B,'Expenses Analysis'!$C$105,'Data Repository Table'!$C:$C,'Expenses Analysis'!$B107,'Data Repository Table'!$G:$G,'Expenses Analysis'!$D107,'Data Repository Table'!$H:$H,'Expenses Analysis'!$E107,'Data Repository Table'!$D:$D,'Expenses Analysis'!K$103)</f>
        <v>1406782.6738875001</v>
      </c>
      <c r="L107" s="19">
        <f>SUMIFS('Data Repository Table'!$J:$J,'Data Repository Table'!$A:$A,'Expenses Analysis'!$A107,'Data Repository Table'!$B:$B,'Expenses Analysis'!$C$105,'Data Repository Table'!$C:$C,'Expenses Analysis'!$B107,'Data Repository Table'!$G:$G,'Expenses Analysis'!$D107,'Data Repository Table'!$H:$H,'Expenses Analysis'!$E107,'Data Repository Table'!$D:$D,'Expenses Analysis'!L$103)</f>
        <v>1877449.5046125001</v>
      </c>
      <c r="M107" s="19">
        <f>SUMIFS('Data Repository Table'!$J:$J,'Data Repository Table'!$A:$A,'Expenses Analysis'!$A107,'Data Repository Table'!$B:$B,'Expenses Analysis'!$C$105,'Data Repository Table'!$C:$C,'Expenses Analysis'!$B107,'Data Repository Table'!$G:$G,'Expenses Analysis'!$D107,'Data Repository Table'!$H:$H,'Expenses Analysis'!$E107,'Data Repository Table'!$D:$D,'Expenses Analysis'!M$103)</f>
        <v>1912219.1750437501</v>
      </c>
      <c r="N107" s="19">
        <f>SUMIFS('Data Repository Table'!$J:$J,'Data Repository Table'!$A:$A,'Expenses Analysis'!$A107,'Data Repository Table'!$B:$B,'Expenses Analysis'!$C$105,'Data Repository Table'!$C:$C,'Expenses Analysis'!$B107,'Data Repository Table'!$G:$G,'Expenses Analysis'!$D107,'Data Repository Table'!$H:$H,'Expenses Analysis'!$E107,'Data Repository Table'!$D:$D,'Expenses Analysis'!N$103)</f>
        <v>2266625.1980531253</v>
      </c>
      <c r="O107" s="19">
        <f>SUMIFS('Data Repository Table'!$J:$J,'Data Repository Table'!$A:$A,'Expenses Analysis'!$A107,'Data Repository Table'!$B:$B,'Expenses Analysis'!$C$105,'Data Repository Table'!$C:$C,'Expenses Analysis'!$B107,'Data Repository Table'!$G:$G,'Expenses Analysis'!$D107,'Data Repository Table'!$H:$H,'Expenses Analysis'!$E107,'Data Repository Table'!$D:$D,'Expenses Analysis'!O$103)</f>
        <v>2234200.5744250002</v>
      </c>
      <c r="P107" s="19">
        <f>SUMIFS('Data Repository Table'!$J:$J,'Data Repository Table'!$A:$A,'Expenses Analysis'!$A107,'Data Repository Table'!$B:$B,'Expenses Analysis'!$C$105,'Data Repository Table'!$C:$C,'Expenses Analysis'!$B107,'Data Repository Table'!$G:$G,'Expenses Analysis'!$D107,'Data Repository Table'!$H:$H,'Expenses Analysis'!$E107,'Data Repository Table'!$D:$D,'Expenses Analysis'!P$103)</f>
        <v>2593715.6428375002</v>
      </c>
      <c r="Q107" s="19">
        <f>SUMIFS('Data Repository Table'!$J:$J,'Data Repository Table'!$A:$A,'Expenses Analysis'!$A107,'Data Repository Table'!$B:$B,'Expenses Analysis'!$C$105,'Data Repository Table'!$C:$C,'Expenses Analysis'!$B107,'Data Repository Table'!$G:$G,'Expenses Analysis'!$D107,'Data Repository Table'!$H:$H,'Expenses Analysis'!$E107,'Data Repository Table'!$D:$D,'Expenses Analysis'!Q$103)</f>
        <v>2274807.7859325004</v>
      </c>
    </row>
    <row r="108" spans="1:23">
      <c r="A108" s="80" t="s">
        <v>48</v>
      </c>
      <c r="B108" s="80" t="s">
        <v>37</v>
      </c>
      <c r="C108" s="80" t="s">
        <v>46</v>
      </c>
      <c r="D108" s="80" t="s">
        <v>46</v>
      </c>
      <c r="E108" s="80" t="s">
        <v>46</v>
      </c>
      <c r="F108" s="138">
        <f>SUMIFS('Data Repository Table'!$J:$J,'Data Repository Table'!$A:$A,'Expenses Analysis'!$A$108,'Data Repository Table'!$B:$B,'Expenses Analysis'!$C$108,'Data Repository Table'!$C:$C,'Expenses Analysis'!$B108,'Data Repository Table'!$G:$G,'Expenses Analysis'!$D108,'Data Repository Table'!$H:$H,'Expenses Analysis'!$E108,'Data Repository Table'!$D:$D,'Expenses Analysis'!F$103)</f>
        <v>181.933291</v>
      </c>
      <c r="G108" s="138">
        <f>SUMIFS('Data Repository Table'!$J:$J,'Data Repository Table'!$A:$A,'Expenses Analysis'!$A$108,'Data Repository Table'!$B:$B,'Expenses Analysis'!$C$108,'Data Repository Table'!$C:$C,'Expenses Analysis'!$B108,'Data Repository Table'!$G:$G,'Expenses Analysis'!$D108,'Data Repository Table'!$H:$H,'Expenses Analysis'!$E108,'Data Repository Table'!$D:$D,'Expenses Analysis'!G$103)</f>
        <v>187.44394299999999</v>
      </c>
      <c r="H108" s="138">
        <f>SUMIFS('Data Repository Table'!$J:$J,'Data Repository Table'!$A:$A,'Expenses Analysis'!$A$108,'Data Repository Table'!$B:$B,'Expenses Analysis'!$C$108,'Data Repository Table'!$C:$C,'Expenses Analysis'!$B108,'Data Repository Table'!$G:$G,'Expenses Analysis'!$D108,'Data Repository Table'!$H:$H,'Expenses Analysis'!$E108,'Data Repository Table'!$D:$D,'Expenses Analysis'!H$103)</f>
        <v>184.77365699999999</v>
      </c>
      <c r="I108" s="138">
        <f>SUMIFS('Data Repository Table'!$J:$J,'Data Repository Table'!$A:$A,'Expenses Analysis'!$A$108,'Data Repository Table'!$B:$B,'Expenses Analysis'!$C$108,'Data Repository Table'!$C:$C,'Expenses Analysis'!$B108,'Data Repository Table'!$G:$G,'Expenses Analysis'!$D108,'Data Repository Table'!$H:$H,'Expenses Analysis'!$E108,'Data Repository Table'!$D:$D,'Expenses Analysis'!I$103)</f>
        <v>191.54109299999999</v>
      </c>
      <c r="J108" s="138">
        <f>SUMIFS('Data Repository Table'!$J:$J,'Data Repository Table'!$A:$A,'Expenses Analysis'!$A$108,'Data Repository Table'!$B:$B,'Expenses Analysis'!$C$108,'Data Repository Table'!$C:$C,'Expenses Analysis'!$B108,'Data Repository Table'!$G:$G,'Expenses Analysis'!$D108,'Data Repository Table'!$H:$H,'Expenses Analysis'!$E108,'Data Repository Table'!$D:$D,'Expenses Analysis'!J$103)</f>
        <v>98.096062000000003</v>
      </c>
      <c r="K108" s="138">
        <f>SUMIFS('Data Repository Table'!$J:$J,'Data Repository Table'!$A:$A,'Expenses Analysis'!$A$108,'Data Repository Table'!$B:$B,'Expenses Analysis'!$C$108,'Data Repository Table'!$C:$C,'Expenses Analysis'!$B108,'Data Repository Table'!$G:$G,'Expenses Analysis'!$D108,'Data Repository Table'!$H:$H,'Expenses Analysis'!$E108,'Data Repository Table'!$D:$D,'Expenses Analysis'!K$103)</f>
        <v>185.30685299999999</v>
      </c>
      <c r="L108" s="138">
        <f>SUMIFS('Data Repository Table'!$J:$J,'Data Repository Table'!$A:$A,'Expenses Analysis'!$A$108,'Data Repository Table'!$B:$B,'Expenses Analysis'!$C$108,'Data Repository Table'!$C:$C,'Expenses Analysis'!$B108,'Data Repository Table'!$G:$G,'Expenses Analysis'!$D108,'Data Repository Table'!$H:$H,'Expenses Analysis'!$E108,'Data Repository Table'!$D:$D,'Expenses Analysis'!L$103)</f>
        <v>186.90143900000001</v>
      </c>
      <c r="M108" s="138">
        <f>SUMIFS('Data Repository Table'!$J:$J,'Data Repository Table'!$A:$A,'Expenses Analysis'!$A$108,'Data Repository Table'!$B:$B,'Expenses Analysis'!$C$108,'Data Repository Table'!$C:$C,'Expenses Analysis'!$B108,'Data Repository Table'!$G:$G,'Expenses Analysis'!$D108,'Data Repository Table'!$H:$H,'Expenses Analysis'!$E108,'Data Repository Table'!$D:$D,'Expenses Analysis'!M$103)</f>
        <v>158.58676500000001</v>
      </c>
      <c r="N108" s="138">
        <f>SUMIFS('Data Repository Table'!$J:$J,'Data Repository Table'!$A:$A,'Expenses Analysis'!$A$108,'Data Repository Table'!$B:$B,'Expenses Analysis'!$C$108,'Data Repository Table'!$C:$C,'Expenses Analysis'!$B108,'Data Repository Table'!$G:$G,'Expenses Analysis'!$D108,'Data Repository Table'!$H:$H,'Expenses Analysis'!$E108,'Data Repository Table'!$D:$D,'Expenses Analysis'!N$103)</f>
        <v>191.40367599999999</v>
      </c>
      <c r="O108" s="138">
        <f>SUMIFS('Data Repository Table'!$J:$J,'Data Repository Table'!$A:$A,'Expenses Analysis'!$A$108,'Data Repository Table'!$B:$B,'Expenses Analysis'!$C$108,'Data Repository Table'!$C:$C,'Expenses Analysis'!$B108,'Data Repository Table'!$G:$G,'Expenses Analysis'!$D108,'Data Repository Table'!$H:$H,'Expenses Analysis'!$E108,'Data Repository Table'!$D:$D,'Expenses Analysis'!O$103)</f>
        <v>171.057864</v>
      </c>
      <c r="P108" s="138">
        <f>SUMIFS('Data Repository Table'!$J:$J,'Data Repository Table'!$A:$A,'Expenses Analysis'!$A$108,'Data Repository Table'!$B:$B,'Expenses Analysis'!$C$108,'Data Repository Table'!$C:$C,'Expenses Analysis'!$B108,'Data Repository Table'!$G:$G,'Expenses Analysis'!$D108,'Data Repository Table'!$H:$H,'Expenses Analysis'!$E108,'Data Repository Table'!$D:$D,'Expenses Analysis'!P$103)</f>
        <v>169.28699900000001</v>
      </c>
      <c r="Q108" s="138">
        <f>SUMIFS('Data Repository Table'!$J:$J,'Data Repository Table'!$A:$A,'Expenses Analysis'!$A$108,'Data Repository Table'!$B:$B,'Expenses Analysis'!$C$108,'Data Repository Table'!$C:$C,'Expenses Analysis'!$B108,'Data Repository Table'!$G:$G,'Expenses Analysis'!$D108,'Data Repository Table'!$H:$H,'Expenses Analysis'!$E108,'Data Repository Table'!$D:$D,'Expenses Analysis'!Q$103)</f>
        <v>142.50871699999999</v>
      </c>
    </row>
    <row r="109" spans="1:23">
      <c r="A109" s="80" t="s">
        <v>48</v>
      </c>
      <c r="B109" s="80" t="s">
        <v>65</v>
      </c>
      <c r="C109" s="80" t="s">
        <v>46</v>
      </c>
      <c r="D109" s="80" t="s">
        <v>46</v>
      </c>
      <c r="E109" s="80" t="s">
        <v>46</v>
      </c>
      <c r="F109" s="138">
        <f>SUMIFS('Data Repository Table'!$J:$J,'Data Repository Table'!$A:$A,'Expenses Analysis'!$A$108,'Data Repository Table'!$B:$B,'Expenses Analysis'!$C$108,'Data Repository Table'!$C:$C,'Expenses Analysis'!$B109,'Data Repository Table'!$G:$G,'Expenses Analysis'!$D109,'Data Repository Table'!$H:$H,'Expenses Analysis'!$E109,'Data Repository Table'!$D:$D,'Expenses Analysis'!F$103)</f>
        <v>214.968999</v>
      </c>
      <c r="G109" s="138">
        <f>SUMIFS('Data Repository Table'!$J:$J,'Data Repository Table'!$A:$A,'Expenses Analysis'!$A$108,'Data Repository Table'!$B:$B,'Expenses Analysis'!$C$108,'Data Repository Table'!$C:$C,'Expenses Analysis'!$B109,'Data Repository Table'!$G:$G,'Expenses Analysis'!$D109,'Data Repository Table'!$H:$H,'Expenses Analysis'!$E109,'Data Repository Table'!$D:$D,'Expenses Analysis'!G$103)</f>
        <v>228.199051</v>
      </c>
      <c r="H109" s="138">
        <f>SUMIFS('Data Repository Table'!$J:$J,'Data Repository Table'!$A:$A,'Expenses Analysis'!$A$108,'Data Repository Table'!$B:$B,'Expenses Analysis'!$C$108,'Data Repository Table'!$C:$C,'Expenses Analysis'!$B109,'Data Repository Table'!$G:$G,'Expenses Analysis'!$D109,'Data Repository Table'!$H:$H,'Expenses Analysis'!$E109,'Data Repository Table'!$D:$D,'Expenses Analysis'!H$103)</f>
        <v>216.53646700000002</v>
      </c>
      <c r="I109" s="138">
        <f>SUMIFS('Data Repository Table'!$J:$J,'Data Repository Table'!$A:$A,'Expenses Analysis'!$A$108,'Data Repository Table'!$B:$B,'Expenses Analysis'!$C$108,'Data Repository Table'!$C:$C,'Expenses Analysis'!$B109,'Data Repository Table'!$G:$G,'Expenses Analysis'!$D109,'Data Repository Table'!$H:$H,'Expenses Analysis'!$E109,'Data Repository Table'!$D:$D,'Expenses Analysis'!I$103)</f>
        <v>236.760276</v>
      </c>
      <c r="J109" s="138">
        <f>SUMIFS('Data Repository Table'!$J:$J,'Data Repository Table'!$A:$A,'Expenses Analysis'!$A$108,'Data Repository Table'!$B:$B,'Expenses Analysis'!$C$108,'Data Repository Table'!$C:$C,'Expenses Analysis'!$B109,'Data Repository Table'!$G:$G,'Expenses Analysis'!$D109,'Data Repository Table'!$H:$H,'Expenses Analysis'!$E109,'Data Repository Table'!$D:$D,'Expenses Analysis'!J$103)</f>
        <v>232.052864</v>
      </c>
      <c r="K109" s="138">
        <f>SUMIFS('Data Repository Table'!$J:$J,'Data Repository Table'!$A:$A,'Expenses Analysis'!$A$108,'Data Repository Table'!$B:$B,'Expenses Analysis'!$C$108,'Data Repository Table'!$C:$C,'Expenses Analysis'!$B109,'Data Repository Table'!$G:$G,'Expenses Analysis'!$D109,'Data Repository Table'!$H:$H,'Expenses Analysis'!$E109,'Data Repository Table'!$D:$D,'Expenses Analysis'!K$103)</f>
        <v>240.21016</v>
      </c>
      <c r="L109" s="138">
        <f>SUMIFS('Data Repository Table'!$J:$J,'Data Repository Table'!$A:$A,'Expenses Analysis'!$A$108,'Data Repository Table'!$B:$B,'Expenses Analysis'!$C$108,'Data Repository Table'!$C:$C,'Expenses Analysis'!$B109,'Data Repository Table'!$G:$G,'Expenses Analysis'!$D109,'Data Repository Table'!$H:$H,'Expenses Analysis'!$E109,'Data Repository Table'!$D:$D,'Expenses Analysis'!L$103)</f>
        <v>288.160549</v>
      </c>
      <c r="M109" s="138">
        <f>SUMIFS('Data Repository Table'!$J:$J,'Data Repository Table'!$A:$A,'Expenses Analysis'!$A$108,'Data Repository Table'!$B:$B,'Expenses Analysis'!$C$108,'Data Repository Table'!$C:$C,'Expenses Analysis'!$B109,'Data Repository Table'!$G:$G,'Expenses Analysis'!$D109,'Data Repository Table'!$H:$H,'Expenses Analysis'!$E109,'Data Repository Table'!$D:$D,'Expenses Analysis'!M$103)</f>
        <v>306.884524</v>
      </c>
      <c r="N109" s="138">
        <f>SUMIFS('Data Repository Table'!$J:$J,'Data Repository Table'!$A:$A,'Expenses Analysis'!$A$108,'Data Repository Table'!$B:$B,'Expenses Analysis'!$C$108,'Data Repository Table'!$C:$C,'Expenses Analysis'!$B109,'Data Repository Table'!$G:$G,'Expenses Analysis'!$D109,'Data Repository Table'!$H:$H,'Expenses Analysis'!$E109,'Data Repository Table'!$D:$D,'Expenses Analysis'!N$103)</f>
        <v>367.65100600000005</v>
      </c>
      <c r="O109" s="138">
        <f>SUMIFS('Data Repository Table'!$J:$J,'Data Repository Table'!$A:$A,'Expenses Analysis'!$A$108,'Data Repository Table'!$B:$B,'Expenses Analysis'!$C$108,'Data Repository Table'!$C:$C,'Expenses Analysis'!$B109,'Data Repository Table'!$G:$G,'Expenses Analysis'!$D109,'Data Repository Table'!$H:$H,'Expenses Analysis'!$E109,'Data Repository Table'!$D:$D,'Expenses Analysis'!O$103)</f>
        <v>351.99016599999999</v>
      </c>
      <c r="P109" s="138">
        <f>SUMIFS('Data Repository Table'!$J:$J,'Data Repository Table'!$A:$A,'Expenses Analysis'!$A$108,'Data Repository Table'!$B:$B,'Expenses Analysis'!$C$108,'Data Repository Table'!$C:$C,'Expenses Analysis'!$B109,'Data Repository Table'!$G:$G,'Expenses Analysis'!$D109,'Data Repository Table'!$H:$H,'Expenses Analysis'!$E109,'Data Repository Table'!$D:$D,'Expenses Analysis'!P$103)</f>
        <v>362.822</v>
      </c>
      <c r="Q109" s="138">
        <f>SUMIFS('Data Repository Table'!$J:$J,'Data Repository Table'!$A:$A,'Expenses Analysis'!$A$108,'Data Repository Table'!$B:$B,'Expenses Analysis'!$C$108,'Data Repository Table'!$C:$C,'Expenses Analysis'!$B109,'Data Repository Table'!$G:$G,'Expenses Analysis'!$D109,'Data Repository Table'!$H:$H,'Expenses Analysis'!$E109,'Data Repository Table'!$D:$D,'Expenses Analysis'!Q$103)</f>
        <v>260.31229999999999</v>
      </c>
    </row>
    <row r="110" spans="1:23">
      <c r="A110" s="80" t="s">
        <v>48</v>
      </c>
      <c r="B110" s="80" t="s">
        <v>66</v>
      </c>
      <c r="C110" s="80" t="s">
        <v>46</v>
      </c>
      <c r="D110" s="80" t="s">
        <v>46</v>
      </c>
      <c r="E110" s="80" t="s">
        <v>46</v>
      </c>
      <c r="F110" s="138">
        <f>SUMIFS('Data Repository Table'!$J:$J,'Data Repository Table'!$A:$A,'Expenses Analysis'!$A$108,'Data Repository Table'!$B:$B,'Expenses Analysis'!$C$108,'Data Repository Table'!$C:$C,'Expenses Analysis'!$B110,'Data Repository Table'!$G:$G,'Expenses Analysis'!$D110,'Data Repository Table'!$H:$H,'Expenses Analysis'!$E110,'Data Repository Table'!$D:$D,'Expenses Analysis'!F$103)</f>
        <v>250.24199099999998</v>
      </c>
      <c r="G110" s="138">
        <f>SUMIFS('Data Repository Table'!$J:$J,'Data Repository Table'!$A:$A,'Expenses Analysis'!$A$108,'Data Repository Table'!$B:$B,'Expenses Analysis'!$C$108,'Data Repository Table'!$C:$C,'Expenses Analysis'!$B110,'Data Repository Table'!$G:$G,'Expenses Analysis'!$D110,'Data Repository Table'!$H:$H,'Expenses Analysis'!$E110,'Data Repository Table'!$D:$D,'Expenses Analysis'!G$103)</f>
        <v>206.740703</v>
      </c>
      <c r="H110" s="138">
        <f>SUMIFS('Data Repository Table'!$J:$J,'Data Repository Table'!$A:$A,'Expenses Analysis'!$A$108,'Data Repository Table'!$B:$B,'Expenses Analysis'!$C$108,'Data Repository Table'!$C:$C,'Expenses Analysis'!$B110,'Data Repository Table'!$G:$G,'Expenses Analysis'!$D110,'Data Repository Table'!$H:$H,'Expenses Analysis'!$E110,'Data Repository Table'!$D:$D,'Expenses Analysis'!H$103)</f>
        <v>201.23546099999996</v>
      </c>
      <c r="I110" s="138">
        <f>SUMIFS('Data Repository Table'!$J:$J,'Data Repository Table'!$A:$A,'Expenses Analysis'!$A$108,'Data Repository Table'!$B:$B,'Expenses Analysis'!$C$108,'Data Repository Table'!$C:$C,'Expenses Analysis'!$B110,'Data Repository Table'!$G:$G,'Expenses Analysis'!$D110,'Data Repository Table'!$H:$H,'Expenses Analysis'!$E110,'Data Repository Table'!$D:$D,'Expenses Analysis'!I$103)</f>
        <v>174.36956599999999</v>
      </c>
      <c r="J110" s="138">
        <f>SUMIFS('Data Repository Table'!$J:$J,'Data Repository Table'!$A:$A,'Expenses Analysis'!$A$108,'Data Repository Table'!$B:$B,'Expenses Analysis'!$C$108,'Data Repository Table'!$C:$C,'Expenses Analysis'!$B110,'Data Repository Table'!$G:$G,'Expenses Analysis'!$D110,'Data Repository Table'!$H:$H,'Expenses Analysis'!$E110,'Data Repository Table'!$D:$D,'Expenses Analysis'!J$103)</f>
        <v>204.09105</v>
      </c>
      <c r="K110" s="138">
        <f>SUMIFS('Data Repository Table'!$J:$J,'Data Repository Table'!$A:$A,'Expenses Analysis'!$A$108,'Data Repository Table'!$B:$B,'Expenses Analysis'!$C$108,'Data Repository Table'!$C:$C,'Expenses Analysis'!$B110,'Data Repository Table'!$G:$G,'Expenses Analysis'!$D110,'Data Repository Table'!$H:$H,'Expenses Analysis'!$E110,'Data Repository Table'!$D:$D,'Expenses Analysis'!K$103)</f>
        <v>146.35666599999999</v>
      </c>
      <c r="L110" s="138">
        <f>SUMIFS('Data Repository Table'!$J:$J,'Data Repository Table'!$A:$A,'Expenses Analysis'!$A$108,'Data Repository Table'!$B:$B,'Expenses Analysis'!$C$108,'Data Repository Table'!$C:$C,'Expenses Analysis'!$B110,'Data Repository Table'!$G:$G,'Expenses Analysis'!$D110,'Data Repository Table'!$H:$H,'Expenses Analysis'!$E110,'Data Repository Table'!$D:$D,'Expenses Analysis'!L$103)</f>
        <v>204.20249700000002</v>
      </c>
      <c r="M110" s="138">
        <f>SUMIFS('Data Repository Table'!$J:$J,'Data Repository Table'!$A:$A,'Expenses Analysis'!$A$108,'Data Repository Table'!$B:$B,'Expenses Analysis'!$C$108,'Data Repository Table'!$C:$C,'Expenses Analysis'!$B110,'Data Repository Table'!$G:$G,'Expenses Analysis'!$D110,'Data Repository Table'!$H:$H,'Expenses Analysis'!$E110,'Data Repository Table'!$D:$D,'Expenses Analysis'!M$103)</f>
        <v>217.43019900000002</v>
      </c>
      <c r="N110" s="138">
        <f>SUMIFS('Data Repository Table'!$J:$J,'Data Repository Table'!$A:$A,'Expenses Analysis'!$A$108,'Data Repository Table'!$B:$B,'Expenses Analysis'!$C$108,'Data Repository Table'!$C:$C,'Expenses Analysis'!$B110,'Data Repository Table'!$G:$G,'Expenses Analysis'!$D110,'Data Repository Table'!$H:$H,'Expenses Analysis'!$E110,'Data Repository Table'!$D:$D,'Expenses Analysis'!N$103)</f>
        <v>230.98220000000001</v>
      </c>
      <c r="O110" s="138">
        <f>SUMIFS('Data Repository Table'!$J:$J,'Data Repository Table'!$A:$A,'Expenses Analysis'!$A$108,'Data Repository Table'!$B:$B,'Expenses Analysis'!$C$108,'Data Repository Table'!$C:$C,'Expenses Analysis'!$B110,'Data Repository Table'!$G:$G,'Expenses Analysis'!$D110,'Data Repository Table'!$H:$H,'Expenses Analysis'!$E110,'Data Repository Table'!$D:$D,'Expenses Analysis'!O$103)</f>
        <v>236.441136</v>
      </c>
      <c r="P110" s="138">
        <f>SUMIFS('Data Repository Table'!$J:$J,'Data Repository Table'!$A:$A,'Expenses Analysis'!$A$108,'Data Repository Table'!$B:$B,'Expenses Analysis'!$C$108,'Data Repository Table'!$C:$C,'Expenses Analysis'!$B110,'Data Repository Table'!$G:$G,'Expenses Analysis'!$D110,'Data Repository Table'!$H:$H,'Expenses Analysis'!$E110,'Data Repository Table'!$D:$D,'Expenses Analysis'!P$103)</f>
        <v>241.40736899999999</v>
      </c>
      <c r="Q110" s="138">
        <f>SUMIFS('Data Repository Table'!$J:$J,'Data Repository Table'!$A:$A,'Expenses Analysis'!$A$108,'Data Repository Table'!$B:$B,'Expenses Analysis'!$C$108,'Data Repository Table'!$C:$C,'Expenses Analysis'!$B110,'Data Repository Table'!$G:$G,'Expenses Analysis'!$D110,'Data Repository Table'!$H:$H,'Expenses Analysis'!$E110,'Data Repository Table'!$D:$D,'Expenses Analysis'!Q$103)</f>
        <v>220.380334</v>
      </c>
    </row>
    <row r="111" spans="1:23">
      <c r="A111" s="80" t="s">
        <v>35</v>
      </c>
      <c r="B111" s="80" t="s">
        <v>37</v>
      </c>
      <c r="C111" s="80" t="s">
        <v>50</v>
      </c>
      <c r="D111" s="80" t="s">
        <v>52</v>
      </c>
      <c r="E111" s="80" t="s">
        <v>53</v>
      </c>
      <c r="F111" s="19">
        <f>SUMIFS('Data Repository Table'!$J:$J,'Data Repository Table'!$A:$A,'Expenses Analysis'!$A111,'Data Repository Table'!$B:$B,'Expenses Analysis'!$C$105,'Data Repository Table'!$C:$C,'Expenses Analysis'!$B111,'Data Repository Table'!$G:$G,'Expenses Analysis'!$D111,'Data Repository Table'!$H:$H,'Expenses Analysis'!$E111,'Data Repository Table'!$D:$D,'Expenses Analysis'!F$103)</f>
        <v>1153364.1040624965</v>
      </c>
      <c r="G111" s="19">
        <f>SUMIFS('Data Repository Table'!$J:$J,'Data Repository Table'!$A:$A,'Expenses Analysis'!$A111,'Data Repository Table'!$B:$B,'Expenses Analysis'!$C$105,'Data Repository Table'!$C:$C,'Expenses Analysis'!$B111,'Data Repository Table'!$G:$G,'Expenses Analysis'!$D111,'Data Repository Table'!$H:$H,'Expenses Analysis'!$E111,'Data Repository Table'!$D:$D,'Expenses Analysis'!G$103)</f>
        <v>1593615.0621875001</v>
      </c>
      <c r="H111" s="19">
        <f>SUMIFS('Data Repository Table'!$J:$J,'Data Repository Table'!$A:$A,'Expenses Analysis'!$A111,'Data Repository Table'!$B:$B,'Expenses Analysis'!$C$105,'Data Repository Table'!$C:$C,'Expenses Analysis'!$B111,'Data Repository Table'!$G:$G,'Expenses Analysis'!$D111,'Data Repository Table'!$H:$H,'Expenses Analysis'!$E111,'Data Repository Table'!$D:$D,'Expenses Analysis'!H$103)</f>
        <v>1247652.6459374966</v>
      </c>
      <c r="I111" s="19">
        <f>SUMIFS('Data Repository Table'!$J:$J,'Data Repository Table'!$A:$A,'Expenses Analysis'!$A111,'Data Repository Table'!$B:$B,'Expenses Analysis'!$C$105,'Data Repository Table'!$C:$C,'Expenses Analysis'!$B111,'Data Repository Table'!$G:$G,'Expenses Analysis'!$D111,'Data Repository Table'!$H:$H,'Expenses Analysis'!$E111,'Data Repository Table'!$D:$D,'Expenses Analysis'!I$103)</f>
        <v>1184226.8315625</v>
      </c>
      <c r="J111" s="19">
        <f>SUMIFS('Data Repository Table'!$J:$J,'Data Repository Table'!$A:$A,'Expenses Analysis'!$A111,'Data Repository Table'!$B:$B,'Expenses Analysis'!$C$105,'Data Repository Table'!$C:$C,'Expenses Analysis'!$B111,'Data Repository Table'!$G:$G,'Expenses Analysis'!$D111,'Data Repository Table'!$H:$H,'Expenses Analysis'!$E111,'Data Repository Table'!$D:$D,'Expenses Analysis'!J$103)</f>
        <v>1216148.346875</v>
      </c>
      <c r="K111" s="19">
        <f>SUMIFS('Data Repository Table'!$J:$J,'Data Repository Table'!$A:$A,'Expenses Analysis'!$A111,'Data Repository Table'!$B:$B,'Expenses Analysis'!$C$105,'Data Repository Table'!$C:$C,'Expenses Analysis'!$B111,'Data Repository Table'!$G:$G,'Expenses Analysis'!$D111,'Data Repository Table'!$H:$H,'Expenses Analysis'!$E111,'Data Repository Table'!$D:$D,'Expenses Analysis'!K$103)</f>
        <v>1169684.1062500002</v>
      </c>
      <c r="L111" s="19">
        <f>SUMIFS('Data Repository Table'!$J:$J,'Data Repository Table'!$A:$A,'Expenses Analysis'!$A111,'Data Repository Table'!$B:$B,'Expenses Analysis'!$C$105,'Data Repository Table'!$C:$C,'Expenses Analysis'!$B111,'Data Repository Table'!$G:$G,'Expenses Analysis'!$D111,'Data Repository Table'!$H:$H,'Expenses Analysis'!$E111,'Data Repository Table'!$D:$D,'Expenses Analysis'!L$103)</f>
        <v>1469415.3649999998</v>
      </c>
      <c r="M111" s="19">
        <f>SUMIFS('Data Repository Table'!$J:$J,'Data Repository Table'!$A:$A,'Expenses Analysis'!$A111,'Data Repository Table'!$B:$B,'Expenses Analysis'!$C$105,'Data Repository Table'!$C:$C,'Expenses Analysis'!$B111,'Data Repository Table'!$G:$G,'Expenses Analysis'!$D111,'Data Repository Table'!$H:$H,'Expenses Analysis'!$E111,'Data Repository Table'!$D:$D,'Expenses Analysis'!M$103)</f>
        <v>1237092.099375</v>
      </c>
      <c r="N111" s="19">
        <f>SUMIFS('Data Repository Table'!$J:$J,'Data Repository Table'!$A:$A,'Expenses Analysis'!$A111,'Data Repository Table'!$B:$B,'Expenses Analysis'!$C$105,'Data Repository Table'!$C:$C,'Expenses Analysis'!$B111,'Data Repository Table'!$G:$G,'Expenses Analysis'!$D111,'Data Repository Table'!$H:$H,'Expenses Analysis'!$E111,'Data Repository Table'!$D:$D,'Expenses Analysis'!N$103)</f>
        <v>1234274.3050000002</v>
      </c>
      <c r="O111" s="19">
        <f>SUMIFS('Data Repository Table'!$J:$J,'Data Repository Table'!$A:$A,'Expenses Analysis'!$A111,'Data Repository Table'!$B:$B,'Expenses Analysis'!$C$105,'Data Repository Table'!$C:$C,'Expenses Analysis'!$B111,'Data Repository Table'!$G:$G,'Expenses Analysis'!$D111,'Data Repository Table'!$H:$H,'Expenses Analysis'!$E111,'Data Repository Table'!$D:$D,'Expenses Analysis'!O$103)</f>
        <v>1236955.4071875</v>
      </c>
      <c r="P111" s="19">
        <f>SUMIFS('Data Repository Table'!$J:$J,'Data Repository Table'!$A:$A,'Expenses Analysis'!$A111,'Data Repository Table'!$B:$B,'Expenses Analysis'!$C$105,'Data Repository Table'!$C:$C,'Expenses Analysis'!$B111,'Data Repository Table'!$G:$G,'Expenses Analysis'!$D111,'Data Repository Table'!$H:$H,'Expenses Analysis'!$E111,'Data Repository Table'!$D:$D,'Expenses Analysis'!P$103)</f>
        <v>1313506.1328125</v>
      </c>
      <c r="Q111" s="19">
        <f>SUMIFS('Data Repository Table'!$J:$J,'Data Repository Table'!$A:$A,'Expenses Analysis'!$A111,'Data Repository Table'!$B:$B,'Expenses Analysis'!$C$105,'Data Repository Table'!$C:$C,'Expenses Analysis'!$B111,'Data Repository Table'!$G:$G,'Expenses Analysis'!$D111,'Data Repository Table'!$H:$H,'Expenses Analysis'!$E111,'Data Repository Table'!$D:$D,'Expenses Analysis'!Q$103)</f>
        <v>1497493.8790625001</v>
      </c>
    </row>
    <row r="112" spans="1:23">
      <c r="A112" s="80" t="s">
        <v>35</v>
      </c>
      <c r="B112" s="80" t="s">
        <v>65</v>
      </c>
      <c r="C112" s="80" t="s">
        <v>50</v>
      </c>
      <c r="D112" s="80" t="s">
        <v>52</v>
      </c>
      <c r="E112" s="80" t="s">
        <v>53</v>
      </c>
      <c r="F112" s="19">
        <f>SUMIFS('Data Repository Table'!$J:$J,'Data Repository Table'!$A:$A,'Expenses Analysis'!$A112,'Data Repository Table'!$B:$B,'Expenses Analysis'!$C$105,'Data Repository Table'!$C:$C,'Expenses Analysis'!$B112,'Data Repository Table'!$G:$G,'Expenses Analysis'!$D112,'Data Repository Table'!$H:$H,'Expenses Analysis'!$E112,'Data Repository Table'!$D:$D,'Expenses Analysis'!F$103)</f>
        <v>3198275.9004000002</v>
      </c>
      <c r="G112" s="19">
        <f>SUMIFS('Data Repository Table'!$J:$J,'Data Repository Table'!$A:$A,'Expenses Analysis'!$A112,'Data Repository Table'!$B:$B,'Expenses Analysis'!$C$105,'Data Repository Table'!$C:$C,'Expenses Analysis'!$B112,'Data Repository Table'!$G:$G,'Expenses Analysis'!$D112,'Data Repository Table'!$H:$H,'Expenses Analysis'!$E112,'Data Repository Table'!$D:$D,'Expenses Analysis'!G$103)</f>
        <v>3852997.68</v>
      </c>
      <c r="H112" s="19">
        <f>SUMIFS('Data Repository Table'!$J:$J,'Data Repository Table'!$A:$A,'Expenses Analysis'!$A112,'Data Repository Table'!$B:$B,'Expenses Analysis'!$C$105,'Data Repository Table'!$C:$C,'Expenses Analysis'!$B112,'Data Repository Table'!$G:$G,'Expenses Analysis'!$D112,'Data Repository Table'!$H:$H,'Expenses Analysis'!$E112,'Data Repository Table'!$D:$D,'Expenses Analysis'!H$103)</f>
        <v>3894195.4016000004</v>
      </c>
      <c r="I112" s="19">
        <f>SUMIFS('Data Repository Table'!$J:$J,'Data Repository Table'!$A:$A,'Expenses Analysis'!$A112,'Data Repository Table'!$B:$B,'Expenses Analysis'!$C$105,'Data Repository Table'!$C:$C,'Expenses Analysis'!$B112,'Data Repository Table'!$G:$G,'Expenses Analysis'!$D112,'Data Repository Table'!$H:$H,'Expenses Analysis'!$E112,'Data Repository Table'!$D:$D,'Expenses Analysis'!I$103)</f>
        <v>5221215.6136000007</v>
      </c>
      <c r="J112" s="19">
        <f>SUMIFS('Data Repository Table'!$J:$J,'Data Repository Table'!$A:$A,'Expenses Analysis'!$A112,'Data Repository Table'!$B:$B,'Expenses Analysis'!$C$105,'Data Repository Table'!$C:$C,'Expenses Analysis'!$B112,'Data Repository Table'!$G:$G,'Expenses Analysis'!$D112,'Data Repository Table'!$H:$H,'Expenses Analysis'!$E112,'Data Repository Table'!$D:$D,'Expenses Analysis'!J$103)</f>
        <v>5648075.6247999994</v>
      </c>
      <c r="K112" s="19">
        <f>SUMIFS('Data Repository Table'!$J:$J,'Data Repository Table'!$A:$A,'Expenses Analysis'!$A112,'Data Repository Table'!$B:$B,'Expenses Analysis'!$C$105,'Data Repository Table'!$C:$C,'Expenses Analysis'!$B112,'Data Repository Table'!$G:$G,'Expenses Analysis'!$D112,'Data Repository Table'!$H:$H,'Expenses Analysis'!$E112,'Data Repository Table'!$D:$D,'Expenses Analysis'!K$103)</f>
        <v>2887464.9384000008</v>
      </c>
      <c r="L112" s="19">
        <f>SUMIFS('Data Repository Table'!$J:$J,'Data Repository Table'!$A:$A,'Expenses Analysis'!$A112,'Data Repository Table'!$B:$B,'Expenses Analysis'!$C$105,'Data Repository Table'!$C:$C,'Expenses Analysis'!$B112,'Data Repository Table'!$G:$G,'Expenses Analysis'!$D112,'Data Repository Table'!$H:$H,'Expenses Analysis'!$E112,'Data Repository Table'!$D:$D,'Expenses Analysis'!L$103)</f>
        <v>2699761.8844000003</v>
      </c>
      <c r="M112" s="19">
        <f>SUMIFS('Data Repository Table'!$J:$J,'Data Repository Table'!$A:$A,'Expenses Analysis'!$A112,'Data Repository Table'!$B:$B,'Expenses Analysis'!$C$105,'Data Repository Table'!$C:$C,'Expenses Analysis'!$B112,'Data Repository Table'!$G:$G,'Expenses Analysis'!$D112,'Data Repository Table'!$H:$H,'Expenses Analysis'!$E112,'Data Repository Table'!$D:$D,'Expenses Analysis'!M$103)</f>
        <v>3178632.1476000003</v>
      </c>
      <c r="N112" s="19">
        <f>SUMIFS('Data Repository Table'!$J:$J,'Data Repository Table'!$A:$A,'Expenses Analysis'!$A112,'Data Repository Table'!$B:$B,'Expenses Analysis'!$C$105,'Data Repository Table'!$C:$C,'Expenses Analysis'!$B112,'Data Repository Table'!$G:$G,'Expenses Analysis'!$D112,'Data Repository Table'!$H:$H,'Expenses Analysis'!$E112,'Data Repository Table'!$D:$D,'Expenses Analysis'!N$103)</f>
        <v>2897815.2056</v>
      </c>
      <c r="O112" s="19">
        <f>SUMIFS('Data Repository Table'!$J:$J,'Data Repository Table'!$A:$A,'Expenses Analysis'!$A112,'Data Repository Table'!$B:$B,'Expenses Analysis'!$C$105,'Data Repository Table'!$C:$C,'Expenses Analysis'!$B112,'Data Repository Table'!$G:$G,'Expenses Analysis'!$D112,'Data Repository Table'!$H:$H,'Expenses Analysis'!$E112,'Data Repository Table'!$D:$D,'Expenses Analysis'!O$103)</f>
        <v>3114360.7516000005</v>
      </c>
      <c r="P112" s="19">
        <f>SUMIFS('Data Repository Table'!$J:$J,'Data Repository Table'!$A:$A,'Expenses Analysis'!$A112,'Data Repository Table'!$B:$B,'Expenses Analysis'!$C$105,'Data Repository Table'!$C:$C,'Expenses Analysis'!$B112,'Data Repository Table'!$G:$G,'Expenses Analysis'!$D112,'Data Repository Table'!$H:$H,'Expenses Analysis'!$E112,'Data Repository Table'!$D:$D,'Expenses Analysis'!P$103)</f>
        <v>3652069.7360000005</v>
      </c>
      <c r="Q112" s="19">
        <f>SUMIFS('Data Repository Table'!$J:$J,'Data Repository Table'!$A:$A,'Expenses Analysis'!$A112,'Data Repository Table'!$B:$B,'Expenses Analysis'!$C$105,'Data Repository Table'!$C:$C,'Expenses Analysis'!$B112,'Data Repository Table'!$G:$G,'Expenses Analysis'!$D112,'Data Repository Table'!$H:$H,'Expenses Analysis'!$E112,'Data Repository Table'!$D:$D,'Expenses Analysis'!Q$103)</f>
        <v>1891504.3056000001</v>
      </c>
    </row>
    <row r="113" spans="1:17">
      <c r="A113" s="80" t="s">
        <v>35</v>
      </c>
      <c r="B113" s="80" t="s">
        <v>66</v>
      </c>
      <c r="C113" s="80" t="s">
        <v>50</v>
      </c>
      <c r="D113" s="80" t="s">
        <v>52</v>
      </c>
      <c r="E113" s="80" t="s">
        <v>53</v>
      </c>
      <c r="F113" s="19">
        <f>SUMIFS('Data Repository Table'!$J:$J,'Data Repository Table'!$A:$A,'Expenses Analysis'!$A113,'Data Repository Table'!$B:$B,'Expenses Analysis'!$C$105,'Data Repository Table'!$C:$C,'Expenses Analysis'!$B113,'Data Repository Table'!$G:$G,'Expenses Analysis'!$D113,'Data Repository Table'!$H:$H,'Expenses Analysis'!$E113,'Data Repository Table'!$D:$D,'Expenses Analysis'!F$103)</f>
        <v>3015948.6746999999</v>
      </c>
      <c r="G113" s="19">
        <f>SUMIFS('Data Repository Table'!$J:$J,'Data Repository Table'!$A:$A,'Expenses Analysis'!$A113,'Data Repository Table'!$B:$B,'Expenses Analysis'!$C$105,'Data Repository Table'!$C:$C,'Expenses Analysis'!$B113,'Data Repository Table'!$G:$G,'Expenses Analysis'!$D113,'Data Repository Table'!$H:$H,'Expenses Analysis'!$E113,'Data Repository Table'!$D:$D,'Expenses Analysis'!G$103)</f>
        <v>2402723.2787999995</v>
      </c>
      <c r="H113" s="19">
        <f>SUMIFS('Data Repository Table'!$J:$J,'Data Repository Table'!$A:$A,'Expenses Analysis'!$A113,'Data Repository Table'!$B:$B,'Expenses Analysis'!$C$105,'Data Repository Table'!$C:$C,'Expenses Analysis'!$B113,'Data Repository Table'!$G:$G,'Expenses Analysis'!$D113,'Data Repository Table'!$H:$H,'Expenses Analysis'!$E113,'Data Repository Table'!$D:$D,'Expenses Analysis'!H$103)</f>
        <v>3247912.5821999996</v>
      </c>
      <c r="I113" s="19">
        <f>SUMIFS('Data Repository Table'!$J:$J,'Data Repository Table'!$A:$A,'Expenses Analysis'!$A113,'Data Repository Table'!$B:$B,'Expenses Analysis'!$C$105,'Data Repository Table'!$C:$C,'Expenses Analysis'!$B113,'Data Repository Table'!$G:$G,'Expenses Analysis'!$D113,'Data Repository Table'!$H:$H,'Expenses Analysis'!$E113,'Data Repository Table'!$D:$D,'Expenses Analysis'!I$103)</f>
        <v>2731965.4673999995</v>
      </c>
      <c r="J113" s="19">
        <f>SUMIFS('Data Repository Table'!$J:$J,'Data Repository Table'!$A:$A,'Expenses Analysis'!$A113,'Data Repository Table'!$B:$B,'Expenses Analysis'!$C$105,'Data Repository Table'!$C:$C,'Expenses Analysis'!$B113,'Data Repository Table'!$G:$G,'Expenses Analysis'!$D113,'Data Repository Table'!$H:$H,'Expenses Analysis'!$E113,'Data Repository Table'!$D:$D,'Expenses Analysis'!J$103)</f>
        <v>2323192.0081500001</v>
      </c>
      <c r="K113" s="19">
        <f>SUMIFS('Data Repository Table'!$J:$J,'Data Repository Table'!$A:$A,'Expenses Analysis'!$A113,'Data Repository Table'!$B:$B,'Expenses Analysis'!$C$105,'Data Repository Table'!$C:$C,'Expenses Analysis'!$B113,'Data Repository Table'!$G:$G,'Expenses Analysis'!$D113,'Data Repository Table'!$H:$H,'Expenses Analysis'!$E113,'Data Repository Table'!$D:$D,'Expenses Analysis'!K$103)</f>
        <v>1722591.0292499999</v>
      </c>
      <c r="L113" s="19">
        <f>SUMIFS('Data Repository Table'!$J:$J,'Data Repository Table'!$A:$A,'Expenses Analysis'!$A113,'Data Repository Table'!$B:$B,'Expenses Analysis'!$C$105,'Data Repository Table'!$C:$C,'Expenses Analysis'!$B113,'Data Repository Table'!$G:$G,'Expenses Analysis'!$D113,'Data Repository Table'!$H:$H,'Expenses Analysis'!$E113,'Data Repository Table'!$D:$D,'Expenses Analysis'!L$103)</f>
        <v>1839134.2085999998</v>
      </c>
      <c r="M113" s="19">
        <f>SUMIFS('Data Repository Table'!$J:$J,'Data Repository Table'!$A:$A,'Expenses Analysis'!$A113,'Data Repository Table'!$B:$B,'Expenses Analysis'!$C$105,'Data Repository Table'!$C:$C,'Expenses Analysis'!$B113,'Data Repository Table'!$G:$G,'Expenses Analysis'!$D113,'Data Repository Table'!$H:$H,'Expenses Analysis'!$E113,'Data Repository Table'!$D:$D,'Expenses Analysis'!M$103)</f>
        <v>2579316.7429</v>
      </c>
      <c r="N113" s="19">
        <f>SUMIFS('Data Repository Table'!$J:$J,'Data Repository Table'!$A:$A,'Expenses Analysis'!$A113,'Data Repository Table'!$B:$B,'Expenses Analysis'!$C$105,'Data Repository Table'!$C:$C,'Expenses Analysis'!$B113,'Data Repository Table'!$G:$G,'Expenses Analysis'!$D113,'Data Repository Table'!$H:$H,'Expenses Analysis'!$E113,'Data Repository Table'!$D:$D,'Expenses Analysis'!N$103)</f>
        <v>2220367.5409499998</v>
      </c>
      <c r="O113" s="19">
        <f>SUMIFS('Data Repository Table'!$J:$J,'Data Repository Table'!$A:$A,'Expenses Analysis'!$A113,'Data Repository Table'!$B:$B,'Expenses Analysis'!$C$105,'Data Repository Table'!$C:$C,'Expenses Analysis'!$B113,'Data Repository Table'!$G:$G,'Expenses Analysis'!$D113,'Data Repository Table'!$H:$H,'Expenses Analysis'!$E113,'Data Repository Table'!$D:$D,'Expenses Analysis'!O$103)</f>
        <v>2209012.8075999999</v>
      </c>
      <c r="P113" s="19">
        <f>SUMIFS('Data Repository Table'!$J:$J,'Data Repository Table'!$A:$A,'Expenses Analysis'!$A113,'Data Repository Table'!$B:$B,'Expenses Analysis'!$C$105,'Data Repository Table'!$C:$C,'Expenses Analysis'!$B113,'Data Repository Table'!$G:$G,'Expenses Analysis'!$D113,'Data Repository Table'!$H:$H,'Expenses Analysis'!$E113,'Data Repository Table'!$D:$D,'Expenses Analysis'!P$103)</f>
        <v>2561190.8338000001</v>
      </c>
      <c r="Q113" s="19">
        <f>SUMIFS('Data Repository Table'!$J:$J,'Data Repository Table'!$A:$A,'Expenses Analysis'!$A113,'Data Repository Table'!$B:$B,'Expenses Analysis'!$C$105,'Data Repository Table'!$C:$C,'Expenses Analysis'!$B113,'Data Repository Table'!$G:$G,'Expenses Analysis'!$D113,'Data Repository Table'!$H:$H,'Expenses Analysis'!$E113,'Data Repository Table'!$D:$D,'Expenses Analysis'!Q$103)</f>
        <v>2785478.9215500001</v>
      </c>
    </row>
    <row r="117" spans="1:17">
      <c r="A117" s="25" t="s">
        <v>19</v>
      </c>
      <c r="B117" s="25" t="s">
        <v>105</v>
      </c>
      <c r="C117" s="25" t="s">
        <v>106</v>
      </c>
    </row>
    <row r="118" spans="1:17">
      <c r="A118" s="147" t="s">
        <v>37</v>
      </c>
      <c r="B118" s="110">
        <f>SUM($F105:$Q105)</f>
        <v>10125517.983652497</v>
      </c>
      <c r="C118" s="139">
        <f>SUM($F108:$Q108)</f>
        <v>2048.8403589999998</v>
      </c>
    </row>
    <row r="119" spans="1:17">
      <c r="A119" s="147" t="s">
        <v>65</v>
      </c>
      <c r="B119" s="110">
        <f>SUM($F106:$Q106)</f>
        <v>46326012.775156811</v>
      </c>
      <c r="C119" s="139">
        <f t="shared" ref="C119:C120" si="8">SUM($F109:$Q109)</f>
        <v>3306.5483620000005</v>
      </c>
    </row>
    <row r="120" spans="1:17">
      <c r="A120" s="147" t="s">
        <v>66</v>
      </c>
      <c r="B120" s="110">
        <f>SUM($F107:$Q107)</f>
        <v>21961819.498855624</v>
      </c>
      <c r="C120" s="139">
        <f t="shared" si="8"/>
        <v>2533.8791719999995</v>
      </c>
    </row>
    <row r="134" spans="1:22" ht="83.65" customHeight="1">
      <c r="A134" s="153" t="s">
        <v>107</v>
      </c>
      <c r="B134" s="153"/>
      <c r="C134" s="153"/>
      <c r="D134" s="153"/>
      <c r="E134" s="153"/>
      <c r="F134" s="153"/>
      <c r="G134" s="153"/>
      <c r="H134" s="153"/>
      <c r="I134" s="153"/>
      <c r="J134" s="153"/>
      <c r="K134" s="153"/>
      <c r="L134" s="153"/>
      <c r="M134" s="153"/>
      <c r="N134" s="153"/>
      <c r="O134" s="153"/>
      <c r="P134" s="153"/>
      <c r="Q134" s="153"/>
      <c r="R134" s="153"/>
      <c r="S134" s="153"/>
      <c r="T134" s="153"/>
      <c r="U134" s="153"/>
      <c r="V134" s="153"/>
    </row>
  </sheetData>
  <mergeCells count="16">
    <mergeCell ref="A58:S58"/>
    <mergeCell ref="A4:T4"/>
    <mergeCell ref="A10:V10"/>
    <mergeCell ref="A11:W11"/>
    <mergeCell ref="A44:V44"/>
    <mergeCell ref="A45:W45"/>
    <mergeCell ref="A46:M46"/>
    <mergeCell ref="A77:V77"/>
    <mergeCell ref="A100:V100"/>
    <mergeCell ref="A101:O101"/>
    <mergeCell ref="A134:V134"/>
    <mergeCell ref="A96:V96"/>
    <mergeCell ref="A95:V95"/>
    <mergeCell ref="A97:V97"/>
    <mergeCell ref="A98:V98"/>
    <mergeCell ref="A99:V99"/>
  </mergeCells>
  <conditionalFormatting sqref="F15:Q22">
    <cfRule type="colorScale" priority="3">
      <colorScale>
        <cfvo type="min"/>
        <cfvo type="percentile" val="50"/>
        <cfvo type="max"/>
        <color rgb="FF5A8AC6"/>
        <color rgb="FFFCFCFF"/>
        <color rgb="FFF8696B"/>
      </colorScale>
    </cfRule>
  </conditionalFormatting>
  <conditionalFormatting sqref="F25:Q32">
    <cfRule type="colorScale" priority="1">
      <colorScale>
        <cfvo type="min"/>
        <cfvo type="percentile" val="50"/>
        <cfvo type="max"/>
        <color rgb="FF5A8AC6"/>
        <color rgb="FFFCFCFF"/>
        <color rgb="FFF8696B"/>
      </colorScale>
    </cfRule>
  </conditionalFormatting>
  <conditionalFormatting sqref="F35:Q42">
    <cfRule type="colorScale" priority="2">
      <colorScale>
        <cfvo type="min"/>
        <cfvo type="percentile" val="50"/>
        <cfvo type="max"/>
        <color rgb="FF5A8AC6"/>
        <color rgb="FFFCFCFF"/>
        <color rgb="FFF8696B"/>
      </colorScale>
    </cfRule>
  </conditionalFormatting>
  <conditionalFormatting sqref="F49:Q56">
    <cfRule type="colorScale" priority="4">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8E29-A4BF-4B17-83AB-E828CE0B4267}">
  <sheetPr>
    <tabColor theme="9" tint="0.59999389629810485"/>
  </sheetPr>
  <dimension ref="A1:V58"/>
  <sheetViews>
    <sheetView topLeftCell="B9" workbookViewId="0">
      <selection activeCell="R20" sqref="R20"/>
    </sheetView>
  </sheetViews>
  <sheetFormatPr defaultColWidth="8.7109375" defaultRowHeight="13.9"/>
  <cols>
    <col min="1" max="1" width="8.7109375" style="79"/>
    <col min="2" max="2" width="10.7109375" style="79" bestFit="1" customWidth="1"/>
    <col min="3" max="3" width="10.28515625" style="79" bestFit="1" customWidth="1"/>
    <col min="4" max="4" width="17.5703125" style="79" bestFit="1" customWidth="1"/>
    <col min="5" max="5" width="13.42578125" style="79" bestFit="1" customWidth="1"/>
    <col min="6" max="9" width="11.28515625" style="79" bestFit="1" customWidth="1"/>
    <col min="10" max="10" width="11.28515625" style="79" customWidth="1"/>
    <col min="11" max="16" width="11.28515625" style="79" bestFit="1" customWidth="1"/>
    <col min="17" max="17" width="18" style="79" bestFit="1" customWidth="1"/>
    <col min="18" max="18" width="18.42578125" style="79" bestFit="1" customWidth="1"/>
    <col min="19" max="16384" width="8.7109375" style="79"/>
  </cols>
  <sheetData>
    <row r="1" spans="1:22" ht="17.45">
      <c r="A1" s="81" t="s">
        <v>108</v>
      </c>
      <c r="B1" s="82"/>
    </row>
    <row r="2" spans="1:22">
      <c r="A2" s="2" t="s">
        <v>109</v>
      </c>
      <c r="B2" s="2"/>
    </row>
    <row r="3" spans="1:22">
      <c r="A3" s="2" t="s">
        <v>110</v>
      </c>
      <c r="B3" s="2"/>
    </row>
    <row r="4" spans="1:22" ht="55.15" customHeight="1">
      <c r="A4" s="156" t="s">
        <v>111</v>
      </c>
      <c r="B4" s="171"/>
      <c r="C4" s="171"/>
      <c r="D4" s="171"/>
      <c r="E4" s="171"/>
      <c r="F4" s="171"/>
      <c r="G4" s="171"/>
      <c r="H4" s="171"/>
      <c r="I4" s="171"/>
      <c r="J4" s="171"/>
      <c r="K4" s="171"/>
      <c r="L4" s="171"/>
      <c r="M4" s="171"/>
      <c r="N4" s="171"/>
      <c r="O4" s="171"/>
      <c r="P4" s="171"/>
      <c r="Q4" s="171"/>
      <c r="R4" s="171"/>
    </row>
    <row r="5" spans="1:22">
      <c r="A5" s="1"/>
      <c r="B5" s="2"/>
    </row>
    <row r="6" spans="1:22">
      <c r="A6" s="1" t="s">
        <v>73</v>
      </c>
      <c r="B6" s="2"/>
    </row>
    <row r="7" spans="1:22">
      <c r="A7" s="2"/>
      <c r="B7" s="2"/>
    </row>
    <row r="8" spans="1:22">
      <c r="A8" s="79" t="s">
        <v>112</v>
      </c>
    </row>
    <row r="9" spans="1:22">
      <c r="A9" s="79" t="s">
        <v>113</v>
      </c>
    </row>
    <row r="10" spans="1:22">
      <c r="A10" s="79" t="s">
        <v>114</v>
      </c>
    </row>
    <row r="12" spans="1:22" customFormat="1" ht="69.400000000000006" customHeight="1">
      <c r="A12" s="157" t="s">
        <v>115</v>
      </c>
      <c r="B12" s="158"/>
      <c r="C12" s="158"/>
      <c r="D12" s="158"/>
      <c r="E12" s="158"/>
      <c r="F12" s="158"/>
      <c r="G12" s="158"/>
      <c r="H12" s="158"/>
      <c r="I12" s="158"/>
      <c r="J12" s="158"/>
      <c r="K12" s="158"/>
      <c r="L12" s="158"/>
      <c r="M12" s="158"/>
      <c r="N12" s="158"/>
      <c r="O12" s="158"/>
      <c r="P12" s="158"/>
      <c r="Q12" s="158"/>
      <c r="R12" s="158"/>
      <c r="S12" s="158"/>
      <c r="T12" s="158"/>
      <c r="U12" s="158"/>
      <c r="V12" s="102"/>
    </row>
    <row r="13" spans="1:22" s="84" customFormat="1">
      <c r="A13" s="85" t="s">
        <v>19</v>
      </c>
      <c r="B13" s="85" t="s">
        <v>76</v>
      </c>
      <c r="C13" s="85"/>
      <c r="D13" s="85"/>
      <c r="E13" s="98">
        <v>41456</v>
      </c>
      <c r="F13" s="98">
        <v>41487</v>
      </c>
      <c r="G13" s="98">
        <v>41518</v>
      </c>
      <c r="H13" s="98">
        <v>41548</v>
      </c>
      <c r="I13" s="98">
        <v>41579</v>
      </c>
      <c r="J13" s="98">
        <v>41609</v>
      </c>
      <c r="K13" s="98">
        <v>41640</v>
      </c>
      <c r="L13" s="98">
        <v>41671</v>
      </c>
      <c r="M13" s="98">
        <v>41699</v>
      </c>
      <c r="N13" s="98">
        <v>41730</v>
      </c>
      <c r="O13" s="98">
        <v>41760</v>
      </c>
      <c r="P13" s="98">
        <v>41791</v>
      </c>
      <c r="Q13" s="101" t="s">
        <v>78</v>
      </c>
    </row>
    <row r="14" spans="1:22" s="84" customFormat="1">
      <c r="A14" s="85"/>
      <c r="B14" s="85"/>
      <c r="C14" s="85"/>
      <c r="D14" s="85"/>
      <c r="E14" s="100"/>
      <c r="F14" s="100"/>
      <c r="G14" s="100"/>
      <c r="H14" s="100"/>
      <c r="I14" s="100"/>
      <c r="J14" s="100"/>
      <c r="K14" s="100"/>
      <c r="L14" s="100"/>
      <c r="M14" s="100"/>
      <c r="N14" s="100"/>
      <c r="O14" s="100"/>
      <c r="P14" s="100"/>
      <c r="Q14" s="101"/>
    </row>
    <row r="15" spans="1:22" s="80" customFormat="1" ht="11.45">
      <c r="A15" s="80" t="s">
        <v>37</v>
      </c>
      <c r="B15" s="80" t="s">
        <v>79</v>
      </c>
      <c r="E15" s="121">
        <f>SUMIFS('Data Repository Table'!$J:$J,'Data Repository Table'!$A:$A,'Data Repository Table'!$A$3,'Data Repository Table'!$B:$B,'Data Repository Table'!$B$3,'Data Repository Table'!$C:$C,'EBIT Analysis'!$A15,'Data Repository Table'!$D:$D,'EBIT Analysis'!E$13)</f>
        <v>5914581.1976700742</v>
      </c>
      <c r="F15" s="121">
        <f>SUMIFS('Data Repository Table'!$J:$J,'Data Repository Table'!$A:$A,'Data Repository Table'!$A$3,'Data Repository Table'!$B:$B,'Data Repository Table'!$B$3,'Data Repository Table'!$C:$C,'EBIT Analysis'!$A15,'Data Repository Table'!$D:$D,'EBIT Analysis'!F$13)</f>
        <v>5696664.2399759311</v>
      </c>
      <c r="G15" s="121">
        <f>SUMIFS('Data Repository Table'!$J:$J,'Data Repository Table'!$A:$A,'Data Repository Table'!$A$3,'Data Repository Table'!$B:$B,'Data Repository Table'!$B$3,'Data Repository Table'!$C:$C,'EBIT Analysis'!$A15,'Data Repository Table'!$D:$D,'EBIT Analysis'!G$13)</f>
        <v>5260681.8298072498</v>
      </c>
      <c r="H15" s="121">
        <f>SUMIFS('Data Repository Table'!$J:$J,'Data Repository Table'!$A:$A,'Data Repository Table'!$A$3,'Data Repository Table'!$B:$B,'Data Repository Table'!$B$3,'Data Repository Table'!$C:$C,'EBIT Analysis'!$A15,'Data Repository Table'!$D:$D,'EBIT Analysis'!H$13)</f>
        <v>5221955.4924466992</v>
      </c>
      <c r="I15" s="121">
        <f>SUMIFS('Data Repository Table'!$J:$J,'Data Repository Table'!$A:$A,'Data Repository Table'!$A$3,'Data Repository Table'!$B:$B,'Data Repository Table'!$B$3,'Data Repository Table'!$C:$C,'EBIT Analysis'!$A15,'Data Repository Table'!$D:$D,'EBIT Analysis'!I$13)</f>
        <v>5514147.1707946751</v>
      </c>
      <c r="J15" s="121">
        <f>SUMIFS('Data Repository Table'!$J:$J,'Data Repository Table'!$A:$A,'Data Repository Table'!$A$3,'Data Repository Table'!$B:$B,'Data Repository Table'!$B$3,'Data Repository Table'!$C:$C,'EBIT Analysis'!$A15,'Data Repository Table'!$D:$D,'EBIT Analysis'!J$13)</f>
        <v>5380892.2001862573</v>
      </c>
      <c r="K15" s="121">
        <f>SUMIFS('Data Repository Table'!$J:$J,'Data Repository Table'!$A:$A,'Data Repository Table'!$A$3,'Data Repository Table'!$B:$B,'Data Repository Table'!$B$3,'Data Repository Table'!$C:$C,'EBIT Analysis'!$A15,'Data Repository Table'!$D:$D,'EBIT Analysis'!K$13)</f>
        <v>7822599.7200296307</v>
      </c>
      <c r="L15" s="121">
        <f>SUMIFS('Data Repository Table'!$J:$J,'Data Repository Table'!$A:$A,'Data Repository Table'!$A$3,'Data Repository Table'!$B:$B,'Data Repository Table'!$B$3,'Data Repository Table'!$C:$C,'EBIT Analysis'!$A15,'Data Repository Table'!$D:$D,'EBIT Analysis'!L$13)</f>
        <v>6924324.6322913244</v>
      </c>
      <c r="M15" s="121">
        <f>SUMIFS('Data Repository Table'!$J:$J,'Data Repository Table'!$A:$A,'Data Repository Table'!$A$3,'Data Repository Table'!$B:$B,'Data Repository Table'!$B$3,'Data Repository Table'!$C:$C,'EBIT Analysis'!$A15,'Data Repository Table'!$D:$D,'EBIT Analysis'!M$13)</f>
        <v>7297789.3913026378</v>
      </c>
      <c r="N15" s="121">
        <f>SUMIFS('Data Repository Table'!$J:$J,'Data Repository Table'!$A:$A,'Data Repository Table'!$A$3,'Data Repository Table'!$B:$B,'Data Repository Table'!$B$3,'Data Repository Table'!$C:$C,'EBIT Analysis'!$A15,'Data Repository Table'!$D:$D,'EBIT Analysis'!N$13)</f>
        <v>5332240.4186026063</v>
      </c>
      <c r="O15" s="121">
        <f>SUMIFS('Data Repository Table'!$J:$J,'Data Repository Table'!$A:$A,'Data Repository Table'!$A$3,'Data Repository Table'!$B:$B,'Data Repository Table'!$B$3,'Data Repository Table'!$C:$C,'EBIT Analysis'!$A15,'Data Repository Table'!$D:$D,'EBIT Analysis'!O$13)</f>
        <v>5394917.135688588</v>
      </c>
      <c r="P15" s="121">
        <f>SUMIFS('Data Repository Table'!$J:$J,'Data Repository Table'!$A:$A,'Data Repository Table'!$A$3,'Data Repository Table'!$B:$B,'Data Repository Table'!$B$3,'Data Repository Table'!$C:$C,'EBIT Analysis'!$A15,'Data Repository Table'!$D:$D,'EBIT Analysis'!P$13)</f>
        <v>5184163.8693572879</v>
      </c>
      <c r="Q15" s="144">
        <f>SUM($E15:$P15)</f>
        <v>70944957.298152953</v>
      </c>
    </row>
    <row r="16" spans="1:22" s="80" customFormat="1" ht="11.45">
      <c r="A16" s="80" t="s">
        <v>65</v>
      </c>
      <c r="B16" s="80" t="s">
        <v>79</v>
      </c>
      <c r="E16" s="121">
        <f>SUMIFS('Data Repository Table'!$J:$J,'Data Repository Table'!$A:$A,'Data Repository Table'!$A$3,'Data Repository Table'!$B:$B,'Data Repository Table'!$B$3,'Data Repository Table'!$C:$C,'EBIT Analysis'!$A16,'Data Repository Table'!$D:$D,'EBIT Analysis'!E$13)</f>
        <v>17328050.972999997</v>
      </c>
      <c r="F16" s="121">
        <f>SUMIFS('Data Repository Table'!$J:$J,'Data Repository Table'!$A:$A,'Data Repository Table'!$A$3,'Data Repository Table'!$B:$B,'Data Repository Table'!$B$3,'Data Repository Table'!$C:$C,'EBIT Analysis'!$A16,'Data Repository Table'!$D:$D,'EBIT Analysis'!F$13)</f>
        <v>14604314.435999997</v>
      </c>
      <c r="G16" s="121">
        <f>SUMIFS('Data Repository Table'!$J:$J,'Data Repository Table'!$A:$A,'Data Repository Table'!$A$3,'Data Repository Table'!$B:$B,'Data Repository Table'!$B$3,'Data Repository Table'!$C:$C,'EBIT Analysis'!$A16,'Data Repository Table'!$D:$D,'EBIT Analysis'!G$13)</f>
        <v>16135900.118999999</v>
      </c>
      <c r="H16" s="121">
        <f>SUMIFS('Data Repository Table'!$J:$J,'Data Repository Table'!$A:$A,'Data Repository Table'!$A$3,'Data Repository Table'!$B:$B,'Data Repository Table'!$B$3,'Data Repository Table'!$C:$C,'EBIT Analysis'!$A16,'Data Repository Table'!$D:$D,'EBIT Analysis'!H$13)</f>
        <v>15151633.271999998</v>
      </c>
      <c r="I16" s="121">
        <f>SUMIFS('Data Repository Table'!$J:$J,'Data Repository Table'!$A:$A,'Data Repository Table'!$A$3,'Data Repository Table'!$B:$B,'Data Repository Table'!$B$3,'Data Repository Table'!$C:$C,'EBIT Analysis'!$A16,'Data Repository Table'!$D:$D,'EBIT Analysis'!I$13)</f>
        <v>13832900.801999997</v>
      </c>
      <c r="J16" s="121">
        <f>SUMIFS('Data Repository Table'!$J:$J,'Data Repository Table'!$A:$A,'Data Repository Table'!$A$3,'Data Repository Table'!$B:$B,'Data Repository Table'!$B$3,'Data Repository Table'!$C:$C,'EBIT Analysis'!$A16,'Data Repository Table'!$D:$D,'EBIT Analysis'!J$13)</f>
        <v>15562959.623999998</v>
      </c>
      <c r="K16" s="121">
        <f>SUMIFS('Data Repository Table'!$J:$J,'Data Repository Table'!$A:$A,'Data Repository Table'!$A$3,'Data Repository Table'!$B:$B,'Data Repository Table'!$B$3,'Data Repository Table'!$C:$C,'EBIT Analysis'!$A16,'Data Repository Table'!$D:$D,'EBIT Analysis'!K$13)</f>
        <v>22354057.620000001</v>
      </c>
      <c r="L16" s="121">
        <f>SUMIFS('Data Repository Table'!$J:$J,'Data Repository Table'!$A:$A,'Data Repository Table'!$A$3,'Data Repository Table'!$B:$B,'Data Repository Table'!$B$3,'Data Repository Table'!$C:$C,'EBIT Analysis'!$A16,'Data Repository Table'!$D:$D,'EBIT Analysis'!L$13)</f>
        <v>18580950.729999997</v>
      </c>
      <c r="M16" s="121">
        <f>SUMIFS('Data Repository Table'!$J:$J,'Data Repository Table'!$A:$A,'Data Repository Table'!$A$3,'Data Repository Table'!$B:$B,'Data Repository Table'!$B$3,'Data Repository Table'!$C:$C,'EBIT Analysis'!$A16,'Data Repository Table'!$D:$D,'EBIT Analysis'!M$13)</f>
        <v>19644680.780999999</v>
      </c>
      <c r="N16" s="121">
        <f>SUMIFS('Data Repository Table'!$J:$J,'Data Repository Table'!$A:$A,'Data Repository Table'!$A$3,'Data Repository Table'!$B:$B,'Data Repository Table'!$B$3,'Data Repository Table'!$C:$C,'EBIT Analysis'!$A16,'Data Repository Table'!$D:$D,'EBIT Analysis'!N$13)</f>
        <v>18268435.046</v>
      </c>
      <c r="O16" s="121">
        <f>SUMIFS('Data Repository Table'!$J:$J,'Data Repository Table'!$A:$A,'Data Repository Table'!$A$3,'Data Repository Table'!$B:$B,'Data Repository Table'!$B$3,'Data Repository Table'!$C:$C,'EBIT Analysis'!$A16,'Data Repository Table'!$D:$D,'EBIT Analysis'!O$13)</f>
        <v>14627298.491999999</v>
      </c>
      <c r="P16" s="121">
        <f>SUMIFS('Data Repository Table'!$J:$J,'Data Repository Table'!$A:$A,'Data Repository Table'!$A$3,'Data Repository Table'!$B:$B,'Data Repository Table'!$B$3,'Data Repository Table'!$C:$C,'EBIT Analysis'!$A16,'Data Repository Table'!$D:$D,'EBIT Analysis'!P$13)</f>
        <v>16164167.273999998</v>
      </c>
      <c r="Q16" s="144">
        <f t="shared" ref="Q16:Q25" si="0">SUM($E16:$P16)</f>
        <v>202255349.16899997</v>
      </c>
    </row>
    <row r="17" spans="1:18" s="80" customFormat="1" ht="11.45">
      <c r="A17" s="80" t="s">
        <v>66</v>
      </c>
      <c r="B17" s="80" t="s">
        <v>79</v>
      </c>
      <c r="E17" s="121">
        <f>SUMIFS('Data Repository Table'!$J:$J,'Data Repository Table'!$A:$A,'Data Repository Table'!$A$3,'Data Repository Table'!$B:$B,'Data Repository Table'!$B$3,'Data Repository Table'!$C:$C,'EBIT Analysis'!$A17,'Data Repository Table'!$D:$D,'EBIT Analysis'!E$13)</f>
        <v>12716846.793</v>
      </c>
      <c r="F17" s="121">
        <f>SUMIFS('Data Repository Table'!$J:$J,'Data Repository Table'!$A:$A,'Data Repository Table'!$A$3,'Data Repository Table'!$B:$B,'Data Repository Table'!$B$3,'Data Repository Table'!$C:$C,'EBIT Analysis'!$A17,'Data Repository Table'!$D:$D,'EBIT Analysis'!F$13)</f>
        <v>13050243.880999997</v>
      </c>
      <c r="G17" s="121">
        <f>SUMIFS('Data Repository Table'!$J:$J,'Data Repository Table'!$A:$A,'Data Repository Table'!$A$3,'Data Repository Table'!$B:$B,'Data Repository Table'!$B$3,'Data Repository Table'!$C:$C,'EBIT Analysis'!$A17,'Data Repository Table'!$D:$D,'EBIT Analysis'!G$13)</f>
        <v>13235472.919</v>
      </c>
      <c r="H17" s="121">
        <f>SUMIFS('Data Repository Table'!$J:$J,'Data Repository Table'!$A:$A,'Data Repository Table'!$A$3,'Data Repository Table'!$B:$B,'Data Repository Table'!$B$3,'Data Repository Table'!$C:$C,'EBIT Analysis'!$A17,'Data Repository Table'!$D:$D,'EBIT Analysis'!H$13)</f>
        <v>11815762.267000001</v>
      </c>
      <c r="I17" s="121">
        <f>SUMIFS('Data Repository Table'!$J:$J,'Data Repository Table'!$A:$A,'Data Repository Table'!$A$3,'Data Repository Table'!$B:$B,'Data Repository Table'!$B$3,'Data Repository Table'!$C:$C,'EBIT Analysis'!$A17,'Data Repository Table'!$D:$D,'EBIT Analysis'!I$13)</f>
        <v>11881724.445</v>
      </c>
      <c r="J17" s="121">
        <f>SUMIFS('Data Repository Table'!$J:$J,'Data Repository Table'!$A:$A,'Data Repository Table'!$A$3,'Data Repository Table'!$B:$B,'Data Repository Table'!$B$3,'Data Repository Table'!$C:$C,'EBIT Analysis'!$A17,'Data Repository Table'!$D:$D,'EBIT Analysis'!J$13)</f>
        <v>11127131.811999999</v>
      </c>
      <c r="K17" s="121">
        <f>SUMIFS('Data Repository Table'!$J:$J,'Data Repository Table'!$A:$A,'Data Repository Table'!$A$3,'Data Repository Table'!$B:$B,'Data Repository Table'!$B$3,'Data Repository Table'!$C:$C,'EBIT Analysis'!$A17,'Data Repository Table'!$D:$D,'EBIT Analysis'!K$13)</f>
        <v>15491089.403999997</v>
      </c>
      <c r="L17" s="121">
        <f>SUMIFS('Data Repository Table'!$J:$J,'Data Repository Table'!$A:$A,'Data Repository Table'!$A$3,'Data Repository Table'!$B:$B,'Data Repository Table'!$B$3,'Data Repository Table'!$C:$C,'EBIT Analysis'!$A17,'Data Repository Table'!$D:$D,'EBIT Analysis'!L$13)</f>
        <v>15776843.228999998</v>
      </c>
      <c r="M17" s="121">
        <f>SUMIFS('Data Repository Table'!$J:$J,'Data Repository Table'!$A:$A,'Data Repository Table'!$A$3,'Data Repository Table'!$B:$B,'Data Repository Table'!$B$3,'Data Repository Table'!$C:$C,'EBIT Analysis'!$A17,'Data Repository Table'!$D:$D,'EBIT Analysis'!M$13)</f>
        <v>14151791.636999998</v>
      </c>
      <c r="N17" s="121">
        <f>SUMIFS('Data Repository Table'!$J:$J,'Data Repository Table'!$A:$A,'Data Repository Table'!$A$3,'Data Repository Table'!$B:$B,'Data Repository Table'!$B$3,'Data Repository Table'!$C:$C,'EBIT Analysis'!$A17,'Data Repository Table'!$D:$D,'EBIT Analysis'!N$13)</f>
        <v>15011361.791999999</v>
      </c>
      <c r="O17" s="121">
        <f>SUMIFS('Data Repository Table'!$J:$J,'Data Repository Table'!$A:$A,'Data Repository Table'!$A$3,'Data Repository Table'!$B:$B,'Data Repository Table'!$B$3,'Data Repository Table'!$C:$C,'EBIT Analysis'!$A17,'Data Repository Table'!$D:$D,'EBIT Analysis'!O$13)</f>
        <v>14286635.347000001</v>
      </c>
      <c r="P17" s="121">
        <f>SUMIFS('Data Repository Table'!$J:$J,'Data Repository Table'!$A:$A,'Data Repository Table'!$A$3,'Data Repository Table'!$B:$B,'Data Repository Table'!$B$3,'Data Repository Table'!$C:$C,'EBIT Analysis'!$A17,'Data Repository Table'!$D:$D,'EBIT Analysis'!P$13)</f>
        <v>15120321.851</v>
      </c>
      <c r="Q17" s="144">
        <f t="shared" si="0"/>
        <v>163665225.377</v>
      </c>
    </row>
    <row r="18" spans="1:18" s="87" customFormat="1" ht="11.45">
      <c r="E18" s="123"/>
      <c r="F18" s="123"/>
      <c r="G18" s="123"/>
      <c r="H18" s="123"/>
      <c r="I18" s="123"/>
      <c r="J18" s="123"/>
      <c r="K18" s="123"/>
      <c r="L18" s="123"/>
      <c r="M18" s="123"/>
      <c r="N18" s="123"/>
      <c r="O18" s="123"/>
      <c r="P18" s="123"/>
      <c r="Q18" s="144"/>
    </row>
    <row r="19" spans="1:18">
      <c r="A19" s="80" t="s">
        <v>37</v>
      </c>
      <c r="B19" s="80" t="s">
        <v>50</v>
      </c>
      <c r="E19" s="121">
        <f>SUMIFS('Data Repository Table'!$J:$J,'Data Repository Table'!$A:$A,'Data Repository Table'!$A$3,'Data Repository Table'!$B:$B,'EBIT Analysis'!$B$19,'Data Repository Table'!$C:$C,'EBIT Analysis'!$A19,'Data Repository Table'!$D:$D,'EBIT Analysis'!E$13)</f>
        <v>3458288.8701338647</v>
      </c>
      <c r="F19" s="121">
        <f>SUMIFS('Data Repository Table'!$J:$J,'Data Repository Table'!$A:$A,'Data Repository Table'!$A$3,'Data Repository Table'!$B:$B,'EBIT Analysis'!$B$19,'Data Repository Table'!$C:$C,'EBIT Analysis'!$A19,'Data Repository Table'!$D:$D,'EBIT Analysis'!F$13)</f>
        <v>4778353.3521016249</v>
      </c>
      <c r="G19" s="121">
        <f>SUMIFS('Data Repository Table'!$J:$J,'Data Repository Table'!$A:$A,'Data Repository Table'!$A$3,'Data Repository Table'!$B:$B,'EBIT Analysis'!$B$19,'Data Repository Table'!$C:$C,'EBIT Analysis'!$A19,'Data Repository Table'!$D:$D,'EBIT Analysis'!G$13)</f>
        <v>3741007.0627661142</v>
      </c>
      <c r="H19" s="121">
        <f>SUMIFS('Data Repository Table'!$J:$J,'Data Repository Table'!$A:$A,'Data Repository Table'!$A$3,'Data Repository Table'!$B:$B,'EBIT Analysis'!$B$19,'Data Repository Table'!$C:$C,'EBIT Analysis'!$A19,'Data Repository Table'!$D:$D,'EBIT Analysis'!H$13)</f>
        <v>3550828.7945508747</v>
      </c>
      <c r="I19" s="121">
        <f>SUMIFS('Data Repository Table'!$J:$J,'Data Repository Table'!$A:$A,'Data Repository Table'!$A$3,'Data Repository Table'!$B:$B,'EBIT Analysis'!$B$19,'Data Repository Table'!$C:$C,'EBIT Analysis'!$A19,'Data Repository Table'!$D:$D,'EBIT Analysis'!I$13)</f>
        <v>3646543.42684625</v>
      </c>
      <c r="J19" s="121">
        <f>SUMIFS('Data Repository Table'!$J:$J,'Data Repository Table'!$A:$A,'Data Repository Table'!$A$3,'Data Repository Table'!$B:$B,'EBIT Analysis'!$B$19,'Data Repository Table'!$C:$C,'EBIT Analysis'!$A19,'Data Repository Table'!$D:$D,'EBIT Analysis'!J$13)</f>
        <v>3507223.3581475001</v>
      </c>
      <c r="K19" s="121">
        <f>SUMIFS('Data Repository Table'!$J:$J,'Data Repository Table'!$A:$A,'Data Repository Table'!$A$3,'Data Repository Table'!$B:$B,'EBIT Analysis'!$B$19,'Data Repository Table'!$C:$C,'EBIT Analysis'!$A19,'Data Repository Table'!$D:$D,'EBIT Analysis'!K$13)</f>
        <v>5249820.3494999986</v>
      </c>
      <c r="L19" s="121">
        <f>SUMIFS('Data Repository Table'!$J:$J,'Data Repository Table'!$A:$A,'Data Repository Table'!$A$3,'Data Repository Table'!$B:$B,'EBIT Analysis'!$B$19,'Data Repository Table'!$C:$C,'EBIT Analysis'!$A19,'Data Repository Table'!$D:$D,'EBIT Analysis'!L$13)</f>
        <v>4419792.6823125007</v>
      </c>
      <c r="M19" s="121">
        <f>SUMIFS('Data Repository Table'!$J:$J,'Data Repository Table'!$A:$A,'Data Repository Table'!$A$3,'Data Repository Table'!$B:$B,'EBIT Analysis'!$B$19,'Data Repository Table'!$C:$C,'EBIT Analysis'!$A19,'Data Repository Table'!$D:$D,'EBIT Analysis'!M$13)</f>
        <v>4409725.4715</v>
      </c>
      <c r="N19" s="121">
        <f>SUMIFS('Data Repository Table'!$J:$J,'Data Repository Table'!$A:$A,'Data Repository Table'!$A$3,'Data Repository Table'!$B:$B,'EBIT Analysis'!$B$19,'Data Repository Table'!$C:$C,'EBIT Analysis'!$A19,'Data Repository Table'!$D:$D,'EBIT Analysis'!N$13)</f>
        <v>4419304.3184062503</v>
      </c>
      <c r="O19" s="121">
        <f>SUMIFS('Data Repository Table'!$J:$J,'Data Repository Table'!$A:$A,'Data Repository Table'!$A$3,'Data Repository Table'!$B:$B,'EBIT Analysis'!$B$19,'Data Repository Table'!$C:$C,'EBIT Analysis'!$A19,'Data Repository Table'!$D:$D,'EBIT Analysis'!O$13)</f>
        <v>4692799.18359375</v>
      </c>
      <c r="P19" s="121">
        <f>SUMIFS('Data Repository Table'!$J:$J,'Data Repository Table'!$A:$A,'Data Repository Table'!$A$3,'Data Repository Table'!$B:$B,'EBIT Analysis'!$B$19,'Data Repository Table'!$C:$C,'EBIT Analysis'!$A19,'Data Repository Table'!$D:$D,'EBIT Analysis'!P$13)</f>
        <v>5350137.2224687496</v>
      </c>
      <c r="Q19" s="144">
        <f t="shared" si="0"/>
        <v>51223824.092327476</v>
      </c>
    </row>
    <row r="20" spans="1:18">
      <c r="A20" s="80" t="s">
        <v>65</v>
      </c>
      <c r="B20" s="80" t="s">
        <v>50</v>
      </c>
      <c r="E20" s="121">
        <f>SUMIFS('Data Repository Table'!$J:$J,'Data Repository Table'!$A:$A,'Data Repository Table'!$A$3,'Data Repository Table'!$B:$B,'EBIT Analysis'!$B$19,'Data Repository Table'!$C:$C,'EBIT Analysis'!$A20,'Data Repository Table'!$D:$D,'EBIT Analysis'!E$13)</f>
        <v>11339551.170386208</v>
      </c>
      <c r="F20" s="121">
        <f>SUMIFS('Data Repository Table'!$J:$J,'Data Repository Table'!$A:$A,'Data Repository Table'!$A$3,'Data Repository Table'!$B:$B,'EBIT Analysis'!$B$19,'Data Repository Table'!$C:$C,'EBIT Analysis'!$A20,'Data Repository Table'!$D:$D,'EBIT Analysis'!F$13)</f>
        <v>13660880.3343936</v>
      </c>
      <c r="G20" s="121">
        <f>SUMIFS('Data Repository Table'!$J:$J,'Data Repository Table'!$A:$A,'Data Repository Table'!$A$3,'Data Repository Table'!$B:$B,'EBIT Analysis'!$B$19,'Data Repository Table'!$C:$C,'EBIT Analysis'!$A20,'Data Repository Table'!$D:$D,'EBIT Analysis'!G$13)</f>
        <v>13806947.680280834</v>
      </c>
      <c r="H20" s="121">
        <f>SUMIFS('Data Repository Table'!$J:$J,'Data Repository Table'!$A:$A,'Data Repository Table'!$A$3,'Data Repository Table'!$B:$B,'EBIT Analysis'!$B$19,'Data Repository Table'!$C:$C,'EBIT Analysis'!$A20,'Data Repository Table'!$D:$D,'EBIT Analysis'!H$13)</f>
        <v>18511924.382331077</v>
      </c>
      <c r="I20" s="121">
        <f>SUMIFS('Data Repository Table'!$J:$J,'Data Repository Table'!$A:$A,'Data Repository Table'!$A$3,'Data Repository Table'!$B:$B,'EBIT Analysis'!$B$19,'Data Repository Table'!$C:$C,'EBIT Analysis'!$A20,'Data Repository Table'!$D:$D,'EBIT Analysis'!I$13)</f>
        <v>20025365.089240894</v>
      </c>
      <c r="J20" s="121">
        <f>SUMIFS('Data Repository Table'!$J:$J,'Data Repository Table'!$A:$A,'Data Repository Table'!$A$3,'Data Repository Table'!$B:$B,'EBIT Analysis'!$B$19,'Data Repository Table'!$C:$C,'EBIT Analysis'!$A20,'Data Repository Table'!$D:$D,'EBIT Analysis'!J$13)</f>
        <v>12958942.643539203</v>
      </c>
      <c r="K20" s="121">
        <f>SUMIFS('Data Repository Table'!$J:$J,'Data Repository Table'!$A:$A,'Data Repository Table'!$A$3,'Data Repository Table'!$B:$B,'EBIT Analysis'!$B$19,'Data Repository Table'!$C:$C,'EBIT Analysis'!$A20,'Data Repository Table'!$D:$D,'EBIT Analysis'!K$13)</f>
        <v>13987466.323076401</v>
      </c>
      <c r="L20" s="121">
        <f>SUMIFS('Data Repository Table'!$J:$J,'Data Repository Table'!$A:$A,'Data Repository Table'!$A$3,'Data Repository Table'!$B:$B,'EBIT Analysis'!$B$19,'Data Repository Table'!$C:$C,'EBIT Analysis'!$A20,'Data Repository Table'!$D:$D,'EBIT Analysis'!L$13)</f>
        <v>16468493.156715602</v>
      </c>
      <c r="M20" s="121">
        <f>SUMIFS('Data Repository Table'!$J:$J,'Data Repository Table'!$A:$A,'Data Repository Table'!$A$3,'Data Repository Table'!$B:$B,'EBIT Analysis'!$B$19,'Data Repository Table'!$C:$C,'EBIT Analysis'!$A20,'Data Repository Table'!$D:$D,'EBIT Analysis'!M$13)</f>
        <v>15013580.580213603</v>
      </c>
      <c r="N20" s="121">
        <f>SUMIFS('Data Repository Table'!$J:$J,'Data Repository Table'!$A:$A,'Data Repository Table'!$A$3,'Data Repository Table'!$B:$B,'EBIT Analysis'!$B$19,'Data Repository Table'!$C:$C,'EBIT Analysis'!$A20,'Data Repository Table'!$D:$D,'EBIT Analysis'!N$13)</f>
        <v>16135503.054039603</v>
      </c>
      <c r="O20" s="121">
        <f>SUMIFS('Data Repository Table'!$J:$J,'Data Repository Table'!$A:$A,'Data Repository Table'!$A$3,'Data Repository Table'!$B:$B,'EBIT Analysis'!$B$19,'Data Repository Table'!$C:$C,'EBIT Analysis'!$A20,'Data Repository Table'!$D:$D,'EBIT Analysis'!O$13)</f>
        <v>18921373.302216005</v>
      </c>
      <c r="P20" s="121">
        <f>SUMIFS('Data Repository Table'!$J:$J,'Data Repository Table'!$A:$A,'Data Repository Table'!$A$3,'Data Repository Table'!$B:$B,'EBIT Analysis'!$B$19,'Data Repository Table'!$C:$C,'EBIT Analysis'!$A20,'Data Repository Table'!$D:$D,'EBIT Analysis'!P$13)</f>
        <v>8489071.3235327993</v>
      </c>
      <c r="Q20" s="144">
        <f t="shared" si="0"/>
        <v>179319099.03996581</v>
      </c>
    </row>
    <row r="21" spans="1:18">
      <c r="A21" s="80" t="s">
        <v>66</v>
      </c>
      <c r="B21" s="80" t="s">
        <v>50</v>
      </c>
      <c r="E21" s="121">
        <f>SUMIFS('Data Repository Table'!$J:$J,'Data Repository Table'!$A:$A,'Data Repository Table'!$A$3,'Data Repository Table'!$B:$B,'EBIT Analysis'!$B$19,'Data Repository Table'!$C:$C,'EBIT Analysis'!$A21,'Data Repository Table'!$D:$D,'EBIT Analysis'!E$13)</f>
        <v>8168998.5802924205</v>
      </c>
      <c r="F21" s="121">
        <f>SUMIFS('Data Repository Table'!$J:$J,'Data Repository Table'!$A:$A,'Data Repository Table'!$A$3,'Data Repository Table'!$B:$B,'EBIT Analysis'!$B$19,'Data Repository Table'!$C:$C,'EBIT Analysis'!$A21,'Data Repository Table'!$D:$D,'EBIT Analysis'!F$13)</f>
        <v>6508016.2729576789</v>
      </c>
      <c r="G21" s="121">
        <f>SUMIFS('Data Repository Table'!$J:$J,'Data Repository Table'!$A:$A,'Data Repository Table'!$A$3,'Data Repository Table'!$B:$B,'EBIT Analysis'!$B$19,'Data Repository Table'!$C:$C,'EBIT Analysis'!$A21,'Data Repository Table'!$D:$D,'EBIT Analysis'!G$13)</f>
        <v>8797296.0201469176</v>
      </c>
      <c r="H21" s="121">
        <f>SUMIFS('Data Repository Table'!$J:$J,'Data Repository Table'!$A:$A,'Data Repository Table'!$A$3,'Data Repository Table'!$B:$B,'EBIT Analysis'!$B$19,'Data Repository Table'!$C:$C,'EBIT Analysis'!$A21,'Data Repository Table'!$D:$D,'EBIT Analysis'!H$13)</f>
        <v>7399801.6649996387</v>
      </c>
      <c r="I21" s="121">
        <f>SUMIFS('Data Repository Table'!$J:$J,'Data Repository Table'!$A:$A,'Data Repository Table'!$A$3,'Data Repository Table'!$B:$B,'EBIT Analysis'!$B$19,'Data Repository Table'!$C:$C,'EBIT Analysis'!$A21,'Data Repository Table'!$D:$D,'EBIT Analysis'!I$13)</f>
        <v>6292597.87327509</v>
      </c>
      <c r="J21" s="121">
        <f>SUMIFS('Data Repository Table'!$J:$J,'Data Repository Table'!$A:$A,'Data Repository Table'!$A$3,'Data Repository Table'!$B:$B,'EBIT Analysis'!$B$19,'Data Repository Table'!$C:$C,'EBIT Analysis'!$A21,'Data Repository Table'!$D:$D,'EBIT Analysis'!J$13)</f>
        <v>5862551.4695474999</v>
      </c>
      <c r="K21" s="121">
        <f>SUMIFS('Data Repository Table'!$J:$J,'Data Repository Table'!$A:$A,'Data Repository Table'!$A$3,'Data Repository Table'!$B:$B,'EBIT Analysis'!$B$19,'Data Repository Table'!$C:$C,'EBIT Analysis'!$A21,'Data Repository Table'!$D:$D,'EBIT Analysis'!K$13)</f>
        <v>7198677.8148285002</v>
      </c>
      <c r="L21" s="121">
        <f>SUMIFS('Data Repository Table'!$J:$J,'Data Repository Table'!$A:$A,'Data Repository Table'!$A$3,'Data Repository Table'!$B:$B,'EBIT Analysis'!$B$19,'Data Repository Table'!$C:$C,'EBIT Analysis'!$A21,'Data Repository Table'!$D:$D,'EBIT Analysis'!L$13)</f>
        <v>7481708.9511677492</v>
      </c>
      <c r="M21" s="121">
        <f>SUMIFS('Data Repository Table'!$J:$J,'Data Repository Table'!$A:$A,'Data Repository Table'!$A$3,'Data Repository Table'!$B:$B,'EBIT Analysis'!$B$19,'Data Repository Table'!$C:$C,'EBIT Analysis'!$A21,'Data Repository Table'!$D:$D,'EBIT Analysis'!M$13)</f>
        <v>8690888.6165351253</v>
      </c>
      <c r="N21" s="121">
        <f>SUMIFS('Data Repository Table'!$J:$J,'Data Repository Table'!$A:$A,'Data Repository Table'!$A$3,'Data Repository Table'!$B:$B,'EBIT Analysis'!$B$19,'Data Repository Table'!$C:$C,'EBIT Analysis'!$A21,'Data Repository Table'!$D:$D,'EBIT Analysis'!N$13)</f>
        <v>6732277.631081</v>
      </c>
      <c r="O21" s="121">
        <f>SUMIFS('Data Repository Table'!$J:$J,'Data Repository Table'!$A:$A,'Data Repository Table'!$A$3,'Data Repository Table'!$B:$B,'EBIT Analysis'!$B$19,'Data Repository Table'!$C:$C,'EBIT Analysis'!$A21,'Data Repository Table'!$D:$D,'EBIT Analysis'!O$13)</f>
        <v>8110761.1219654996</v>
      </c>
      <c r="P21" s="121">
        <f>SUMIFS('Data Repository Table'!$J:$J,'Data Repository Table'!$A:$A,'Data Repository Table'!$A$3,'Data Repository Table'!$B:$B,'EBIT Analysis'!$B$19,'Data Repository Table'!$C:$C,'EBIT Analysis'!$A21,'Data Repository Table'!$D:$D,'EBIT Analysis'!P$13)</f>
        <v>9479913.2630085014</v>
      </c>
      <c r="Q21" s="144">
        <f t="shared" si="0"/>
        <v>90723489.27980563</v>
      </c>
    </row>
    <row r="22" spans="1:18" s="84" customFormat="1">
      <c r="E22" s="124"/>
      <c r="F22" s="124"/>
      <c r="G22" s="124"/>
      <c r="H22" s="124"/>
      <c r="I22" s="124"/>
      <c r="J22" s="124"/>
      <c r="K22" s="124"/>
      <c r="L22" s="124"/>
      <c r="M22" s="124"/>
      <c r="N22" s="124"/>
      <c r="O22" s="124"/>
      <c r="P22" s="124"/>
      <c r="Q22" s="144"/>
    </row>
    <row r="23" spans="1:18">
      <c r="A23" s="80" t="s">
        <v>37</v>
      </c>
      <c r="B23" s="80" t="s">
        <v>116</v>
      </c>
      <c r="E23" s="121">
        <f>E15-E19</f>
        <v>2456292.3275362095</v>
      </c>
      <c r="F23" s="121">
        <f t="shared" ref="F23:P23" si="1">F15-F19</f>
        <v>918310.88787430618</v>
      </c>
      <c r="G23" s="121">
        <f t="shared" si="1"/>
        <v>1519674.7670411356</v>
      </c>
      <c r="H23" s="121">
        <f t="shared" si="1"/>
        <v>1671126.6978958244</v>
      </c>
      <c r="I23" s="121">
        <f t="shared" si="1"/>
        <v>1867603.7439484252</v>
      </c>
      <c r="J23" s="121">
        <f t="shared" si="1"/>
        <v>1873668.8420387572</v>
      </c>
      <c r="K23" s="121">
        <f t="shared" si="1"/>
        <v>2572779.3705296321</v>
      </c>
      <c r="L23" s="121">
        <f t="shared" si="1"/>
        <v>2504531.9499788238</v>
      </c>
      <c r="M23" s="121">
        <f t="shared" si="1"/>
        <v>2888063.9198026378</v>
      </c>
      <c r="N23" s="121">
        <f t="shared" si="1"/>
        <v>912936.10019635595</v>
      </c>
      <c r="O23" s="121">
        <f t="shared" si="1"/>
        <v>702117.95209483802</v>
      </c>
      <c r="P23" s="121">
        <f t="shared" si="1"/>
        <v>-165973.35311146174</v>
      </c>
      <c r="Q23" s="144">
        <f t="shared" si="0"/>
        <v>19721133.205825485</v>
      </c>
    </row>
    <row r="24" spans="1:18">
      <c r="A24" s="80" t="s">
        <v>65</v>
      </c>
      <c r="B24" s="80" t="s">
        <v>116</v>
      </c>
      <c r="E24" s="121">
        <f t="shared" ref="E24:P25" si="2">E16-E20</f>
        <v>5988499.8026137892</v>
      </c>
      <c r="F24" s="121">
        <f t="shared" si="2"/>
        <v>943434.10160639696</v>
      </c>
      <c r="G24" s="121">
        <f t="shared" si="2"/>
        <v>2328952.4387191646</v>
      </c>
      <c r="H24" s="121">
        <f t="shared" si="2"/>
        <v>-3360291.110331079</v>
      </c>
      <c r="I24" s="121">
        <f t="shared" si="2"/>
        <v>-6192464.2872408964</v>
      </c>
      <c r="J24" s="121">
        <f t="shared" si="2"/>
        <v>2604016.9804607946</v>
      </c>
      <c r="K24" s="121">
        <f t="shared" si="2"/>
        <v>8366591.2969236001</v>
      </c>
      <c r="L24" s="121">
        <f t="shared" si="2"/>
        <v>2112457.573284395</v>
      </c>
      <c r="M24" s="121">
        <f t="shared" si="2"/>
        <v>4631100.2007863969</v>
      </c>
      <c r="N24" s="121">
        <f t="shared" si="2"/>
        <v>2132931.991960397</v>
      </c>
      <c r="O24" s="121">
        <f t="shared" si="2"/>
        <v>-4294074.8102160059</v>
      </c>
      <c r="P24" s="121">
        <f t="shared" si="2"/>
        <v>7675095.9504671991</v>
      </c>
      <c r="Q24" s="144">
        <f t="shared" si="0"/>
        <v>22936250.12903415</v>
      </c>
    </row>
    <row r="25" spans="1:18">
      <c r="A25" s="80" t="s">
        <v>66</v>
      </c>
      <c r="B25" s="80" t="s">
        <v>116</v>
      </c>
      <c r="E25" s="121">
        <f t="shared" si="2"/>
        <v>4547848.2127075791</v>
      </c>
      <c r="F25" s="121">
        <f t="shared" si="2"/>
        <v>6542227.6080423184</v>
      </c>
      <c r="G25" s="121">
        <f t="shared" si="2"/>
        <v>4438176.8988530822</v>
      </c>
      <c r="H25" s="121">
        <f t="shared" si="2"/>
        <v>4415960.6020003622</v>
      </c>
      <c r="I25" s="121">
        <f t="shared" si="2"/>
        <v>5589126.5717249103</v>
      </c>
      <c r="J25" s="121">
        <f t="shared" si="2"/>
        <v>5264580.3424524991</v>
      </c>
      <c r="K25" s="121">
        <f t="shared" si="2"/>
        <v>8292411.5891714972</v>
      </c>
      <c r="L25" s="121">
        <f t="shared" si="2"/>
        <v>8295134.2778322492</v>
      </c>
      <c r="M25" s="121">
        <f t="shared" si="2"/>
        <v>5460903.0204648729</v>
      </c>
      <c r="N25" s="121">
        <f t="shared" si="2"/>
        <v>8279084.1609189995</v>
      </c>
      <c r="O25" s="121">
        <f t="shared" si="2"/>
        <v>6175874.2250345014</v>
      </c>
      <c r="P25" s="121">
        <f t="shared" si="2"/>
        <v>5640408.5879914984</v>
      </c>
      <c r="Q25" s="144">
        <f t="shared" si="0"/>
        <v>72941736.097194374</v>
      </c>
      <c r="R25" s="145"/>
    </row>
    <row r="26" spans="1:18">
      <c r="E26" s="121"/>
      <c r="F26" s="122"/>
      <c r="G26" s="122"/>
      <c r="H26" s="122"/>
      <c r="I26" s="122"/>
      <c r="J26" s="122"/>
      <c r="K26" s="122"/>
      <c r="L26" s="122"/>
      <c r="M26" s="122"/>
      <c r="N26" s="122"/>
      <c r="O26" s="122"/>
      <c r="P26" s="122"/>
      <c r="Q26" s="122"/>
    </row>
    <row r="51" spans="1:22" ht="19.899999999999999" customHeight="1">
      <c r="A51" s="119"/>
      <c r="B51" s="25"/>
      <c r="C51" s="25"/>
      <c r="D51" s="25"/>
      <c r="E51" s="25"/>
      <c r="F51" s="25"/>
      <c r="G51" s="25"/>
      <c r="H51" s="25"/>
      <c r="I51" s="25"/>
      <c r="J51" s="25"/>
      <c r="K51" s="25"/>
      <c r="L51" s="25"/>
      <c r="M51" s="25"/>
      <c r="N51" s="25"/>
      <c r="O51" s="25"/>
      <c r="P51" s="25"/>
    </row>
    <row r="52" spans="1:22" customFormat="1" ht="140.65" customHeight="1">
      <c r="A52" s="157" t="s">
        <v>117</v>
      </c>
      <c r="B52" s="158"/>
      <c r="C52" s="158"/>
      <c r="D52" s="158"/>
      <c r="E52" s="158"/>
      <c r="F52" s="158"/>
      <c r="G52" s="158"/>
      <c r="H52" s="158"/>
      <c r="I52" s="158"/>
      <c r="J52" s="158"/>
      <c r="K52" s="158"/>
      <c r="L52" s="158"/>
      <c r="M52" s="158"/>
      <c r="N52" s="158"/>
      <c r="O52" s="158"/>
      <c r="P52" s="158"/>
      <c r="Q52" s="158"/>
      <c r="R52" s="158"/>
      <c r="S52" s="158"/>
      <c r="T52" s="158"/>
      <c r="U52" s="158"/>
      <c r="V52" s="102"/>
    </row>
    <row r="54" spans="1:22" s="84" customFormat="1">
      <c r="A54" s="85" t="s">
        <v>19</v>
      </c>
      <c r="B54" s="85" t="s">
        <v>76</v>
      </c>
      <c r="C54" s="85" t="s">
        <v>51</v>
      </c>
      <c r="D54" s="85" t="s">
        <v>91</v>
      </c>
      <c r="E54" s="98">
        <v>41456</v>
      </c>
      <c r="F54" s="98">
        <v>41487</v>
      </c>
      <c r="G54" s="98">
        <v>41518</v>
      </c>
      <c r="H54" s="98">
        <v>41548</v>
      </c>
      <c r="I54" s="98">
        <v>41579</v>
      </c>
      <c r="J54" s="98">
        <v>41609</v>
      </c>
      <c r="K54" s="98">
        <v>41640</v>
      </c>
      <c r="L54" s="98">
        <v>41671</v>
      </c>
      <c r="M54" s="98">
        <v>41699</v>
      </c>
      <c r="N54" s="98">
        <v>41730</v>
      </c>
      <c r="O54" s="98">
        <v>41760</v>
      </c>
      <c r="P54" s="98">
        <v>41791</v>
      </c>
      <c r="Q54" s="101" t="s">
        <v>78</v>
      </c>
    </row>
    <row r="55" spans="1:22" s="84" customFormat="1">
      <c r="A55" s="85"/>
      <c r="B55" s="85"/>
      <c r="C55" s="85"/>
      <c r="D55" s="85"/>
      <c r="E55" s="100"/>
      <c r="F55" s="100"/>
      <c r="G55" s="100"/>
      <c r="H55" s="100"/>
      <c r="I55" s="100"/>
      <c r="J55" s="100"/>
      <c r="K55" s="100"/>
      <c r="L55" s="100"/>
      <c r="M55" s="100"/>
      <c r="N55" s="100"/>
      <c r="O55" s="100"/>
      <c r="P55" s="100"/>
      <c r="Q55" s="101"/>
    </row>
    <row r="56" spans="1:22">
      <c r="A56" s="80" t="s">
        <v>37</v>
      </c>
      <c r="B56" s="80" t="s">
        <v>116</v>
      </c>
      <c r="E56" s="125">
        <f>E23/E15</f>
        <v>0.41529437933894875</v>
      </c>
      <c r="F56" s="125">
        <f t="shared" ref="F56:P56" si="3">F23/F15</f>
        <v>0.16120151183040166</v>
      </c>
      <c r="G56" s="125">
        <f t="shared" si="3"/>
        <v>0.28887410723655493</v>
      </c>
      <c r="H56" s="125">
        <f t="shared" si="3"/>
        <v>0.32001932998338012</v>
      </c>
      <c r="I56" s="125">
        <f t="shared" si="3"/>
        <v>0.33869312626258291</v>
      </c>
      <c r="J56" s="125">
        <f t="shared" si="3"/>
        <v>0.34820783846476255</v>
      </c>
      <c r="K56" s="125">
        <f t="shared" si="3"/>
        <v>0.32889058147025918</v>
      </c>
      <c r="L56" s="125">
        <f t="shared" si="3"/>
        <v>0.36170053874987812</v>
      </c>
      <c r="M56" s="125">
        <f t="shared" si="3"/>
        <v>0.3957450352355435</v>
      </c>
      <c r="N56" s="125">
        <f t="shared" si="3"/>
        <v>0.17121060352256295</v>
      </c>
      <c r="O56" s="125">
        <f t="shared" si="3"/>
        <v>0.13014434409940612</v>
      </c>
      <c r="P56" s="125">
        <f t="shared" si="3"/>
        <v>-3.2015452692863752E-2</v>
      </c>
      <c r="Q56" s="125">
        <f>Q23/Q15</f>
        <v>0.27797794172946699</v>
      </c>
    </row>
    <row r="57" spans="1:22">
      <c r="A57" s="80" t="s">
        <v>65</v>
      </c>
      <c r="B57" s="80" t="s">
        <v>116</v>
      </c>
      <c r="E57" s="125">
        <f t="shared" ref="E57:Q58" si="4">E24/E16</f>
        <v>0.3455956940538133</v>
      </c>
      <c r="F57" s="125">
        <f t="shared" si="4"/>
        <v>6.4599684274176436E-2</v>
      </c>
      <c r="G57" s="125">
        <f t="shared" si="4"/>
        <v>0.14433359289184161</v>
      </c>
      <c r="H57" s="125">
        <f t="shared" si="4"/>
        <v>-0.22177748431522884</v>
      </c>
      <c r="I57" s="125">
        <f t="shared" si="4"/>
        <v>-0.44766201795834271</v>
      </c>
      <c r="J57" s="125">
        <f t="shared" si="4"/>
        <v>0.16732145063494736</v>
      </c>
      <c r="K57" s="125">
        <f t="shared" si="4"/>
        <v>0.37427618015254988</v>
      </c>
      <c r="L57" s="125">
        <f t="shared" si="4"/>
        <v>0.11368942332287189</v>
      </c>
      <c r="M57" s="125">
        <f t="shared" si="4"/>
        <v>0.23574321478746135</v>
      </c>
      <c r="N57" s="125">
        <f t="shared" si="4"/>
        <v>0.11675504697526991</v>
      </c>
      <c r="O57" s="125">
        <f t="shared" si="4"/>
        <v>-0.29356581548975247</v>
      </c>
      <c r="P57" s="125">
        <f t="shared" si="4"/>
        <v>0.47482161130642109</v>
      </c>
      <c r="Q57" s="125">
        <f t="shared" si="4"/>
        <v>0.11340244014940312</v>
      </c>
    </row>
    <row r="58" spans="1:22">
      <c r="A58" s="80" t="s">
        <v>66</v>
      </c>
      <c r="B58" s="80" t="s">
        <v>116</v>
      </c>
      <c r="E58" s="125">
        <f t="shared" si="4"/>
        <v>0.35762388953297342</v>
      </c>
      <c r="F58" s="125">
        <f t="shared" si="4"/>
        <v>0.5013107546263732</v>
      </c>
      <c r="G58" s="125">
        <f t="shared" si="4"/>
        <v>0.33532439120342417</v>
      </c>
      <c r="H58" s="125">
        <f t="shared" si="4"/>
        <v>0.37373471996246976</v>
      </c>
      <c r="I58" s="125">
        <f t="shared" si="4"/>
        <v>0.47039691903281722</v>
      </c>
      <c r="J58" s="125">
        <f t="shared" si="4"/>
        <v>0.47313004208100951</v>
      </c>
      <c r="K58" s="125">
        <f t="shared" si="4"/>
        <v>0.5353020289864372</v>
      </c>
      <c r="L58" s="125">
        <f t="shared" si="4"/>
        <v>0.52577909011510338</v>
      </c>
      <c r="M58" s="125">
        <f t="shared" si="4"/>
        <v>0.38588068285200638</v>
      </c>
      <c r="N58" s="125">
        <f t="shared" si="4"/>
        <v>0.55152119278952894</v>
      </c>
      <c r="O58" s="125">
        <f t="shared" si="4"/>
        <v>0.43228332459198315</v>
      </c>
      <c r="P58" s="125">
        <f t="shared" si="4"/>
        <v>0.37303495544431575</v>
      </c>
      <c r="Q58" s="125">
        <f t="shared" si="4"/>
        <v>0.44567644671722018</v>
      </c>
    </row>
  </sheetData>
  <mergeCells count="3">
    <mergeCell ref="A4:R4"/>
    <mergeCell ref="A12:U12"/>
    <mergeCell ref="A52:U52"/>
  </mergeCells>
  <conditionalFormatting sqref="E23:E26 F23:P25">
    <cfRule type="colorScale" priority="10">
      <colorScale>
        <cfvo type="min"/>
        <cfvo type="percentile" val="50"/>
        <cfvo type="max"/>
        <color rgb="FFF8696B"/>
        <color rgb="FFFCFCFF"/>
        <color rgb="FF5A8AC6"/>
      </colorScale>
    </cfRule>
  </conditionalFormatting>
  <conditionalFormatting sqref="E15:Q17 Q18:Q25">
    <cfRule type="colorScale" priority="8">
      <colorScale>
        <cfvo type="min"/>
        <cfvo type="percentile" val="50"/>
        <cfvo type="max"/>
        <color rgb="FFF8696B"/>
        <color rgb="FFFCFCFF"/>
        <color rgb="FF5A8AC6"/>
      </colorScale>
    </cfRule>
  </conditionalFormatting>
  <conditionalFormatting sqref="E19:P21">
    <cfRule type="colorScale" priority="7">
      <colorScale>
        <cfvo type="min"/>
        <cfvo type="percentile" val="50"/>
        <cfvo type="max"/>
        <color rgb="FF5A8AC6"/>
        <color rgb="FFFCFCFF"/>
        <color rgb="FFF8696B"/>
      </colorScale>
    </cfRule>
  </conditionalFormatting>
  <conditionalFormatting sqref="E56:Q58">
    <cfRule type="colorScale" priority="4">
      <colorScale>
        <cfvo type="min"/>
        <cfvo type="percentile" val="50"/>
        <cfvo type="max"/>
        <color rgb="FFF8696B"/>
        <color rgb="FFFCFCFF"/>
        <color rgb="FF63BE7B"/>
      </colorScale>
    </cfRule>
  </conditionalFormatting>
  <conditionalFormatting sqref="E56:P58">
    <cfRule type="colorScale" priority="1">
      <colorScale>
        <cfvo type="min"/>
        <cfvo type="percentile" val="50"/>
        <cfvo type="max"/>
        <color rgb="FFF8696B"/>
        <color rgb="FFFCFCFF"/>
        <color rgb="FF5A8AC6"/>
      </colorScale>
    </cfRule>
  </conditionalFormatting>
  <conditionalFormatting sqref="Q56:Q58">
    <cfRule type="colorScale" priority="2">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V1010"/>
  <sheetViews>
    <sheetView workbookViewId="0"/>
  </sheetViews>
  <sheetFormatPr defaultColWidth="14.42578125" defaultRowHeight="15" customHeight="1"/>
  <cols>
    <col min="1" max="14" width="26.7109375" style="2" customWidth="1"/>
    <col min="15" max="22" width="8.7109375" style="2" customWidth="1"/>
    <col min="23" max="16384" width="14.42578125" style="2"/>
  </cols>
  <sheetData>
    <row r="1" spans="1:22" s="21" customFormat="1" ht="42.6" customHeight="1">
      <c r="A1" s="159" t="s">
        <v>118</v>
      </c>
      <c r="B1" s="172"/>
      <c r="C1" s="172"/>
      <c r="D1" s="172"/>
      <c r="E1" s="172"/>
      <c r="F1" s="41"/>
      <c r="G1" s="41"/>
      <c r="H1" s="41"/>
      <c r="I1" s="41"/>
      <c r="J1" s="41"/>
      <c r="K1" s="41"/>
      <c r="L1" s="41"/>
      <c r="M1" s="41"/>
      <c r="N1" s="41"/>
      <c r="O1" s="41"/>
      <c r="P1" s="41"/>
      <c r="Q1" s="41"/>
      <c r="R1" s="41"/>
      <c r="S1" s="41"/>
      <c r="T1" s="41"/>
      <c r="U1" s="41"/>
      <c r="V1" s="41"/>
    </row>
    <row r="2" spans="1:22" ht="119.65" customHeight="1">
      <c r="A2" s="160" t="s">
        <v>119</v>
      </c>
      <c r="B2" s="173"/>
      <c r="C2" s="173"/>
      <c r="D2" s="173"/>
      <c r="E2" s="173"/>
      <c r="F2" s="173"/>
      <c r="G2" s="173"/>
      <c r="H2" s="173"/>
      <c r="I2" s="173"/>
      <c r="J2" s="173"/>
      <c r="K2" s="173"/>
    </row>
    <row r="3" spans="1:22" ht="12.75" customHeight="1">
      <c r="A3" s="44"/>
    </row>
    <row r="4" spans="1:22" s="21" customFormat="1" ht="72" customHeight="1">
      <c r="A4" s="161" t="s">
        <v>120</v>
      </c>
      <c r="B4" s="168"/>
      <c r="C4" s="168"/>
      <c r="D4" s="168"/>
      <c r="E4" s="168"/>
      <c r="F4" s="168"/>
      <c r="G4" s="168"/>
      <c r="H4" s="168"/>
      <c r="I4" s="168"/>
      <c r="J4" s="168"/>
    </row>
    <row r="5" spans="1:22" s="21" customFormat="1" ht="20.65" customHeight="1">
      <c r="A5" s="48"/>
      <c r="B5" s="26"/>
      <c r="C5" s="26"/>
      <c r="D5" s="26"/>
      <c r="E5" s="26"/>
      <c r="F5" s="26"/>
      <c r="G5" s="26"/>
      <c r="H5" s="26"/>
      <c r="I5" s="26"/>
      <c r="J5" s="26"/>
    </row>
    <row r="6" spans="1:22" s="150" customFormat="1" ht="13.15" customHeight="1">
      <c r="A6" s="161" t="s">
        <v>121</v>
      </c>
      <c r="B6" s="168"/>
      <c r="C6" s="168"/>
      <c r="D6" s="168"/>
      <c r="E6" s="168"/>
      <c r="F6" s="168"/>
      <c r="G6" s="168"/>
      <c r="H6" s="168"/>
      <c r="I6" s="168"/>
      <c r="J6" s="168"/>
      <c r="K6" s="168"/>
      <c r="L6" s="168"/>
      <c r="M6" s="168"/>
      <c r="N6" s="168"/>
      <c r="O6" s="168"/>
      <c r="P6" s="168"/>
      <c r="Q6" s="168"/>
      <c r="R6" s="168"/>
      <c r="S6" s="168"/>
      <c r="T6" s="168"/>
      <c r="U6" s="168"/>
      <c r="V6" s="168"/>
    </row>
    <row r="7" spans="1:22" s="21" customFormat="1" ht="30" customHeight="1">
      <c r="A7" s="36" t="s">
        <v>122</v>
      </c>
    </row>
    <row r="8" spans="1:22" s="21" customFormat="1" ht="12.75" customHeight="1">
      <c r="A8" s="45" t="s">
        <v>123</v>
      </c>
      <c r="B8" s="46"/>
      <c r="C8" s="29" t="s">
        <v>124</v>
      </c>
      <c r="D8" s="29" t="s">
        <v>125</v>
      </c>
      <c r="E8" s="29" t="s">
        <v>126</v>
      </c>
      <c r="F8" s="29" t="s">
        <v>127</v>
      </c>
      <c r="G8" s="29" t="s">
        <v>128</v>
      </c>
      <c r="H8" s="29" t="s">
        <v>129</v>
      </c>
      <c r="I8" s="29" t="s">
        <v>130</v>
      </c>
      <c r="J8" s="29" t="s">
        <v>131</v>
      </c>
      <c r="K8" s="29" t="s">
        <v>132</v>
      </c>
      <c r="L8" s="29" t="s">
        <v>133</v>
      </c>
      <c r="M8" s="29" t="s">
        <v>134</v>
      </c>
      <c r="N8" s="29" t="s">
        <v>135</v>
      </c>
    </row>
    <row r="9" spans="1:22" ht="12.75" customHeight="1">
      <c r="A9" s="23" t="s">
        <v>136</v>
      </c>
      <c r="B9" s="6" t="s">
        <v>79</v>
      </c>
      <c r="C9" s="73" t="e">
        <f>SUMIFS(#REF!,#REF!,'Variance Analysis'!$B9,#REF!,'Variance Analysis'!$A9)</f>
        <v>#REF!</v>
      </c>
      <c r="D9" s="73" t="e">
        <f>SUMIFS(#REF!,#REF!,'Variance Analysis'!$B9,#REF!,'Variance Analysis'!$A9)</f>
        <v>#REF!</v>
      </c>
      <c r="E9" s="73" t="e">
        <f>SUMIFS(#REF!,#REF!,'Variance Analysis'!$B9,#REF!,'Variance Analysis'!$A9)</f>
        <v>#REF!</v>
      </c>
      <c r="F9" s="73" t="e">
        <f>SUMIFS(#REF!,#REF!,'Variance Analysis'!$B9,#REF!,'Variance Analysis'!$A9)</f>
        <v>#REF!</v>
      </c>
      <c r="G9" s="73" t="e">
        <f>SUMIFS(#REF!,#REF!,'Variance Analysis'!$B9,#REF!,'Variance Analysis'!$A9)</f>
        <v>#REF!</v>
      </c>
      <c r="H9" s="73" t="e">
        <f>SUMIFS(#REF!,#REF!,'Variance Analysis'!$B9,#REF!,'Variance Analysis'!$A9)</f>
        <v>#REF!</v>
      </c>
      <c r="I9" s="73" t="e">
        <f>SUMIFS(#REF!,#REF!,'Variance Analysis'!$B9,#REF!,'Variance Analysis'!$A9)</f>
        <v>#REF!</v>
      </c>
      <c r="J9" s="73" t="e">
        <f>SUMIFS(#REF!,#REF!,'Variance Analysis'!$B9,#REF!,'Variance Analysis'!$A9)</f>
        <v>#REF!</v>
      </c>
      <c r="K9" s="73" t="e">
        <f>SUMIFS(#REF!,#REF!,'Variance Analysis'!$B9,#REF!,'Variance Analysis'!$A9)</f>
        <v>#REF!</v>
      </c>
      <c r="L9" s="73" t="e">
        <f>SUMIFS(#REF!,#REF!,'Variance Analysis'!$B9,#REF!,'Variance Analysis'!$A9)</f>
        <v>#REF!</v>
      </c>
      <c r="M9" s="73" t="e">
        <f>SUMIFS(#REF!,#REF!,'Variance Analysis'!$B9,#REF!,'Variance Analysis'!$A9)</f>
        <v>#REF!</v>
      </c>
      <c r="N9" s="73" t="e">
        <f>SUMIFS(#REF!,#REF!,'Variance Analysis'!$B9,#REF!,'Variance Analysis'!$A9)</f>
        <v>#REF!</v>
      </c>
      <c r="O9" s="24"/>
      <c r="P9" s="24"/>
      <c r="Q9" s="24"/>
      <c r="R9" s="24"/>
      <c r="S9" s="24"/>
      <c r="T9" s="24"/>
      <c r="U9" s="24"/>
      <c r="V9" s="24"/>
    </row>
    <row r="10" spans="1:22" ht="12.75" customHeight="1">
      <c r="A10" s="23" t="s">
        <v>136</v>
      </c>
      <c r="B10" s="23" t="s">
        <v>137</v>
      </c>
      <c r="C10" s="73" t="e">
        <f>SUMIFS(#REF!,#REF!,'Variance Analysis'!$B10,#REF!,'Variance Analysis'!$A10)</f>
        <v>#REF!</v>
      </c>
      <c r="D10" s="73" t="e">
        <f>SUMIFS(#REF!,#REF!,'Variance Analysis'!$B10,#REF!,'Variance Analysis'!$A10)</f>
        <v>#REF!</v>
      </c>
      <c r="E10" s="73" t="e">
        <f>SUMIFS(#REF!,#REF!,'Variance Analysis'!$B10,#REF!,'Variance Analysis'!$A10)</f>
        <v>#REF!</v>
      </c>
      <c r="F10" s="73" t="e">
        <f>SUMIFS(#REF!,#REF!,'Variance Analysis'!$B10,#REF!,'Variance Analysis'!$A10)</f>
        <v>#REF!</v>
      </c>
      <c r="G10" s="73" t="e">
        <f>SUMIFS(#REF!,#REF!,'Variance Analysis'!$B10,#REF!,'Variance Analysis'!$A10)</f>
        <v>#REF!</v>
      </c>
      <c r="H10" s="73" t="e">
        <f>SUMIFS(#REF!,#REF!,'Variance Analysis'!$B10,#REF!,'Variance Analysis'!$A10)</f>
        <v>#REF!</v>
      </c>
      <c r="I10" s="73" t="e">
        <f>SUMIFS(#REF!,#REF!,'Variance Analysis'!$B10,#REF!,'Variance Analysis'!$A10)</f>
        <v>#REF!</v>
      </c>
      <c r="J10" s="73" t="e">
        <f>SUMIFS(#REF!,#REF!,'Variance Analysis'!$B10,#REF!,'Variance Analysis'!$A10)</f>
        <v>#REF!</v>
      </c>
      <c r="K10" s="73" t="e">
        <f>SUMIFS(#REF!,#REF!,'Variance Analysis'!$B10,#REF!,'Variance Analysis'!$A10)</f>
        <v>#REF!</v>
      </c>
      <c r="L10" s="73" t="e">
        <f>SUMIFS(#REF!,#REF!,'Variance Analysis'!$B10,#REF!,'Variance Analysis'!$A10)</f>
        <v>#REF!</v>
      </c>
      <c r="M10" s="73" t="e">
        <f>SUMIFS(#REF!,#REF!,'Variance Analysis'!$B10,#REF!,'Variance Analysis'!$A10)</f>
        <v>#REF!</v>
      </c>
      <c r="N10" s="73" t="e">
        <f>SUMIFS(#REF!,#REF!,'Variance Analysis'!$B10,#REF!,'Variance Analysis'!$A10)</f>
        <v>#REF!</v>
      </c>
      <c r="O10" s="24"/>
      <c r="P10" s="24"/>
      <c r="Q10" s="24"/>
      <c r="R10" s="24"/>
      <c r="S10" s="24"/>
      <c r="T10" s="24"/>
      <c r="U10" s="24"/>
      <c r="V10" s="24"/>
    </row>
    <row r="11" spans="1:22" ht="12.75" customHeight="1">
      <c r="A11" s="23" t="s">
        <v>136</v>
      </c>
      <c r="B11" s="23" t="s">
        <v>138</v>
      </c>
      <c r="C11" s="73" t="e">
        <f>SUMIFS(#REF!,#REF!,'Variance Analysis'!$B11,#REF!,'Variance Analysis'!$A11)</f>
        <v>#REF!</v>
      </c>
      <c r="D11" s="73" t="e">
        <f>SUMIFS(#REF!,#REF!,'Variance Analysis'!$B11,#REF!,'Variance Analysis'!$A11)</f>
        <v>#REF!</v>
      </c>
      <c r="E11" s="73" t="e">
        <f>SUMIFS(#REF!,#REF!,'Variance Analysis'!$B11,#REF!,'Variance Analysis'!$A11)</f>
        <v>#REF!</v>
      </c>
      <c r="F11" s="73" t="e">
        <f>SUMIFS(#REF!,#REF!,'Variance Analysis'!$B11,#REF!,'Variance Analysis'!$A11)</f>
        <v>#REF!</v>
      </c>
      <c r="G11" s="73" t="e">
        <f>SUMIFS(#REF!,#REF!,'Variance Analysis'!$B11,#REF!,'Variance Analysis'!$A11)</f>
        <v>#REF!</v>
      </c>
      <c r="H11" s="73" t="e">
        <f>SUMIFS(#REF!,#REF!,'Variance Analysis'!$B11,#REF!,'Variance Analysis'!$A11)</f>
        <v>#REF!</v>
      </c>
      <c r="I11" s="73" t="e">
        <f>SUMIFS(#REF!,#REF!,'Variance Analysis'!$B11,#REF!,'Variance Analysis'!$A11)</f>
        <v>#REF!</v>
      </c>
      <c r="J11" s="73" t="e">
        <f>SUMIFS(#REF!,#REF!,'Variance Analysis'!$B11,#REF!,'Variance Analysis'!$A11)</f>
        <v>#REF!</v>
      </c>
      <c r="K11" s="73" t="e">
        <f>SUMIFS(#REF!,#REF!,'Variance Analysis'!$B11,#REF!,'Variance Analysis'!$A11)</f>
        <v>#REF!</v>
      </c>
      <c r="L11" s="73" t="e">
        <f>SUMIFS(#REF!,#REF!,'Variance Analysis'!$B11,#REF!,'Variance Analysis'!$A11)</f>
        <v>#REF!</v>
      </c>
      <c r="M11" s="73" t="e">
        <f>SUMIFS(#REF!,#REF!,'Variance Analysis'!$B11,#REF!,'Variance Analysis'!$A11)</f>
        <v>#REF!</v>
      </c>
      <c r="N11" s="73" t="e">
        <f>SUMIFS(#REF!,#REF!,'Variance Analysis'!$B11,#REF!,'Variance Analysis'!$A11)</f>
        <v>#REF!</v>
      </c>
      <c r="O11" s="24"/>
      <c r="P11" s="24"/>
      <c r="Q11" s="24"/>
      <c r="R11" s="24"/>
      <c r="S11" s="24"/>
      <c r="T11" s="24"/>
      <c r="U11" s="24"/>
      <c r="V11" s="24"/>
    </row>
    <row r="12" spans="1:22" ht="12.75" customHeight="1">
      <c r="A12" s="23" t="s">
        <v>136</v>
      </c>
      <c r="B12" s="23" t="s">
        <v>139</v>
      </c>
      <c r="C12" s="73" t="e">
        <f>SUMIFS(#REF!,#REF!,$A$12)</f>
        <v>#REF!</v>
      </c>
      <c r="D12" s="73" t="e">
        <f>SUMIFS(#REF!,#REF!,$A$12)</f>
        <v>#REF!</v>
      </c>
      <c r="E12" s="73" t="e">
        <f>SUMIFS(#REF!,#REF!,$A$12)</f>
        <v>#REF!</v>
      </c>
      <c r="F12" s="73" t="e">
        <f>SUMIFS(#REF!,#REF!,$A$12)</f>
        <v>#REF!</v>
      </c>
      <c r="G12" s="73" t="e">
        <f>SUMIFS(#REF!,#REF!,$A$12)</f>
        <v>#REF!</v>
      </c>
      <c r="H12" s="73" t="e">
        <f>SUMIFS(#REF!,#REF!,$A$12)</f>
        <v>#REF!</v>
      </c>
      <c r="I12" s="73" t="e">
        <f>SUMIFS(#REF!,#REF!,$A$12)</f>
        <v>#REF!</v>
      </c>
      <c r="J12" s="73" t="e">
        <f>SUMIFS(#REF!,#REF!,$A$12)</f>
        <v>#REF!</v>
      </c>
      <c r="K12" s="73" t="e">
        <f>SUMIFS(#REF!,#REF!,$A$12)</f>
        <v>#REF!</v>
      </c>
      <c r="L12" s="73" t="e">
        <f>SUMIFS(#REF!,#REF!,$A$12)</f>
        <v>#REF!</v>
      </c>
      <c r="M12" s="73" t="e">
        <f>SUMIFS(#REF!,#REF!,$A$12)</f>
        <v>#REF!</v>
      </c>
      <c r="N12" s="73" t="e">
        <f>SUMIFS(#REF!,#REF!,$A$12)</f>
        <v>#REF!</v>
      </c>
      <c r="O12" s="24"/>
      <c r="P12" s="24"/>
      <c r="Q12" s="24"/>
      <c r="R12" s="24"/>
      <c r="S12" s="24"/>
      <c r="T12" s="24"/>
      <c r="U12" s="24"/>
      <c r="V12" s="24"/>
    </row>
    <row r="13" spans="1:22" ht="12.75" customHeight="1">
      <c r="A13" s="23" t="s">
        <v>140</v>
      </c>
      <c r="B13" s="23" t="s">
        <v>79</v>
      </c>
      <c r="C13" s="73" t="e">
        <f>SUMIFS(#REF!,#REF!,'Variance Analysis'!$B13,#REF!,'Variance Analysis'!$A13)</f>
        <v>#REF!</v>
      </c>
      <c r="D13" s="73" t="e">
        <f>SUMIFS(#REF!,#REF!,'Variance Analysis'!$B13,#REF!,'Variance Analysis'!$A13)</f>
        <v>#REF!</v>
      </c>
      <c r="E13" s="73" t="e">
        <f>SUMIFS(#REF!,#REF!,'Variance Analysis'!$B13,#REF!,'Variance Analysis'!$A13)</f>
        <v>#REF!</v>
      </c>
      <c r="F13" s="73" t="e">
        <f>SUMIFS(#REF!,#REF!,'Variance Analysis'!$B13,#REF!,'Variance Analysis'!$A13)</f>
        <v>#REF!</v>
      </c>
      <c r="G13" s="73" t="e">
        <f>SUMIFS(#REF!,#REF!,'Variance Analysis'!$B13,#REF!,'Variance Analysis'!$A13)</f>
        <v>#REF!</v>
      </c>
      <c r="H13" s="73" t="e">
        <f>SUMIFS(#REF!,#REF!,'Variance Analysis'!$B13,#REF!,'Variance Analysis'!$A13)</f>
        <v>#REF!</v>
      </c>
      <c r="I13" s="73" t="e">
        <f>SUMIFS(#REF!,#REF!,'Variance Analysis'!$B13,#REF!,'Variance Analysis'!$A13)</f>
        <v>#REF!</v>
      </c>
      <c r="J13" s="73" t="e">
        <f>SUMIFS(#REF!,#REF!,'Variance Analysis'!$B13,#REF!,'Variance Analysis'!$A13)</f>
        <v>#REF!</v>
      </c>
      <c r="K13" s="73" t="e">
        <f>SUMIFS(#REF!,#REF!,'Variance Analysis'!$B13,#REF!,'Variance Analysis'!$A13)</f>
        <v>#REF!</v>
      </c>
      <c r="L13" s="73" t="e">
        <f>SUMIFS(#REF!,#REF!,'Variance Analysis'!$B13,#REF!,'Variance Analysis'!$A13)</f>
        <v>#REF!</v>
      </c>
      <c r="M13" s="73" t="e">
        <f>SUMIFS(#REF!,#REF!,'Variance Analysis'!$B13,#REF!,'Variance Analysis'!$A13)</f>
        <v>#REF!</v>
      </c>
      <c r="N13" s="73" t="e">
        <f>SUMIFS(#REF!,#REF!,'Variance Analysis'!$B13,#REF!,'Variance Analysis'!$A13)</f>
        <v>#REF!</v>
      </c>
      <c r="O13" s="24"/>
      <c r="P13" s="24"/>
      <c r="Q13" s="24"/>
      <c r="R13" s="24"/>
      <c r="S13" s="24"/>
      <c r="T13" s="24"/>
      <c r="U13" s="24"/>
      <c r="V13" s="24"/>
    </row>
    <row r="14" spans="1:22" ht="12.75" customHeight="1">
      <c r="A14" s="23" t="s">
        <v>140</v>
      </c>
      <c r="B14" s="23" t="s">
        <v>137</v>
      </c>
      <c r="C14" s="73" t="e">
        <f>SUMIFS(#REF!,#REF!,'Variance Analysis'!$B14,#REF!,'Variance Analysis'!$A14)</f>
        <v>#REF!</v>
      </c>
      <c r="D14" s="73" t="e">
        <f>SUMIFS(#REF!,#REF!,'Variance Analysis'!$B14,#REF!,'Variance Analysis'!$A14)</f>
        <v>#REF!</v>
      </c>
      <c r="E14" s="73" t="e">
        <f>SUMIFS(#REF!,#REF!,'Variance Analysis'!$B14,#REF!,'Variance Analysis'!$A14)</f>
        <v>#REF!</v>
      </c>
      <c r="F14" s="73" t="e">
        <f>SUMIFS(#REF!,#REF!,'Variance Analysis'!$B14,#REF!,'Variance Analysis'!$A14)</f>
        <v>#REF!</v>
      </c>
      <c r="G14" s="73" t="e">
        <f>SUMIFS(#REF!,#REF!,'Variance Analysis'!$B14,#REF!,'Variance Analysis'!$A14)</f>
        <v>#REF!</v>
      </c>
      <c r="H14" s="73" t="e">
        <f>SUMIFS(#REF!,#REF!,'Variance Analysis'!$B14,#REF!,'Variance Analysis'!$A14)</f>
        <v>#REF!</v>
      </c>
      <c r="I14" s="73" t="e">
        <f>SUMIFS(#REF!,#REF!,'Variance Analysis'!$B14,#REF!,'Variance Analysis'!$A14)</f>
        <v>#REF!</v>
      </c>
      <c r="J14" s="73" t="e">
        <f>SUMIFS(#REF!,#REF!,'Variance Analysis'!$B14,#REF!,'Variance Analysis'!$A14)</f>
        <v>#REF!</v>
      </c>
      <c r="K14" s="73" t="e">
        <f>SUMIFS(#REF!,#REF!,'Variance Analysis'!$B14,#REF!,'Variance Analysis'!$A14)</f>
        <v>#REF!</v>
      </c>
      <c r="L14" s="73" t="e">
        <f>SUMIFS(#REF!,#REF!,'Variance Analysis'!$B14,#REF!,'Variance Analysis'!$A14)</f>
        <v>#REF!</v>
      </c>
      <c r="M14" s="73" t="e">
        <f>SUMIFS(#REF!,#REF!,'Variance Analysis'!$B14,#REF!,'Variance Analysis'!$A14)</f>
        <v>#REF!</v>
      </c>
      <c r="N14" s="73" t="e">
        <f>SUMIFS(#REF!,#REF!,'Variance Analysis'!$B14,#REF!,'Variance Analysis'!$A14)</f>
        <v>#REF!</v>
      </c>
      <c r="O14" s="24"/>
      <c r="P14" s="24"/>
      <c r="Q14" s="24"/>
      <c r="R14" s="24"/>
      <c r="S14" s="24"/>
      <c r="T14" s="24"/>
      <c r="U14" s="24"/>
      <c r="V14" s="24"/>
    </row>
    <row r="15" spans="1:22" ht="12.75" customHeight="1">
      <c r="A15" s="23" t="s">
        <v>140</v>
      </c>
      <c r="B15" s="23" t="s">
        <v>138</v>
      </c>
      <c r="C15" s="73" t="e">
        <f>SUMIFS(#REF!,#REF!,'Variance Analysis'!$B15,#REF!,'Variance Analysis'!$A15)</f>
        <v>#REF!</v>
      </c>
      <c r="D15" s="73" t="e">
        <f>SUMIFS(#REF!,#REF!,'Variance Analysis'!$B15,#REF!,'Variance Analysis'!$A15)</f>
        <v>#REF!</v>
      </c>
      <c r="E15" s="73" t="e">
        <f>SUMIFS(#REF!,#REF!,'Variance Analysis'!$B15,#REF!,'Variance Analysis'!$A15)</f>
        <v>#REF!</v>
      </c>
      <c r="F15" s="73" t="e">
        <f>SUMIFS(#REF!,#REF!,'Variance Analysis'!$B15,#REF!,'Variance Analysis'!$A15)</f>
        <v>#REF!</v>
      </c>
      <c r="G15" s="73" t="e">
        <f>SUMIFS(#REF!,#REF!,'Variance Analysis'!$B15,#REF!,'Variance Analysis'!$A15)</f>
        <v>#REF!</v>
      </c>
      <c r="H15" s="73" t="e">
        <f>SUMIFS(#REF!,#REF!,'Variance Analysis'!$B15,#REF!,'Variance Analysis'!$A15)</f>
        <v>#REF!</v>
      </c>
      <c r="I15" s="73" t="e">
        <f>SUMIFS(#REF!,#REF!,'Variance Analysis'!$B15,#REF!,'Variance Analysis'!$A15)</f>
        <v>#REF!</v>
      </c>
      <c r="J15" s="73" t="e">
        <f>SUMIFS(#REF!,#REF!,'Variance Analysis'!$B15,#REF!,'Variance Analysis'!$A15)</f>
        <v>#REF!</v>
      </c>
      <c r="K15" s="73" t="e">
        <f>SUMIFS(#REF!,#REF!,'Variance Analysis'!$B15,#REF!,'Variance Analysis'!$A15)</f>
        <v>#REF!</v>
      </c>
      <c r="L15" s="73" t="e">
        <f>SUMIFS(#REF!,#REF!,'Variance Analysis'!$B15,#REF!,'Variance Analysis'!$A15)</f>
        <v>#REF!</v>
      </c>
      <c r="M15" s="73" t="e">
        <f>SUMIFS(#REF!,#REF!,'Variance Analysis'!$B15,#REF!,'Variance Analysis'!$A15)</f>
        <v>#REF!</v>
      </c>
      <c r="N15" s="73" t="e">
        <f>SUMIFS(#REF!,#REF!,'Variance Analysis'!$B15,#REF!,'Variance Analysis'!$A15)</f>
        <v>#REF!</v>
      </c>
      <c r="O15" s="24"/>
      <c r="P15" s="24"/>
      <c r="Q15" s="24"/>
      <c r="R15" s="24"/>
      <c r="S15" s="24"/>
      <c r="T15" s="24"/>
      <c r="U15" s="24"/>
      <c r="V15" s="24"/>
    </row>
    <row r="16" spans="1:22" ht="12.75" customHeight="1">
      <c r="A16" s="23" t="s">
        <v>140</v>
      </c>
      <c r="B16" s="23" t="s">
        <v>139</v>
      </c>
      <c r="C16" s="73" t="e">
        <f>SUMIFS(#REF!,#REF!,$A$16)</f>
        <v>#REF!</v>
      </c>
      <c r="D16" s="73" t="e">
        <f>SUMIFS(#REF!,#REF!,$A$16)</f>
        <v>#REF!</v>
      </c>
      <c r="E16" s="73" t="e">
        <f>SUMIFS(#REF!,#REF!,$A$16)</f>
        <v>#REF!</v>
      </c>
      <c r="F16" s="73" t="e">
        <f>SUMIFS(#REF!,#REF!,$A$16)</f>
        <v>#REF!</v>
      </c>
      <c r="G16" s="73" t="e">
        <f>SUMIFS(#REF!,#REF!,$A$16)</f>
        <v>#REF!</v>
      </c>
      <c r="H16" s="73" t="e">
        <f>SUMIFS(#REF!,#REF!,$A$16)</f>
        <v>#REF!</v>
      </c>
      <c r="I16" s="73" t="e">
        <f>SUMIFS(#REF!,#REF!,$A$16)</f>
        <v>#REF!</v>
      </c>
      <c r="J16" s="73" t="e">
        <f>SUMIFS(#REF!,#REF!,$A$16)</f>
        <v>#REF!</v>
      </c>
      <c r="K16" s="73" t="e">
        <f>SUMIFS(#REF!,#REF!,$A$16)</f>
        <v>#REF!</v>
      </c>
      <c r="L16" s="73" t="e">
        <f>SUMIFS(#REF!,#REF!,$A$16)</f>
        <v>#REF!</v>
      </c>
      <c r="M16" s="73" t="e">
        <f>SUMIFS(#REF!,#REF!,$A$16)</f>
        <v>#REF!</v>
      </c>
      <c r="N16" s="73" t="e">
        <f>SUMIFS(#REF!,#REF!,$A$16)</f>
        <v>#REF!</v>
      </c>
      <c r="O16" s="24"/>
      <c r="P16" s="24"/>
      <c r="Q16" s="24"/>
      <c r="R16" s="24"/>
      <c r="S16" s="24"/>
      <c r="T16" s="24"/>
      <c r="U16" s="24"/>
      <c r="V16" s="24"/>
    </row>
    <row r="17" spans="1:22" ht="12.75" customHeight="1">
      <c r="A17" s="23" t="s">
        <v>141</v>
      </c>
      <c r="B17" s="23" t="s">
        <v>79</v>
      </c>
      <c r="C17" s="73" t="e">
        <f>SUMIFS(#REF!,#REF!,'Variance Analysis'!$B17,#REF!,'Variance Analysis'!$A17)</f>
        <v>#REF!</v>
      </c>
      <c r="D17" s="73" t="e">
        <f>SUMIFS(#REF!,#REF!,'Variance Analysis'!$B17,#REF!,'Variance Analysis'!$A17)</f>
        <v>#REF!</v>
      </c>
      <c r="E17" s="73" t="e">
        <f>SUMIFS(#REF!,#REF!,'Variance Analysis'!$B17,#REF!,'Variance Analysis'!$A17)</f>
        <v>#REF!</v>
      </c>
      <c r="F17" s="73" t="e">
        <f>SUMIFS(#REF!,#REF!,'Variance Analysis'!$B17,#REF!,'Variance Analysis'!$A17)</f>
        <v>#REF!</v>
      </c>
      <c r="G17" s="73" t="e">
        <f>SUMIFS(#REF!,#REF!,'Variance Analysis'!$B17,#REF!,'Variance Analysis'!$A17)</f>
        <v>#REF!</v>
      </c>
      <c r="H17" s="73" t="e">
        <f>SUMIFS(#REF!,#REF!,'Variance Analysis'!$B17,#REF!,'Variance Analysis'!$A17)</f>
        <v>#REF!</v>
      </c>
      <c r="I17" s="73" t="e">
        <f>SUMIFS(#REF!,#REF!,'Variance Analysis'!$B17,#REF!,'Variance Analysis'!$A17)</f>
        <v>#REF!</v>
      </c>
      <c r="J17" s="73" t="e">
        <f>SUMIFS(#REF!,#REF!,'Variance Analysis'!$B17,#REF!,'Variance Analysis'!$A17)</f>
        <v>#REF!</v>
      </c>
      <c r="K17" s="73" t="e">
        <f>SUMIFS(#REF!,#REF!,'Variance Analysis'!$B17,#REF!,'Variance Analysis'!$A17)</f>
        <v>#REF!</v>
      </c>
      <c r="L17" s="73" t="e">
        <f>SUMIFS(#REF!,#REF!,'Variance Analysis'!$B17,#REF!,'Variance Analysis'!$A17)</f>
        <v>#REF!</v>
      </c>
      <c r="M17" s="73" t="e">
        <f>SUMIFS(#REF!,#REF!,'Variance Analysis'!$B17,#REF!,'Variance Analysis'!$A17)</f>
        <v>#REF!</v>
      </c>
      <c r="N17" s="73" t="e">
        <f>SUMIFS(#REF!,#REF!,'Variance Analysis'!$B17,#REF!,'Variance Analysis'!$A17)</f>
        <v>#REF!</v>
      </c>
      <c r="O17" s="24"/>
      <c r="P17" s="24"/>
      <c r="Q17" s="24"/>
      <c r="R17" s="24"/>
      <c r="S17" s="24"/>
      <c r="T17" s="24"/>
      <c r="U17" s="24"/>
      <c r="V17" s="24"/>
    </row>
    <row r="18" spans="1:22" ht="12.75" customHeight="1">
      <c r="A18" s="23" t="s">
        <v>141</v>
      </c>
      <c r="B18" s="23" t="s">
        <v>137</v>
      </c>
      <c r="C18" s="73" t="e">
        <f>SUMIFS(#REF!,#REF!,'Variance Analysis'!$B18,#REF!,'Variance Analysis'!$A18)</f>
        <v>#REF!</v>
      </c>
      <c r="D18" s="73" t="e">
        <f>SUMIFS(#REF!,#REF!,'Variance Analysis'!$B18,#REF!,'Variance Analysis'!$A18)</f>
        <v>#REF!</v>
      </c>
      <c r="E18" s="73" t="e">
        <f>SUMIFS(#REF!,#REF!,'Variance Analysis'!$B18,#REF!,'Variance Analysis'!$A18)</f>
        <v>#REF!</v>
      </c>
      <c r="F18" s="73" t="e">
        <f>SUMIFS(#REF!,#REF!,'Variance Analysis'!$B18,#REF!,'Variance Analysis'!$A18)</f>
        <v>#REF!</v>
      </c>
      <c r="G18" s="73" t="e">
        <f>SUMIFS(#REF!,#REF!,'Variance Analysis'!$B18,#REF!,'Variance Analysis'!$A18)</f>
        <v>#REF!</v>
      </c>
      <c r="H18" s="73" t="e">
        <f>SUMIFS(#REF!,#REF!,'Variance Analysis'!$B18,#REF!,'Variance Analysis'!$A18)</f>
        <v>#REF!</v>
      </c>
      <c r="I18" s="73" t="e">
        <f>SUMIFS(#REF!,#REF!,'Variance Analysis'!$B18,#REF!,'Variance Analysis'!$A18)</f>
        <v>#REF!</v>
      </c>
      <c r="J18" s="73" t="e">
        <f>SUMIFS(#REF!,#REF!,'Variance Analysis'!$B18,#REF!,'Variance Analysis'!$A18)</f>
        <v>#REF!</v>
      </c>
      <c r="K18" s="73" t="e">
        <f>SUMIFS(#REF!,#REF!,'Variance Analysis'!$B18,#REF!,'Variance Analysis'!$A18)</f>
        <v>#REF!</v>
      </c>
      <c r="L18" s="73" t="e">
        <f>SUMIFS(#REF!,#REF!,'Variance Analysis'!$B18,#REF!,'Variance Analysis'!$A18)</f>
        <v>#REF!</v>
      </c>
      <c r="M18" s="73" t="e">
        <f>SUMIFS(#REF!,#REF!,'Variance Analysis'!$B18,#REF!,'Variance Analysis'!$A18)</f>
        <v>#REF!</v>
      </c>
      <c r="N18" s="73" t="e">
        <f>SUMIFS(#REF!,#REF!,'Variance Analysis'!$B18,#REF!,'Variance Analysis'!$A18)</f>
        <v>#REF!</v>
      </c>
      <c r="O18" s="24"/>
      <c r="P18" s="24"/>
      <c r="Q18" s="24"/>
      <c r="R18" s="24"/>
      <c r="S18" s="24"/>
      <c r="T18" s="24"/>
      <c r="U18" s="24"/>
      <c r="V18" s="24"/>
    </row>
    <row r="19" spans="1:22" ht="12.75" customHeight="1">
      <c r="A19" s="23" t="s">
        <v>141</v>
      </c>
      <c r="B19" s="23" t="s">
        <v>138</v>
      </c>
      <c r="C19" s="73" t="e">
        <f>SUMIFS(#REF!,#REF!,'Variance Analysis'!$B19,#REF!,'Variance Analysis'!$A19)</f>
        <v>#REF!</v>
      </c>
      <c r="D19" s="73" t="e">
        <f>SUMIFS(#REF!,#REF!,'Variance Analysis'!$B19,#REF!,'Variance Analysis'!$A19)</f>
        <v>#REF!</v>
      </c>
      <c r="E19" s="73" t="e">
        <f>SUMIFS(#REF!,#REF!,'Variance Analysis'!$B19,#REF!,'Variance Analysis'!$A19)</f>
        <v>#REF!</v>
      </c>
      <c r="F19" s="73" t="e">
        <f>SUMIFS(#REF!,#REF!,'Variance Analysis'!$B19,#REF!,'Variance Analysis'!$A19)</f>
        <v>#REF!</v>
      </c>
      <c r="G19" s="73" t="e">
        <f>SUMIFS(#REF!,#REF!,'Variance Analysis'!$B19,#REF!,'Variance Analysis'!$A19)</f>
        <v>#REF!</v>
      </c>
      <c r="H19" s="73" t="e">
        <f>SUMIFS(#REF!,#REF!,'Variance Analysis'!$B19,#REF!,'Variance Analysis'!$A19)</f>
        <v>#REF!</v>
      </c>
      <c r="I19" s="73" t="e">
        <f>SUMIFS(#REF!,#REF!,'Variance Analysis'!$B19,#REF!,'Variance Analysis'!$A19)</f>
        <v>#REF!</v>
      </c>
      <c r="J19" s="73" t="e">
        <f>SUMIFS(#REF!,#REF!,'Variance Analysis'!$B19,#REF!,'Variance Analysis'!$A19)</f>
        <v>#REF!</v>
      </c>
      <c r="K19" s="73" t="e">
        <f>SUMIFS(#REF!,#REF!,'Variance Analysis'!$B19,#REF!,'Variance Analysis'!$A19)</f>
        <v>#REF!</v>
      </c>
      <c r="L19" s="73" t="e">
        <f>SUMIFS(#REF!,#REF!,'Variance Analysis'!$B19,#REF!,'Variance Analysis'!$A19)</f>
        <v>#REF!</v>
      </c>
      <c r="M19" s="73" t="e">
        <f>SUMIFS(#REF!,#REF!,'Variance Analysis'!$B19,#REF!,'Variance Analysis'!$A19)</f>
        <v>#REF!</v>
      </c>
      <c r="N19" s="73" t="e">
        <f>SUMIFS(#REF!,#REF!,'Variance Analysis'!$B19,#REF!,'Variance Analysis'!$A19)</f>
        <v>#REF!</v>
      </c>
      <c r="O19" s="24"/>
      <c r="P19" s="24"/>
      <c r="Q19" s="24"/>
      <c r="R19" s="24"/>
      <c r="S19" s="24"/>
      <c r="T19" s="24"/>
      <c r="U19" s="24"/>
      <c r="V19" s="24"/>
    </row>
    <row r="20" spans="1:22" ht="12.75" customHeight="1">
      <c r="A20" s="23" t="s">
        <v>141</v>
      </c>
      <c r="B20" s="23" t="s">
        <v>139</v>
      </c>
      <c r="C20" s="73" t="e">
        <f>SUMIFS(#REF!,#REF!,$A$20)</f>
        <v>#REF!</v>
      </c>
      <c r="D20" s="73" t="e">
        <f>SUMIFS(#REF!,#REF!,$A$20)</f>
        <v>#REF!</v>
      </c>
      <c r="E20" s="73" t="e">
        <f>SUMIFS(#REF!,#REF!,$A$20)</f>
        <v>#REF!</v>
      </c>
      <c r="F20" s="73" t="e">
        <f>SUMIFS(#REF!,#REF!,$A$20)</f>
        <v>#REF!</v>
      </c>
      <c r="G20" s="73" t="e">
        <f>SUMIFS(#REF!,#REF!,$A$20)</f>
        <v>#REF!</v>
      </c>
      <c r="H20" s="73" t="e">
        <f>SUMIFS(#REF!,#REF!,$A$20)</f>
        <v>#REF!</v>
      </c>
      <c r="I20" s="73" t="e">
        <f>SUMIFS(#REF!,#REF!,$A$20)</f>
        <v>#REF!</v>
      </c>
      <c r="J20" s="73" t="e">
        <f>SUMIFS(#REF!,#REF!,$A$20)</f>
        <v>#REF!</v>
      </c>
      <c r="K20" s="73" t="e">
        <f>SUMIFS(#REF!,#REF!,$A$20)</f>
        <v>#REF!</v>
      </c>
      <c r="L20" s="73" t="e">
        <f>SUMIFS(#REF!,#REF!,$A$20)</f>
        <v>#REF!</v>
      </c>
      <c r="M20" s="73" t="e">
        <f>SUMIFS(#REF!,#REF!,$A$20)</f>
        <v>#REF!</v>
      </c>
      <c r="N20" s="73" t="e">
        <f>SUMIFS(#REF!,#REF!,$A$20)</f>
        <v>#REF!</v>
      </c>
      <c r="O20" s="24"/>
      <c r="P20" s="24"/>
      <c r="Q20" s="24"/>
      <c r="R20" s="24"/>
      <c r="S20" s="24"/>
      <c r="T20" s="24"/>
      <c r="U20" s="24"/>
      <c r="V20" s="24"/>
    </row>
    <row r="21" spans="1:22" ht="12.75" customHeight="1">
      <c r="A21" s="23" t="s">
        <v>123</v>
      </c>
      <c r="B21" s="23" t="s">
        <v>79</v>
      </c>
      <c r="C21" s="72" t="e">
        <f>SUMIFS(C$9:C$20,$B$9:$B$20,$B21)</f>
        <v>#REF!</v>
      </c>
      <c r="D21" s="72" t="e">
        <f>SUMIFS(D$9:D$20,$B$9:$B$20,$B21)</f>
        <v>#REF!</v>
      </c>
      <c r="E21" s="72" t="e">
        <f t="shared" ref="E21:N21" si="0">SUMIFS(E$9:E$20,$B$9:$B$20,$B21)</f>
        <v>#REF!</v>
      </c>
      <c r="F21" s="72" t="e">
        <f t="shared" si="0"/>
        <v>#REF!</v>
      </c>
      <c r="G21" s="72" t="e">
        <f t="shared" si="0"/>
        <v>#REF!</v>
      </c>
      <c r="H21" s="72" t="e">
        <f t="shared" si="0"/>
        <v>#REF!</v>
      </c>
      <c r="I21" s="72" t="e">
        <f t="shared" si="0"/>
        <v>#REF!</v>
      </c>
      <c r="J21" s="72" t="e">
        <f t="shared" si="0"/>
        <v>#REF!</v>
      </c>
      <c r="K21" s="72" t="e">
        <f t="shared" si="0"/>
        <v>#REF!</v>
      </c>
      <c r="L21" s="72" t="e">
        <f t="shared" si="0"/>
        <v>#REF!</v>
      </c>
      <c r="M21" s="72" t="e">
        <f t="shared" si="0"/>
        <v>#REF!</v>
      </c>
      <c r="N21" s="72" t="e">
        <f t="shared" si="0"/>
        <v>#REF!</v>
      </c>
      <c r="O21" s="24"/>
      <c r="P21" s="24"/>
      <c r="Q21" s="24"/>
      <c r="R21" s="24"/>
      <c r="S21" s="24"/>
      <c r="T21" s="24"/>
      <c r="U21" s="24"/>
      <c r="V21" s="24"/>
    </row>
    <row r="22" spans="1:22" ht="12.75" customHeight="1">
      <c r="A22" s="23" t="s">
        <v>123</v>
      </c>
      <c r="B22" s="23" t="s">
        <v>137</v>
      </c>
      <c r="C22" s="72" t="e">
        <f t="shared" ref="C22:N24" si="1">SUMIFS(C$9:C$20,$B$9:$B$20,$B22)</f>
        <v>#REF!</v>
      </c>
      <c r="D22" s="72" t="e">
        <f t="shared" si="1"/>
        <v>#REF!</v>
      </c>
      <c r="E22" s="72" t="e">
        <f t="shared" si="1"/>
        <v>#REF!</v>
      </c>
      <c r="F22" s="72" t="e">
        <f t="shared" si="1"/>
        <v>#REF!</v>
      </c>
      <c r="G22" s="72" t="e">
        <f t="shared" si="1"/>
        <v>#REF!</v>
      </c>
      <c r="H22" s="72" t="e">
        <f t="shared" si="1"/>
        <v>#REF!</v>
      </c>
      <c r="I22" s="72" t="e">
        <f t="shared" si="1"/>
        <v>#REF!</v>
      </c>
      <c r="J22" s="72" t="e">
        <f t="shared" si="1"/>
        <v>#REF!</v>
      </c>
      <c r="K22" s="72" t="e">
        <f t="shared" si="1"/>
        <v>#REF!</v>
      </c>
      <c r="L22" s="72" t="e">
        <f t="shared" si="1"/>
        <v>#REF!</v>
      </c>
      <c r="M22" s="72" t="e">
        <f t="shared" si="1"/>
        <v>#REF!</v>
      </c>
      <c r="N22" s="72" t="e">
        <f t="shared" si="1"/>
        <v>#REF!</v>
      </c>
      <c r="O22" s="24"/>
      <c r="P22" s="24"/>
      <c r="Q22" s="24"/>
      <c r="R22" s="24"/>
      <c r="S22" s="24"/>
      <c r="T22" s="24"/>
      <c r="U22" s="24"/>
      <c r="V22" s="24"/>
    </row>
    <row r="23" spans="1:22" ht="12.75" customHeight="1">
      <c r="A23" s="23" t="s">
        <v>123</v>
      </c>
      <c r="B23" s="23" t="s">
        <v>138</v>
      </c>
      <c r="C23" s="72" t="e">
        <f t="shared" si="1"/>
        <v>#REF!</v>
      </c>
      <c r="D23" s="72" t="e">
        <f t="shared" si="1"/>
        <v>#REF!</v>
      </c>
      <c r="E23" s="72" t="e">
        <f t="shared" si="1"/>
        <v>#REF!</v>
      </c>
      <c r="F23" s="72" t="e">
        <f t="shared" si="1"/>
        <v>#REF!</v>
      </c>
      <c r="G23" s="72" t="e">
        <f t="shared" si="1"/>
        <v>#REF!</v>
      </c>
      <c r="H23" s="72" t="e">
        <f t="shared" si="1"/>
        <v>#REF!</v>
      </c>
      <c r="I23" s="72" t="e">
        <f t="shared" si="1"/>
        <v>#REF!</v>
      </c>
      <c r="J23" s="72" t="e">
        <f t="shared" si="1"/>
        <v>#REF!</v>
      </c>
      <c r="K23" s="72" t="e">
        <f t="shared" si="1"/>
        <v>#REF!</v>
      </c>
      <c r="L23" s="72" t="e">
        <f t="shared" si="1"/>
        <v>#REF!</v>
      </c>
      <c r="M23" s="72" t="e">
        <f t="shared" si="1"/>
        <v>#REF!</v>
      </c>
      <c r="N23" s="72" t="e">
        <f t="shared" si="1"/>
        <v>#REF!</v>
      </c>
      <c r="O23" s="24"/>
      <c r="P23" s="24"/>
      <c r="Q23" s="24"/>
      <c r="R23" s="24"/>
      <c r="S23" s="24"/>
      <c r="T23" s="24"/>
      <c r="U23" s="24"/>
      <c r="V23" s="24"/>
    </row>
    <row r="24" spans="1:22" ht="12.75" customHeight="1">
      <c r="A24" s="23" t="s">
        <v>123</v>
      </c>
      <c r="B24" s="2" t="s">
        <v>139</v>
      </c>
      <c r="C24" s="72" t="e">
        <f t="shared" si="1"/>
        <v>#REF!</v>
      </c>
      <c r="D24" s="72" t="e">
        <f t="shared" si="1"/>
        <v>#REF!</v>
      </c>
      <c r="E24" s="72" t="e">
        <f t="shared" si="1"/>
        <v>#REF!</v>
      </c>
      <c r="F24" s="72" t="e">
        <f t="shared" si="1"/>
        <v>#REF!</v>
      </c>
      <c r="G24" s="72" t="e">
        <f t="shared" si="1"/>
        <v>#REF!</v>
      </c>
      <c r="H24" s="72" t="e">
        <f t="shared" si="1"/>
        <v>#REF!</v>
      </c>
      <c r="I24" s="72" t="e">
        <f t="shared" si="1"/>
        <v>#REF!</v>
      </c>
      <c r="J24" s="72" t="e">
        <f t="shared" si="1"/>
        <v>#REF!</v>
      </c>
      <c r="K24" s="72" t="e">
        <f t="shared" si="1"/>
        <v>#REF!</v>
      </c>
      <c r="L24" s="72" t="e">
        <f t="shared" si="1"/>
        <v>#REF!</v>
      </c>
      <c r="M24" s="72" t="e">
        <f t="shared" si="1"/>
        <v>#REF!</v>
      </c>
      <c r="N24" s="72" t="e">
        <f t="shared" si="1"/>
        <v>#REF!</v>
      </c>
    </row>
    <row r="25" spans="1:22" s="21" customFormat="1" ht="27.6" customHeight="1">
      <c r="A25" s="36" t="s">
        <v>142</v>
      </c>
    </row>
    <row r="26" spans="1:22" s="21" customFormat="1" ht="58.15" customHeight="1">
      <c r="A26" s="161" t="s">
        <v>143</v>
      </c>
      <c r="B26" s="168"/>
      <c r="C26" s="168"/>
      <c r="D26" s="168"/>
      <c r="E26" s="168"/>
      <c r="F26" s="168"/>
      <c r="G26" s="168"/>
      <c r="H26" s="168"/>
      <c r="I26" s="168"/>
      <c r="J26" s="168"/>
      <c r="K26" s="168"/>
    </row>
    <row r="27" spans="1:22" s="20" customFormat="1" ht="15" customHeight="1"/>
    <row r="28" spans="1:22" s="150" customFormat="1" ht="13.15" customHeight="1">
      <c r="A28" s="161" t="s">
        <v>144</v>
      </c>
      <c r="B28" s="168"/>
      <c r="C28" s="168"/>
      <c r="D28" s="168"/>
      <c r="E28" s="168"/>
      <c r="F28" s="168"/>
      <c r="G28" s="168"/>
      <c r="H28" s="168"/>
      <c r="I28" s="168"/>
      <c r="J28" s="168"/>
      <c r="K28" s="168"/>
      <c r="L28" s="168"/>
      <c r="M28" s="168"/>
      <c r="N28" s="168"/>
      <c r="O28" s="168"/>
      <c r="P28" s="168"/>
      <c r="Q28" s="168"/>
      <c r="R28" s="168"/>
      <c r="S28" s="168"/>
      <c r="T28" s="168"/>
      <c r="U28" s="168"/>
      <c r="V28" s="168"/>
    </row>
    <row r="29" spans="1:22" ht="27.6" customHeight="1">
      <c r="A29" s="49" t="s">
        <v>123</v>
      </c>
      <c r="B29" s="46"/>
      <c r="C29" s="29" t="s">
        <v>124</v>
      </c>
      <c r="D29" s="29" t="s">
        <v>125</v>
      </c>
      <c r="E29" s="29" t="s">
        <v>126</v>
      </c>
      <c r="F29" s="29" t="s">
        <v>127</v>
      </c>
      <c r="G29" s="29" t="s">
        <v>128</v>
      </c>
      <c r="H29" s="29" t="s">
        <v>129</v>
      </c>
      <c r="I29" s="29" t="s">
        <v>130</v>
      </c>
      <c r="J29" s="29" t="s">
        <v>131</v>
      </c>
      <c r="K29" s="29" t="s">
        <v>132</v>
      </c>
      <c r="L29" s="29" t="s">
        <v>133</v>
      </c>
      <c r="M29" s="29" t="s">
        <v>134</v>
      </c>
      <c r="N29" s="29" t="s">
        <v>135</v>
      </c>
    </row>
    <row r="30" spans="1:22" ht="12.75" customHeight="1">
      <c r="A30" s="23" t="s">
        <v>136</v>
      </c>
      <c r="B30" s="6" t="s">
        <v>79</v>
      </c>
      <c r="C30" s="73" t="e">
        <f>SUMIFS(#REF!,#REF!,'Variance Analysis'!$B30,#REF!,'Variance Analysis'!$A30)</f>
        <v>#REF!</v>
      </c>
      <c r="D30" s="73" t="e">
        <f>SUMIFS(#REF!,#REF!,'Variance Analysis'!$B30,#REF!,'Variance Analysis'!$A30)</f>
        <v>#REF!</v>
      </c>
      <c r="E30" s="73" t="e">
        <f>SUMIFS(#REF!,#REF!,'Variance Analysis'!$B30,#REF!,'Variance Analysis'!$A30)</f>
        <v>#REF!</v>
      </c>
      <c r="F30" s="73" t="e">
        <f>SUMIFS(#REF!,#REF!,'Variance Analysis'!$B30,#REF!,'Variance Analysis'!$A30)</f>
        <v>#REF!</v>
      </c>
      <c r="G30" s="73" t="e">
        <f>SUMIFS(#REF!,#REF!,'Variance Analysis'!$B30,#REF!,'Variance Analysis'!$A30)</f>
        <v>#REF!</v>
      </c>
      <c r="H30" s="73" t="e">
        <f>SUMIFS(#REF!,#REF!,'Variance Analysis'!$B30,#REF!,'Variance Analysis'!$A30)</f>
        <v>#REF!</v>
      </c>
      <c r="I30" s="73" t="e">
        <f>SUMIFS(#REF!,#REF!,'Variance Analysis'!$B30,#REF!,'Variance Analysis'!$A30)</f>
        <v>#REF!</v>
      </c>
      <c r="J30" s="73" t="e">
        <f>SUMIFS(#REF!,#REF!,'Variance Analysis'!$B30,#REF!,'Variance Analysis'!$A30)</f>
        <v>#REF!</v>
      </c>
      <c r="K30" s="73" t="e">
        <f>SUMIFS(#REF!,#REF!,'Variance Analysis'!$B30,#REF!,'Variance Analysis'!$A30)</f>
        <v>#REF!</v>
      </c>
      <c r="L30" s="73" t="e">
        <f>SUMIFS(#REF!,#REF!,'Variance Analysis'!$B30,#REF!,'Variance Analysis'!$A30)</f>
        <v>#REF!</v>
      </c>
      <c r="M30" s="73" t="e">
        <f>SUMIFS(#REF!,#REF!,'Variance Analysis'!$B30,#REF!,'Variance Analysis'!$A30)</f>
        <v>#REF!</v>
      </c>
      <c r="N30" s="73" t="e">
        <f>SUMIFS(#REF!,#REF!,'Variance Analysis'!$B30,#REF!,'Variance Analysis'!$A30)</f>
        <v>#REF!</v>
      </c>
    </row>
    <row r="31" spans="1:22" ht="12.75" customHeight="1">
      <c r="A31" s="23" t="s">
        <v>136</v>
      </c>
      <c r="B31" s="23" t="s">
        <v>145</v>
      </c>
      <c r="C31" s="73" t="e">
        <f>SUMIFS(#REF!,#REF!,'Variance Analysis'!$B31,#REF!,'Variance Analysis'!$A31)</f>
        <v>#REF!</v>
      </c>
      <c r="D31" s="73" t="e">
        <f>SUMIFS(#REF!,#REF!,'Variance Analysis'!$B31,#REF!,'Variance Analysis'!$A31)</f>
        <v>#REF!</v>
      </c>
      <c r="E31" s="73" t="e">
        <f>SUMIFS(#REF!,#REF!,'Variance Analysis'!$B31,#REF!,'Variance Analysis'!$A31)</f>
        <v>#REF!</v>
      </c>
      <c r="F31" s="73" t="e">
        <f>SUMIFS(#REF!,#REF!,'Variance Analysis'!$B31,#REF!,'Variance Analysis'!$A31)</f>
        <v>#REF!</v>
      </c>
      <c r="G31" s="73" t="e">
        <f>SUMIFS(#REF!,#REF!,'Variance Analysis'!$B31,#REF!,'Variance Analysis'!$A31)</f>
        <v>#REF!</v>
      </c>
      <c r="H31" s="73" t="e">
        <f>SUMIFS(#REF!,#REF!,'Variance Analysis'!$B31,#REF!,'Variance Analysis'!$A31)</f>
        <v>#REF!</v>
      </c>
      <c r="I31" s="73" t="e">
        <f>SUMIFS(#REF!,#REF!,'Variance Analysis'!$B31,#REF!,'Variance Analysis'!$A31)</f>
        <v>#REF!</v>
      </c>
      <c r="J31" s="73" t="e">
        <f>SUMIFS(#REF!,#REF!,'Variance Analysis'!$B31,#REF!,'Variance Analysis'!$A31)</f>
        <v>#REF!</v>
      </c>
      <c r="K31" s="73" t="e">
        <f>SUMIFS(#REF!,#REF!,'Variance Analysis'!$B31,#REF!,'Variance Analysis'!$A31)</f>
        <v>#REF!</v>
      </c>
      <c r="L31" s="73" t="e">
        <f>SUMIFS(#REF!,#REF!,'Variance Analysis'!$B31,#REF!,'Variance Analysis'!$A31)</f>
        <v>#REF!</v>
      </c>
      <c r="M31" s="73" t="e">
        <f>SUMIFS(#REF!,#REF!,'Variance Analysis'!$B31,#REF!,'Variance Analysis'!$A31)</f>
        <v>#REF!</v>
      </c>
      <c r="N31" s="73" t="e">
        <f>SUMIFS(#REF!,#REF!,'Variance Analysis'!$B31,#REF!,'Variance Analysis'!$A31)</f>
        <v>#REF!</v>
      </c>
    </row>
    <row r="32" spans="1:22" ht="12.75" customHeight="1">
      <c r="A32" s="23" t="s">
        <v>136</v>
      </c>
      <c r="B32" s="23" t="s">
        <v>146</v>
      </c>
      <c r="C32" s="73" t="e">
        <f>SUMIFS(#REF!,#REF!,'Variance Analysis'!$B32,#REF!,'Variance Analysis'!$A32)</f>
        <v>#REF!</v>
      </c>
      <c r="D32" s="73" t="e">
        <f>SUMIFS(#REF!,#REF!,'Variance Analysis'!$B32,#REF!,'Variance Analysis'!$A32)</f>
        <v>#REF!</v>
      </c>
      <c r="E32" s="73" t="e">
        <f>SUMIFS(#REF!,#REF!,'Variance Analysis'!$B32,#REF!,'Variance Analysis'!$A32)</f>
        <v>#REF!</v>
      </c>
      <c r="F32" s="73" t="e">
        <f>SUMIFS(#REF!,#REF!,'Variance Analysis'!$B32,#REF!,'Variance Analysis'!$A32)</f>
        <v>#REF!</v>
      </c>
      <c r="G32" s="73" t="e">
        <f>SUMIFS(#REF!,#REF!,'Variance Analysis'!$B32,#REF!,'Variance Analysis'!$A32)</f>
        <v>#REF!</v>
      </c>
      <c r="H32" s="73" t="e">
        <f>SUMIFS(#REF!,#REF!,'Variance Analysis'!$B32,#REF!,'Variance Analysis'!$A32)</f>
        <v>#REF!</v>
      </c>
      <c r="I32" s="73" t="e">
        <f>SUMIFS(#REF!,#REF!,'Variance Analysis'!$B32,#REF!,'Variance Analysis'!$A32)</f>
        <v>#REF!</v>
      </c>
      <c r="J32" s="73" t="e">
        <f>SUMIFS(#REF!,#REF!,'Variance Analysis'!$B32,#REF!,'Variance Analysis'!$A32)</f>
        <v>#REF!</v>
      </c>
      <c r="K32" s="73" t="e">
        <f>SUMIFS(#REF!,#REF!,'Variance Analysis'!$B32,#REF!,'Variance Analysis'!$A32)</f>
        <v>#REF!</v>
      </c>
      <c r="L32" s="73" t="e">
        <f>SUMIFS(#REF!,#REF!,'Variance Analysis'!$B32,#REF!,'Variance Analysis'!$A32)</f>
        <v>#REF!</v>
      </c>
      <c r="M32" s="73" t="e">
        <f>SUMIFS(#REF!,#REF!,'Variance Analysis'!$B32,#REF!,'Variance Analysis'!$A32)</f>
        <v>#REF!</v>
      </c>
      <c r="N32" s="73" t="e">
        <f>SUMIFS(#REF!,#REF!,'Variance Analysis'!$B32,#REF!,'Variance Analysis'!$A32)</f>
        <v>#REF!</v>
      </c>
    </row>
    <row r="33" spans="1:14" ht="12.75" customHeight="1">
      <c r="A33" s="23" t="s">
        <v>136</v>
      </c>
      <c r="B33" s="23" t="s">
        <v>139</v>
      </c>
      <c r="C33" s="72" t="e">
        <f>SUMIFS(#REF!,#REF!,#REF!)</f>
        <v>#REF!</v>
      </c>
      <c r="D33" s="72" t="e">
        <f>SUMIFS(#REF!,#REF!,#REF!)</f>
        <v>#REF!</v>
      </c>
      <c r="E33" s="72" t="e">
        <f>SUMIFS(#REF!,#REF!,#REF!)</f>
        <v>#REF!</v>
      </c>
      <c r="F33" s="72" t="e">
        <f>SUMIFS(#REF!,#REF!,#REF!)</f>
        <v>#REF!</v>
      </c>
      <c r="G33" s="72" t="e">
        <f>SUMIFS(#REF!,#REF!,#REF!)</f>
        <v>#REF!</v>
      </c>
      <c r="H33" s="72" t="e">
        <f>SUMIFS(#REF!,#REF!,#REF!)</f>
        <v>#REF!</v>
      </c>
      <c r="I33" s="72" t="e">
        <f>SUMIFS(#REF!,#REF!,#REF!)</f>
        <v>#REF!</v>
      </c>
      <c r="J33" s="72" t="e">
        <f>SUMIFS(#REF!,#REF!,#REF!)</f>
        <v>#REF!</v>
      </c>
      <c r="K33" s="72" t="e">
        <f>SUMIFS(#REF!,#REF!,#REF!)</f>
        <v>#REF!</v>
      </c>
      <c r="L33" s="72" t="e">
        <f>SUMIFS(#REF!,#REF!,#REF!)</f>
        <v>#REF!</v>
      </c>
      <c r="M33" s="72" t="e">
        <f>SUMIFS(#REF!,#REF!,#REF!)</f>
        <v>#REF!</v>
      </c>
      <c r="N33" s="72" t="e">
        <f>SUMIFS(#REF!,#REF!,#REF!)</f>
        <v>#REF!</v>
      </c>
    </row>
    <row r="34" spans="1:14" ht="12.75" customHeight="1">
      <c r="A34" s="23" t="s">
        <v>140</v>
      </c>
      <c r="B34" s="23" t="s">
        <v>79</v>
      </c>
      <c r="C34" s="72" t="e">
        <f>SUMIFS(#REF!,#REF!,'Variance Analysis'!$B34,#REF!,'Variance Analysis'!$A34)</f>
        <v>#REF!</v>
      </c>
      <c r="D34" s="72" t="e">
        <f>SUMIFS(#REF!,#REF!,'Variance Analysis'!$B34,#REF!,'Variance Analysis'!$A34)</f>
        <v>#REF!</v>
      </c>
      <c r="E34" s="72" t="e">
        <f>SUMIFS(#REF!,#REF!,'Variance Analysis'!$B34,#REF!,'Variance Analysis'!$A34)</f>
        <v>#REF!</v>
      </c>
      <c r="F34" s="72" t="e">
        <f>SUMIFS(#REF!,#REF!,'Variance Analysis'!$B34,#REF!,'Variance Analysis'!$A34)</f>
        <v>#REF!</v>
      </c>
      <c r="G34" s="72" t="e">
        <f>SUMIFS(#REF!,#REF!,'Variance Analysis'!$B34,#REF!,'Variance Analysis'!$A34)</f>
        <v>#REF!</v>
      </c>
      <c r="H34" s="72" t="e">
        <f>SUMIFS(#REF!,#REF!,'Variance Analysis'!$B34,#REF!,'Variance Analysis'!$A34)</f>
        <v>#REF!</v>
      </c>
      <c r="I34" s="72" t="e">
        <f>SUMIFS(#REF!,#REF!,'Variance Analysis'!$B34,#REF!,'Variance Analysis'!$A34)</f>
        <v>#REF!</v>
      </c>
      <c r="J34" s="72" t="e">
        <f>SUMIFS(#REF!,#REF!,'Variance Analysis'!$B34,#REF!,'Variance Analysis'!$A34)</f>
        <v>#REF!</v>
      </c>
      <c r="K34" s="72" t="e">
        <f>SUMIFS(#REF!,#REF!,'Variance Analysis'!$B34,#REF!,'Variance Analysis'!$A34)</f>
        <v>#REF!</v>
      </c>
      <c r="L34" s="72" t="e">
        <f>SUMIFS(#REF!,#REF!,'Variance Analysis'!$B34,#REF!,'Variance Analysis'!$A34)</f>
        <v>#REF!</v>
      </c>
      <c r="M34" s="72" t="e">
        <f>SUMIFS(#REF!,#REF!,'Variance Analysis'!$B34,#REF!,'Variance Analysis'!$A34)</f>
        <v>#REF!</v>
      </c>
      <c r="N34" s="72" t="e">
        <f>SUMIFS(#REF!,#REF!,'Variance Analysis'!$B34,#REF!,'Variance Analysis'!$A34)</f>
        <v>#REF!</v>
      </c>
    </row>
    <row r="35" spans="1:14" ht="12.75" customHeight="1">
      <c r="A35" s="23" t="s">
        <v>140</v>
      </c>
      <c r="B35" s="23" t="s">
        <v>145</v>
      </c>
      <c r="C35" s="72" t="e">
        <f>SUMIFS(#REF!,#REF!,'Variance Analysis'!$B35,#REF!,'Variance Analysis'!$A35)</f>
        <v>#REF!</v>
      </c>
      <c r="D35" s="72" t="e">
        <f>SUMIFS(#REF!,#REF!,'Variance Analysis'!$B35,#REF!,'Variance Analysis'!$A35)</f>
        <v>#REF!</v>
      </c>
      <c r="E35" s="72" t="e">
        <f>SUMIFS(#REF!,#REF!,'Variance Analysis'!$B35,#REF!,'Variance Analysis'!$A35)</f>
        <v>#REF!</v>
      </c>
      <c r="F35" s="72" t="e">
        <f>SUMIFS(#REF!,#REF!,'Variance Analysis'!$B35,#REF!,'Variance Analysis'!$A35)</f>
        <v>#REF!</v>
      </c>
      <c r="G35" s="72" t="e">
        <f>SUMIFS(#REF!,#REF!,'Variance Analysis'!$B35,#REF!,'Variance Analysis'!$A35)</f>
        <v>#REF!</v>
      </c>
      <c r="H35" s="72" t="e">
        <f>SUMIFS(#REF!,#REF!,'Variance Analysis'!$B35,#REF!,'Variance Analysis'!$A35)</f>
        <v>#REF!</v>
      </c>
      <c r="I35" s="72" t="e">
        <f>SUMIFS(#REF!,#REF!,'Variance Analysis'!$B35,#REF!,'Variance Analysis'!$A35)</f>
        <v>#REF!</v>
      </c>
      <c r="J35" s="72" t="e">
        <f>SUMIFS(#REF!,#REF!,'Variance Analysis'!$B35,#REF!,'Variance Analysis'!$A35)</f>
        <v>#REF!</v>
      </c>
      <c r="K35" s="72" t="e">
        <f>SUMIFS(#REF!,#REF!,'Variance Analysis'!$B35,#REF!,'Variance Analysis'!$A35)</f>
        <v>#REF!</v>
      </c>
      <c r="L35" s="72" t="e">
        <f>SUMIFS(#REF!,#REF!,'Variance Analysis'!$B35,#REF!,'Variance Analysis'!$A35)</f>
        <v>#REF!</v>
      </c>
      <c r="M35" s="72" t="e">
        <f>SUMIFS(#REF!,#REF!,'Variance Analysis'!$B35,#REF!,'Variance Analysis'!$A35)</f>
        <v>#REF!</v>
      </c>
      <c r="N35" s="72" t="e">
        <f>SUMIFS(#REF!,#REF!,'Variance Analysis'!$B35,#REF!,'Variance Analysis'!$A35)</f>
        <v>#REF!</v>
      </c>
    </row>
    <row r="36" spans="1:14" ht="12.75" customHeight="1">
      <c r="A36" s="23" t="s">
        <v>140</v>
      </c>
      <c r="B36" s="23" t="s">
        <v>146</v>
      </c>
      <c r="C36" s="72" t="e">
        <f>SUMIFS(#REF!,#REF!,'Variance Analysis'!$B36,#REF!,'Variance Analysis'!$A36)</f>
        <v>#REF!</v>
      </c>
      <c r="D36" s="72" t="e">
        <f>SUMIFS(#REF!,#REF!,'Variance Analysis'!$B36,#REF!,'Variance Analysis'!$A36)</f>
        <v>#REF!</v>
      </c>
      <c r="E36" s="72" t="e">
        <f>SUMIFS(#REF!,#REF!,'Variance Analysis'!$B36,#REF!,'Variance Analysis'!$A36)</f>
        <v>#REF!</v>
      </c>
      <c r="F36" s="72" t="e">
        <f>SUMIFS(#REF!,#REF!,'Variance Analysis'!$B36,#REF!,'Variance Analysis'!$A36)</f>
        <v>#REF!</v>
      </c>
      <c r="G36" s="72" t="e">
        <f>SUMIFS(#REF!,#REF!,'Variance Analysis'!$B36,#REF!,'Variance Analysis'!$A36)</f>
        <v>#REF!</v>
      </c>
      <c r="H36" s="72" t="e">
        <f>SUMIFS(#REF!,#REF!,'Variance Analysis'!$B36,#REF!,'Variance Analysis'!$A36)</f>
        <v>#REF!</v>
      </c>
      <c r="I36" s="72" t="e">
        <f>SUMIFS(#REF!,#REF!,'Variance Analysis'!$B36,#REF!,'Variance Analysis'!$A36)</f>
        <v>#REF!</v>
      </c>
      <c r="J36" s="72" t="e">
        <f>SUMIFS(#REF!,#REF!,'Variance Analysis'!$B36,#REF!,'Variance Analysis'!$A36)</f>
        <v>#REF!</v>
      </c>
      <c r="K36" s="72" t="e">
        <f>SUMIFS(#REF!,#REF!,'Variance Analysis'!$B36,#REF!,'Variance Analysis'!$A36)</f>
        <v>#REF!</v>
      </c>
      <c r="L36" s="72" t="e">
        <f>SUMIFS(#REF!,#REF!,'Variance Analysis'!$B36,#REF!,'Variance Analysis'!$A36)</f>
        <v>#REF!</v>
      </c>
      <c r="M36" s="72" t="e">
        <f>SUMIFS(#REF!,#REF!,'Variance Analysis'!$B36,#REF!,'Variance Analysis'!$A36)</f>
        <v>#REF!</v>
      </c>
      <c r="N36" s="72" t="e">
        <f>SUMIFS(#REF!,#REF!,'Variance Analysis'!$B36,#REF!,'Variance Analysis'!$A36)</f>
        <v>#REF!</v>
      </c>
    </row>
    <row r="37" spans="1:14" ht="12.75" customHeight="1">
      <c r="A37" s="23" t="s">
        <v>140</v>
      </c>
      <c r="B37" s="23" t="s">
        <v>139</v>
      </c>
      <c r="C37" s="72" t="e">
        <f>SUMIFS(#REF!,#REF!,$A$37)</f>
        <v>#REF!</v>
      </c>
      <c r="D37" s="72" t="e">
        <f>SUMIFS(#REF!,#REF!,$A$37)</f>
        <v>#REF!</v>
      </c>
      <c r="E37" s="72" t="e">
        <f>SUMIFS(#REF!,#REF!,$A$37)</f>
        <v>#REF!</v>
      </c>
      <c r="F37" s="72" t="e">
        <f>SUMIFS(#REF!,#REF!,$A$37)</f>
        <v>#REF!</v>
      </c>
      <c r="G37" s="72" t="e">
        <f>SUMIFS(#REF!,#REF!,$A$37)</f>
        <v>#REF!</v>
      </c>
      <c r="H37" s="72" t="e">
        <f>SUMIFS(#REF!,#REF!,$A$37)</f>
        <v>#REF!</v>
      </c>
      <c r="I37" s="72" t="e">
        <f>SUMIFS(#REF!,#REF!,$A$37)</f>
        <v>#REF!</v>
      </c>
      <c r="J37" s="72" t="e">
        <f>SUMIFS(#REF!,#REF!,$A$37)</f>
        <v>#REF!</v>
      </c>
      <c r="K37" s="72" t="e">
        <f>SUMIFS(#REF!,#REF!,$A$37)</f>
        <v>#REF!</v>
      </c>
      <c r="L37" s="72" t="e">
        <f>SUMIFS(#REF!,#REF!,$A$37)</f>
        <v>#REF!</v>
      </c>
      <c r="M37" s="72" t="e">
        <f>SUMIFS(#REF!,#REF!,$A$37)</f>
        <v>#REF!</v>
      </c>
      <c r="N37" s="72" t="e">
        <f>SUMIFS(#REF!,#REF!,$A$37)</f>
        <v>#REF!</v>
      </c>
    </row>
    <row r="38" spans="1:14" ht="12.75" customHeight="1">
      <c r="A38" s="23" t="s">
        <v>147</v>
      </c>
      <c r="B38" s="23" t="s">
        <v>79</v>
      </c>
      <c r="C38" s="72" t="e">
        <f>SUMIFS(#REF!,#REF!,'Variance Analysis'!$B38,#REF!,'Variance Analysis'!$A38)</f>
        <v>#REF!</v>
      </c>
      <c r="D38" s="72" t="e">
        <f>SUMIFS(#REF!,#REF!,'Variance Analysis'!$B38,#REF!,'Variance Analysis'!$A38)</f>
        <v>#REF!</v>
      </c>
      <c r="E38" s="72" t="e">
        <f>SUMIFS(#REF!,#REF!,'Variance Analysis'!$B38,#REF!,'Variance Analysis'!$A38)</f>
        <v>#REF!</v>
      </c>
      <c r="F38" s="72" t="e">
        <f>SUMIFS(#REF!,#REF!,'Variance Analysis'!$B38,#REF!,'Variance Analysis'!$A38)</f>
        <v>#REF!</v>
      </c>
      <c r="G38" s="72" t="e">
        <f>SUMIFS(#REF!,#REF!,'Variance Analysis'!$B38,#REF!,'Variance Analysis'!$A38)</f>
        <v>#REF!</v>
      </c>
      <c r="H38" s="72" t="e">
        <f>SUMIFS(#REF!,#REF!,'Variance Analysis'!$B38,#REF!,'Variance Analysis'!$A38)</f>
        <v>#REF!</v>
      </c>
      <c r="I38" s="72" t="e">
        <f>SUMIFS(#REF!,#REF!,'Variance Analysis'!$B38,#REF!,'Variance Analysis'!$A38)</f>
        <v>#REF!</v>
      </c>
      <c r="J38" s="72" t="e">
        <f>SUMIFS(#REF!,#REF!,'Variance Analysis'!$B38,#REF!,'Variance Analysis'!$A38)</f>
        <v>#REF!</v>
      </c>
      <c r="K38" s="72" t="e">
        <f>SUMIFS(#REF!,#REF!,'Variance Analysis'!$B38,#REF!,'Variance Analysis'!$A38)</f>
        <v>#REF!</v>
      </c>
      <c r="L38" s="72" t="e">
        <f>SUMIFS(#REF!,#REF!,'Variance Analysis'!$B38,#REF!,'Variance Analysis'!$A38)</f>
        <v>#REF!</v>
      </c>
      <c r="M38" s="72" t="e">
        <f>SUMIFS(#REF!,#REF!,'Variance Analysis'!$B38,#REF!,'Variance Analysis'!$A38)</f>
        <v>#REF!</v>
      </c>
      <c r="N38" s="72" t="e">
        <f>SUMIFS(#REF!,#REF!,'Variance Analysis'!$B38,#REF!,'Variance Analysis'!$A38)</f>
        <v>#REF!</v>
      </c>
    </row>
    <row r="39" spans="1:14" ht="12.75" customHeight="1">
      <c r="A39" s="23" t="s">
        <v>147</v>
      </c>
      <c r="B39" s="23" t="s">
        <v>145</v>
      </c>
      <c r="C39" s="72" t="e">
        <f>SUMIFS(#REF!,#REF!,'Variance Analysis'!$B39,#REF!,'Variance Analysis'!$A39)</f>
        <v>#REF!</v>
      </c>
      <c r="D39" s="72" t="e">
        <f>SUMIFS(#REF!,#REF!,'Variance Analysis'!$B39,#REF!,'Variance Analysis'!$A39)</f>
        <v>#REF!</v>
      </c>
      <c r="E39" s="72" t="e">
        <f>SUMIFS(#REF!,#REF!,'Variance Analysis'!$B39,#REF!,'Variance Analysis'!$A39)</f>
        <v>#REF!</v>
      </c>
      <c r="F39" s="72" t="e">
        <f>SUMIFS(#REF!,#REF!,'Variance Analysis'!$B39,#REF!,'Variance Analysis'!$A39)</f>
        <v>#REF!</v>
      </c>
      <c r="G39" s="72" t="e">
        <f>SUMIFS(#REF!,#REF!,'Variance Analysis'!$B39,#REF!,'Variance Analysis'!$A39)</f>
        <v>#REF!</v>
      </c>
      <c r="H39" s="72" t="e">
        <f>SUMIFS(#REF!,#REF!,'Variance Analysis'!$B39,#REF!,'Variance Analysis'!$A39)</f>
        <v>#REF!</v>
      </c>
      <c r="I39" s="72" t="e">
        <f>SUMIFS(#REF!,#REF!,'Variance Analysis'!$B39,#REF!,'Variance Analysis'!$A39)</f>
        <v>#REF!</v>
      </c>
      <c r="J39" s="72" t="e">
        <f>SUMIFS(#REF!,#REF!,'Variance Analysis'!$B39,#REF!,'Variance Analysis'!$A39)</f>
        <v>#REF!</v>
      </c>
      <c r="K39" s="72" t="e">
        <f>SUMIFS(#REF!,#REF!,'Variance Analysis'!$B39,#REF!,'Variance Analysis'!$A39)</f>
        <v>#REF!</v>
      </c>
      <c r="L39" s="72" t="e">
        <f>SUMIFS(#REF!,#REF!,'Variance Analysis'!$B39,#REF!,'Variance Analysis'!$A39)</f>
        <v>#REF!</v>
      </c>
      <c r="M39" s="72" t="e">
        <f>SUMIFS(#REF!,#REF!,'Variance Analysis'!$B39,#REF!,'Variance Analysis'!$A39)</f>
        <v>#REF!</v>
      </c>
      <c r="N39" s="72" t="e">
        <f>SUMIFS(#REF!,#REF!,'Variance Analysis'!$B39,#REF!,'Variance Analysis'!$A39)</f>
        <v>#REF!</v>
      </c>
    </row>
    <row r="40" spans="1:14" ht="12.75" customHeight="1">
      <c r="A40" s="23" t="s">
        <v>147</v>
      </c>
      <c r="B40" s="23" t="s">
        <v>146</v>
      </c>
      <c r="C40" s="72" t="e">
        <f>SUMIFS(#REF!,#REF!,'Variance Analysis'!$B40,#REF!,'Variance Analysis'!$A40)</f>
        <v>#REF!</v>
      </c>
      <c r="D40" s="72" t="e">
        <f>SUMIFS(#REF!,#REF!,'Variance Analysis'!$B40,#REF!,'Variance Analysis'!$A40)</f>
        <v>#REF!</v>
      </c>
      <c r="E40" s="72" t="e">
        <f>SUMIFS(#REF!,#REF!,'Variance Analysis'!$B40,#REF!,'Variance Analysis'!$A40)</f>
        <v>#REF!</v>
      </c>
      <c r="F40" s="72" t="e">
        <f>SUMIFS(#REF!,#REF!,'Variance Analysis'!$B40,#REF!,'Variance Analysis'!$A40)</f>
        <v>#REF!</v>
      </c>
      <c r="G40" s="72" t="e">
        <f>SUMIFS(#REF!,#REF!,'Variance Analysis'!$B40,#REF!,'Variance Analysis'!$A40)</f>
        <v>#REF!</v>
      </c>
      <c r="H40" s="72" t="e">
        <f>SUMIFS(#REF!,#REF!,'Variance Analysis'!$B40,#REF!,'Variance Analysis'!$A40)</f>
        <v>#REF!</v>
      </c>
      <c r="I40" s="72" t="e">
        <f>SUMIFS(#REF!,#REF!,'Variance Analysis'!$B40,#REF!,'Variance Analysis'!$A40)</f>
        <v>#REF!</v>
      </c>
      <c r="J40" s="72" t="e">
        <f>SUMIFS(#REF!,#REF!,'Variance Analysis'!$B40,#REF!,'Variance Analysis'!$A40)</f>
        <v>#REF!</v>
      </c>
      <c r="K40" s="72" t="e">
        <f>SUMIFS(#REF!,#REF!,'Variance Analysis'!$B40,#REF!,'Variance Analysis'!$A40)</f>
        <v>#REF!</v>
      </c>
      <c r="L40" s="72" t="e">
        <f>SUMIFS(#REF!,#REF!,'Variance Analysis'!$B40,#REF!,'Variance Analysis'!$A40)</f>
        <v>#REF!</v>
      </c>
      <c r="M40" s="72" t="e">
        <f>SUMIFS(#REF!,#REF!,'Variance Analysis'!$B40,#REF!,'Variance Analysis'!$A40)</f>
        <v>#REF!</v>
      </c>
      <c r="N40" s="72" t="e">
        <f>SUMIFS(#REF!,#REF!,'Variance Analysis'!$B40,#REF!,'Variance Analysis'!$A40)</f>
        <v>#REF!</v>
      </c>
    </row>
    <row r="41" spans="1:14" ht="12.75" customHeight="1">
      <c r="A41" s="23" t="s">
        <v>147</v>
      </c>
      <c r="B41" s="23" t="s">
        <v>139</v>
      </c>
      <c r="C41" s="73" t="e">
        <f>SUMIFS(#REF!,#REF!,$A$41)</f>
        <v>#REF!</v>
      </c>
      <c r="D41" s="73" t="e">
        <f>SUMIFS(#REF!,#REF!,$A$41)</f>
        <v>#REF!</v>
      </c>
      <c r="E41" s="73" t="e">
        <f>SUMIFS(#REF!,#REF!,$A$41)</f>
        <v>#REF!</v>
      </c>
      <c r="F41" s="73" t="e">
        <f>SUMIFS(#REF!,#REF!,$A$41)</f>
        <v>#REF!</v>
      </c>
      <c r="G41" s="73" t="e">
        <f>SUMIFS(#REF!,#REF!,$A$41)</f>
        <v>#REF!</v>
      </c>
      <c r="H41" s="73" t="e">
        <f>SUMIFS(#REF!,#REF!,$A$41)</f>
        <v>#REF!</v>
      </c>
      <c r="I41" s="73" t="e">
        <f>SUMIFS(#REF!,#REF!,$A$41)</f>
        <v>#REF!</v>
      </c>
      <c r="J41" s="73" t="e">
        <f>SUMIFS(#REF!,#REF!,$A$41)</f>
        <v>#REF!</v>
      </c>
      <c r="K41" s="73" t="e">
        <f>SUMIFS(#REF!,#REF!,$A$41)</f>
        <v>#REF!</v>
      </c>
      <c r="L41" s="73" t="e">
        <f>SUMIFS(#REF!,#REF!,$A$41)</f>
        <v>#REF!</v>
      </c>
      <c r="M41" s="73" t="e">
        <f>SUMIFS(#REF!,#REF!,$A$41)</f>
        <v>#REF!</v>
      </c>
      <c r="N41" s="73" t="e">
        <f>SUMIFS(#REF!,#REF!,$A$41)</f>
        <v>#REF!</v>
      </c>
    </row>
    <row r="42" spans="1:14" ht="12.75" customHeight="1">
      <c r="A42" s="23" t="s">
        <v>123</v>
      </c>
      <c r="B42" s="23" t="s">
        <v>79</v>
      </c>
      <c r="C42" s="72" t="e">
        <f>SUMIFS(C$30:C$41,$B$30:$B$41,$B$42)</f>
        <v>#REF!</v>
      </c>
      <c r="D42" s="72" t="e">
        <f t="shared" ref="D42:N42" si="2">SUMIFS(D$30:D$41,$B$30:$B$41,$B$42)</f>
        <v>#REF!</v>
      </c>
      <c r="E42" s="72" t="e">
        <f t="shared" si="2"/>
        <v>#REF!</v>
      </c>
      <c r="F42" s="72" t="e">
        <f t="shared" si="2"/>
        <v>#REF!</v>
      </c>
      <c r="G42" s="72" t="e">
        <f t="shared" si="2"/>
        <v>#REF!</v>
      </c>
      <c r="H42" s="72" t="e">
        <f t="shared" si="2"/>
        <v>#REF!</v>
      </c>
      <c r="I42" s="72" t="e">
        <f t="shared" si="2"/>
        <v>#REF!</v>
      </c>
      <c r="J42" s="72" t="e">
        <f t="shared" si="2"/>
        <v>#REF!</v>
      </c>
      <c r="K42" s="72" t="e">
        <f t="shared" si="2"/>
        <v>#REF!</v>
      </c>
      <c r="L42" s="72" t="e">
        <f t="shared" si="2"/>
        <v>#REF!</v>
      </c>
      <c r="M42" s="72" t="e">
        <f t="shared" si="2"/>
        <v>#REF!</v>
      </c>
      <c r="N42" s="72" t="e">
        <f t="shared" si="2"/>
        <v>#REF!</v>
      </c>
    </row>
    <row r="43" spans="1:14" ht="12.75" customHeight="1">
      <c r="A43" s="23" t="s">
        <v>123</v>
      </c>
      <c r="B43" s="23" t="s">
        <v>145</v>
      </c>
      <c r="C43" s="72" t="e">
        <f>SUMIFS(C$30:C$41,$B$30:$B$41,$B$43)</f>
        <v>#REF!</v>
      </c>
      <c r="D43" s="72" t="e">
        <f t="shared" ref="D43:N43" si="3">SUMIFS(D$30:D$41,$B$30:$B$41,$B$43)</f>
        <v>#REF!</v>
      </c>
      <c r="E43" s="72" t="e">
        <f t="shared" si="3"/>
        <v>#REF!</v>
      </c>
      <c r="F43" s="72" t="e">
        <f t="shared" si="3"/>
        <v>#REF!</v>
      </c>
      <c r="G43" s="72" t="e">
        <f t="shared" si="3"/>
        <v>#REF!</v>
      </c>
      <c r="H43" s="72" t="e">
        <f t="shared" si="3"/>
        <v>#REF!</v>
      </c>
      <c r="I43" s="72" t="e">
        <f t="shared" si="3"/>
        <v>#REF!</v>
      </c>
      <c r="J43" s="72" t="e">
        <f t="shared" si="3"/>
        <v>#REF!</v>
      </c>
      <c r="K43" s="72" t="e">
        <f t="shared" si="3"/>
        <v>#REF!</v>
      </c>
      <c r="L43" s="72" t="e">
        <f t="shared" si="3"/>
        <v>#REF!</v>
      </c>
      <c r="M43" s="72" t="e">
        <f t="shared" si="3"/>
        <v>#REF!</v>
      </c>
      <c r="N43" s="72" t="e">
        <f t="shared" si="3"/>
        <v>#REF!</v>
      </c>
    </row>
    <row r="44" spans="1:14" ht="12.75" customHeight="1">
      <c r="A44" s="23" t="s">
        <v>123</v>
      </c>
      <c r="B44" s="23" t="s">
        <v>146</v>
      </c>
      <c r="C44" s="72" t="e">
        <f>SUMIFS(C$30:C$41,$B$30:$B$41,$B$44)</f>
        <v>#REF!</v>
      </c>
      <c r="D44" s="72" t="e">
        <f t="shared" ref="D44:N44" si="4">SUMIFS(D$30:D$41,$B$30:$B$41,$B$44)</f>
        <v>#REF!</v>
      </c>
      <c r="E44" s="72" t="e">
        <f t="shared" si="4"/>
        <v>#REF!</v>
      </c>
      <c r="F44" s="72" t="e">
        <f t="shared" si="4"/>
        <v>#REF!</v>
      </c>
      <c r="G44" s="72" t="e">
        <f t="shared" si="4"/>
        <v>#REF!</v>
      </c>
      <c r="H44" s="72" t="e">
        <f t="shared" si="4"/>
        <v>#REF!</v>
      </c>
      <c r="I44" s="72" t="e">
        <f t="shared" si="4"/>
        <v>#REF!</v>
      </c>
      <c r="J44" s="72" t="e">
        <f t="shared" si="4"/>
        <v>#REF!</v>
      </c>
      <c r="K44" s="72" t="e">
        <f t="shared" si="4"/>
        <v>#REF!</v>
      </c>
      <c r="L44" s="72" t="e">
        <f t="shared" si="4"/>
        <v>#REF!</v>
      </c>
      <c r="M44" s="72" t="e">
        <f t="shared" si="4"/>
        <v>#REF!</v>
      </c>
      <c r="N44" s="72" t="e">
        <f t="shared" si="4"/>
        <v>#REF!</v>
      </c>
    </row>
    <row r="45" spans="1:14" ht="12.75" customHeight="1">
      <c r="A45" s="23" t="s">
        <v>123</v>
      </c>
      <c r="B45" s="2" t="s">
        <v>139</v>
      </c>
      <c r="C45" s="72" t="e">
        <f>SUMIFS(C$30:C$41,$B$30:$B$41,$B$45)</f>
        <v>#REF!</v>
      </c>
      <c r="D45" s="72" t="e">
        <f t="shared" ref="D45:N45" si="5">SUMIFS(D$30:D$41,$B$30:$B$41,$B$45)</f>
        <v>#REF!</v>
      </c>
      <c r="E45" s="72" t="e">
        <f t="shared" si="5"/>
        <v>#REF!</v>
      </c>
      <c r="F45" s="72" t="e">
        <f t="shared" si="5"/>
        <v>#REF!</v>
      </c>
      <c r="G45" s="72" t="e">
        <f t="shared" si="5"/>
        <v>#REF!</v>
      </c>
      <c r="H45" s="72" t="e">
        <f t="shared" si="5"/>
        <v>#REF!</v>
      </c>
      <c r="I45" s="72" t="e">
        <f t="shared" si="5"/>
        <v>#REF!</v>
      </c>
      <c r="J45" s="72" t="e">
        <f t="shared" si="5"/>
        <v>#REF!</v>
      </c>
      <c r="K45" s="72" t="e">
        <f t="shared" si="5"/>
        <v>#REF!</v>
      </c>
      <c r="L45" s="72" t="e">
        <f t="shared" si="5"/>
        <v>#REF!</v>
      </c>
      <c r="M45" s="72" t="e">
        <f t="shared" si="5"/>
        <v>#REF!</v>
      </c>
      <c r="N45" s="72" t="e">
        <f t="shared" si="5"/>
        <v>#REF!</v>
      </c>
    </row>
    <row r="46" spans="1:14" s="37" customFormat="1" ht="40.15" customHeight="1">
      <c r="A46" s="162" t="s">
        <v>148</v>
      </c>
      <c r="B46" s="174"/>
      <c r="C46" s="174"/>
      <c r="D46" s="174"/>
      <c r="E46" s="174"/>
      <c r="F46" s="174"/>
      <c r="G46" s="174"/>
      <c r="H46" s="174"/>
      <c r="I46" s="174"/>
      <c r="J46" s="174"/>
    </row>
    <row r="47" spans="1:14" s="37" customFormat="1" ht="30" customHeight="1">
      <c r="A47" s="163" t="s">
        <v>149</v>
      </c>
      <c r="B47" s="175"/>
      <c r="C47" s="175"/>
      <c r="D47" s="175"/>
      <c r="E47" s="175"/>
      <c r="F47" s="175"/>
      <c r="G47" s="175"/>
      <c r="H47" s="175"/>
      <c r="I47" s="175"/>
      <c r="J47" s="175"/>
    </row>
    <row r="48" spans="1:14" s="37" customFormat="1" ht="46.15" customHeight="1">
      <c r="A48" s="163" t="s">
        <v>150</v>
      </c>
      <c r="B48" s="175"/>
      <c r="C48" s="175"/>
      <c r="D48" s="175"/>
      <c r="E48" s="175"/>
      <c r="F48" s="175"/>
      <c r="G48" s="175"/>
      <c r="H48" s="175"/>
      <c r="I48" s="175"/>
      <c r="J48" s="175"/>
    </row>
    <row r="49" spans="1:14" s="37" customFormat="1" ht="46.15" customHeight="1">
      <c r="A49" s="70" t="s">
        <v>151</v>
      </c>
      <c r="B49" s="77" t="s">
        <v>152</v>
      </c>
      <c r="C49" s="76"/>
      <c r="D49" s="76"/>
      <c r="E49" s="76"/>
      <c r="F49" s="76"/>
      <c r="G49" s="76"/>
      <c r="H49" s="76"/>
      <c r="I49" s="76"/>
      <c r="J49" s="76"/>
    </row>
    <row r="50" spans="1:14" ht="28.5" customHeight="1">
      <c r="A50" s="49" t="s">
        <v>123</v>
      </c>
      <c r="B50" s="46"/>
      <c r="C50" s="29" t="s">
        <v>124</v>
      </c>
      <c r="D50" s="29" t="s">
        <v>125</v>
      </c>
      <c r="E50" s="29" t="s">
        <v>126</v>
      </c>
      <c r="F50" s="29" t="s">
        <v>127</v>
      </c>
      <c r="G50" s="29" t="s">
        <v>128</v>
      </c>
      <c r="H50" s="29" t="s">
        <v>129</v>
      </c>
      <c r="I50" s="29" t="s">
        <v>130</v>
      </c>
      <c r="J50" s="29" t="s">
        <v>131</v>
      </c>
      <c r="K50" s="29" t="s">
        <v>132</v>
      </c>
      <c r="L50" s="29" t="s">
        <v>133</v>
      </c>
      <c r="M50" s="29" t="s">
        <v>134</v>
      </c>
      <c r="N50" s="29" t="s">
        <v>135</v>
      </c>
    </row>
    <row r="51" spans="1:14" ht="12.75" customHeight="1">
      <c r="A51" s="5" t="s">
        <v>136</v>
      </c>
      <c r="B51" s="6" t="s">
        <v>79</v>
      </c>
      <c r="C51" s="71" t="e">
        <f t="shared" ref="C51:C66" si="6">C30-C9</f>
        <v>#REF!</v>
      </c>
      <c r="D51" s="71" t="e">
        <f t="shared" ref="D51:N51" si="7">D30-D9</f>
        <v>#REF!</v>
      </c>
      <c r="E51" s="71" t="e">
        <f t="shared" si="7"/>
        <v>#REF!</v>
      </c>
      <c r="F51" s="71" t="e">
        <f t="shared" si="7"/>
        <v>#REF!</v>
      </c>
      <c r="G51" s="71" t="e">
        <f t="shared" si="7"/>
        <v>#REF!</v>
      </c>
      <c r="H51" s="71" t="e">
        <f t="shared" si="7"/>
        <v>#REF!</v>
      </c>
      <c r="I51" s="71" t="e">
        <f t="shared" si="7"/>
        <v>#REF!</v>
      </c>
      <c r="J51" s="71" t="e">
        <f t="shared" si="7"/>
        <v>#REF!</v>
      </c>
      <c r="K51" s="71" t="e">
        <f t="shared" si="7"/>
        <v>#REF!</v>
      </c>
      <c r="L51" s="71" t="e">
        <f t="shared" si="7"/>
        <v>#REF!</v>
      </c>
      <c r="M51" s="71" t="e">
        <f t="shared" si="7"/>
        <v>#REF!</v>
      </c>
      <c r="N51" s="71" t="e">
        <f t="shared" si="7"/>
        <v>#REF!</v>
      </c>
    </row>
    <row r="52" spans="1:14" ht="12.75" customHeight="1">
      <c r="A52" s="23"/>
      <c r="B52" s="23" t="s">
        <v>137</v>
      </c>
      <c r="C52" s="71" t="e">
        <f t="shared" si="6"/>
        <v>#REF!</v>
      </c>
      <c r="D52" s="71" t="e">
        <f t="shared" ref="D52:N52" si="8">D31-D10</f>
        <v>#REF!</v>
      </c>
      <c r="E52" s="71" t="e">
        <f t="shared" si="8"/>
        <v>#REF!</v>
      </c>
      <c r="F52" s="71" t="e">
        <f t="shared" si="8"/>
        <v>#REF!</v>
      </c>
      <c r="G52" s="71" t="e">
        <f t="shared" si="8"/>
        <v>#REF!</v>
      </c>
      <c r="H52" s="71" t="e">
        <f t="shared" si="8"/>
        <v>#REF!</v>
      </c>
      <c r="I52" s="71" t="e">
        <f t="shared" si="8"/>
        <v>#REF!</v>
      </c>
      <c r="J52" s="71" t="e">
        <f t="shared" si="8"/>
        <v>#REF!</v>
      </c>
      <c r="K52" s="71" t="e">
        <f t="shared" si="8"/>
        <v>#REF!</v>
      </c>
      <c r="L52" s="71" t="e">
        <f t="shared" si="8"/>
        <v>#REF!</v>
      </c>
      <c r="M52" s="71" t="e">
        <f t="shared" si="8"/>
        <v>#REF!</v>
      </c>
      <c r="N52" s="71" t="e">
        <f t="shared" si="8"/>
        <v>#REF!</v>
      </c>
    </row>
    <row r="53" spans="1:14" ht="12.75" customHeight="1">
      <c r="A53" s="23"/>
      <c r="B53" s="23" t="s">
        <v>138</v>
      </c>
      <c r="C53" s="71" t="e">
        <f t="shared" si="6"/>
        <v>#REF!</v>
      </c>
      <c r="D53" s="71" t="e">
        <f t="shared" ref="D53:N53" si="9">D32-D11</f>
        <v>#REF!</v>
      </c>
      <c r="E53" s="71" t="e">
        <f t="shared" si="9"/>
        <v>#REF!</v>
      </c>
      <c r="F53" s="71" t="e">
        <f t="shared" si="9"/>
        <v>#REF!</v>
      </c>
      <c r="G53" s="71" t="e">
        <f t="shared" si="9"/>
        <v>#REF!</v>
      </c>
      <c r="H53" s="71" t="e">
        <f t="shared" si="9"/>
        <v>#REF!</v>
      </c>
      <c r="I53" s="71" t="e">
        <f t="shared" si="9"/>
        <v>#REF!</v>
      </c>
      <c r="J53" s="71" t="e">
        <f t="shared" si="9"/>
        <v>#REF!</v>
      </c>
      <c r="K53" s="71" t="e">
        <f t="shared" si="9"/>
        <v>#REF!</v>
      </c>
      <c r="L53" s="71" t="e">
        <f t="shared" si="9"/>
        <v>#REF!</v>
      </c>
      <c r="M53" s="71" t="e">
        <f t="shared" si="9"/>
        <v>#REF!</v>
      </c>
      <c r="N53" s="71" t="e">
        <f t="shared" si="9"/>
        <v>#REF!</v>
      </c>
    </row>
    <row r="54" spans="1:14" ht="12.75" customHeight="1">
      <c r="A54" s="23"/>
      <c r="B54" s="23" t="s">
        <v>139</v>
      </c>
      <c r="C54" s="71" t="e">
        <f t="shared" si="6"/>
        <v>#REF!</v>
      </c>
      <c r="D54" s="71" t="e">
        <f t="shared" ref="D54:N54" si="10">D33-D12</f>
        <v>#REF!</v>
      </c>
      <c r="E54" s="71" t="e">
        <f t="shared" si="10"/>
        <v>#REF!</v>
      </c>
      <c r="F54" s="71" t="e">
        <f t="shared" si="10"/>
        <v>#REF!</v>
      </c>
      <c r="G54" s="71" t="e">
        <f t="shared" si="10"/>
        <v>#REF!</v>
      </c>
      <c r="H54" s="71" t="e">
        <f t="shared" si="10"/>
        <v>#REF!</v>
      </c>
      <c r="I54" s="71" t="e">
        <f t="shared" si="10"/>
        <v>#REF!</v>
      </c>
      <c r="J54" s="71" t="e">
        <f t="shared" si="10"/>
        <v>#REF!</v>
      </c>
      <c r="K54" s="71" t="e">
        <f t="shared" si="10"/>
        <v>#REF!</v>
      </c>
      <c r="L54" s="71" t="e">
        <f t="shared" si="10"/>
        <v>#REF!</v>
      </c>
      <c r="M54" s="71" t="e">
        <f t="shared" si="10"/>
        <v>#REF!</v>
      </c>
      <c r="N54" s="71" t="e">
        <f t="shared" si="10"/>
        <v>#REF!</v>
      </c>
    </row>
    <row r="55" spans="1:14" ht="12.75" customHeight="1">
      <c r="A55" s="23" t="s">
        <v>140</v>
      </c>
      <c r="B55" s="23" t="s">
        <v>79</v>
      </c>
      <c r="C55" s="71" t="e">
        <f t="shared" si="6"/>
        <v>#REF!</v>
      </c>
      <c r="D55" s="71" t="e">
        <f t="shared" ref="D55:N55" si="11">D34-D13</f>
        <v>#REF!</v>
      </c>
      <c r="E55" s="71" t="e">
        <f t="shared" si="11"/>
        <v>#REF!</v>
      </c>
      <c r="F55" s="71" t="e">
        <f t="shared" si="11"/>
        <v>#REF!</v>
      </c>
      <c r="G55" s="71" t="e">
        <f t="shared" si="11"/>
        <v>#REF!</v>
      </c>
      <c r="H55" s="71" t="e">
        <f t="shared" si="11"/>
        <v>#REF!</v>
      </c>
      <c r="I55" s="71" t="e">
        <f t="shared" si="11"/>
        <v>#REF!</v>
      </c>
      <c r="J55" s="71" t="e">
        <f t="shared" si="11"/>
        <v>#REF!</v>
      </c>
      <c r="K55" s="71" t="e">
        <f t="shared" si="11"/>
        <v>#REF!</v>
      </c>
      <c r="L55" s="71" t="e">
        <f t="shared" si="11"/>
        <v>#REF!</v>
      </c>
      <c r="M55" s="71" t="e">
        <f t="shared" si="11"/>
        <v>#REF!</v>
      </c>
      <c r="N55" s="71" t="e">
        <f t="shared" si="11"/>
        <v>#REF!</v>
      </c>
    </row>
    <row r="56" spans="1:14" ht="12.75" customHeight="1">
      <c r="A56" s="23"/>
      <c r="B56" s="23" t="s">
        <v>137</v>
      </c>
      <c r="C56" s="71" t="e">
        <f t="shared" si="6"/>
        <v>#REF!</v>
      </c>
      <c r="D56" s="71" t="e">
        <f t="shared" ref="D56:N56" si="12">D35-D14</f>
        <v>#REF!</v>
      </c>
      <c r="E56" s="71" t="e">
        <f t="shared" si="12"/>
        <v>#REF!</v>
      </c>
      <c r="F56" s="71" t="e">
        <f t="shared" si="12"/>
        <v>#REF!</v>
      </c>
      <c r="G56" s="71" t="e">
        <f t="shared" si="12"/>
        <v>#REF!</v>
      </c>
      <c r="H56" s="71" t="e">
        <f t="shared" si="12"/>
        <v>#REF!</v>
      </c>
      <c r="I56" s="71" t="e">
        <f t="shared" si="12"/>
        <v>#REF!</v>
      </c>
      <c r="J56" s="71" t="e">
        <f t="shared" si="12"/>
        <v>#REF!</v>
      </c>
      <c r="K56" s="71" t="e">
        <f t="shared" si="12"/>
        <v>#REF!</v>
      </c>
      <c r="L56" s="71" t="e">
        <f t="shared" si="12"/>
        <v>#REF!</v>
      </c>
      <c r="M56" s="71" t="e">
        <f t="shared" si="12"/>
        <v>#REF!</v>
      </c>
      <c r="N56" s="71" t="e">
        <f t="shared" si="12"/>
        <v>#REF!</v>
      </c>
    </row>
    <row r="57" spans="1:14" ht="12.75" customHeight="1">
      <c r="A57" s="23"/>
      <c r="B57" s="23" t="s">
        <v>138</v>
      </c>
      <c r="C57" s="71" t="e">
        <f t="shared" si="6"/>
        <v>#REF!</v>
      </c>
      <c r="D57" s="71" t="e">
        <f t="shared" ref="D57:N57" si="13">D36-D15</f>
        <v>#REF!</v>
      </c>
      <c r="E57" s="71" t="e">
        <f t="shared" si="13"/>
        <v>#REF!</v>
      </c>
      <c r="F57" s="71" t="e">
        <f t="shared" si="13"/>
        <v>#REF!</v>
      </c>
      <c r="G57" s="71" t="e">
        <f t="shared" si="13"/>
        <v>#REF!</v>
      </c>
      <c r="H57" s="71" t="e">
        <f t="shared" si="13"/>
        <v>#REF!</v>
      </c>
      <c r="I57" s="71" t="e">
        <f t="shared" si="13"/>
        <v>#REF!</v>
      </c>
      <c r="J57" s="71" t="e">
        <f t="shared" si="13"/>
        <v>#REF!</v>
      </c>
      <c r="K57" s="71" t="e">
        <f t="shared" si="13"/>
        <v>#REF!</v>
      </c>
      <c r="L57" s="71" t="e">
        <f t="shared" si="13"/>
        <v>#REF!</v>
      </c>
      <c r="M57" s="71" t="e">
        <f t="shared" si="13"/>
        <v>#REF!</v>
      </c>
      <c r="N57" s="71" t="e">
        <f t="shared" si="13"/>
        <v>#REF!</v>
      </c>
    </row>
    <row r="58" spans="1:14" ht="12.75" customHeight="1">
      <c r="A58" s="23"/>
      <c r="B58" s="23" t="s">
        <v>139</v>
      </c>
      <c r="C58" s="71" t="e">
        <f t="shared" si="6"/>
        <v>#REF!</v>
      </c>
      <c r="D58" s="71" t="e">
        <f t="shared" ref="D58:N58" si="14">D37-D16</f>
        <v>#REF!</v>
      </c>
      <c r="E58" s="71" t="e">
        <f t="shared" si="14"/>
        <v>#REF!</v>
      </c>
      <c r="F58" s="71" t="e">
        <f t="shared" si="14"/>
        <v>#REF!</v>
      </c>
      <c r="G58" s="71" t="e">
        <f t="shared" si="14"/>
        <v>#REF!</v>
      </c>
      <c r="H58" s="71" t="e">
        <f t="shared" si="14"/>
        <v>#REF!</v>
      </c>
      <c r="I58" s="71" t="e">
        <f t="shared" si="14"/>
        <v>#REF!</v>
      </c>
      <c r="J58" s="71" t="e">
        <f t="shared" si="14"/>
        <v>#REF!</v>
      </c>
      <c r="K58" s="71" t="e">
        <f t="shared" si="14"/>
        <v>#REF!</v>
      </c>
      <c r="L58" s="71" t="e">
        <f t="shared" si="14"/>
        <v>#REF!</v>
      </c>
      <c r="M58" s="71" t="e">
        <f t="shared" si="14"/>
        <v>#REF!</v>
      </c>
      <c r="N58" s="71" t="e">
        <f t="shared" si="14"/>
        <v>#REF!</v>
      </c>
    </row>
    <row r="59" spans="1:14" ht="12.75" customHeight="1">
      <c r="A59" s="23" t="s">
        <v>141</v>
      </c>
      <c r="B59" s="23" t="s">
        <v>79</v>
      </c>
      <c r="C59" s="71" t="e">
        <f t="shared" si="6"/>
        <v>#REF!</v>
      </c>
      <c r="D59" s="71" t="e">
        <f t="shared" ref="D59:N59" si="15">D38-D17</f>
        <v>#REF!</v>
      </c>
      <c r="E59" s="71" t="e">
        <f t="shared" si="15"/>
        <v>#REF!</v>
      </c>
      <c r="F59" s="71" t="e">
        <f t="shared" si="15"/>
        <v>#REF!</v>
      </c>
      <c r="G59" s="71" t="e">
        <f t="shared" si="15"/>
        <v>#REF!</v>
      </c>
      <c r="H59" s="71" t="e">
        <f t="shared" si="15"/>
        <v>#REF!</v>
      </c>
      <c r="I59" s="71" t="e">
        <f t="shared" si="15"/>
        <v>#REF!</v>
      </c>
      <c r="J59" s="71" t="e">
        <f t="shared" si="15"/>
        <v>#REF!</v>
      </c>
      <c r="K59" s="71" t="e">
        <f t="shared" si="15"/>
        <v>#REF!</v>
      </c>
      <c r="L59" s="71" t="e">
        <f t="shared" si="15"/>
        <v>#REF!</v>
      </c>
      <c r="M59" s="71" t="e">
        <f t="shared" si="15"/>
        <v>#REF!</v>
      </c>
      <c r="N59" s="71" t="e">
        <f t="shared" si="15"/>
        <v>#REF!</v>
      </c>
    </row>
    <row r="60" spans="1:14" ht="12.75" customHeight="1">
      <c r="A60" s="23"/>
      <c r="B60" s="23" t="s">
        <v>137</v>
      </c>
      <c r="C60" s="71" t="e">
        <f t="shared" si="6"/>
        <v>#REF!</v>
      </c>
      <c r="D60" s="71" t="e">
        <f t="shared" ref="D60:N60" si="16">D39-D18</f>
        <v>#REF!</v>
      </c>
      <c r="E60" s="71" t="e">
        <f t="shared" si="16"/>
        <v>#REF!</v>
      </c>
      <c r="F60" s="71" t="e">
        <f t="shared" si="16"/>
        <v>#REF!</v>
      </c>
      <c r="G60" s="71" t="e">
        <f t="shared" si="16"/>
        <v>#REF!</v>
      </c>
      <c r="H60" s="71" t="e">
        <f t="shared" si="16"/>
        <v>#REF!</v>
      </c>
      <c r="I60" s="71" t="e">
        <f t="shared" si="16"/>
        <v>#REF!</v>
      </c>
      <c r="J60" s="71" t="e">
        <f t="shared" si="16"/>
        <v>#REF!</v>
      </c>
      <c r="K60" s="71" t="e">
        <f t="shared" si="16"/>
        <v>#REF!</v>
      </c>
      <c r="L60" s="71" t="e">
        <f t="shared" si="16"/>
        <v>#REF!</v>
      </c>
      <c r="M60" s="71" t="e">
        <f t="shared" si="16"/>
        <v>#REF!</v>
      </c>
      <c r="N60" s="71" t="e">
        <f t="shared" si="16"/>
        <v>#REF!</v>
      </c>
    </row>
    <row r="61" spans="1:14" ht="12.75" customHeight="1">
      <c r="A61" s="23"/>
      <c r="B61" s="23" t="s">
        <v>138</v>
      </c>
      <c r="C61" s="71" t="e">
        <f t="shared" si="6"/>
        <v>#REF!</v>
      </c>
      <c r="D61" s="71" t="e">
        <f t="shared" ref="D61:N61" si="17">D40-D19</f>
        <v>#REF!</v>
      </c>
      <c r="E61" s="71" t="e">
        <f t="shared" si="17"/>
        <v>#REF!</v>
      </c>
      <c r="F61" s="71" t="e">
        <f t="shared" si="17"/>
        <v>#REF!</v>
      </c>
      <c r="G61" s="71" t="e">
        <f t="shared" si="17"/>
        <v>#REF!</v>
      </c>
      <c r="H61" s="71" t="e">
        <f t="shared" si="17"/>
        <v>#REF!</v>
      </c>
      <c r="I61" s="71" t="e">
        <f t="shared" si="17"/>
        <v>#REF!</v>
      </c>
      <c r="J61" s="71" t="e">
        <f t="shared" si="17"/>
        <v>#REF!</v>
      </c>
      <c r="K61" s="71" t="e">
        <f t="shared" si="17"/>
        <v>#REF!</v>
      </c>
      <c r="L61" s="71" t="e">
        <f t="shared" si="17"/>
        <v>#REF!</v>
      </c>
      <c r="M61" s="71" t="e">
        <f t="shared" si="17"/>
        <v>#REF!</v>
      </c>
      <c r="N61" s="71" t="e">
        <f t="shared" si="17"/>
        <v>#REF!</v>
      </c>
    </row>
    <row r="62" spans="1:14" ht="12.75" customHeight="1">
      <c r="A62" s="23"/>
      <c r="B62" s="23" t="s">
        <v>139</v>
      </c>
      <c r="C62" s="71" t="e">
        <f t="shared" si="6"/>
        <v>#REF!</v>
      </c>
      <c r="D62" s="71" t="e">
        <f t="shared" ref="D62:N62" si="18">D41-D20</f>
        <v>#REF!</v>
      </c>
      <c r="E62" s="71" t="e">
        <f t="shared" si="18"/>
        <v>#REF!</v>
      </c>
      <c r="F62" s="71" t="e">
        <f t="shared" si="18"/>
        <v>#REF!</v>
      </c>
      <c r="G62" s="71" t="e">
        <f t="shared" si="18"/>
        <v>#REF!</v>
      </c>
      <c r="H62" s="71" t="e">
        <f t="shared" si="18"/>
        <v>#REF!</v>
      </c>
      <c r="I62" s="71" t="e">
        <f t="shared" si="18"/>
        <v>#REF!</v>
      </c>
      <c r="J62" s="71" t="e">
        <f t="shared" si="18"/>
        <v>#REF!</v>
      </c>
      <c r="K62" s="71" t="e">
        <f t="shared" si="18"/>
        <v>#REF!</v>
      </c>
      <c r="L62" s="71" t="e">
        <f t="shared" si="18"/>
        <v>#REF!</v>
      </c>
      <c r="M62" s="71" t="e">
        <f t="shared" si="18"/>
        <v>#REF!</v>
      </c>
      <c r="N62" s="71" t="e">
        <f t="shared" si="18"/>
        <v>#REF!</v>
      </c>
    </row>
    <row r="63" spans="1:14" ht="12.75" customHeight="1">
      <c r="A63" s="23" t="s">
        <v>123</v>
      </c>
      <c r="B63" s="23" t="s">
        <v>79</v>
      </c>
      <c r="C63" s="71" t="e">
        <f t="shared" si="6"/>
        <v>#REF!</v>
      </c>
      <c r="D63" s="71" t="e">
        <f t="shared" ref="D63:N63" si="19">D42-D21</f>
        <v>#REF!</v>
      </c>
      <c r="E63" s="71" t="e">
        <f t="shared" si="19"/>
        <v>#REF!</v>
      </c>
      <c r="F63" s="71" t="e">
        <f t="shared" si="19"/>
        <v>#REF!</v>
      </c>
      <c r="G63" s="71" t="e">
        <f t="shared" si="19"/>
        <v>#REF!</v>
      </c>
      <c r="H63" s="71" t="e">
        <f t="shared" si="19"/>
        <v>#REF!</v>
      </c>
      <c r="I63" s="71" t="e">
        <f t="shared" si="19"/>
        <v>#REF!</v>
      </c>
      <c r="J63" s="71" t="e">
        <f t="shared" si="19"/>
        <v>#REF!</v>
      </c>
      <c r="K63" s="71" t="e">
        <f t="shared" si="19"/>
        <v>#REF!</v>
      </c>
      <c r="L63" s="71" t="e">
        <f t="shared" si="19"/>
        <v>#REF!</v>
      </c>
      <c r="M63" s="71" t="e">
        <f t="shared" si="19"/>
        <v>#REF!</v>
      </c>
      <c r="N63" s="71" t="e">
        <f t="shared" si="19"/>
        <v>#REF!</v>
      </c>
    </row>
    <row r="64" spans="1:14" ht="12.75" customHeight="1">
      <c r="A64" s="23"/>
      <c r="B64" s="23" t="s">
        <v>137</v>
      </c>
      <c r="C64" s="71" t="e">
        <f t="shared" si="6"/>
        <v>#REF!</v>
      </c>
      <c r="D64" s="71" t="e">
        <f t="shared" ref="D64:N64" si="20">D43-D22</f>
        <v>#REF!</v>
      </c>
      <c r="E64" s="71" t="e">
        <f t="shared" si="20"/>
        <v>#REF!</v>
      </c>
      <c r="F64" s="71" t="e">
        <f t="shared" si="20"/>
        <v>#REF!</v>
      </c>
      <c r="G64" s="71" t="e">
        <f t="shared" si="20"/>
        <v>#REF!</v>
      </c>
      <c r="H64" s="71" t="e">
        <f t="shared" si="20"/>
        <v>#REF!</v>
      </c>
      <c r="I64" s="71" t="e">
        <f t="shared" si="20"/>
        <v>#REF!</v>
      </c>
      <c r="J64" s="71" t="e">
        <f t="shared" si="20"/>
        <v>#REF!</v>
      </c>
      <c r="K64" s="71" t="e">
        <f t="shared" si="20"/>
        <v>#REF!</v>
      </c>
      <c r="L64" s="71" t="e">
        <f t="shared" si="20"/>
        <v>#REF!</v>
      </c>
      <c r="M64" s="71" t="e">
        <f t="shared" si="20"/>
        <v>#REF!</v>
      </c>
      <c r="N64" s="71" t="e">
        <f t="shared" si="20"/>
        <v>#REF!</v>
      </c>
    </row>
    <row r="65" spans="1:14" ht="12.75" customHeight="1">
      <c r="A65" s="23"/>
      <c r="B65" s="23" t="s">
        <v>138</v>
      </c>
      <c r="C65" s="71" t="e">
        <f t="shared" si="6"/>
        <v>#REF!</v>
      </c>
      <c r="D65" s="71" t="e">
        <f t="shared" ref="D65:N65" si="21">D44-D23</f>
        <v>#REF!</v>
      </c>
      <c r="E65" s="71" t="e">
        <f t="shared" si="21"/>
        <v>#REF!</v>
      </c>
      <c r="F65" s="71" t="e">
        <f t="shared" si="21"/>
        <v>#REF!</v>
      </c>
      <c r="G65" s="71" t="e">
        <f t="shared" si="21"/>
        <v>#REF!</v>
      </c>
      <c r="H65" s="71" t="e">
        <f t="shared" si="21"/>
        <v>#REF!</v>
      </c>
      <c r="I65" s="71" t="e">
        <f t="shared" si="21"/>
        <v>#REF!</v>
      </c>
      <c r="J65" s="71" t="e">
        <f t="shared" si="21"/>
        <v>#REF!</v>
      </c>
      <c r="K65" s="71" t="e">
        <f t="shared" si="21"/>
        <v>#REF!</v>
      </c>
      <c r="L65" s="71" t="e">
        <f t="shared" si="21"/>
        <v>#REF!</v>
      </c>
      <c r="M65" s="71" t="e">
        <f t="shared" si="21"/>
        <v>#REF!</v>
      </c>
      <c r="N65" s="71" t="e">
        <f t="shared" si="21"/>
        <v>#REF!</v>
      </c>
    </row>
    <row r="66" spans="1:14" ht="12.75" customHeight="1">
      <c r="B66" s="2" t="s">
        <v>139</v>
      </c>
      <c r="C66" s="71" t="e">
        <f t="shared" si="6"/>
        <v>#REF!</v>
      </c>
      <c r="D66" s="71" t="e">
        <f t="shared" ref="D66:N66" si="22">D45-D24</f>
        <v>#REF!</v>
      </c>
      <c r="E66" s="71" t="e">
        <f t="shared" si="22"/>
        <v>#REF!</v>
      </c>
      <c r="F66" s="71" t="e">
        <f t="shared" si="22"/>
        <v>#REF!</v>
      </c>
      <c r="G66" s="71" t="e">
        <f t="shared" si="22"/>
        <v>#REF!</v>
      </c>
      <c r="H66" s="71" t="e">
        <f t="shared" si="22"/>
        <v>#REF!</v>
      </c>
      <c r="I66" s="71" t="e">
        <f t="shared" si="22"/>
        <v>#REF!</v>
      </c>
      <c r="J66" s="71" t="e">
        <f t="shared" si="22"/>
        <v>#REF!</v>
      </c>
      <c r="K66" s="71" t="e">
        <f t="shared" si="22"/>
        <v>#REF!</v>
      </c>
      <c r="L66" s="71" t="e">
        <f t="shared" si="22"/>
        <v>#REF!</v>
      </c>
      <c r="M66" s="71" t="e">
        <f t="shared" si="22"/>
        <v>#REF!</v>
      </c>
      <c r="N66" s="71" t="e">
        <f t="shared" si="22"/>
        <v>#REF!</v>
      </c>
    </row>
    <row r="67" spans="1:14" ht="189.6" customHeight="1">
      <c r="A67" s="162" t="s">
        <v>153</v>
      </c>
      <c r="B67" s="174"/>
      <c r="C67" s="174"/>
      <c r="D67" s="174"/>
      <c r="E67" s="174"/>
      <c r="F67" s="174"/>
      <c r="G67" s="174"/>
      <c r="H67" s="174"/>
      <c r="I67" s="174"/>
      <c r="J67" s="174"/>
      <c r="K67" s="75"/>
      <c r="L67" s="75"/>
      <c r="M67" s="75"/>
      <c r="N67" s="75"/>
    </row>
    <row r="68" spans="1:14" ht="24.6" customHeight="1">
      <c r="A68" s="163" t="s">
        <v>154</v>
      </c>
      <c r="B68" s="175"/>
      <c r="C68" s="175"/>
      <c r="D68" s="175"/>
      <c r="E68" s="175"/>
      <c r="F68" s="175"/>
      <c r="G68" s="175"/>
      <c r="H68" s="175"/>
      <c r="I68" s="175"/>
      <c r="J68" s="175"/>
      <c r="K68" s="75"/>
      <c r="L68" s="75"/>
      <c r="M68" s="75"/>
      <c r="N68" s="75"/>
    </row>
    <row r="69" spans="1:14" ht="24.6" customHeight="1">
      <c r="A69" s="163" t="s">
        <v>155</v>
      </c>
      <c r="B69" s="175"/>
      <c r="C69" s="175"/>
      <c r="D69" s="175"/>
      <c r="E69" s="175"/>
      <c r="F69" s="175"/>
      <c r="G69" s="175"/>
      <c r="H69" s="175"/>
      <c r="I69" s="175"/>
      <c r="J69" s="175"/>
      <c r="K69" s="75"/>
      <c r="L69" s="75"/>
      <c r="M69" s="75"/>
      <c r="N69" s="75"/>
    </row>
    <row r="70" spans="1:14" ht="28.15" customHeight="1">
      <c r="A70" s="163"/>
      <c r="B70" s="175"/>
      <c r="C70" s="175"/>
      <c r="D70" s="175"/>
      <c r="E70" s="175"/>
      <c r="F70" s="175"/>
      <c r="G70" s="175"/>
      <c r="H70" s="175"/>
      <c r="I70" s="175"/>
      <c r="J70" s="175"/>
      <c r="K70" s="75"/>
      <c r="L70" s="75"/>
      <c r="M70" s="75"/>
      <c r="N70" s="75"/>
    </row>
    <row r="71" spans="1:14" ht="28.5" customHeight="1">
      <c r="A71" s="49" t="s">
        <v>123</v>
      </c>
      <c r="B71" s="46"/>
      <c r="C71" s="29" t="s">
        <v>124</v>
      </c>
      <c r="D71" s="29" t="s">
        <v>125</v>
      </c>
      <c r="E71" s="29" t="s">
        <v>126</v>
      </c>
      <c r="F71" s="29" t="s">
        <v>127</v>
      </c>
      <c r="G71" s="29" t="s">
        <v>128</v>
      </c>
      <c r="H71" s="29" t="s">
        <v>129</v>
      </c>
      <c r="I71" s="29" t="s">
        <v>130</v>
      </c>
      <c r="J71" s="29" t="s">
        <v>131</v>
      </c>
      <c r="K71" s="29" t="s">
        <v>132</v>
      </c>
      <c r="L71" s="29" t="s">
        <v>133</v>
      </c>
      <c r="M71" s="29" t="s">
        <v>134</v>
      </c>
      <c r="N71" s="29" t="s">
        <v>135</v>
      </c>
    </row>
    <row r="72" spans="1:14" ht="12.75" customHeight="1">
      <c r="A72" s="4" t="s">
        <v>136</v>
      </c>
      <c r="B72" s="31" t="s">
        <v>79</v>
      </c>
      <c r="C72" s="74" t="e">
        <f>(C51/C9)*100</f>
        <v>#REF!</v>
      </c>
      <c r="D72" s="74" t="e">
        <f t="shared" ref="D72:N72" si="23">(D51/D9)*100</f>
        <v>#REF!</v>
      </c>
      <c r="E72" s="74" t="e">
        <f t="shared" si="23"/>
        <v>#REF!</v>
      </c>
      <c r="F72" s="74" t="e">
        <f t="shared" si="23"/>
        <v>#REF!</v>
      </c>
      <c r="G72" s="74" t="e">
        <f t="shared" si="23"/>
        <v>#REF!</v>
      </c>
      <c r="H72" s="74" t="e">
        <f t="shared" si="23"/>
        <v>#REF!</v>
      </c>
      <c r="I72" s="74" t="e">
        <f t="shared" si="23"/>
        <v>#REF!</v>
      </c>
      <c r="J72" s="74" t="e">
        <f t="shared" si="23"/>
        <v>#REF!</v>
      </c>
      <c r="K72" s="74" t="e">
        <f t="shared" si="23"/>
        <v>#REF!</v>
      </c>
      <c r="L72" s="74" t="e">
        <f t="shared" si="23"/>
        <v>#REF!</v>
      </c>
      <c r="M72" s="74" t="e">
        <f t="shared" si="23"/>
        <v>#REF!</v>
      </c>
      <c r="N72" s="74" t="e">
        <f t="shared" si="23"/>
        <v>#REF!</v>
      </c>
    </row>
    <row r="73" spans="1:14" ht="12.75" customHeight="1">
      <c r="A73" s="4"/>
      <c r="B73" s="31" t="s">
        <v>137</v>
      </c>
      <c r="C73" s="74" t="e">
        <f t="shared" ref="C73:N87" si="24">(C52/C10)*100</f>
        <v>#REF!</v>
      </c>
      <c r="D73" s="74" t="e">
        <f t="shared" si="24"/>
        <v>#REF!</v>
      </c>
      <c r="E73" s="74" t="e">
        <f t="shared" si="24"/>
        <v>#REF!</v>
      </c>
      <c r="F73" s="74" t="e">
        <f t="shared" si="24"/>
        <v>#REF!</v>
      </c>
      <c r="G73" s="74" t="e">
        <f t="shared" si="24"/>
        <v>#REF!</v>
      </c>
      <c r="H73" s="74" t="e">
        <f t="shared" si="24"/>
        <v>#REF!</v>
      </c>
      <c r="I73" s="74" t="e">
        <f t="shared" si="24"/>
        <v>#REF!</v>
      </c>
      <c r="J73" s="74" t="e">
        <f t="shared" si="24"/>
        <v>#REF!</v>
      </c>
      <c r="K73" s="74" t="e">
        <f t="shared" si="24"/>
        <v>#REF!</v>
      </c>
      <c r="L73" s="74" t="e">
        <f t="shared" si="24"/>
        <v>#REF!</v>
      </c>
      <c r="M73" s="74" t="e">
        <f t="shared" si="24"/>
        <v>#REF!</v>
      </c>
      <c r="N73" s="74" t="e">
        <f t="shared" si="24"/>
        <v>#REF!</v>
      </c>
    </row>
    <row r="74" spans="1:14" ht="12.75" customHeight="1">
      <c r="A74" s="4"/>
      <c r="B74" s="31" t="s">
        <v>138</v>
      </c>
      <c r="C74" s="74" t="e">
        <f t="shared" si="24"/>
        <v>#REF!</v>
      </c>
      <c r="D74" s="74" t="e">
        <f t="shared" si="24"/>
        <v>#REF!</v>
      </c>
      <c r="E74" s="74" t="e">
        <f t="shared" si="24"/>
        <v>#REF!</v>
      </c>
      <c r="F74" s="74" t="e">
        <f t="shared" si="24"/>
        <v>#REF!</v>
      </c>
      <c r="G74" s="74" t="e">
        <f t="shared" si="24"/>
        <v>#REF!</v>
      </c>
      <c r="H74" s="74" t="e">
        <f t="shared" si="24"/>
        <v>#REF!</v>
      </c>
      <c r="I74" s="74" t="e">
        <f t="shared" si="24"/>
        <v>#REF!</v>
      </c>
      <c r="J74" s="74" t="e">
        <f t="shared" si="24"/>
        <v>#REF!</v>
      </c>
      <c r="K74" s="74" t="e">
        <f t="shared" si="24"/>
        <v>#REF!</v>
      </c>
      <c r="L74" s="74" t="e">
        <f t="shared" si="24"/>
        <v>#REF!</v>
      </c>
      <c r="M74" s="74" t="e">
        <f t="shared" si="24"/>
        <v>#REF!</v>
      </c>
      <c r="N74" s="74" t="e">
        <f t="shared" si="24"/>
        <v>#REF!</v>
      </c>
    </row>
    <row r="75" spans="1:14" ht="12.75" customHeight="1">
      <c r="A75" s="4"/>
      <c r="B75" s="31" t="s">
        <v>139</v>
      </c>
      <c r="C75" s="74" t="e">
        <f t="shared" si="24"/>
        <v>#REF!</v>
      </c>
      <c r="D75" s="74" t="e">
        <f t="shared" si="24"/>
        <v>#REF!</v>
      </c>
      <c r="E75" s="74" t="e">
        <f t="shared" si="24"/>
        <v>#REF!</v>
      </c>
      <c r="F75" s="74" t="e">
        <f t="shared" si="24"/>
        <v>#REF!</v>
      </c>
      <c r="G75" s="74" t="e">
        <f t="shared" si="24"/>
        <v>#REF!</v>
      </c>
      <c r="H75" s="74" t="e">
        <f t="shared" si="24"/>
        <v>#REF!</v>
      </c>
      <c r="I75" s="74" t="e">
        <f t="shared" si="24"/>
        <v>#REF!</v>
      </c>
      <c r="J75" s="74" t="e">
        <f t="shared" si="24"/>
        <v>#REF!</v>
      </c>
      <c r="K75" s="74" t="e">
        <f t="shared" si="24"/>
        <v>#REF!</v>
      </c>
      <c r="L75" s="74" t="e">
        <f t="shared" si="24"/>
        <v>#REF!</v>
      </c>
      <c r="M75" s="74" t="e">
        <f t="shared" si="24"/>
        <v>#REF!</v>
      </c>
      <c r="N75" s="74" t="e">
        <f t="shared" si="24"/>
        <v>#REF!</v>
      </c>
    </row>
    <row r="76" spans="1:14" ht="12.75" customHeight="1">
      <c r="A76" s="4" t="s">
        <v>140</v>
      </c>
      <c r="B76" s="31" t="s">
        <v>79</v>
      </c>
      <c r="C76" s="74" t="e">
        <f t="shared" si="24"/>
        <v>#REF!</v>
      </c>
      <c r="D76" s="74" t="e">
        <f t="shared" si="24"/>
        <v>#REF!</v>
      </c>
      <c r="E76" s="74" t="e">
        <f t="shared" si="24"/>
        <v>#REF!</v>
      </c>
      <c r="F76" s="74" t="e">
        <f t="shared" si="24"/>
        <v>#REF!</v>
      </c>
      <c r="G76" s="74" t="e">
        <f t="shared" si="24"/>
        <v>#REF!</v>
      </c>
      <c r="H76" s="74" t="e">
        <f t="shared" si="24"/>
        <v>#REF!</v>
      </c>
      <c r="I76" s="74" t="e">
        <f t="shared" si="24"/>
        <v>#REF!</v>
      </c>
      <c r="J76" s="74" t="e">
        <f t="shared" si="24"/>
        <v>#REF!</v>
      </c>
      <c r="K76" s="74" t="e">
        <f t="shared" si="24"/>
        <v>#REF!</v>
      </c>
      <c r="L76" s="74" t="e">
        <f t="shared" si="24"/>
        <v>#REF!</v>
      </c>
      <c r="M76" s="74" t="e">
        <f t="shared" si="24"/>
        <v>#REF!</v>
      </c>
      <c r="N76" s="74" t="e">
        <f t="shared" si="24"/>
        <v>#REF!</v>
      </c>
    </row>
    <row r="77" spans="1:14" ht="12.75" customHeight="1">
      <c r="A77" s="4"/>
      <c r="B77" s="31" t="s">
        <v>137</v>
      </c>
      <c r="C77" s="74" t="e">
        <f t="shared" si="24"/>
        <v>#REF!</v>
      </c>
      <c r="D77" s="74" t="e">
        <f t="shared" si="24"/>
        <v>#REF!</v>
      </c>
      <c r="E77" s="74" t="e">
        <f t="shared" si="24"/>
        <v>#REF!</v>
      </c>
      <c r="F77" s="74" t="e">
        <f t="shared" si="24"/>
        <v>#REF!</v>
      </c>
      <c r="G77" s="74" t="e">
        <f t="shared" si="24"/>
        <v>#REF!</v>
      </c>
      <c r="H77" s="74" t="e">
        <f t="shared" si="24"/>
        <v>#REF!</v>
      </c>
      <c r="I77" s="74" t="e">
        <f t="shared" si="24"/>
        <v>#REF!</v>
      </c>
      <c r="J77" s="74" t="e">
        <f t="shared" si="24"/>
        <v>#REF!</v>
      </c>
      <c r="K77" s="74" t="e">
        <f t="shared" si="24"/>
        <v>#REF!</v>
      </c>
      <c r="L77" s="74" t="e">
        <f t="shared" si="24"/>
        <v>#REF!</v>
      </c>
      <c r="M77" s="74" t="e">
        <f t="shared" si="24"/>
        <v>#REF!</v>
      </c>
      <c r="N77" s="74" t="e">
        <f t="shared" si="24"/>
        <v>#REF!</v>
      </c>
    </row>
    <row r="78" spans="1:14" ht="12.75" customHeight="1">
      <c r="A78" s="4"/>
      <c r="B78" s="31" t="s">
        <v>138</v>
      </c>
      <c r="C78" s="74" t="e">
        <f t="shared" si="24"/>
        <v>#REF!</v>
      </c>
      <c r="D78" s="74" t="e">
        <f t="shared" si="24"/>
        <v>#REF!</v>
      </c>
      <c r="E78" s="74" t="e">
        <f t="shared" si="24"/>
        <v>#REF!</v>
      </c>
      <c r="F78" s="74" t="e">
        <f t="shared" si="24"/>
        <v>#REF!</v>
      </c>
      <c r="G78" s="74" t="e">
        <f t="shared" si="24"/>
        <v>#REF!</v>
      </c>
      <c r="H78" s="74" t="e">
        <f t="shared" si="24"/>
        <v>#REF!</v>
      </c>
      <c r="I78" s="74" t="e">
        <f t="shared" si="24"/>
        <v>#REF!</v>
      </c>
      <c r="J78" s="74" t="e">
        <f t="shared" si="24"/>
        <v>#REF!</v>
      </c>
      <c r="K78" s="74" t="e">
        <f t="shared" si="24"/>
        <v>#REF!</v>
      </c>
      <c r="L78" s="74" t="e">
        <f t="shared" si="24"/>
        <v>#REF!</v>
      </c>
      <c r="M78" s="74" t="e">
        <f t="shared" si="24"/>
        <v>#REF!</v>
      </c>
      <c r="N78" s="74" t="e">
        <f t="shared" si="24"/>
        <v>#REF!</v>
      </c>
    </row>
    <row r="79" spans="1:14" ht="12.75" customHeight="1">
      <c r="A79" s="4"/>
      <c r="B79" s="31" t="s">
        <v>139</v>
      </c>
      <c r="C79" s="74" t="e">
        <f t="shared" si="24"/>
        <v>#REF!</v>
      </c>
      <c r="D79" s="74" t="e">
        <f t="shared" si="24"/>
        <v>#REF!</v>
      </c>
      <c r="E79" s="74" t="e">
        <f t="shared" si="24"/>
        <v>#REF!</v>
      </c>
      <c r="F79" s="74" t="e">
        <f t="shared" si="24"/>
        <v>#REF!</v>
      </c>
      <c r="G79" s="74" t="e">
        <f t="shared" si="24"/>
        <v>#REF!</v>
      </c>
      <c r="H79" s="74" t="e">
        <f t="shared" si="24"/>
        <v>#REF!</v>
      </c>
      <c r="I79" s="74" t="e">
        <f t="shared" si="24"/>
        <v>#REF!</v>
      </c>
      <c r="J79" s="74" t="e">
        <f t="shared" si="24"/>
        <v>#REF!</v>
      </c>
      <c r="K79" s="74" t="e">
        <f t="shared" si="24"/>
        <v>#REF!</v>
      </c>
      <c r="L79" s="74" t="e">
        <f t="shared" si="24"/>
        <v>#REF!</v>
      </c>
      <c r="M79" s="74" t="e">
        <f t="shared" si="24"/>
        <v>#REF!</v>
      </c>
      <c r="N79" s="74" t="e">
        <f t="shared" si="24"/>
        <v>#REF!</v>
      </c>
    </row>
    <row r="80" spans="1:14" ht="12.75" customHeight="1">
      <c r="A80" s="4" t="s">
        <v>141</v>
      </c>
      <c r="B80" s="31" t="s">
        <v>79</v>
      </c>
      <c r="C80" s="74" t="e">
        <f t="shared" si="24"/>
        <v>#REF!</v>
      </c>
      <c r="D80" s="74" t="e">
        <f t="shared" si="24"/>
        <v>#REF!</v>
      </c>
      <c r="E80" s="74" t="e">
        <f t="shared" si="24"/>
        <v>#REF!</v>
      </c>
      <c r="F80" s="74" t="e">
        <f t="shared" si="24"/>
        <v>#REF!</v>
      </c>
      <c r="G80" s="74" t="e">
        <f t="shared" si="24"/>
        <v>#REF!</v>
      </c>
      <c r="H80" s="74" t="e">
        <f t="shared" si="24"/>
        <v>#REF!</v>
      </c>
      <c r="I80" s="74" t="e">
        <f t="shared" si="24"/>
        <v>#REF!</v>
      </c>
      <c r="J80" s="74" t="e">
        <f t="shared" si="24"/>
        <v>#REF!</v>
      </c>
      <c r="K80" s="74" t="e">
        <f t="shared" si="24"/>
        <v>#REF!</v>
      </c>
      <c r="L80" s="74" t="e">
        <f t="shared" si="24"/>
        <v>#REF!</v>
      </c>
      <c r="M80" s="74" t="e">
        <f t="shared" si="24"/>
        <v>#REF!</v>
      </c>
      <c r="N80" s="74" t="e">
        <f t="shared" si="24"/>
        <v>#REF!</v>
      </c>
    </row>
    <row r="81" spans="1:14" ht="12.75" customHeight="1">
      <c r="A81" s="4"/>
      <c r="B81" s="31" t="s">
        <v>137</v>
      </c>
      <c r="C81" s="74" t="e">
        <f t="shared" si="24"/>
        <v>#REF!</v>
      </c>
      <c r="D81" s="74" t="e">
        <f t="shared" si="24"/>
        <v>#REF!</v>
      </c>
      <c r="E81" s="74" t="e">
        <f t="shared" si="24"/>
        <v>#REF!</v>
      </c>
      <c r="F81" s="74" t="e">
        <f t="shared" si="24"/>
        <v>#REF!</v>
      </c>
      <c r="G81" s="74" t="e">
        <f t="shared" si="24"/>
        <v>#REF!</v>
      </c>
      <c r="H81" s="74" t="e">
        <f t="shared" si="24"/>
        <v>#REF!</v>
      </c>
      <c r="I81" s="74" t="e">
        <f t="shared" si="24"/>
        <v>#REF!</v>
      </c>
      <c r="J81" s="74" t="e">
        <f t="shared" si="24"/>
        <v>#REF!</v>
      </c>
      <c r="K81" s="74" t="e">
        <f t="shared" si="24"/>
        <v>#REF!</v>
      </c>
      <c r="L81" s="74" t="e">
        <f t="shared" si="24"/>
        <v>#REF!</v>
      </c>
      <c r="M81" s="74" t="e">
        <f t="shared" si="24"/>
        <v>#REF!</v>
      </c>
      <c r="N81" s="74" t="e">
        <f t="shared" si="24"/>
        <v>#REF!</v>
      </c>
    </row>
    <row r="82" spans="1:14" ht="12.75" customHeight="1">
      <c r="A82" s="4"/>
      <c r="B82" s="31" t="s">
        <v>138</v>
      </c>
      <c r="C82" s="74" t="e">
        <f t="shared" si="24"/>
        <v>#REF!</v>
      </c>
      <c r="D82" s="74" t="e">
        <f t="shared" si="24"/>
        <v>#REF!</v>
      </c>
      <c r="E82" s="74" t="e">
        <f t="shared" si="24"/>
        <v>#REF!</v>
      </c>
      <c r="F82" s="74" t="e">
        <f t="shared" si="24"/>
        <v>#REF!</v>
      </c>
      <c r="G82" s="74" t="e">
        <f t="shared" si="24"/>
        <v>#REF!</v>
      </c>
      <c r="H82" s="74" t="e">
        <f t="shared" si="24"/>
        <v>#REF!</v>
      </c>
      <c r="I82" s="74" t="e">
        <f t="shared" si="24"/>
        <v>#REF!</v>
      </c>
      <c r="J82" s="74" t="e">
        <f t="shared" si="24"/>
        <v>#REF!</v>
      </c>
      <c r="K82" s="74" t="e">
        <f t="shared" si="24"/>
        <v>#REF!</v>
      </c>
      <c r="L82" s="74" t="e">
        <f t="shared" si="24"/>
        <v>#REF!</v>
      </c>
      <c r="M82" s="74" t="e">
        <f t="shared" si="24"/>
        <v>#REF!</v>
      </c>
      <c r="N82" s="74" t="e">
        <f t="shared" si="24"/>
        <v>#REF!</v>
      </c>
    </row>
    <row r="83" spans="1:14" ht="12.75" customHeight="1">
      <c r="A83" s="4"/>
      <c r="B83" s="31" t="s">
        <v>139</v>
      </c>
      <c r="C83" s="74" t="e">
        <f t="shared" si="24"/>
        <v>#REF!</v>
      </c>
      <c r="D83" s="74" t="e">
        <f t="shared" si="24"/>
        <v>#REF!</v>
      </c>
      <c r="E83" s="74" t="e">
        <f t="shared" si="24"/>
        <v>#REF!</v>
      </c>
      <c r="F83" s="74" t="e">
        <f t="shared" si="24"/>
        <v>#REF!</v>
      </c>
      <c r="G83" s="74" t="e">
        <f t="shared" si="24"/>
        <v>#REF!</v>
      </c>
      <c r="H83" s="74" t="e">
        <f t="shared" si="24"/>
        <v>#REF!</v>
      </c>
      <c r="I83" s="74" t="e">
        <f t="shared" si="24"/>
        <v>#REF!</v>
      </c>
      <c r="J83" s="74" t="e">
        <f t="shared" si="24"/>
        <v>#REF!</v>
      </c>
      <c r="K83" s="74" t="e">
        <f t="shared" si="24"/>
        <v>#REF!</v>
      </c>
      <c r="L83" s="74" t="e">
        <f t="shared" si="24"/>
        <v>#REF!</v>
      </c>
      <c r="M83" s="74" t="e">
        <f t="shared" si="24"/>
        <v>#REF!</v>
      </c>
      <c r="N83" s="74" t="e">
        <f t="shared" si="24"/>
        <v>#REF!</v>
      </c>
    </row>
    <row r="84" spans="1:14" ht="12.75" customHeight="1">
      <c r="A84" s="4" t="s">
        <v>123</v>
      </c>
      <c r="B84" s="31" t="s">
        <v>79</v>
      </c>
      <c r="C84" s="74" t="e">
        <f t="shared" si="24"/>
        <v>#REF!</v>
      </c>
      <c r="D84" s="74" t="e">
        <f t="shared" si="24"/>
        <v>#REF!</v>
      </c>
      <c r="E84" s="74" t="e">
        <f t="shared" si="24"/>
        <v>#REF!</v>
      </c>
      <c r="F84" s="74" t="e">
        <f t="shared" si="24"/>
        <v>#REF!</v>
      </c>
      <c r="G84" s="74" t="e">
        <f t="shared" si="24"/>
        <v>#REF!</v>
      </c>
      <c r="H84" s="74" t="e">
        <f t="shared" si="24"/>
        <v>#REF!</v>
      </c>
      <c r="I84" s="74" t="e">
        <f t="shared" si="24"/>
        <v>#REF!</v>
      </c>
      <c r="J84" s="74" t="e">
        <f t="shared" si="24"/>
        <v>#REF!</v>
      </c>
      <c r="K84" s="74" t="e">
        <f t="shared" si="24"/>
        <v>#REF!</v>
      </c>
      <c r="L84" s="74" t="e">
        <f t="shared" si="24"/>
        <v>#REF!</v>
      </c>
      <c r="M84" s="74" t="e">
        <f t="shared" si="24"/>
        <v>#REF!</v>
      </c>
      <c r="N84" s="74" t="e">
        <f t="shared" si="24"/>
        <v>#REF!</v>
      </c>
    </row>
    <row r="85" spans="1:14" ht="12.75" customHeight="1">
      <c r="A85" s="4"/>
      <c r="B85" s="31" t="s">
        <v>137</v>
      </c>
      <c r="C85" s="74" t="e">
        <f t="shared" si="24"/>
        <v>#REF!</v>
      </c>
      <c r="D85" s="74" t="e">
        <f t="shared" si="24"/>
        <v>#REF!</v>
      </c>
      <c r="E85" s="74" t="e">
        <f t="shared" si="24"/>
        <v>#REF!</v>
      </c>
      <c r="F85" s="74" t="e">
        <f t="shared" si="24"/>
        <v>#REF!</v>
      </c>
      <c r="G85" s="74" t="e">
        <f t="shared" si="24"/>
        <v>#REF!</v>
      </c>
      <c r="H85" s="74" t="e">
        <f t="shared" si="24"/>
        <v>#REF!</v>
      </c>
      <c r="I85" s="74" t="e">
        <f t="shared" si="24"/>
        <v>#REF!</v>
      </c>
      <c r="J85" s="74" t="e">
        <f t="shared" si="24"/>
        <v>#REF!</v>
      </c>
      <c r="K85" s="74" t="e">
        <f t="shared" si="24"/>
        <v>#REF!</v>
      </c>
      <c r="L85" s="74" t="e">
        <f t="shared" si="24"/>
        <v>#REF!</v>
      </c>
      <c r="M85" s="74" t="e">
        <f t="shared" si="24"/>
        <v>#REF!</v>
      </c>
      <c r="N85" s="74" t="e">
        <f t="shared" si="24"/>
        <v>#REF!</v>
      </c>
    </row>
    <row r="86" spans="1:14" ht="12.75" customHeight="1">
      <c r="A86" s="4"/>
      <c r="B86" s="7" t="s">
        <v>138</v>
      </c>
      <c r="C86" s="74" t="e">
        <f t="shared" si="24"/>
        <v>#REF!</v>
      </c>
      <c r="D86" s="74" t="e">
        <f t="shared" si="24"/>
        <v>#REF!</v>
      </c>
      <c r="E86" s="74" t="e">
        <f t="shared" si="24"/>
        <v>#REF!</v>
      </c>
      <c r="F86" s="74" t="e">
        <f t="shared" si="24"/>
        <v>#REF!</v>
      </c>
      <c r="G86" s="74" t="e">
        <f t="shared" si="24"/>
        <v>#REF!</v>
      </c>
      <c r="H86" s="74" t="e">
        <f t="shared" si="24"/>
        <v>#REF!</v>
      </c>
      <c r="I86" s="74" t="e">
        <f t="shared" si="24"/>
        <v>#REF!</v>
      </c>
      <c r="J86" s="74" t="e">
        <f t="shared" si="24"/>
        <v>#REF!</v>
      </c>
      <c r="K86" s="74" t="e">
        <f t="shared" si="24"/>
        <v>#REF!</v>
      </c>
      <c r="L86" s="74" t="e">
        <f t="shared" si="24"/>
        <v>#REF!</v>
      </c>
      <c r="M86" s="74" t="e">
        <f t="shared" si="24"/>
        <v>#REF!</v>
      </c>
      <c r="N86" s="74" t="e">
        <f t="shared" si="24"/>
        <v>#REF!</v>
      </c>
    </row>
    <row r="87" spans="1:14" ht="12.75" customHeight="1">
      <c r="A87" s="4"/>
      <c r="B87" s="7" t="s">
        <v>139</v>
      </c>
      <c r="C87" s="74" t="e">
        <f t="shared" si="24"/>
        <v>#REF!</v>
      </c>
      <c r="D87" s="74" t="e">
        <f t="shared" si="24"/>
        <v>#REF!</v>
      </c>
      <c r="E87" s="74" t="e">
        <f t="shared" si="24"/>
        <v>#REF!</v>
      </c>
      <c r="F87" s="74" t="e">
        <f t="shared" si="24"/>
        <v>#REF!</v>
      </c>
      <c r="G87" s="74" t="e">
        <f t="shared" si="24"/>
        <v>#REF!</v>
      </c>
      <c r="H87" s="74" t="e">
        <f t="shared" si="24"/>
        <v>#REF!</v>
      </c>
      <c r="I87" s="74" t="e">
        <f t="shared" si="24"/>
        <v>#REF!</v>
      </c>
      <c r="J87" s="74" t="e">
        <f t="shared" si="24"/>
        <v>#REF!</v>
      </c>
      <c r="K87" s="74" t="e">
        <f t="shared" si="24"/>
        <v>#REF!</v>
      </c>
      <c r="L87" s="74" t="e">
        <f t="shared" si="24"/>
        <v>#REF!</v>
      </c>
      <c r="M87" s="74" t="e">
        <f t="shared" si="24"/>
        <v>#REF!</v>
      </c>
      <c r="N87" s="74" t="e">
        <f t="shared" si="24"/>
        <v>#REF!</v>
      </c>
    </row>
    <row r="88" spans="1:14" ht="12.75" customHeight="1"/>
    <row r="89" spans="1:14" ht="12.75" customHeight="1"/>
    <row r="90" spans="1:14" ht="12.75" customHeight="1"/>
    <row r="91" spans="1:14" ht="12.75" customHeight="1"/>
    <row r="92" spans="1:14" ht="12.75" customHeight="1"/>
    <row r="93" spans="1:14" ht="12.75" customHeight="1"/>
    <row r="94" spans="1:14" ht="12.75" customHeight="1"/>
    <row r="95" spans="1:14" ht="12.75" customHeight="1"/>
    <row r="96" spans="1:14"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spans="1:13" ht="12.75" customHeight="1"/>
    <row r="114" spans="1:13" ht="12.75" customHeight="1"/>
    <row r="115" spans="1:13" ht="12.75" customHeight="1"/>
    <row r="116" spans="1:13" ht="12.75" customHeight="1"/>
    <row r="117" spans="1:13" ht="12.75" customHeight="1"/>
    <row r="118" spans="1:13" ht="12.75" customHeight="1"/>
    <row r="119" spans="1:13" ht="12.75" customHeight="1"/>
    <row r="120" spans="1:13" ht="12.75" customHeight="1">
      <c r="A120" s="1" t="s">
        <v>156</v>
      </c>
      <c r="B120" s="3" t="s">
        <v>124</v>
      </c>
      <c r="C120" s="3" t="s">
        <v>125</v>
      </c>
      <c r="D120" s="3" t="s">
        <v>126</v>
      </c>
      <c r="E120" s="3" t="s">
        <v>127</v>
      </c>
      <c r="F120" s="3" t="s">
        <v>128</v>
      </c>
      <c r="G120" s="3" t="s">
        <v>129</v>
      </c>
      <c r="H120" s="3" t="s">
        <v>130</v>
      </c>
      <c r="I120" s="3" t="s">
        <v>131</v>
      </c>
      <c r="J120" s="3" t="s">
        <v>132</v>
      </c>
      <c r="K120" s="3" t="s">
        <v>133</v>
      </c>
      <c r="L120" s="3" t="s">
        <v>134</v>
      </c>
      <c r="M120" s="3" t="s">
        <v>135</v>
      </c>
    </row>
    <row r="121" spans="1:13" ht="12.75" customHeight="1">
      <c r="A121" s="8" t="s">
        <v>157</v>
      </c>
      <c r="B121" s="19" t="e">
        <f>EBIT!C7-EBIT!C36</f>
        <v>#REF!</v>
      </c>
      <c r="C121" s="19" t="e">
        <f>EBIT!D7-EBIT!D36</f>
        <v>#REF!</v>
      </c>
      <c r="D121" s="19" t="e">
        <f>EBIT!E7-EBIT!E36</f>
        <v>#REF!</v>
      </c>
      <c r="E121" s="19" t="e">
        <f>EBIT!F7-EBIT!F36</f>
        <v>#REF!</v>
      </c>
      <c r="F121" s="19" t="e">
        <f>EBIT!G7-EBIT!G36</f>
        <v>#REF!</v>
      </c>
      <c r="G121" s="19" t="e">
        <f>EBIT!H7-EBIT!H36</f>
        <v>#REF!</v>
      </c>
      <c r="H121" s="19" t="e">
        <f>EBIT!I7-EBIT!I36</f>
        <v>#REF!</v>
      </c>
      <c r="I121" s="19" t="e">
        <f>EBIT!J7-EBIT!J36</f>
        <v>#REF!</v>
      </c>
      <c r="J121" s="19" t="e">
        <f>EBIT!K7-EBIT!K36</f>
        <v>#REF!</v>
      </c>
      <c r="K121" s="19" t="e">
        <f>EBIT!L7-EBIT!L36</f>
        <v>#REF!</v>
      </c>
      <c r="L121" s="19" t="e">
        <f>EBIT!M7-EBIT!M36</f>
        <v>#REF!</v>
      </c>
      <c r="M121" s="19" t="e">
        <f>EBIT!N7-EBIT!N36</f>
        <v>#REF!</v>
      </c>
    </row>
    <row r="122" spans="1:13" ht="12.75" customHeight="1">
      <c r="A122" s="8" t="s">
        <v>158</v>
      </c>
      <c r="B122" s="19" t="e">
        <f>EBIT!C8-EBIT!C37</f>
        <v>#REF!</v>
      </c>
      <c r="C122" s="19" t="e">
        <f>EBIT!D8-EBIT!D37</f>
        <v>#REF!</v>
      </c>
      <c r="D122" s="19" t="e">
        <f>EBIT!E8-EBIT!E37</f>
        <v>#REF!</v>
      </c>
      <c r="E122" s="19" t="e">
        <f>EBIT!F8-EBIT!F37</f>
        <v>#REF!</v>
      </c>
      <c r="F122" s="19" t="e">
        <f>EBIT!G8-EBIT!G37</f>
        <v>#REF!</v>
      </c>
      <c r="G122" s="19" t="e">
        <f>EBIT!H8-EBIT!H37</f>
        <v>#REF!</v>
      </c>
      <c r="H122" s="19" t="e">
        <f>EBIT!I8-EBIT!I37</f>
        <v>#REF!</v>
      </c>
      <c r="I122" s="19" t="e">
        <f>EBIT!J8-EBIT!J37</f>
        <v>#REF!</v>
      </c>
      <c r="J122" s="19" t="e">
        <f>EBIT!K8-EBIT!K37</f>
        <v>#REF!</v>
      </c>
      <c r="K122" s="19" t="e">
        <f>EBIT!L8-EBIT!L37</f>
        <v>#REF!</v>
      </c>
      <c r="L122" s="19" t="e">
        <f>EBIT!M8-EBIT!M37</f>
        <v>#REF!</v>
      </c>
      <c r="M122" s="19" t="e">
        <f>EBIT!N8-EBIT!N37</f>
        <v>#REF!</v>
      </c>
    </row>
    <row r="123" spans="1:13" ht="12.75" customHeight="1">
      <c r="A123" s="8" t="s">
        <v>159</v>
      </c>
      <c r="B123" s="19" t="e">
        <f>EBIT!C9-EBIT!C38</f>
        <v>#REF!</v>
      </c>
      <c r="C123" s="19" t="e">
        <f>EBIT!D9-EBIT!D38</f>
        <v>#REF!</v>
      </c>
      <c r="D123" s="19" t="e">
        <f>EBIT!E9-EBIT!E38</f>
        <v>#REF!</v>
      </c>
      <c r="E123" s="19" t="e">
        <f>EBIT!F9-EBIT!F38</f>
        <v>#REF!</v>
      </c>
      <c r="F123" s="19" t="e">
        <f>EBIT!G9-EBIT!G38</f>
        <v>#REF!</v>
      </c>
      <c r="G123" s="19" t="e">
        <f>EBIT!H9-EBIT!H38</f>
        <v>#REF!</v>
      </c>
      <c r="H123" s="19" t="e">
        <f>EBIT!I9-EBIT!I38</f>
        <v>#REF!</v>
      </c>
      <c r="I123" s="19" t="e">
        <f>EBIT!J9-EBIT!J38</f>
        <v>#REF!</v>
      </c>
      <c r="J123" s="19" t="e">
        <f>EBIT!K9-EBIT!K38</f>
        <v>#REF!</v>
      </c>
      <c r="K123" s="19" t="e">
        <f>EBIT!L9-EBIT!L38</f>
        <v>#REF!</v>
      </c>
      <c r="L123" s="19" t="e">
        <f>EBIT!M9-EBIT!M38</f>
        <v>#REF!</v>
      </c>
      <c r="M123" s="19" t="e">
        <f>EBIT!N9-EBIT!N38</f>
        <v>#REF!</v>
      </c>
    </row>
    <row r="124" spans="1:13" ht="12.75" customHeight="1" thickBot="1">
      <c r="A124" s="13" t="s">
        <v>79</v>
      </c>
      <c r="B124" s="19" t="e">
        <f>EBIT!C39-EBIT!C10</f>
        <v>#REF!</v>
      </c>
      <c r="C124" s="19" t="e">
        <f>EBIT!D39-EBIT!D10</f>
        <v>#REF!</v>
      </c>
      <c r="D124" s="19" t="e">
        <f>EBIT!E39-EBIT!E10</f>
        <v>#REF!</v>
      </c>
      <c r="E124" s="19" t="e">
        <f>EBIT!F39-EBIT!F10</f>
        <v>#REF!</v>
      </c>
      <c r="F124" s="19" t="e">
        <f>EBIT!G39-EBIT!G10</f>
        <v>#REF!</v>
      </c>
      <c r="G124" s="19" t="e">
        <f>EBIT!H39-EBIT!H10</f>
        <v>#REF!</v>
      </c>
      <c r="H124" s="19" t="e">
        <f>EBIT!I39-EBIT!I10</f>
        <v>#REF!</v>
      </c>
      <c r="I124" s="19" t="e">
        <f>EBIT!J39-EBIT!J10</f>
        <v>#REF!</v>
      </c>
      <c r="J124" s="19" t="e">
        <f>EBIT!K39-EBIT!K10</f>
        <v>#REF!</v>
      </c>
      <c r="K124" s="19" t="e">
        <f>EBIT!L39-EBIT!L10</f>
        <v>#REF!</v>
      </c>
      <c r="L124" s="19" t="e">
        <f>EBIT!M39-EBIT!M10</f>
        <v>#REF!</v>
      </c>
      <c r="M124" s="19" t="e">
        <f>EBIT!N39-EBIT!N10</f>
        <v>#REF!</v>
      </c>
    </row>
    <row r="125" spans="1:13" ht="12.75" customHeight="1" thickTop="1" thickBot="1">
      <c r="A125" s="42" t="s">
        <v>160</v>
      </c>
      <c r="B125" s="43" t="e">
        <f>EBIT!C11-EBIT!C40</f>
        <v>#REF!</v>
      </c>
      <c r="C125" s="43" t="e">
        <f>EBIT!D11-EBIT!D40</f>
        <v>#REF!</v>
      </c>
      <c r="D125" s="43" t="e">
        <f>EBIT!E11-EBIT!E40</f>
        <v>#REF!</v>
      </c>
      <c r="E125" s="43" t="e">
        <f>EBIT!F11-EBIT!F40</f>
        <v>#REF!</v>
      </c>
      <c r="F125" s="43" t="e">
        <f>EBIT!G11-EBIT!G40</f>
        <v>#REF!</v>
      </c>
      <c r="G125" s="43" t="e">
        <f>EBIT!H11-EBIT!H40</f>
        <v>#REF!</v>
      </c>
      <c r="H125" s="43" t="e">
        <f>EBIT!I11-EBIT!I40</f>
        <v>#REF!</v>
      </c>
      <c r="I125" s="43" t="e">
        <f>EBIT!J11-EBIT!J40</f>
        <v>#REF!</v>
      </c>
      <c r="J125" s="43" t="e">
        <f>EBIT!K11-EBIT!K40</f>
        <v>#REF!</v>
      </c>
      <c r="K125" s="43" t="e">
        <f>EBIT!L11-EBIT!L40</f>
        <v>#REF!</v>
      </c>
      <c r="L125" s="43" t="e">
        <f>EBIT!M11-EBIT!M40</f>
        <v>#REF!</v>
      </c>
      <c r="M125" s="43" t="e">
        <f>EBIT!N11-EBIT!N40</f>
        <v>#REF!</v>
      </c>
    </row>
    <row r="126" spans="1:13" ht="12.75" customHeight="1" thickTop="1">
      <c r="B126" s="19"/>
    </row>
    <row r="127" spans="1:13" ht="12.75" customHeight="1"/>
    <row r="128" spans="1:13"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row r="1010" ht="12.75" customHeight="1"/>
  </sheetData>
  <mergeCells count="13">
    <mergeCell ref="A68:J68"/>
    <mergeCell ref="A69:J69"/>
    <mergeCell ref="A70:J70"/>
    <mergeCell ref="A26:K26"/>
    <mergeCell ref="A28:XFD28"/>
    <mergeCell ref="A46:J46"/>
    <mergeCell ref="A47:J47"/>
    <mergeCell ref="A48:J48"/>
    <mergeCell ref="A1:E1"/>
    <mergeCell ref="A2:K2"/>
    <mergeCell ref="A4:J4"/>
    <mergeCell ref="A6:XFD6"/>
    <mergeCell ref="A67:J67"/>
  </mergeCells>
  <conditionalFormatting sqref="C72:N87">
    <cfRule type="cellIs" dxfId="0" priority="1" operator="greaterThan">
      <formula>5</formula>
    </cfRule>
  </conditionalFormatting>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22"/>
  <sheetViews>
    <sheetView workbookViewId="0"/>
  </sheetViews>
  <sheetFormatPr defaultColWidth="14.42578125" defaultRowHeight="15" customHeight="1"/>
  <cols>
    <col min="1" max="1" width="68.7109375" style="18" customWidth="1"/>
    <col min="2" max="2" width="15.42578125" style="18" customWidth="1"/>
    <col min="3" max="14" width="14" style="18" bestFit="1" customWidth="1"/>
    <col min="15" max="26" width="8.7109375" style="18" customWidth="1"/>
    <col min="27" max="16384" width="14.42578125" style="18"/>
  </cols>
  <sheetData>
    <row r="1" spans="1:26" s="32" customFormat="1" ht="28.15" customHeight="1">
      <c r="A1" s="161" t="s">
        <v>161</v>
      </c>
      <c r="B1" s="161"/>
      <c r="C1" s="161"/>
      <c r="D1" s="161"/>
      <c r="E1" s="161"/>
      <c r="F1" s="161"/>
      <c r="G1" s="161"/>
      <c r="H1" s="161"/>
      <c r="I1" s="161"/>
      <c r="J1" s="161"/>
      <c r="K1" s="161"/>
    </row>
    <row r="2" spans="1:26" s="32" customFormat="1" ht="37.15" customHeight="1">
      <c r="A2" s="161"/>
      <c r="B2" s="161"/>
      <c r="C2" s="161"/>
      <c r="D2" s="161"/>
      <c r="E2" s="161"/>
      <c r="F2" s="161"/>
      <c r="G2" s="161"/>
      <c r="H2" s="161"/>
      <c r="I2" s="161"/>
      <c r="J2" s="161"/>
      <c r="K2" s="161"/>
    </row>
    <row r="3" spans="1:26" s="33" customFormat="1" ht="13.5" customHeight="1">
      <c r="A3" s="28" t="s">
        <v>162</v>
      </c>
      <c r="B3" s="28"/>
      <c r="C3" s="40"/>
      <c r="D3" s="40"/>
      <c r="E3" s="40"/>
      <c r="F3" s="40"/>
      <c r="G3" s="21"/>
      <c r="H3" s="21"/>
      <c r="I3" s="21"/>
      <c r="J3" s="21"/>
      <c r="K3" s="21"/>
      <c r="L3" s="21"/>
      <c r="M3" s="21"/>
      <c r="N3" s="21"/>
      <c r="O3" s="21"/>
      <c r="P3" s="21"/>
      <c r="Q3" s="21"/>
      <c r="R3" s="21"/>
      <c r="S3" s="21"/>
      <c r="T3" s="21"/>
      <c r="U3" s="21"/>
      <c r="V3" s="21"/>
      <c r="W3" s="21"/>
      <c r="X3" s="21"/>
      <c r="Y3" s="21"/>
      <c r="Z3" s="21"/>
    </row>
    <row r="4" spans="1:26" s="33" customFormat="1" ht="13.5" customHeight="1">
      <c r="A4" s="21" t="s">
        <v>163</v>
      </c>
      <c r="B4" s="21"/>
      <c r="C4" s="40"/>
      <c r="D4" s="40"/>
      <c r="E4" s="40"/>
      <c r="F4" s="40"/>
      <c r="G4" s="21"/>
      <c r="H4" s="21"/>
      <c r="I4" s="21"/>
      <c r="J4" s="21"/>
      <c r="K4" s="21"/>
      <c r="L4" s="21"/>
      <c r="M4" s="21"/>
      <c r="N4" s="21"/>
      <c r="O4" s="21"/>
      <c r="P4" s="21"/>
      <c r="Q4" s="21"/>
      <c r="R4" s="21"/>
      <c r="S4" s="21"/>
      <c r="T4" s="21"/>
      <c r="U4" s="21"/>
      <c r="V4" s="21"/>
      <c r="W4" s="21"/>
      <c r="X4" s="21"/>
      <c r="Y4" s="21"/>
      <c r="Z4" s="21"/>
    </row>
    <row r="5" spans="1:26" s="32" customFormat="1" ht="41.65" customHeight="1">
      <c r="A5" s="164" t="s">
        <v>164</v>
      </c>
      <c r="B5" s="165"/>
      <c r="C5" s="165"/>
      <c r="D5" s="165"/>
      <c r="E5" s="165"/>
      <c r="F5" s="165"/>
      <c r="G5" s="165"/>
      <c r="H5" s="165"/>
      <c r="I5" s="165"/>
      <c r="J5" s="165"/>
      <c r="K5" s="165"/>
      <c r="L5" s="165"/>
      <c r="M5" s="20"/>
      <c r="N5" s="20"/>
      <c r="O5" s="20"/>
      <c r="P5" s="20"/>
      <c r="Q5" s="20"/>
      <c r="R5" s="20"/>
      <c r="S5" s="20"/>
      <c r="T5" s="20"/>
      <c r="U5" s="20"/>
      <c r="V5" s="20"/>
      <c r="W5" s="20"/>
      <c r="X5" s="20"/>
      <c r="Y5" s="20"/>
      <c r="Z5" s="20"/>
    </row>
    <row r="6" spans="1:26" s="33" customFormat="1" ht="13.5" customHeight="1">
      <c r="A6" s="28" t="s">
        <v>165</v>
      </c>
      <c r="B6" s="28"/>
      <c r="C6" s="40"/>
      <c r="D6" s="40"/>
      <c r="E6" s="40"/>
      <c r="F6" s="40"/>
      <c r="G6" s="21"/>
      <c r="H6" s="21"/>
      <c r="I6" s="21"/>
      <c r="J6" s="21"/>
      <c r="K6" s="21"/>
      <c r="L6" s="21"/>
      <c r="M6" s="21"/>
      <c r="N6" s="21"/>
      <c r="O6" s="21"/>
      <c r="P6" s="21"/>
      <c r="Q6" s="21"/>
      <c r="R6" s="21"/>
      <c r="S6" s="21"/>
      <c r="T6" s="21"/>
      <c r="U6" s="21"/>
      <c r="V6" s="21"/>
      <c r="W6" s="21"/>
      <c r="X6" s="21"/>
      <c r="Y6" s="21"/>
      <c r="Z6" s="21"/>
    </row>
    <row r="7" spans="1:26" ht="13.5" customHeight="1">
      <c r="A7" s="1" t="s">
        <v>166</v>
      </c>
      <c r="B7" s="1" t="s">
        <v>167</v>
      </c>
      <c r="C7" s="60" t="s">
        <v>124</v>
      </c>
      <c r="D7" s="60" t="s">
        <v>125</v>
      </c>
      <c r="E7" s="60" t="s">
        <v>126</v>
      </c>
      <c r="F7" s="60" t="s">
        <v>127</v>
      </c>
      <c r="G7" s="60" t="s">
        <v>128</v>
      </c>
      <c r="H7" s="60" t="s">
        <v>129</v>
      </c>
      <c r="I7" s="60" t="s">
        <v>130</v>
      </c>
      <c r="J7" s="60" t="s">
        <v>131</v>
      </c>
      <c r="K7" s="60" t="s">
        <v>132</v>
      </c>
      <c r="L7" s="60" t="s">
        <v>133</v>
      </c>
      <c r="M7" s="60" t="s">
        <v>134</v>
      </c>
      <c r="N7" s="60" t="s">
        <v>135</v>
      </c>
      <c r="O7" s="2"/>
      <c r="P7" s="2"/>
      <c r="Q7" s="2"/>
      <c r="R7" s="2"/>
      <c r="S7" s="2"/>
      <c r="T7" s="2"/>
      <c r="U7" s="2"/>
      <c r="V7" s="2"/>
      <c r="W7" s="2"/>
      <c r="X7" s="2"/>
      <c r="Y7" s="2"/>
      <c r="Z7" s="2"/>
    </row>
    <row r="8" spans="1:26" ht="13.5" customHeight="1">
      <c r="A8" s="58" t="s">
        <v>157</v>
      </c>
      <c r="B8" s="58" t="s">
        <v>41</v>
      </c>
      <c r="C8" s="59" t="e">
        <f>SUMIFS('Variance Analysis'!C$30:C$45,'Variance Analysis'!$B$30:$B$45,'Variance Analysis'!$B33,'Variance Analysis'!$A$30:$A$45,'Variance Analysis'!$A$30)</f>
        <v>#REF!</v>
      </c>
      <c r="D8" s="59" t="e">
        <f>SUMIFS('Variance Analysis'!D$30:D$45,'Variance Analysis'!$B$30:$B$45,'Variance Analysis'!$B33,'Variance Analysis'!$A$30:$A$45,'Variance Analysis'!$A$30)</f>
        <v>#REF!</v>
      </c>
      <c r="E8" s="59" t="e">
        <f>SUMIFS('Variance Analysis'!E$30:E$45,'Variance Analysis'!$B$30:$B$45,'Variance Analysis'!$B33,'Variance Analysis'!$A$30:$A$45,'Variance Analysis'!$A$30)</f>
        <v>#REF!</v>
      </c>
      <c r="F8" s="59" t="e">
        <f>SUMIFS('Variance Analysis'!F$30:F$45,'Variance Analysis'!$B$30:$B$45,'Variance Analysis'!$B33,'Variance Analysis'!$A$30:$A$45,'Variance Analysis'!$A$30)</f>
        <v>#REF!</v>
      </c>
      <c r="G8" s="59" t="e">
        <f>SUMIFS('Variance Analysis'!G$30:G$45,'Variance Analysis'!$B$30:$B$45,'Variance Analysis'!$B33,'Variance Analysis'!$A$30:$A$45,'Variance Analysis'!$A$30)</f>
        <v>#REF!</v>
      </c>
      <c r="H8" s="59" t="e">
        <f>SUMIFS('Variance Analysis'!H$30:H$45,'Variance Analysis'!$B$30:$B$45,'Variance Analysis'!$B33,'Variance Analysis'!$A$30:$A$45,'Variance Analysis'!$A$30)</f>
        <v>#REF!</v>
      </c>
      <c r="I8" s="59" t="e">
        <f>SUMIFS('Variance Analysis'!I$30:I$45,'Variance Analysis'!$B$30:$B$45,'Variance Analysis'!$B33,'Variance Analysis'!$A$30:$A$45,'Variance Analysis'!$A$30)</f>
        <v>#REF!</v>
      </c>
      <c r="J8" s="59" t="e">
        <f>SUMIFS('Variance Analysis'!J$30:J$45,'Variance Analysis'!$B$30:$B$45,'Variance Analysis'!$B33,'Variance Analysis'!$A$30:$A$45,'Variance Analysis'!$A$30)</f>
        <v>#REF!</v>
      </c>
      <c r="K8" s="59" t="e">
        <f>SUMIFS('Variance Analysis'!K$30:K$45,'Variance Analysis'!$B$30:$B$45,'Variance Analysis'!$B33,'Variance Analysis'!$A$30:$A$45,'Variance Analysis'!$A$30)</f>
        <v>#REF!</v>
      </c>
      <c r="L8" s="59" t="e">
        <f>SUMIFS('Variance Analysis'!L$30:L$45,'Variance Analysis'!$B$30:$B$45,'Variance Analysis'!$B33,'Variance Analysis'!$A$30:$A$45,'Variance Analysis'!$A$30)</f>
        <v>#REF!</v>
      </c>
      <c r="M8" s="59" t="e">
        <f>SUMIFS('Variance Analysis'!M$30:M$45,'Variance Analysis'!$B$30:$B$45,'Variance Analysis'!$B33,'Variance Analysis'!$A$30:$A$45,'Variance Analysis'!$A$30)</f>
        <v>#REF!</v>
      </c>
      <c r="N8" s="59" t="e">
        <f>SUMIFS('Variance Analysis'!N$30:N$45,'Variance Analysis'!$B$30:$B$45,'Variance Analysis'!$B33,'Variance Analysis'!$A$30:$A$45,'Variance Analysis'!$A$30)</f>
        <v>#REF!</v>
      </c>
      <c r="O8" s="2"/>
      <c r="P8" s="2"/>
      <c r="Q8" s="2"/>
      <c r="R8" s="2"/>
      <c r="S8" s="2"/>
      <c r="T8" s="2"/>
      <c r="U8" s="2"/>
      <c r="V8" s="2"/>
      <c r="W8" s="2"/>
      <c r="X8" s="2"/>
      <c r="Y8" s="2"/>
      <c r="Z8" s="2"/>
    </row>
    <row r="9" spans="1:26" ht="13.5" customHeight="1">
      <c r="A9" s="58" t="s">
        <v>158</v>
      </c>
      <c r="B9" s="58" t="s">
        <v>41</v>
      </c>
      <c r="C9" s="59" t="e">
        <f>SUMIFS('Variance Analysis'!C$30:C$45,'Variance Analysis'!$B$30:$B$45,'Variance Analysis'!$B$31,'Variance Analysis'!$A$30:$A$45,'Variance Analysis'!$A$30)</f>
        <v>#REF!</v>
      </c>
      <c r="D9" s="59" t="e">
        <f>SUMIFS('Variance Analysis'!D$30:D$45,'Variance Analysis'!$B$30:$B$45,'Variance Analysis'!$B$31,'Variance Analysis'!$A$30:$A$45,'Variance Analysis'!$A$30)</f>
        <v>#REF!</v>
      </c>
      <c r="E9" s="59" t="e">
        <f>SUMIFS('Variance Analysis'!E$30:E$45,'Variance Analysis'!$B$30:$B$45,'Variance Analysis'!$B$31,'Variance Analysis'!$A$30:$A$45,'Variance Analysis'!$A$30)</f>
        <v>#REF!</v>
      </c>
      <c r="F9" s="59" t="e">
        <f>SUMIFS('Variance Analysis'!F$30:F$45,'Variance Analysis'!$B$30:$B$45,'Variance Analysis'!$B$31,'Variance Analysis'!$A$30:$A$45,'Variance Analysis'!$A$30)</f>
        <v>#REF!</v>
      </c>
      <c r="G9" s="59" t="e">
        <f>SUMIFS('Variance Analysis'!G$30:G$45,'Variance Analysis'!$B$30:$B$45,'Variance Analysis'!$B$31,'Variance Analysis'!$A$30:$A$45,'Variance Analysis'!$A$30)</f>
        <v>#REF!</v>
      </c>
      <c r="H9" s="59" t="e">
        <f>SUMIFS('Variance Analysis'!H$30:H$45,'Variance Analysis'!$B$30:$B$45,'Variance Analysis'!$B$31,'Variance Analysis'!$A$30:$A$45,'Variance Analysis'!$A$30)</f>
        <v>#REF!</v>
      </c>
      <c r="I9" s="59" t="e">
        <f>SUMIFS('Variance Analysis'!I$30:I$45,'Variance Analysis'!$B$30:$B$45,'Variance Analysis'!$B$31,'Variance Analysis'!$A$30:$A$45,'Variance Analysis'!$A$30)</f>
        <v>#REF!</v>
      </c>
      <c r="J9" s="59" t="e">
        <f>SUMIFS('Variance Analysis'!J$30:J$45,'Variance Analysis'!$B$30:$B$45,'Variance Analysis'!$B$31,'Variance Analysis'!$A$30:$A$45,'Variance Analysis'!$A$30)</f>
        <v>#REF!</v>
      </c>
      <c r="K9" s="59" t="e">
        <f>SUMIFS('Variance Analysis'!K$30:K$45,'Variance Analysis'!$B$30:$B$45,'Variance Analysis'!$B$31,'Variance Analysis'!$A$30:$A$45,'Variance Analysis'!$A$30)</f>
        <v>#REF!</v>
      </c>
      <c r="L9" s="59" t="e">
        <f>SUMIFS('Variance Analysis'!L$30:L$45,'Variance Analysis'!$B$30:$B$45,'Variance Analysis'!$B$31,'Variance Analysis'!$A$30:$A$45,'Variance Analysis'!$A$30)</f>
        <v>#REF!</v>
      </c>
      <c r="M9" s="59" t="e">
        <f>SUMIFS('Variance Analysis'!M$30:M$45,'Variance Analysis'!$B$30:$B$45,'Variance Analysis'!$B$31,'Variance Analysis'!$A$30:$A$45,'Variance Analysis'!$A$30)</f>
        <v>#REF!</v>
      </c>
      <c r="N9" s="59" t="e">
        <f>SUMIFS('Variance Analysis'!N$30:N$45,'Variance Analysis'!$B$30:$B$45,'Variance Analysis'!$B$31,'Variance Analysis'!$A$30:$A$45,'Variance Analysis'!$A$30)</f>
        <v>#REF!</v>
      </c>
      <c r="O9" s="2"/>
      <c r="P9" s="2"/>
      <c r="Q9" s="2"/>
      <c r="R9" s="2"/>
      <c r="S9" s="2"/>
      <c r="T9" s="2"/>
      <c r="U9" s="2"/>
      <c r="V9" s="2"/>
      <c r="W9" s="2"/>
      <c r="X9" s="2"/>
      <c r="Y9" s="2"/>
      <c r="Z9" s="2"/>
    </row>
    <row r="10" spans="1:26" ht="13.5" customHeight="1">
      <c r="A10" s="58" t="s">
        <v>159</v>
      </c>
      <c r="B10" s="58" t="s">
        <v>41</v>
      </c>
      <c r="C10" s="59" t="e">
        <f>SUMIFS('Variance Analysis'!C$30:C$45,'Variance Analysis'!$B$30:$B$45,'Variance Analysis'!$B32,'Variance Analysis'!$A$30:$A$45,'Variance Analysis'!$A$30)</f>
        <v>#REF!</v>
      </c>
      <c r="D10" s="59" t="e">
        <f>SUMIFS('Variance Analysis'!D$30:D$45,'Variance Analysis'!$B$30:$B$45,'Variance Analysis'!$B32,'Variance Analysis'!$A$30:$A$45,'Variance Analysis'!$A$30)</f>
        <v>#REF!</v>
      </c>
      <c r="E10" s="59" t="e">
        <f>SUMIFS('Variance Analysis'!E$30:E$45,'Variance Analysis'!$B$30:$B$45,'Variance Analysis'!$B32,'Variance Analysis'!$A$30:$A$45,'Variance Analysis'!$A$30)</f>
        <v>#REF!</v>
      </c>
      <c r="F10" s="59" t="e">
        <f>SUMIFS('Variance Analysis'!F$30:F$45,'Variance Analysis'!$B$30:$B$45,'Variance Analysis'!$B32,'Variance Analysis'!$A$30:$A$45,'Variance Analysis'!$A$30)</f>
        <v>#REF!</v>
      </c>
      <c r="G10" s="59" t="e">
        <f>SUMIFS('Variance Analysis'!G$30:G$45,'Variance Analysis'!$B$30:$B$45,'Variance Analysis'!$B32,'Variance Analysis'!$A$30:$A$45,'Variance Analysis'!$A$30)</f>
        <v>#REF!</v>
      </c>
      <c r="H10" s="59" t="e">
        <f>SUMIFS('Variance Analysis'!H$30:H$45,'Variance Analysis'!$B$30:$B$45,'Variance Analysis'!$B32,'Variance Analysis'!$A$30:$A$45,'Variance Analysis'!$A$30)</f>
        <v>#REF!</v>
      </c>
      <c r="I10" s="59" t="e">
        <f>SUMIFS('Variance Analysis'!I$30:I$45,'Variance Analysis'!$B$30:$B$45,'Variance Analysis'!$B32,'Variance Analysis'!$A$30:$A$45,'Variance Analysis'!$A$30)</f>
        <v>#REF!</v>
      </c>
      <c r="J10" s="59" t="e">
        <f>SUMIFS('Variance Analysis'!J$30:J$45,'Variance Analysis'!$B$30:$B$45,'Variance Analysis'!$B32,'Variance Analysis'!$A$30:$A$45,'Variance Analysis'!$A$30)</f>
        <v>#REF!</v>
      </c>
      <c r="K10" s="59" t="e">
        <f>SUMIFS('Variance Analysis'!K$30:K$45,'Variance Analysis'!$B$30:$B$45,'Variance Analysis'!$B32,'Variance Analysis'!$A$30:$A$45,'Variance Analysis'!$A$30)</f>
        <v>#REF!</v>
      </c>
      <c r="L10" s="59" t="e">
        <f>SUMIFS('Variance Analysis'!L$30:L$45,'Variance Analysis'!$B$30:$B$45,'Variance Analysis'!$B32,'Variance Analysis'!$A$30:$A$45,'Variance Analysis'!$A$30)</f>
        <v>#REF!</v>
      </c>
      <c r="M10" s="59" t="e">
        <f>SUMIFS('Variance Analysis'!M$30:M$45,'Variance Analysis'!$B$30:$B$45,'Variance Analysis'!$B32,'Variance Analysis'!$A$30:$A$45,'Variance Analysis'!$A$30)</f>
        <v>#REF!</v>
      </c>
      <c r="N10" s="59" t="e">
        <f>SUMIFS('Variance Analysis'!N$30:N$45,'Variance Analysis'!$B$30:$B$45,'Variance Analysis'!$B32,'Variance Analysis'!$A$30:$A$45,'Variance Analysis'!$A$30)</f>
        <v>#REF!</v>
      </c>
      <c r="O10" s="2"/>
      <c r="P10" s="2"/>
      <c r="Q10" s="2"/>
      <c r="R10" s="2"/>
      <c r="S10" s="2"/>
      <c r="T10" s="2"/>
      <c r="U10" s="2"/>
      <c r="V10" s="2"/>
      <c r="W10" s="2"/>
      <c r="X10" s="2"/>
      <c r="Y10" s="2"/>
      <c r="Z10" s="2"/>
    </row>
    <row r="11" spans="1:26" ht="13.5" customHeight="1" thickBot="1">
      <c r="A11" s="58" t="s">
        <v>136</v>
      </c>
      <c r="B11" s="58" t="s">
        <v>168</v>
      </c>
      <c r="C11" s="69" t="e">
        <f>#REF!</f>
        <v>#REF!</v>
      </c>
      <c r="D11" s="69" t="e">
        <f>#REF!</f>
        <v>#REF!</v>
      </c>
      <c r="E11" s="69" t="e">
        <f>#REF!</f>
        <v>#REF!</v>
      </c>
      <c r="F11" s="69" t="e">
        <f>#REF!</f>
        <v>#REF!</v>
      </c>
      <c r="G11" s="69" t="e">
        <f>#REF!</f>
        <v>#REF!</v>
      </c>
      <c r="H11" s="69" t="e">
        <f>#REF!</f>
        <v>#REF!</v>
      </c>
      <c r="I11" s="69" t="e">
        <f>#REF!</f>
        <v>#REF!</v>
      </c>
      <c r="J11" s="69" t="e">
        <f>#REF!</f>
        <v>#REF!</v>
      </c>
      <c r="K11" s="69" t="e">
        <f>#REF!</f>
        <v>#REF!</v>
      </c>
      <c r="L11" s="69" t="e">
        <f>#REF!</f>
        <v>#REF!</v>
      </c>
      <c r="M11" s="69" t="e">
        <f>#REF!</f>
        <v>#REF!</v>
      </c>
      <c r="N11" s="69" t="e">
        <f>#REF!</f>
        <v>#REF!</v>
      </c>
      <c r="O11" s="2"/>
      <c r="P11" s="2"/>
      <c r="Q11" s="2"/>
      <c r="R11" s="2"/>
      <c r="S11" s="2"/>
      <c r="T11" s="2"/>
      <c r="U11" s="2"/>
      <c r="V11" s="2"/>
      <c r="W11" s="2"/>
      <c r="X11" s="2"/>
      <c r="Y11" s="2"/>
      <c r="Z11" s="2"/>
    </row>
    <row r="12" spans="1:26" ht="13.5" customHeight="1" thickTop="1" thickBot="1">
      <c r="A12" s="14" t="s">
        <v>169</v>
      </c>
      <c r="B12" s="15" t="s">
        <v>170</v>
      </c>
      <c r="C12" s="16" t="e">
        <f>SUM($C$8:C10)/(SUM($C$11:C11)*1000)</f>
        <v>#REF!</v>
      </c>
      <c r="D12" s="16" t="e">
        <f>SUM($C$8:D10)/(SUM($C$11:D11)*1000)</f>
        <v>#REF!</v>
      </c>
      <c r="E12" s="16" t="e">
        <f>SUM($C$8:E10)/(SUM($C$11:E11)*1000)</f>
        <v>#REF!</v>
      </c>
      <c r="F12" s="16" t="e">
        <f>SUM($C$8:F10)/(SUM($C$11:F11)*1000)</f>
        <v>#REF!</v>
      </c>
      <c r="G12" s="16" t="e">
        <f>SUM($C$8:G10)/(SUM($C$11:G11)*1000)</f>
        <v>#REF!</v>
      </c>
      <c r="H12" s="16" t="e">
        <f>SUM($C$8:H10)/(SUM($C$11:H11)*1000)</f>
        <v>#REF!</v>
      </c>
      <c r="I12" s="16" t="e">
        <f>SUM($C$8:I10)/(SUM($C$11:I11)*1000)</f>
        <v>#REF!</v>
      </c>
      <c r="J12" s="16" t="e">
        <f>SUM($C$8:J10)/(SUM($C$11:J11)*1000)</f>
        <v>#REF!</v>
      </c>
      <c r="K12" s="16" t="e">
        <f>SUM($C$8:K10)/(SUM($C$11:K11)*1000)</f>
        <v>#REF!</v>
      </c>
      <c r="L12" s="16" t="e">
        <f>SUM($C$8:L10)/(SUM($C$11:L11)*1000)</f>
        <v>#REF!</v>
      </c>
      <c r="M12" s="16" t="e">
        <f>SUM($C$8:M10)/(SUM($C$11:M11)*1000)</f>
        <v>#REF!</v>
      </c>
      <c r="N12" s="16" t="e">
        <f>SUM($C$8:N10)/(SUM($C$11:N11)*1000)</f>
        <v>#REF!</v>
      </c>
      <c r="O12" s="2"/>
      <c r="P12" s="2"/>
      <c r="Q12" s="2"/>
      <c r="R12" s="2"/>
      <c r="S12" s="2"/>
      <c r="T12" s="2"/>
      <c r="U12" s="2"/>
      <c r="V12" s="2"/>
      <c r="W12" s="2"/>
      <c r="X12" s="2"/>
      <c r="Y12" s="2"/>
      <c r="Z12" s="2"/>
    </row>
    <row r="13" spans="1:26" ht="13.5" customHeight="1">
      <c r="A13" s="1"/>
      <c r="B13" s="2"/>
      <c r="C13" s="19"/>
      <c r="D13" s="19"/>
      <c r="E13" s="19"/>
      <c r="F13" s="19"/>
      <c r="G13" s="19"/>
      <c r="H13" s="19"/>
      <c r="I13" s="19"/>
      <c r="J13" s="19"/>
      <c r="K13" s="19"/>
      <c r="L13" s="19"/>
      <c r="M13" s="19"/>
      <c r="N13" s="19"/>
      <c r="O13" s="2"/>
      <c r="P13" s="2"/>
      <c r="Q13" s="2"/>
      <c r="R13" s="2"/>
      <c r="S13" s="2"/>
      <c r="T13" s="2"/>
      <c r="U13" s="2"/>
      <c r="V13" s="2"/>
      <c r="W13" s="2"/>
      <c r="X13" s="2"/>
      <c r="Y13" s="2"/>
      <c r="Z13" s="2"/>
    </row>
    <row r="14" spans="1:26" s="33" customFormat="1" ht="13.5" customHeight="1">
      <c r="A14" s="28" t="s">
        <v>171</v>
      </c>
      <c r="B14" s="28"/>
      <c r="C14" s="40"/>
      <c r="D14" s="40"/>
      <c r="E14" s="40"/>
      <c r="F14" s="40"/>
      <c r="G14" s="21"/>
      <c r="H14" s="21"/>
      <c r="I14" s="21"/>
      <c r="J14" s="21"/>
      <c r="K14" s="21"/>
      <c r="L14" s="21"/>
      <c r="M14" s="21"/>
      <c r="N14" s="21"/>
      <c r="O14" s="21"/>
      <c r="P14" s="21"/>
      <c r="Q14" s="21"/>
      <c r="R14" s="21"/>
      <c r="S14" s="21"/>
      <c r="T14" s="21"/>
      <c r="U14" s="21"/>
      <c r="V14" s="21"/>
      <c r="W14" s="21"/>
      <c r="X14" s="21"/>
      <c r="Y14" s="21"/>
      <c r="Z14" s="21"/>
    </row>
    <row r="15" spans="1:26" s="33" customFormat="1" ht="13.5" customHeight="1">
      <c r="A15" s="28" t="s">
        <v>166</v>
      </c>
      <c r="B15" s="28" t="s">
        <v>167</v>
      </c>
      <c r="C15" s="61" t="s">
        <v>124</v>
      </c>
      <c r="D15" s="61" t="s">
        <v>125</v>
      </c>
      <c r="E15" s="61" t="s">
        <v>126</v>
      </c>
      <c r="F15" s="61" t="s">
        <v>127</v>
      </c>
      <c r="G15" s="61" t="s">
        <v>128</v>
      </c>
      <c r="H15" s="61" t="s">
        <v>129</v>
      </c>
      <c r="I15" s="61" t="s">
        <v>130</v>
      </c>
      <c r="J15" s="61" t="s">
        <v>131</v>
      </c>
      <c r="K15" s="61" t="s">
        <v>132</v>
      </c>
      <c r="L15" s="61" t="s">
        <v>133</v>
      </c>
      <c r="M15" s="61" t="s">
        <v>134</v>
      </c>
      <c r="N15" s="61" t="s">
        <v>135</v>
      </c>
      <c r="O15" s="21"/>
      <c r="P15" s="21"/>
      <c r="Q15" s="21"/>
      <c r="R15" s="21"/>
      <c r="S15" s="21"/>
      <c r="T15" s="21"/>
      <c r="U15" s="21"/>
      <c r="V15" s="21"/>
      <c r="W15" s="21"/>
      <c r="X15" s="21"/>
      <c r="Y15" s="21"/>
      <c r="Z15" s="21"/>
    </row>
    <row r="16" spans="1:26" ht="13.5" customHeight="1">
      <c r="A16" s="58" t="s">
        <v>157</v>
      </c>
      <c r="B16" s="58" t="s">
        <v>41</v>
      </c>
      <c r="C16" s="59" t="e">
        <f>SUMIFS('Variance Analysis'!C$30:C$45,'Variance Analysis'!$B$30:$B$45,'Variance Analysis'!$B37,'Variance Analysis'!$A$30:$A$45,'Variance Analysis'!$A$34)</f>
        <v>#REF!</v>
      </c>
      <c r="D16" s="59" t="e">
        <f>SUMIFS('Variance Analysis'!D$30:D$45,'Variance Analysis'!$B$30:$B$45,'Variance Analysis'!$B37,'Variance Analysis'!$A$30:$A$45,'Variance Analysis'!$A$34)</f>
        <v>#REF!</v>
      </c>
      <c r="E16" s="59" t="e">
        <f>SUMIFS('Variance Analysis'!E$30:E$45,'Variance Analysis'!$B$30:$B$45,'Variance Analysis'!$B37,'Variance Analysis'!$A$30:$A$45,'Variance Analysis'!$A$34)</f>
        <v>#REF!</v>
      </c>
      <c r="F16" s="59" t="e">
        <f>SUMIFS('Variance Analysis'!F$30:F$45,'Variance Analysis'!$B$30:$B$45,'Variance Analysis'!$B37,'Variance Analysis'!$A$30:$A$45,'Variance Analysis'!$A$34)</f>
        <v>#REF!</v>
      </c>
      <c r="G16" s="59" t="e">
        <f>SUMIFS('Variance Analysis'!G$30:G$45,'Variance Analysis'!$B$30:$B$45,'Variance Analysis'!$B37,'Variance Analysis'!$A$30:$A$45,'Variance Analysis'!$A$34)</f>
        <v>#REF!</v>
      </c>
      <c r="H16" s="59" t="e">
        <f>SUMIFS('Variance Analysis'!H$30:H$45,'Variance Analysis'!$B$30:$B$45,'Variance Analysis'!$B37,'Variance Analysis'!$A$30:$A$45,'Variance Analysis'!$A$34)</f>
        <v>#REF!</v>
      </c>
      <c r="I16" s="59" t="e">
        <f>SUMIFS('Variance Analysis'!I$30:I$45,'Variance Analysis'!$B$30:$B$45,'Variance Analysis'!$B37,'Variance Analysis'!$A$30:$A$45,'Variance Analysis'!$A$34)</f>
        <v>#REF!</v>
      </c>
      <c r="J16" s="59" t="e">
        <f>SUMIFS('Variance Analysis'!J$30:J$45,'Variance Analysis'!$B$30:$B$45,'Variance Analysis'!$B37,'Variance Analysis'!$A$30:$A$45,'Variance Analysis'!$A$34)</f>
        <v>#REF!</v>
      </c>
      <c r="K16" s="59" t="e">
        <f>SUMIFS('Variance Analysis'!K$30:K$45,'Variance Analysis'!$B$30:$B$45,'Variance Analysis'!$B37,'Variance Analysis'!$A$30:$A$45,'Variance Analysis'!$A$34)</f>
        <v>#REF!</v>
      </c>
      <c r="L16" s="59" t="e">
        <f>SUMIFS('Variance Analysis'!L$30:L$45,'Variance Analysis'!$B$30:$B$45,'Variance Analysis'!$B37,'Variance Analysis'!$A$30:$A$45,'Variance Analysis'!$A$34)</f>
        <v>#REF!</v>
      </c>
      <c r="M16" s="59" t="e">
        <f>SUMIFS('Variance Analysis'!M$30:M$45,'Variance Analysis'!$B$30:$B$45,'Variance Analysis'!$B37,'Variance Analysis'!$A$30:$A$45,'Variance Analysis'!$A$34)</f>
        <v>#REF!</v>
      </c>
      <c r="N16" s="59" t="e">
        <f>SUMIFS('Variance Analysis'!N$30:N$45,'Variance Analysis'!$B$30:$B$45,'Variance Analysis'!$B37,'Variance Analysis'!$A$30:$A$45,'Variance Analysis'!$A$34)</f>
        <v>#REF!</v>
      </c>
      <c r="O16" s="2"/>
      <c r="P16" s="2"/>
      <c r="Q16" s="2"/>
      <c r="R16" s="2"/>
      <c r="S16" s="2"/>
      <c r="T16" s="2"/>
      <c r="U16" s="2"/>
      <c r="V16" s="2"/>
      <c r="W16" s="2"/>
      <c r="X16" s="2"/>
      <c r="Y16" s="2"/>
      <c r="Z16" s="2"/>
    </row>
    <row r="17" spans="1:26" ht="13.5" customHeight="1">
      <c r="A17" s="58" t="s">
        <v>158</v>
      </c>
      <c r="B17" s="58" t="s">
        <v>41</v>
      </c>
      <c r="C17" s="59" t="e">
        <f>SUMIFS('Variance Analysis'!C$30:C$45,'Variance Analysis'!$B$30:$B$45,'Variance Analysis'!$B$35,'Variance Analysis'!$A$30:$A$45,'Variance Analysis'!$A$34)</f>
        <v>#REF!</v>
      </c>
      <c r="D17" s="59" t="e">
        <f>SUMIFS('Variance Analysis'!D$30:D$45,'Variance Analysis'!$B$30:$B$45,'Variance Analysis'!$B$35,'Variance Analysis'!$A$30:$A$45,'Variance Analysis'!$A$34)</f>
        <v>#REF!</v>
      </c>
      <c r="E17" s="59" t="e">
        <f>SUMIFS('Variance Analysis'!E$30:E$45,'Variance Analysis'!$B$30:$B$45,'Variance Analysis'!$B$35,'Variance Analysis'!$A$30:$A$45,'Variance Analysis'!$A$34)</f>
        <v>#REF!</v>
      </c>
      <c r="F17" s="59" t="e">
        <f>SUMIFS('Variance Analysis'!F$30:F$45,'Variance Analysis'!$B$30:$B$45,'Variance Analysis'!$B$35,'Variance Analysis'!$A$30:$A$45,'Variance Analysis'!$A$34)</f>
        <v>#REF!</v>
      </c>
      <c r="G17" s="59" t="e">
        <f>SUMIFS('Variance Analysis'!G$30:G$45,'Variance Analysis'!$B$30:$B$45,'Variance Analysis'!$B$35,'Variance Analysis'!$A$30:$A$45,'Variance Analysis'!$A$34)</f>
        <v>#REF!</v>
      </c>
      <c r="H17" s="59" t="e">
        <f>SUMIFS('Variance Analysis'!H$30:H$45,'Variance Analysis'!$B$30:$B$45,'Variance Analysis'!$B$35,'Variance Analysis'!$A$30:$A$45,'Variance Analysis'!$A$34)</f>
        <v>#REF!</v>
      </c>
      <c r="I17" s="59" t="e">
        <f>SUMIFS('Variance Analysis'!I$30:I$45,'Variance Analysis'!$B$30:$B$45,'Variance Analysis'!$B$35,'Variance Analysis'!$A$30:$A$45,'Variance Analysis'!$A$34)</f>
        <v>#REF!</v>
      </c>
      <c r="J17" s="59" t="e">
        <f>SUMIFS('Variance Analysis'!J$30:J$45,'Variance Analysis'!$B$30:$B$45,'Variance Analysis'!$B$35,'Variance Analysis'!$A$30:$A$45,'Variance Analysis'!$A$34)</f>
        <v>#REF!</v>
      </c>
      <c r="K17" s="59" t="e">
        <f>SUMIFS('Variance Analysis'!K$30:K$45,'Variance Analysis'!$B$30:$B$45,'Variance Analysis'!$B$35,'Variance Analysis'!$A$30:$A$45,'Variance Analysis'!$A$34)</f>
        <v>#REF!</v>
      </c>
      <c r="L17" s="59" t="e">
        <f>SUMIFS('Variance Analysis'!L$30:L$45,'Variance Analysis'!$B$30:$B$45,'Variance Analysis'!$B$35,'Variance Analysis'!$A$30:$A$45,'Variance Analysis'!$A$34)</f>
        <v>#REF!</v>
      </c>
      <c r="M17" s="59" t="e">
        <f>SUMIFS('Variance Analysis'!M$30:M$45,'Variance Analysis'!$B$30:$B$45,'Variance Analysis'!$B$35,'Variance Analysis'!$A$30:$A$45,'Variance Analysis'!$A$34)</f>
        <v>#REF!</v>
      </c>
      <c r="N17" s="59" t="e">
        <f>SUMIFS('Variance Analysis'!N$30:N$45,'Variance Analysis'!$B$30:$B$45,'Variance Analysis'!$B$35,'Variance Analysis'!$A$30:$A$45,'Variance Analysis'!$A$34)</f>
        <v>#REF!</v>
      </c>
      <c r="O17" s="2"/>
      <c r="P17" s="2"/>
      <c r="Q17" s="2"/>
      <c r="R17" s="2"/>
      <c r="S17" s="2"/>
      <c r="T17" s="2"/>
      <c r="U17" s="2"/>
      <c r="V17" s="2"/>
      <c r="W17" s="2"/>
      <c r="X17" s="2"/>
      <c r="Y17" s="2"/>
      <c r="Z17" s="2"/>
    </row>
    <row r="18" spans="1:26" ht="13.5" customHeight="1">
      <c r="A18" s="58" t="s">
        <v>159</v>
      </c>
      <c r="B18" s="58" t="s">
        <v>41</v>
      </c>
      <c r="C18" s="59" t="e">
        <f>SUMIFS('Variance Analysis'!C$30:C$45,'Variance Analysis'!$B$30:$B$45,'Variance Analysis'!$B36,'Variance Analysis'!$A$30:$A$45,'Variance Analysis'!$A$34)</f>
        <v>#REF!</v>
      </c>
      <c r="D18" s="59" t="e">
        <f>SUMIFS('Variance Analysis'!D$30:D$45,'Variance Analysis'!$B$30:$B$45,'Variance Analysis'!$B36,'Variance Analysis'!$A$30:$A$45,'Variance Analysis'!$A$34)</f>
        <v>#REF!</v>
      </c>
      <c r="E18" s="59" t="e">
        <f>SUMIFS('Variance Analysis'!E$30:E$45,'Variance Analysis'!$B$30:$B$45,'Variance Analysis'!$B36,'Variance Analysis'!$A$30:$A$45,'Variance Analysis'!$A$34)</f>
        <v>#REF!</v>
      </c>
      <c r="F18" s="59" t="e">
        <f>SUMIFS('Variance Analysis'!F$30:F$45,'Variance Analysis'!$B$30:$B$45,'Variance Analysis'!$B36,'Variance Analysis'!$A$30:$A$45,'Variance Analysis'!$A$34)</f>
        <v>#REF!</v>
      </c>
      <c r="G18" s="59" t="e">
        <f>SUMIFS('Variance Analysis'!G$30:G$45,'Variance Analysis'!$B$30:$B$45,'Variance Analysis'!$B36,'Variance Analysis'!$A$30:$A$45,'Variance Analysis'!$A$34)</f>
        <v>#REF!</v>
      </c>
      <c r="H18" s="59" t="e">
        <f>SUMIFS('Variance Analysis'!H$30:H$45,'Variance Analysis'!$B$30:$B$45,'Variance Analysis'!$B36,'Variance Analysis'!$A$30:$A$45,'Variance Analysis'!$A$34)</f>
        <v>#REF!</v>
      </c>
      <c r="I18" s="59" t="e">
        <f>SUMIFS('Variance Analysis'!I$30:I$45,'Variance Analysis'!$B$30:$B$45,'Variance Analysis'!$B36,'Variance Analysis'!$A$30:$A$45,'Variance Analysis'!$A$34)</f>
        <v>#REF!</v>
      </c>
      <c r="J18" s="59" t="e">
        <f>SUMIFS('Variance Analysis'!J$30:J$45,'Variance Analysis'!$B$30:$B$45,'Variance Analysis'!$B36,'Variance Analysis'!$A$30:$A$45,'Variance Analysis'!$A$34)</f>
        <v>#REF!</v>
      </c>
      <c r="K18" s="59" t="e">
        <f>SUMIFS('Variance Analysis'!K$30:K$45,'Variance Analysis'!$B$30:$B$45,'Variance Analysis'!$B36,'Variance Analysis'!$A$30:$A$45,'Variance Analysis'!$A$34)</f>
        <v>#REF!</v>
      </c>
      <c r="L18" s="59" t="e">
        <f>SUMIFS('Variance Analysis'!L$30:L$45,'Variance Analysis'!$B$30:$B$45,'Variance Analysis'!$B36,'Variance Analysis'!$A$30:$A$45,'Variance Analysis'!$A$34)</f>
        <v>#REF!</v>
      </c>
      <c r="M18" s="59" t="e">
        <f>SUMIFS('Variance Analysis'!M$30:M$45,'Variance Analysis'!$B$30:$B$45,'Variance Analysis'!$B36,'Variance Analysis'!$A$30:$A$45,'Variance Analysis'!$A$34)</f>
        <v>#REF!</v>
      </c>
      <c r="N18" s="59" t="e">
        <f>SUMIFS('Variance Analysis'!N$30:N$45,'Variance Analysis'!$B$30:$B$45,'Variance Analysis'!$B36,'Variance Analysis'!$A$30:$A$45,'Variance Analysis'!$A$34)</f>
        <v>#REF!</v>
      </c>
      <c r="O18" s="2"/>
      <c r="P18" s="2"/>
      <c r="Q18" s="2"/>
      <c r="R18" s="2"/>
      <c r="S18" s="2"/>
      <c r="T18" s="2"/>
      <c r="U18" s="2"/>
      <c r="V18" s="2"/>
      <c r="W18" s="2"/>
      <c r="X18" s="2"/>
      <c r="Y18" s="2"/>
      <c r="Z18" s="2"/>
    </row>
    <row r="19" spans="1:26" ht="13.5" customHeight="1" thickBot="1">
      <c r="A19" s="58" t="s">
        <v>140</v>
      </c>
      <c r="B19" s="58" t="s">
        <v>168</v>
      </c>
      <c r="C19" s="69" t="e">
        <f>#REF!</f>
        <v>#REF!</v>
      </c>
      <c r="D19" s="69" t="e">
        <f>#REF!</f>
        <v>#REF!</v>
      </c>
      <c r="E19" s="69" t="e">
        <f>#REF!</f>
        <v>#REF!</v>
      </c>
      <c r="F19" s="69" t="e">
        <f>#REF!</f>
        <v>#REF!</v>
      </c>
      <c r="G19" s="69" t="e">
        <f>#REF!</f>
        <v>#REF!</v>
      </c>
      <c r="H19" s="69" t="e">
        <f>#REF!</f>
        <v>#REF!</v>
      </c>
      <c r="I19" s="69" t="e">
        <f>#REF!</f>
        <v>#REF!</v>
      </c>
      <c r="J19" s="69" t="e">
        <f>#REF!</f>
        <v>#REF!</v>
      </c>
      <c r="K19" s="69" t="e">
        <f>#REF!</f>
        <v>#REF!</v>
      </c>
      <c r="L19" s="69" t="e">
        <f>#REF!</f>
        <v>#REF!</v>
      </c>
      <c r="M19" s="69" t="e">
        <f>#REF!</f>
        <v>#REF!</v>
      </c>
      <c r="N19" s="69" t="e">
        <f>#REF!</f>
        <v>#REF!</v>
      </c>
      <c r="O19" s="2"/>
      <c r="P19" s="2"/>
      <c r="Q19" s="2"/>
      <c r="R19" s="2"/>
      <c r="S19" s="2"/>
      <c r="T19" s="2"/>
      <c r="U19" s="2"/>
      <c r="V19" s="2"/>
      <c r="W19" s="2"/>
      <c r="X19" s="2"/>
      <c r="Y19" s="2"/>
      <c r="Z19" s="2"/>
    </row>
    <row r="20" spans="1:26" ht="13.5" customHeight="1" thickTop="1" thickBot="1">
      <c r="A20" s="14" t="s">
        <v>169</v>
      </c>
      <c r="B20" s="15" t="s">
        <v>170</v>
      </c>
      <c r="C20" s="16" t="e">
        <f>SUM($C$16:C18)/(SUM($C$19:C19*1000))</f>
        <v>#REF!</v>
      </c>
      <c r="D20" s="16" t="e">
        <f>SUM($C$16:D18)/(SUM($C$19:D19)*1000)</f>
        <v>#REF!</v>
      </c>
      <c r="E20" s="16" t="e">
        <f>SUM($C$16:E18)/(SUM($C$19:E19)*1000)</f>
        <v>#REF!</v>
      </c>
      <c r="F20" s="16" t="e">
        <f>SUM($C$16:F18)/(SUM($C$19:F19)*1000)</f>
        <v>#REF!</v>
      </c>
      <c r="G20" s="16" t="e">
        <f>SUM($C$16:G18)/(SUM($C$19:G19)*1000)</f>
        <v>#REF!</v>
      </c>
      <c r="H20" s="16" t="e">
        <f>SUM($C$16:H18)/(SUM($C$19:H19)*1000)</f>
        <v>#REF!</v>
      </c>
      <c r="I20" s="16" t="e">
        <f>SUM($C$16:I18)/(SUM($C$19:I19)*1000)</f>
        <v>#REF!</v>
      </c>
      <c r="J20" s="16" t="e">
        <f>SUM($C$16:J18)/(SUM($C$19:J19)*1000)</f>
        <v>#REF!</v>
      </c>
      <c r="K20" s="16" t="e">
        <f>SUM($C$16:K18)/(SUM($C$19:K19)*1000)</f>
        <v>#REF!</v>
      </c>
      <c r="L20" s="16" t="e">
        <f>SUM($C$16:L18)/(SUM($C$19:L19)*1000)</f>
        <v>#REF!</v>
      </c>
      <c r="M20" s="16" t="e">
        <f>SUM($C$16:M18)/(SUM($C$19:M19)*1000)</f>
        <v>#REF!</v>
      </c>
      <c r="N20" s="16" t="e">
        <f>SUM($C$16:N18)/(SUM($C$19:N19)*1000)</f>
        <v>#REF!</v>
      </c>
      <c r="O20" s="2"/>
      <c r="P20" s="2"/>
      <c r="Q20" s="2"/>
      <c r="R20" s="2"/>
      <c r="S20" s="2"/>
      <c r="T20" s="2"/>
      <c r="U20" s="2"/>
      <c r="V20" s="2"/>
      <c r="W20" s="2"/>
      <c r="X20" s="2"/>
      <c r="Y20" s="2"/>
      <c r="Z20" s="2"/>
    </row>
    <row r="21" spans="1:26" ht="13.5" customHeight="1">
      <c r="A21" s="1"/>
      <c r="B21" s="2"/>
      <c r="C21" s="19"/>
      <c r="D21" s="19"/>
      <c r="E21" s="19"/>
      <c r="F21" s="19"/>
      <c r="G21" s="19"/>
      <c r="H21" s="19"/>
      <c r="I21" s="19"/>
      <c r="J21" s="19"/>
      <c r="K21" s="19"/>
      <c r="L21" s="19"/>
      <c r="M21" s="19"/>
      <c r="N21" s="19"/>
      <c r="O21" s="2"/>
      <c r="P21" s="2"/>
      <c r="Q21" s="2"/>
      <c r="R21" s="2"/>
      <c r="S21" s="2"/>
      <c r="T21" s="2"/>
      <c r="U21" s="2"/>
      <c r="V21" s="2"/>
      <c r="W21" s="2"/>
      <c r="X21" s="2"/>
      <c r="Y21" s="2"/>
      <c r="Z21" s="2"/>
    </row>
    <row r="22" spans="1:26" s="33" customFormat="1" ht="13.5" customHeight="1">
      <c r="A22" s="28" t="s">
        <v>172</v>
      </c>
      <c r="B22" s="28"/>
      <c r="C22" s="40"/>
      <c r="D22" s="40"/>
      <c r="E22" s="40"/>
      <c r="F22" s="40"/>
      <c r="G22" s="21"/>
      <c r="H22" s="21"/>
      <c r="I22" s="21"/>
      <c r="J22" s="21"/>
      <c r="K22" s="21"/>
      <c r="L22" s="21"/>
      <c r="M22" s="21"/>
      <c r="N22" s="21"/>
      <c r="O22" s="21"/>
      <c r="P22" s="21"/>
      <c r="Q22" s="21"/>
      <c r="R22" s="21"/>
      <c r="S22" s="21"/>
      <c r="T22" s="21"/>
      <c r="U22" s="21"/>
      <c r="V22" s="21"/>
      <c r="W22" s="21"/>
      <c r="X22" s="21"/>
      <c r="Y22" s="21"/>
      <c r="Z22" s="21"/>
    </row>
    <row r="23" spans="1:26" s="33" customFormat="1" ht="13.5" customHeight="1">
      <c r="A23" s="28" t="s">
        <v>166</v>
      </c>
      <c r="B23" s="28" t="s">
        <v>167</v>
      </c>
      <c r="C23" s="61" t="s">
        <v>124</v>
      </c>
      <c r="D23" s="61" t="s">
        <v>125</v>
      </c>
      <c r="E23" s="61" t="s">
        <v>126</v>
      </c>
      <c r="F23" s="61" t="s">
        <v>127</v>
      </c>
      <c r="G23" s="61" t="s">
        <v>128</v>
      </c>
      <c r="H23" s="61" t="s">
        <v>129</v>
      </c>
      <c r="I23" s="61" t="s">
        <v>130</v>
      </c>
      <c r="J23" s="61" t="s">
        <v>131</v>
      </c>
      <c r="K23" s="61" t="s">
        <v>132</v>
      </c>
      <c r="L23" s="61" t="s">
        <v>133</v>
      </c>
      <c r="M23" s="61" t="s">
        <v>134</v>
      </c>
      <c r="N23" s="61" t="s">
        <v>135</v>
      </c>
      <c r="O23" s="21"/>
      <c r="P23" s="21"/>
      <c r="Q23" s="21"/>
      <c r="R23" s="21"/>
      <c r="S23" s="21"/>
      <c r="T23" s="21"/>
      <c r="U23" s="21"/>
      <c r="V23" s="21"/>
      <c r="W23" s="21"/>
      <c r="X23" s="21"/>
      <c r="Y23" s="21"/>
      <c r="Z23" s="21"/>
    </row>
    <row r="24" spans="1:26" ht="13.5" customHeight="1">
      <c r="A24" s="58" t="s">
        <v>157</v>
      </c>
      <c r="B24" s="58" t="s">
        <v>41</v>
      </c>
      <c r="C24" s="59" t="e">
        <f>SUMIFS('Variance Analysis'!C$30:C$45,'Variance Analysis'!$B$30:$B$45,'Variance Analysis'!$B$41,'Variance Analysis'!$A$30:$A$45,'Variance Analysis'!$A$41)</f>
        <v>#REF!</v>
      </c>
      <c r="D24" s="59" t="e">
        <f>SUMIFS('Variance Analysis'!D$30:D$45,'Variance Analysis'!$B$30:$B$45,'Variance Analysis'!$B$41,'Variance Analysis'!$A$30:$A$45,'Variance Analysis'!$A$41)</f>
        <v>#REF!</v>
      </c>
      <c r="E24" s="59" t="e">
        <f>SUMIFS('Variance Analysis'!E$30:E$45,'Variance Analysis'!$B$30:$B$45,'Variance Analysis'!$B$41,'Variance Analysis'!$A$30:$A$45,'Variance Analysis'!$A$41)</f>
        <v>#REF!</v>
      </c>
      <c r="F24" s="59" t="e">
        <f>SUMIFS('Variance Analysis'!F$30:F$45,'Variance Analysis'!$B$30:$B$45,'Variance Analysis'!$B$41,'Variance Analysis'!$A$30:$A$45,'Variance Analysis'!$A$41)</f>
        <v>#REF!</v>
      </c>
      <c r="G24" s="59" t="e">
        <f>SUMIFS('Variance Analysis'!G$30:G$45,'Variance Analysis'!$B$30:$B$45,'Variance Analysis'!$B$41,'Variance Analysis'!$A$30:$A$45,'Variance Analysis'!$A$41)</f>
        <v>#REF!</v>
      </c>
      <c r="H24" s="59" t="e">
        <f>SUMIFS('Variance Analysis'!H$30:H$45,'Variance Analysis'!$B$30:$B$45,'Variance Analysis'!$B$41,'Variance Analysis'!$A$30:$A$45,'Variance Analysis'!$A$41)</f>
        <v>#REF!</v>
      </c>
      <c r="I24" s="59" t="e">
        <f>SUMIFS('Variance Analysis'!I$30:I$45,'Variance Analysis'!$B$30:$B$45,'Variance Analysis'!$B$41,'Variance Analysis'!$A$30:$A$45,'Variance Analysis'!$A$41)</f>
        <v>#REF!</v>
      </c>
      <c r="J24" s="59" t="e">
        <f>SUMIFS('Variance Analysis'!J$30:J$45,'Variance Analysis'!$B$30:$B$45,'Variance Analysis'!$B$41,'Variance Analysis'!$A$30:$A$45,'Variance Analysis'!$A$41)</f>
        <v>#REF!</v>
      </c>
      <c r="K24" s="59" t="e">
        <f>SUMIFS('Variance Analysis'!K$30:K$45,'Variance Analysis'!$B$30:$B$45,'Variance Analysis'!$B$41,'Variance Analysis'!$A$30:$A$45,'Variance Analysis'!$A$41)</f>
        <v>#REF!</v>
      </c>
      <c r="L24" s="59" t="e">
        <f>SUMIFS('Variance Analysis'!L$30:L$45,'Variance Analysis'!$B$30:$B$45,'Variance Analysis'!$B$41,'Variance Analysis'!$A$30:$A$45,'Variance Analysis'!$A$41)</f>
        <v>#REF!</v>
      </c>
      <c r="M24" s="59" t="e">
        <f>SUMIFS('Variance Analysis'!M$30:M$45,'Variance Analysis'!$B$30:$B$45,'Variance Analysis'!$B$41,'Variance Analysis'!$A$30:$A$45,'Variance Analysis'!$A$41)</f>
        <v>#REF!</v>
      </c>
      <c r="N24" s="59" t="e">
        <f>SUMIFS('Variance Analysis'!N$30:N$45,'Variance Analysis'!$B$30:$B$45,'Variance Analysis'!$B$41,'Variance Analysis'!$A$30:$A$45,'Variance Analysis'!$A$41)</f>
        <v>#REF!</v>
      </c>
      <c r="O24" s="2"/>
      <c r="P24" s="2"/>
      <c r="Q24" s="2"/>
      <c r="R24" s="2"/>
      <c r="S24" s="2"/>
      <c r="T24" s="2"/>
      <c r="U24" s="2"/>
      <c r="V24" s="2"/>
      <c r="W24" s="2"/>
      <c r="X24" s="2"/>
      <c r="Y24" s="2"/>
      <c r="Z24" s="2"/>
    </row>
    <row r="25" spans="1:26" ht="13.5" customHeight="1">
      <c r="A25" s="58" t="s">
        <v>158</v>
      </c>
      <c r="B25" s="58" t="s">
        <v>41</v>
      </c>
      <c r="C25" s="59" t="e">
        <f>SUMIFS('Variance Analysis'!C$30:C$45,'Variance Analysis'!$B$30:$B$45,'Variance Analysis'!$B$39,'Variance Analysis'!$A$30:$A$45,'Variance Analysis'!$A$41)</f>
        <v>#REF!</v>
      </c>
      <c r="D25" s="59" t="e">
        <f>SUMIFS('Variance Analysis'!D$30:D$45,'Variance Analysis'!$B$30:$B$45,'Variance Analysis'!$B$39,'Variance Analysis'!$A$30:$A$45,'Variance Analysis'!$A$41)</f>
        <v>#REF!</v>
      </c>
      <c r="E25" s="59" t="e">
        <f>SUMIFS('Variance Analysis'!E$30:E$45,'Variance Analysis'!$B$30:$B$45,'Variance Analysis'!$B$39,'Variance Analysis'!$A$30:$A$45,'Variance Analysis'!$A$41)</f>
        <v>#REF!</v>
      </c>
      <c r="F25" s="59" t="e">
        <f>SUMIFS('Variance Analysis'!F$30:F$45,'Variance Analysis'!$B$30:$B$45,'Variance Analysis'!$B$39,'Variance Analysis'!$A$30:$A$45,'Variance Analysis'!$A$41)</f>
        <v>#REF!</v>
      </c>
      <c r="G25" s="59" t="e">
        <f>SUMIFS('Variance Analysis'!G$30:G$45,'Variance Analysis'!$B$30:$B$45,'Variance Analysis'!$B$39,'Variance Analysis'!$A$30:$A$45,'Variance Analysis'!$A$41)</f>
        <v>#REF!</v>
      </c>
      <c r="H25" s="59" t="e">
        <f>SUMIFS('Variance Analysis'!H$30:H$45,'Variance Analysis'!$B$30:$B$45,'Variance Analysis'!$B$39,'Variance Analysis'!$A$30:$A$45,'Variance Analysis'!$A$41)</f>
        <v>#REF!</v>
      </c>
      <c r="I25" s="59" t="e">
        <f>SUMIFS('Variance Analysis'!I$30:I$45,'Variance Analysis'!$B$30:$B$45,'Variance Analysis'!$B$39,'Variance Analysis'!$A$30:$A$45,'Variance Analysis'!$A$41)</f>
        <v>#REF!</v>
      </c>
      <c r="J25" s="59" t="e">
        <f>SUMIFS('Variance Analysis'!J$30:J$45,'Variance Analysis'!$B$30:$B$45,'Variance Analysis'!$B$39,'Variance Analysis'!$A$30:$A$45,'Variance Analysis'!$A$41)</f>
        <v>#REF!</v>
      </c>
      <c r="K25" s="59" t="e">
        <f>SUMIFS('Variance Analysis'!K$30:K$45,'Variance Analysis'!$B$30:$B$45,'Variance Analysis'!$B$39,'Variance Analysis'!$A$30:$A$45,'Variance Analysis'!$A$41)</f>
        <v>#REF!</v>
      </c>
      <c r="L25" s="59" t="e">
        <f>SUMIFS('Variance Analysis'!L$30:L$45,'Variance Analysis'!$B$30:$B$45,'Variance Analysis'!$B$39,'Variance Analysis'!$A$30:$A$45,'Variance Analysis'!$A$41)</f>
        <v>#REF!</v>
      </c>
      <c r="M25" s="59" t="e">
        <f>SUMIFS('Variance Analysis'!M$30:M$45,'Variance Analysis'!$B$30:$B$45,'Variance Analysis'!$B$39,'Variance Analysis'!$A$30:$A$45,'Variance Analysis'!$A$41)</f>
        <v>#REF!</v>
      </c>
      <c r="N25" s="59" t="e">
        <f>SUMIFS('Variance Analysis'!N$30:N$45,'Variance Analysis'!$B$30:$B$45,'Variance Analysis'!$B$39,'Variance Analysis'!$A$30:$A$45,'Variance Analysis'!$A$41)</f>
        <v>#REF!</v>
      </c>
      <c r="O25" s="2"/>
      <c r="P25" s="2"/>
      <c r="Q25" s="2"/>
      <c r="R25" s="2"/>
      <c r="S25" s="2"/>
      <c r="T25" s="2"/>
      <c r="U25" s="2"/>
      <c r="V25" s="2"/>
      <c r="W25" s="2"/>
      <c r="X25" s="2"/>
      <c r="Y25" s="2"/>
      <c r="Z25" s="2"/>
    </row>
    <row r="26" spans="1:26" ht="13.5" customHeight="1">
      <c r="A26" s="58" t="s">
        <v>159</v>
      </c>
      <c r="B26" s="58" t="s">
        <v>41</v>
      </c>
      <c r="C26" s="59" t="e">
        <f>SUMIFS('Variance Analysis'!C$30:C$45,'Variance Analysis'!$B$30:$B$45,'Variance Analysis'!$B40,'Variance Analysis'!$A$30:$A$45,'Variance Analysis'!$A$40)</f>
        <v>#REF!</v>
      </c>
      <c r="D26" s="59" t="e">
        <f>SUMIFS('Variance Analysis'!D$30:D$45,'Variance Analysis'!$B$30:$B$45,'Variance Analysis'!$B40,'Variance Analysis'!$A$30:$A$45,'Variance Analysis'!$A$40)</f>
        <v>#REF!</v>
      </c>
      <c r="E26" s="59" t="e">
        <f>SUMIFS('Variance Analysis'!E$30:E$45,'Variance Analysis'!$B$30:$B$45,'Variance Analysis'!$B40,'Variance Analysis'!$A$30:$A$45,'Variance Analysis'!$A$40)</f>
        <v>#REF!</v>
      </c>
      <c r="F26" s="59" t="e">
        <f>SUMIFS('Variance Analysis'!F$30:F$45,'Variance Analysis'!$B$30:$B$45,'Variance Analysis'!$B40,'Variance Analysis'!$A$30:$A$45,'Variance Analysis'!$A$40)</f>
        <v>#REF!</v>
      </c>
      <c r="G26" s="59" t="e">
        <f>SUMIFS('Variance Analysis'!G$30:G$45,'Variance Analysis'!$B$30:$B$45,'Variance Analysis'!$B40,'Variance Analysis'!$A$30:$A$45,'Variance Analysis'!$A$40)</f>
        <v>#REF!</v>
      </c>
      <c r="H26" s="59" t="e">
        <f>SUMIFS('Variance Analysis'!H$30:H$45,'Variance Analysis'!$B$30:$B$45,'Variance Analysis'!$B40,'Variance Analysis'!$A$30:$A$45,'Variance Analysis'!$A$40)</f>
        <v>#REF!</v>
      </c>
      <c r="I26" s="59" t="e">
        <f>SUMIFS('Variance Analysis'!I$30:I$45,'Variance Analysis'!$B$30:$B$45,'Variance Analysis'!$B40,'Variance Analysis'!$A$30:$A$45,'Variance Analysis'!$A$40)</f>
        <v>#REF!</v>
      </c>
      <c r="J26" s="59" t="e">
        <f>SUMIFS('Variance Analysis'!J$30:J$45,'Variance Analysis'!$B$30:$B$45,'Variance Analysis'!$B40,'Variance Analysis'!$A$30:$A$45,'Variance Analysis'!$A$40)</f>
        <v>#REF!</v>
      </c>
      <c r="K26" s="59" t="e">
        <f>SUMIFS('Variance Analysis'!K$30:K$45,'Variance Analysis'!$B$30:$B$45,'Variance Analysis'!$B40,'Variance Analysis'!$A$30:$A$45,'Variance Analysis'!$A$40)</f>
        <v>#REF!</v>
      </c>
      <c r="L26" s="59" t="e">
        <f>SUMIFS('Variance Analysis'!L$30:L$45,'Variance Analysis'!$B$30:$B$45,'Variance Analysis'!$B40,'Variance Analysis'!$A$30:$A$45,'Variance Analysis'!$A$40)</f>
        <v>#REF!</v>
      </c>
      <c r="M26" s="59" t="e">
        <f>SUMIFS('Variance Analysis'!M$30:M$45,'Variance Analysis'!$B$30:$B$45,'Variance Analysis'!$B40,'Variance Analysis'!$A$30:$A$45,'Variance Analysis'!$A$40)</f>
        <v>#REF!</v>
      </c>
      <c r="N26" s="59" t="e">
        <f>SUMIFS('Variance Analysis'!N$30:N$45,'Variance Analysis'!$B$30:$B$45,'Variance Analysis'!$B40,'Variance Analysis'!$A$30:$A$45,'Variance Analysis'!$A$40)</f>
        <v>#REF!</v>
      </c>
      <c r="O26" s="2"/>
      <c r="P26" s="2"/>
      <c r="Q26" s="2"/>
      <c r="R26" s="2"/>
      <c r="S26" s="2"/>
      <c r="T26" s="2"/>
      <c r="U26" s="2"/>
      <c r="V26" s="2"/>
      <c r="W26" s="2"/>
      <c r="X26" s="2"/>
      <c r="Y26" s="2"/>
      <c r="Z26" s="2"/>
    </row>
    <row r="27" spans="1:26" ht="13.5" customHeight="1" thickBot="1">
      <c r="A27" s="58" t="s">
        <v>141</v>
      </c>
      <c r="B27" s="58" t="s">
        <v>168</v>
      </c>
      <c r="C27" s="69" t="e">
        <f>#REF!</f>
        <v>#REF!</v>
      </c>
      <c r="D27" s="69" t="e">
        <f>#REF!</f>
        <v>#REF!</v>
      </c>
      <c r="E27" s="69" t="e">
        <f>#REF!</f>
        <v>#REF!</v>
      </c>
      <c r="F27" s="69" t="e">
        <f>#REF!</f>
        <v>#REF!</v>
      </c>
      <c r="G27" s="69" t="e">
        <f>#REF!</f>
        <v>#REF!</v>
      </c>
      <c r="H27" s="69" t="e">
        <f>#REF!</f>
        <v>#REF!</v>
      </c>
      <c r="I27" s="69" t="e">
        <f>#REF!</f>
        <v>#REF!</v>
      </c>
      <c r="J27" s="69" t="e">
        <f>#REF!</f>
        <v>#REF!</v>
      </c>
      <c r="K27" s="69" t="e">
        <f>#REF!</f>
        <v>#REF!</v>
      </c>
      <c r="L27" s="69" t="e">
        <f>#REF!</f>
        <v>#REF!</v>
      </c>
      <c r="M27" s="69" t="e">
        <f>#REF!</f>
        <v>#REF!</v>
      </c>
      <c r="N27" s="69" t="e">
        <f>#REF!</f>
        <v>#REF!</v>
      </c>
      <c r="O27" s="2"/>
      <c r="P27" s="2"/>
      <c r="Q27" s="2"/>
      <c r="R27" s="2"/>
      <c r="S27" s="2"/>
      <c r="T27" s="2"/>
      <c r="U27" s="2"/>
      <c r="V27" s="2"/>
      <c r="W27" s="2"/>
      <c r="X27" s="2"/>
      <c r="Y27" s="2"/>
      <c r="Z27" s="2"/>
    </row>
    <row r="28" spans="1:26" ht="13.5" customHeight="1" thickTop="1" thickBot="1">
      <c r="A28" s="14" t="s">
        <v>169</v>
      </c>
      <c r="B28" s="15" t="s">
        <v>170</v>
      </c>
      <c r="C28" s="16" t="e">
        <f>SUM(C24:C26)/(C27*1000)</f>
        <v>#REF!</v>
      </c>
      <c r="D28" s="16" t="e">
        <f>SUM($C$24:D26)/(SUM($C$27:D27)*1000)</f>
        <v>#REF!</v>
      </c>
      <c r="E28" s="16" t="e">
        <f>SUM($C$24:E26)/(SUM($C$27:E27)*1000)</f>
        <v>#REF!</v>
      </c>
      <c r="F28" s="16" t="e">
        <f>SUM($C$24:F26)/(SUM($C$27:F27)*1000)</f>
        <v>#REF!</v>
      </c>
      <c r="G28" s="16" t="e">
        <f>SUM($C$24:G26)/(SUM($C$27:G27)*1000)</f>
        <v>#REF!</v>
      </c>
      <c r="H28" s="16" t="e">
        <f>SUM($C$24:H26)/(SUM($C$27:H27)*1000)</f>
        <v>#REF!</v>
      </c>
      <c r="I28" s="16" t="e">
        <f>SUM($C$24:I26)/(SUM($C$27:I27)*1000)</f>
        <v>#REF!</v>
      </c>
      <c r="J28" s="16" t="e">
        <f>SUM($C$24:J26)/(SUM($C$27:J27)*1000)</f>
        <v>#REF!</v>
      </c>
      <c r="K28" s="16" t="e">
        <f>SUM($C$24:K26)/(SUM($C$27:K27)*1000)</f>
        <v>#REF!</v>
      </c>
      <c r="L28" s="16" t="e">
        <f>SUM($C$24:L26)/(SUM($C$27:L27)*1000)</f>
        <v>#REF!</v>
      </c>
      <c r="M28" s="16" t="e">
        <f>SUM($C$24:M26)/(SUM($C$27:M27)*1000)</f>
        <v>#REF!</v>
      </c>
      <c r="N28" s="16" t="e">
        <f>SUM($C$24:N26)/(SUM($C$27:N27)*1000)</f>
        <v>#REF!</v>
      </c>
      <c r="O28" s="2"/>
      <c r="P28" s="2"/>
      <c r="Q28" s="2"/>
      <c r="R28" s="2"/>
      <c r="S28" s="2"/>
      <c r="T28" s="2"/>
      <c r="U28" s="2"/>
      <c r="V28" s="2"/>
      <c r="W28" s="2"/>
      <c r="X28" s="2"/>
      <c r="Y28" s="2"/>
      <c r="Z28" s="2"/>
    </row>
    <row r="29" spans="1:26" ht="13.5" customHeight="1">
      <c r="A29" s="1"/>
      <c r="B29" s="2"/>
      <c r="C29" s="19"/>
      <c r="D29" s="19"/>
      <c r="E29" s="19"/>
      <c r="F29" s="19"/>
      <c r="G29" s="19"/>
      <c r="H29" s="19"/>
      <c r="I29" s="19"/>
      <c r="J29" s="19"/>
      <c r="K29" s="19"/>
      <c r="L29" s="19"/>
      <c r="M29" s="19"/>
      <c r="N29" s="19"/>
      <c r="O29" s="2"/>
      <c r="P29" s="2"/>
      <c r="Q29" s="2"/>
      <c r="R29" s="2"/>
      <c r="S29" s="2"/>
      <c r="T29" s="2"/>
      <c r="U29" s="2"/>
      <c r="V29" s="2"/>
      <c r="W29" s="2"/>
      <c r="X29" s="2"/>
      <c r="Y29" s="2"/>
      <c r="Z29" s="2"/>
    </row>
    <row r="30" spans="1:26" s="33" customFormat="1" ht="13.5" customHeight="1">
      <c r="A30" s="28" t="s">
        <v>173</v>
      </c>
      <c r="B30" s="28"/>
      <c r="C30" s="40"/>
      <c r="D30" s="40"/>
      <c r="E30" s="40"/>
      <c r="F30" s="40"/>
      <c r="G30" s="21"/>
      <c r="H30" s="21"/>
      <c r="I30" s="21"/>
      <c r="J30" s="21"/>
      <c r="K30" s="21"/>
      <c r="L30" s="21"/>
      <c r="M30" s="21"/>
      <c r="N30" s="21"/>
      <c r="O30" s="21"/>
      <c r="P30" s="21"/>
      <c r="Q30" s="21"/>
      <c r="R30" s="21"/>
      <c r="S30" s="21"/>
      <c r="T30" s="21"/>
      <c r="U30" s="21"/>
      <c r="V30" s="21"/>
      <c r="W30" s="21"/>
      <c r="X30" s="21"/>
      <c r="Y30" s="21"/>
      <c r="Z30" s="21"/>
    </row>
    <row r="31" spans="1:26" s="33" customFormat="1" ht="13.5" customHeight="1">
      <c r="A31" s="28" t="s">
        <v>166</v>
      </c>
      <c r="B31" s="28" t="s">
        <v>167</v>
      </c>
      <c r="C31" s="61" t="s">
        <v>124</v>
      </c>
      <c r="D31" s="61" t="s">
        <v>125</v>
      </c>
      <c r="E31" s="61" t="s">
        <v>126</v>
      </c>
      <c r="F31" s="61" t="s">
        <v>127</v>
      </c>
      <c r="G31" s="61" t="s">
        <v>128</v>
      </c>
      <c r="H31" s="61" t="s">
        <v>129</v>
      </c>
      <c r="I31" s="61" t="s">
        <v>130</v>
      </c>
      <c r="J31" s="61" t="s">
        <v>131</v>
      </c>
      <c r="K31" s="61" t="s">
        <v>132</v>
      </c>
      <c r="L31" s="61" t="s">
        <v>133</v>
      </c>
      <c r="M31" s="61" t="s">
        <v>134</v>
      </c>
      <c r="N31" s="61" t="s">
        <v>135</v>
      </c>
      <c r="O31" s="21"/>
      <c r="P31" s="21"/>
      <c r="Q31" s="21"/>
      <c r="R31" s="21"/>
      <c r="S31" s="21"/>
      <c r="T31" s="21"/>
      <c r="U31" s="21"/>
      <c r="V31" s="21"/>
      <c r="W31" s="21"/>
      <c r="X31" s="21"/>
      <c r="Y31" s="21"/>
      <c r="Z31" s="21"/>
    </row>
    <row r="32" spans="1:26" ht="13.5" customHeight="1">
      <c r="A32" s="58" t="s">
        <v>157</v>
      </c>
      <c r="B32" s="58" t="s">
        <v>41</v>
      </c>
      <c r="C32" s="59" t="e">
        <f>SUMIFS('Variance Analysis'!C$42:C$45,'Variance Analysis'!$B$42:$B$45,'Variance Analysis'!$B$45)</f>
        <v>#REF!</v>
      </c>
      <c r="D32" s="59" t="e">
        <f>SUMIFS('Variance Analysis'!D$42:D$45,'Variance Analysis'!$B$42:$B$45,'Variance Analysis'!$B$45)</f>
        <v>#REF!</v>
      </c>
      <c r="E32" s="59" t="e">
        <f>SUMIFS('Variance Analysis'!E$42:E$45,'Variance Analysis'!$B$42:$B$45,'Variance Analysis'!$B$45)</f>
        <v>#REF!</v>
      </c>
      <c r="F32" s="59" t="e">
        <f>SUMIFS('Variance Analysis'!F$42:F$45,'Variance Analysis'!$B$42:$B$45,'Variance Analysis'!$B$45)</f>
        <v>#REF!</v>
      </c>
      <c r="G32" s="59" t="e">
        <f>SUMIFS('Variance Analysis'!G$42:G$45,'Variance Analysis'!$B$42:$B$45,'Variance Analysis'!$B$45)</f>
        <v>#REF!</v>
      </c>
      <c r="H32" s="59" t="e">
        <f>SUMIFS('Variance Analysis'!H$42:H$45,'Variance Analysis'!$B$42:$B$45,'Variance Analysis'!$B$45)</f>
        <v>#REF!</v>
      </c>
      <c r="I32" s="59" t="e">
        <f>SUMIFS('Variance Analysis'!I$42:I$45,'Variance Analysis'!$B$42:$B$45,'Variance Analysis'!$B$45)</f>
        <v>#REF!</v>
      </c>
      <c r="J32" s="59" t="e">
        <f>SUMIFS('Variance Analysis'!J$42:J$45,'Variance Analysis'!$B$42:$B$45,'Variance Analysis'!$B$45)</f>
        <v>#REF!</v>
      </c>
      <c r="K32" s="59" t="e">
        <f>SUMIFS('Variance Analysis'!K$42:K$45,'Variance Analysis'!$B$42:$B$45,'Variance Analysis'!$B$45)</f>
        <v>#REF!</v>
      </c>
      <c r="L32" s="59" t="e">
        <f>SUMIFS('Variance Analysis'!L$42:L$45,'Variance Analysis'!$B$42:$B$45,'Variance Analysis'!$B$45)</f>
        <v>#REF!</v>
      </c>
      <c r="M32" s="59" t="e">
        <f>SUMIFS('Variance Analysis'!M$42:M$45,'Variance Analysis'!$B$42:$B$45,'Variance Analysis'!$B$45)</f>
        <v>#REF!</v>
      </c>
      <c r="N32" s="59" t="e">
        <f>SUMIFS('Variance Analysis'!N$42:N$45,'Variance Analysis'!$B$42:$B$45,'Variance Analysis'!$B$45)</f>
        <v>#REF!</v>
      </c>
      <c r="O32" s="2"/>
      <c r="P32" s="2"/>
      <c r="Q32" s="2"/>
      <c r="R32" s="2"/>
      <c r="S32" s="2"/>
      <c r="T32" s="2"/>
      <c r="U32" s="2"/>
      <c r="V32" s="2"/>
      <c r="W32" s="2"/>
      <c r="X32" s="2"/>
      <c r="Y32" s="2"/>
      <c r="Z32" s="2"/>
    </row>
    <row r="33" spans="1:26" ht="13.5" customHeight="1">
      <c r="A33" s="58" t="s">
        <v>158</v>
      </c>
      <c r="B33" s="58" t="s">
        <v>41</v>
      </c>
      <c r="C33" s="59" t="e">
        <f>SUMIFS('Variance Analysis'!C$42:C$45,'Variance Analysis'!$B$42:$B$45,'Variance Analysis'!$B$43)</f>
        <v>#REF!</v>
      </c>
      <c r="D33" s="59" t="e">
        <f>SUMIFS('Variance Analysis'!D$42:D$45,'Variance Analysis'!$B$42:$B$45,'Variance Analysis'!$B$43)</f>
        <v>#REF!</v>
      </c>
      <c r="E33" s="59" t="e">
        <f>SUMIFS('Variance Analysis'!E$42:E$45,'Variance Analysis'!$B$42:$B$45,'Variance Analysis'!$B$43)</f>
        <v>#REF!</v>
      </c>
      <c r="F33" s="59" t="e">
        <f>SUMIFS('Variance Analysis'!F$42:F$45,'Variance Analysis'!$B$42:$B$45,'Variance Analysis'!$B$43)</f>
        <v>#REF!</v>
      </c>
      <c r="G33" s="59" t="e">
        <f>SUMIFS('Variance Analysis'!G$42:G$45,'Variance Analysis'!$B$42:$B$45,'Variance Analysis'!$B$43)</f>
        <v>#REF!</v>
      </c>
      <c r="H33" s="59" t="e">
        <f>SUMIFS('Variance Analysis'!H$42:H$45,'Variance Analysis'!$B$42:$B$45,'Variance Analysis'!$B$43)</f>
        <v>#REF!</v>
      </c>
      <c r="I33" s="59" t="e">
        <f>SUMIFS('Variance Analysis'!I$42:I$45,'Variance Analysis'!$B$42:$B$45,'Variance Analysis'!$B$43)</f>
        <v>#REF!</v>
      </c>
      <c r="J33" s="59" t="e">
        <f>SUMIFS('Variance Analysis'!J$42:J$45,'Variance Analysis'!$B$42:$B$45,'Variance Analysis'!$B$43)</f>
        <v>#REF!</v>
      </c>
      <c r="K33" s="59" t="e">
        <f>SUMIFS('Variance Analysis'!K$42:K$45,'Variance Analysis'!$B$42:$B$45,'Variance Analysis'!$B$43)</f>
        <v>#REF!</v>
      </c>
      <c r="L33" s="59" t="e">
        <f>SUMIFS('Variance Analysis'!L$42:L$45,'Variance Analysis'!$B$42:$B$45,'Variance Analysis'!$B$43)</f>
        <v>#REF!</v>
      </c>
      <c r="M33" s="59" t="e">
        <f>SUMIFS('Variance Analysis'!M$42:M$45,'Variance Analysis'!$B$42:$B$45,'Variance Analysis'!$B$43)</f>
        <v>#REF!</v>
      </c>
      <c r="N33" s="59" t="e">
        <f>SUMIFS('Variance Analysis'!N$42:N$45,'Variance Analysis'!$B$42:$B$45,'Variance Analysis'!$B$43)</f>
        <v>#REF!</v>
      </c>
      <c r="O33" s="2"/>
      <c r="P33" s="2"/>
      <c r="Q33" s="2"/>
      <c r="R33" s="2"/>
      <c r="S33" s="2"/>
      <c r="T33" s="2"/>
      <c r="U33" s="2"/>
      <c r="V33" s="2"/>
      <c r="W33" s="2"/>
      <c r="X33" s="2"/>
      <c r="Y33" s="2"/>
      <c r="Z33" s="2"/>
    </row>
    <row r="34" spans="1:26" ht="13.5" customHeight="1">
      <c r="A34" s="58" t="s">
        <v>159</v>
      </c>
      <c r="B34" s="58" t="s">
        <v>41</v>
      </c>
      <c r="C34" s="59" t="e">
        <f>SUMIFS('Variance Analysis'!C$42:C$45,'Variance Analysis'!$B$42:$B$45,'Variance Analysis'!$B$44)</f>
        <v>#REF!</v>
      </c>
      <c r="D34" s="59" t="e">
        <f>SUMIFS('Variance Analysis'!D$42:D$45,'Variance Analysis'!$B$42:$B$45,'Variance Analysis'!$B$44)</f>
        <v>#REF!</v>
      </c>
      <c r="E34" s="59" t="e">
        <f>SUMIFS('Variance Analysis'!E$42:E$45,'Variance Analysis'!$B$42:$B$45,'Variance Analysis'!$B$44)</f>
        <v>#REF!</v>
      </c>
      <c r="F34" s="59" t="e">
        <f>SUMIFS('Variance Analysis'!F$42:F$45,'Variance Analysis'!$B$42:$B$45,'Variance Analysis'!$B$44)</f>
        <v>#REF!</v>
      </c>
      <c r="G34" s="59" t="e">
        <f>SUMIFS('Variance Analysis'!G$42:G$45,'Variance Analysis'!$B$42:$B$45,'Variance Analysis'!$B$44)</f>
        <v>#REF!</v>
      </c>
      <c r="H34" s="59" t="e">
        <f>SUMIFS('Variance Analysis'!H$42:H$45,'Variance Analysis'!$B$42:$B$45,'Variance Analysis'!$B$44)</f>
        <v>#REF!</v>
      </c>
      <c r="I34" s="59" t="e">
        <f>SUMIFS('Variance Analysis'!I$42:I$45,'Variance Analysis'!$B$42:$B$45,'Variance Analysis'!$B$44)</f>
        <v>#REF!</v>
      </c>
      <c r="J34" s="59" t="e">
        <f>SUMIFS('Variance Analysis'!J$42:J$45,'Variance Analysis'!$B$42:$B$45,'Variance Analysis'!$B$44)</f>
        <v>#REF!</v>
      </c>
      <c r="K34" s="59" t="e">
        <f>SUMIFS('Variance Analysis'!K$42:K$45,'Variance Analysis'!$B$42:$B$45,'Variance Analysis'!$B$44)</f>
        <v>#REF!</v>
      </c>
      <c r="L34" s="59" t="e">
        <f>SUMIFS('Variance Analysis'!L$42:L$45,'Variance Analysis'!$B$42:$B$45,'Variance Analysis'!$B$44)</f>
        <v>#REF!</v>
      </c>
      <c r="M34" s="59" t="e">
        <f>SUMIFS('Variance Analysis'!M$42:M$45,'Variance Analysis'!$B$42:$B$45,'Variance Analysis'!$B$44)</f>
        <v>#REF!</v>
      </c>
      <c r="N34" s="59" t="e">
        <f>SUMIFS('Variance Analysis'!N$42:N$45,'Variance Analysis'!$B$42:$B$45,'Variance Analysis'!$B$44)</f>
        <v>#REF!</v>
      </c>
      <c r="O34" s="2"/>
      <c r="P34" s="2"/>
      <c r="Q34" s="2"/>
      <c r="R34" s="2"/>
      <c r="S34" s="2"/>
      <c r="T34" s="2"/>
      <c r="U34" s="2"/>
      <c r="V34" s="2"/>
      <c r="W34" s="2"/>
      <c r="X34" s="2"/>
      <c r="Y34" s="2"/>
      <c r="Z34" s="2"/>
    </row>
    <row r="35" spans="1:26" ht="13.5" customHeight="1">
      <c r="A35" s="58" t="s">
        <v>136</v>
      </c>
      <c r="B35" s="58" t="s">
        <v>168</v>
      </c>
      <c r="C35" s="69" t="e">
        <f>#REF!</f>
        <v>#REF!</v>
      </c>
      <c r="D35" s="69" t="e">
        <f>#REF!</f>
        <v>#REF!</v>
      </c>
      <c r="E35" s="69" t="e">
        <f>#REF!</f>
        <v>#REF!</v>
      </c>
      <c r="F35" s="69" t="e">
        <f>#REF!</f>
        <v>#REF!</v>
      </c>
      <c r="G35" s="69" t="e">
        <f>#REF!</f>
        <v>#REF!</v>
      </c>
      <c r="H35" s="69" t="e">
        <f>#REF!</f>
        <v>#REF!</v>
      </c>
      <c r="I35" s="69" t="e">
        <f>#REF!</f>
        <v>#REF!</v>
      </c>
      <c r="J35" s="69" t="e">
        <f>#REF!</f>
        <v>#REF!</v>
      </c>
      <c r="K35" s="69" t="e">
        <f>#REF!</f>
        <v>#REF!</v>
      </c>
      <c r="L35" s="69" t="e">
        <f>#REF!</f>
        <v>#REF!</v>
      </c>
      <c r="M35" s="69" t="e">
        <f>#REF!</f>
        <v>#REF!</v>
      </c>
      <c r="N35" s="69" t="e">
        <f>#REF!</f>
        <v>#REF!</v>
      </c>
      <c r="O35" s="2"/>
      <c r="P35" s="2"/>
      <c r="Q35" s="2"/>
      <c r="R35" s="2"/>
      <c r="S35" s="2"/>
      <c r="T35" s="2"/>
      <c r="U35" s="2"/>
      <c r="V35" s="2"/>
      <c r="W35" s="2"/>
      <c r="X35" s="2"/>
      <c r="Y35" s="2"/>
      <c r="Z35" s="2"/>
    </row>
    <row r="36" spans="1:26" ht="13.5" customHeight="1">
      <c r="A36" s="58" t="s">
        <v>140</v>
      </c>
      <c r="B36" s="58" t="s">
        <v>168</v>
      </c>
      <c r="C36" s="69" t="e">
        <f>#REF!</f>
        <v>#REF!</v>
      </c>
      <c r="D36" s="69" t="e">
        <f>#REF!</f>
        <v>#REF!</v>
      </c>
      <c r="E36" s="69" t="e">
        <f>#REF!</f>
        <v>#REF!</v>
      </c>
      <c r="F36" s="69" t="e">
        <f>#REF!</f>
        <v>#REF!</v>
      </c>
      <c r="G36" s="69" t="e">
        <f>#REF!</f>
        <v>#REF!</v>
      </c>
      <c r="H36" s="69" t="e">
        <f>#REF!</f>
        <v>#REF!</v>
      </c>
      <c r="I36" s="69" t="e">
        <f>#REF!</f>
        <v>#REF!</v>
      </c>
      <c r="J36" s="69" t="e">
        <f>#REF!</f>
        <v>#REF!</v>
      </c>
      <c r="K36" s="69" t="e">
        <f>#REF!</f>
        <v>#REF!</v>
      </c>
      <c r="L36" s="69" t="e">
        <f>#REF!</f>
        <v>#REF!</v>
      </c>
      <c r="M36" s="69" t="e">
        <f>#REF!</f>
        <v>#REF!</v>
      </c>
      <c r="N36" s="69" t="e">
        <f>#REF!</f>
        <v>#REF!</v>
      </c>
      <c r="O36" s="2"/>
      <c r="P36" s="2"/>
      <c r="Q36" s="2"/>
      <c r="R36" s="2"/>
      <c r="S36" s="2"/>
      <c r="T36" s="2"/>
      <c r="U36" s="2"/>
      <c r="V36" s="2"/>
      <c r="W36" s="2"/>
      <c r="X36" s="2"/>
      <c r="Y36" s="2"/>
      <c r="Z36" s="2"/>
    </row>
    <row r="37" spans="1:26" ht="13.5" customHeight="1" thickBot="1">
      <c r="A37" s="58" t="s">
        <v>141</v>
      </c>
      <c r="B37" s="58" t="s">
        <v>168</v>
      </c>
      <c r="C37" s="69" t="e">
        <f>#REF!</f>
        <v>#REF!</v>
      </c>
      <c r="D37" s="69" t="e">
        <f>#REF!</f>
        <v>#REF!</v>
      </c>
      <c r="E37" s="69" t="e">
        <f>#REF!</f>
        <v>#REF!</v>
      </c>
      <c r="F37" s="69" t="e">
        <f>#REF!</f>
        <v>#REF!</v>
      </c>
      <c r="G37" s="69" t="e">
        <f>#REF!</f>
        <v>#REF!</v>
      </c>
      <c r="H37" s="69" t="e">
        <f>#REF!</f>
        <v>#REF!</v>
      </c>
      <c r="I37" s="69" t="e">
        <f>#REF!</f>
        <v>#REF!</v>
      </c>
      <c r="J37" s="69" t="e">
        <f>#REF!</f>
        <v>#REF!</v>
      </c>
      <c r="K37" s="69" t="e">
        <f>#REF!</f>
        <v>#REF!</v>
      </c>
      <c r="L37" s="69" t="e">
        <f>#REF!</f>
        <v>#REF!</v>
      </c>
      <c r="M37" s="69" t="e">
        <f>#REF!</f>
        <v>#REF!</v>
      </c>
      <c r="N37" s="69" t="e">
        <f>#REF!</f>
        <v>#REF!</v>
      </c>
      <c r="O37" s="2"/>
      <c r="P37" s="2"/>
      <c r="Q37" s="2"/>
      <c r="R37" s="2"/>
      <c r="S37" s="2"/>
      <c r="T37" s="2"/>
      <c r="U37" s="2"/>
      <c r="V37" s="2"/>
      <c r="W37" s="2"/>
      <c r="X37" s="2"/>
      <c r="Y37" s="2"/>
      <c r="Z37" s="2"/>
    </row>
    <row r="38" spans="1:26" ht="13.5" customHeight="1" thickTop="1" thickBot="1">
      <c r="A38" s="14" t="s">
        <v>169</v>
      </c>
      <c r="B38" s="15" t="s">
        <v>170</v>
      </c>
      <c r="C38" s="16" t="e">
        <f>SUM($C$32:C34)/(SUM($C$35:C37)*1000)</f>
        <v>#REF!</v>
      </c>
      <c r="D38" s="16" t="e">
        <f>SUM($C$32:D34)/(SUM($C$35:D37)*1000)</f>
        <v>#REF!</v>
      </c>
      <c r="E38" s="16" t="e">
        <f>SUM($C$32:E34)/(SUM($C$35:E37)*1000)</f>
        <v>#REF!</v>
      </c>
      <c r="F38" s="16" t="e">
        <f>SUM($C$32:F34)/(SUM($C$35:F37)*1000)</f>
        <v>#REF!</v>
      </c>
      <c r="G38" s="16" t="e">
        <f>SUM($C$32:G34)/(SUM($C$35:G37)*1000)</f>
        <v>#REF!</v>
      </c>
      <c r="H38" s="16" t="e">
        <f>SUM($C$32:H34)/(SUM($C$35:H37)*1000)</f>
        <v>#REF!</v>
      </c>
      <c r="I38" s="16" t="e">
        <f>SUM($C$32:I34)/(SUM($C$35:I37)*1000)</f>
        <v>#REF!</v>
      </c>
      <c r="J38" s="16" t="e">
        <f>SUM($C$32:J34)/(SUM($C$35:J37)*1000)</f>
        <v>#REF!</v>
      </c>
      <c r="K38" s="16" t="e">
        <f>SUM($C$32:K34)/(SUM($C$35:K37)*1000)</f>
        <v>#REF!</v>
      </c>
      <c r="L38" s="16" t="e">
        <f>SUM($C$32:L34)/(SUM($C$35:L37)*1000)</f>
        <v>#REF!</v>
      </c>
      <c r="M38" s="16" t="e">
        <f>SUM($C$32:M34)/(SUM($C$35:M37)*1000)</f>
        <v>#REF!</v>
      </c>
      <c r="N38" s="16" t="e">
        <f>SUM($C$32:N34)/(SUM($C$35:N37)*1000)</f>
        <v>#REF!</v>
      </c>
      <c r="O38" s="2"/>
      <c r="P38" s="2"/>
      <c r="Q38" s="2"/>
      <c r="R38" s="2"/>
      <c r="S38" s="2"/>
      <c r="T38" s="2"/>
      <c r="U38" s="2"/>
      <c r="V38" s="2"/>
      <c r="W38" s="2"/>
      <c r="X38" s="2"/>
      <c r="Y38" s="2"/>
      <c r="Z38" s="2"/>
    </row>
    <row r="39" spans="1:26" ht="13.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s="33" customFormat="1" ht="13.5" customHeight="1">
      <c r="A40" s="28" t="s">
        <v>174</v>
      </c>
      <c r="B40" s="28"/>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s="33" customFormat="1" ht="13.5" customHeight="1">
      <c r="A41" s="28" t="s">
        <v>166</v>
      </c>
      <c r="B41" s="28"/>
      <c r="C41" s="29" t="s">
        <v>124</v>
      </c>
      <c r="D41" s="29" t="s">
        <v>125</v>
      </c>
      <c r="E41" s="29" t="s">
        <v>126</v>
      </c>
      <c r="F41" s="29" t="s">
        <v>127</v>
      </c>
      <c r="G41" s="29" t="s">
        <v>128</v>
      </c>
      <c r="H41" s="29" t="s">
        <v>129</v>
      </c>
      <c r="I41" s="29" t="s">
        <v>130</v>
      </c>
      <c r="J41" s="29" t="s">
        <v>131</v>
      </c>
      <c r="K41" s="29" t="s">
        <v>132</v>
      </c>
      <c r="L41" s="29" t="s">
        <v>133</v>
      </c>
      <c r="M41" s="29" t="s">
        <v>134</v>
      </c>
      <c r="N41" s="29" t="s">
        <v>135</v>
      </c>
      <c r="O41" s="21"/>
      <c r="P41" s="21"/>
      <c r="Q41" s="21"/>
      <c r="R41" s="21"/>
      <c r="S41" s="21"/>
      <c r="T41" s="21"/>
      <c r="U41" s="21"/>
      <c r="V41" s="21"/>
      <c r="W41" s="21"/>
      <c r="X41" s="21"/>
      <c r="Y41" s="21"/>
      <c r="Z41" s="21"/>
    </row>
    <row r="42" spans="1:26" ht="13.5" customHeight="1">
      <c r="A42" s="58" t="s">
        <v>157</v>
      </c>
      <c r="B42" s="58" t="s">
        <v>41</v>
      </c>
      <c r="C42" s="59" t="e">
        <f>SUMIFS('Variance Analysis'!C$9:C$24,'Variance Analysis'!$B$9:$B$24,'Variance Analysis'!$B$12,'Variance Analysis'!$A$9:$A$24,'Variance Analysis'!$A$12)</f>
        <v>#REF!</v>
      </c>
      <c r="D42" s="59" t="e">
        <f>SUMIFS('Variance Analysis'!D$9:D$24,'Variance Analysis'!$B$9:$B$24,'Variance Analysis'!$B$12,'Variance Analysis'!$A$9:$A$24,'Variance Analysis'!$A$12)</f>
        <v>#REF!</v>
      </c>
      <c r="E42" s="59" t="e">
        <f>SUMIFS('Variance Analysis'!E$9:E$24,'Variance Analysis'!$B$9:$B$24,'Variance Analysis'!$B$12,'Variance Analysis'!$A$9:$A$24,'Variance Analysis'!$A$12)</f>
        <v>#REF!</v>
      </c>
      <c r="F42" s="59" t="e">
        <f>SUMIFS('Variance Analysis'!F$9:F$24,'Variance Analysis'!$B$9:$B$24,'Variance Analysis'!$B$12,'Variance Analysis'!$A$9:$A$24,'Variance Analysis'!$A$12)</f>
        <v>#REF!</v>
      </c>
      <c r="G42" s="59" t="e">
        <f>SUMIFS('Variance Analysis'!G$9:G$24,'Variance Analysis'!$B$9:$B$24,'Variance Analysis'!$B$12,'Variance Analysis'!$A$9:$A$24,'Variance Analysis'!$A$12)</f>
        <v>#REF!</v>
      </c>
      <c r="H42" s="59" t="e">
        <f>SUMIFS('Variance Analysis'!H$9:H$24,'Variance Analysis'!$B$9:$B$24,'Variance Analysis'!$B$12,'Variance Analysis'!$A$9:$A$24,'Variance Analysis'!$A$12)</f>
        <v>#REF!</v>
      </c>
      <c r="I42" s="59" t="e">
        <f>SUMIFS('Variance Analysis'!I$9:I$24,'Variance Analysis'!$B$9:$B$24,'Variance Analysis'!$B$12,'Variance Analysis'!$A$9:$A$24,'Variance Analysis'!$A$12)</f>
        <v>#REF!</v>
      </c>
      <c r="J42" s="59" t="e">
        <f>SUMIFS('Variance Analysis'!J$9:J$24,'Variance Analysis'!$B$9:$B$24,'Variance Analysis'!$B$12,'Variance Analysis'!$A$9:$A$24,'Variance Analysis'!$A$12)</f>
        <v>#REF!</v>
      </c>
      <c r="K42" s="59" t="e">
        <f>SUMIFS('Variance Analysis'!K$9:K$24,'Variance Analysis'!$B$9:$B$24,'Variance Analysis'!$B$12,'Variance Analysis'!$A$9:$A$24,'Variance Analysis'!$A$12)</f>
        <v>#REF!</v>
      </c>
      <c r="L42" s="59" t="e">
        <f>SUMIFS('Variance Analysis'!L$9:L$24,'Variance Analysis'!$B$9:$B$24,'Variance Analysis'!$B$12,'Variance Analysis'!$A$9:$A$24,'Variance Analysis'!$A$12)</f>
        <v>#REF!</v>
      </c>
      <c r="M42" s="59" t="e">
        <f>SUMIFS('Variance Analysis'!M$9:M$24,'Variance Analysis'!$B$9:$B$24,'Variance Analysis'!$B$12,'Variance Analysis'!$A$9:$A$24,'Variance Analysis'!$A$12)</f>
        <v>#REF!</v>
      </c>
      <c r="N42" s="59" t="e">
        <f>SUMIFS('Variance Analysis'!N$9:N$24,'Variance Analysis'!$B$9:$B$24,'Variance Analysis'!$B$12,'Variance Analysis'!$A$9:$A$24,'Variance Analysis'!$A$12)</f>
        <v>#REF!</v>
      </c>
      <c r="O42" s="2"/>
      <c r="P42" s="2"/>
      <c r="Q42" s="2"/>
      <c r="R42" s="2"/>
      <c r="S42" s="2"/>
      <c r="T42" s="2"/>
      <c r="U42" s="2"/>
      <c r="V42" s="2"/>
      <c r="W42" s="2"/>
      <c r="X42" s="2"/>
      <c r="Y42" s="2"/>
      <c r="Z42" s="2"/>
    </row>
    <row r="43" spans="1:26" ht="13.5" customHeight="1">
      <c r="A43" s="58" t="s">
        <v>158</v>
      </c>
      <c r="B43" s="58" t="s">
        <v>41</v>
      </c>
      <c r="C43" s="59" t="e">
        <f>SUMIFS('Variance Analysis'!C$9:C$24,'Variance Analysis'!$B$9:$B$24,'Variance Analysis'!$B$10,'Variance Analysis'!$A$9:$A$24,'Variance Analysis'!$A$10)</f>
        <v>#REF!</v>
      </c>
      <c r="D43" s="59" t="e">
        <f>SUMIFS('Variance Analysis'!D$9:D$24,'Variance Analysis'!$B$9:$B$24,'Variance Analysis'!$B$10,'Variance Analysis'!$A$9:$A$24,'Variance Analysis'!$A$10)</f>
        <v>#REF!</v>
      </c>
      <c r="E43" s="59" t="e">
        <f>SUMIFS('Variance Analysis'!E$9:E$24,'Variance Analysis'!$B$9:$B$24,'Variance Analysis'!$B$10,'Variance Analysis'!$A$9:$A$24,'Variance Analysis'!$A$10)</f>
        <v>#REF!</v>
      </c>
      <c r="F43" s="59" t="e">
        <f>SUMIFS('Variance Analysis'!F$9:F$24,'Variance Analysis'!$B$9:$B$24,'Variance Analysis'!$B$10,'Variance Analysis'!$A$9:$A$24,'Variance Analysis'!$A$10)</f>
        <v>#REF!</v>
      </c>
      <c r="G43" s="59" t="e">
        <f>SUMIFS('Variance Analysis'!G$9:G$24,'Variance Analysis'!$B$9:$B$24,'Variance Analysis'!$B$10,'Variance Analysis'!$A$9:$A$24,'Variance Analysis'!$A$10)</f>
        <v>#REF!</v>
      </c>
      <c r="H43" s="59" t="e">
        <f>SUMIFS('Variance Analysis'!H$9:H$24,'Variance Analysis'!$B$9:$B$24,'Variance Analysis'!$B$10,'Variance Analysis'!$A$9:$A$24,'Variance Analysis'!$A$10)</f>
        <v>#REF!</v>
      </c>
      <c r="I43" s="59" t="e">
        <f>SUMIFS('Variance Analysis'!I$9:I$24,'Variance Analysis'!$B$9:$B$24,'Variance Analysis'!$B$10,'Variance Analysis'!$A$9:$A$24,'Variance Analysis'!$A$10)</f>
        <v>#REF!</v>
      </c>
      <c r="J43" s="59" t="e">
        <f>SUMIFS('Variance Analysis'!J$9:J$24,'Variance Analysis'!$B$9:$B$24,'Variance Analysis'!$B$10,'Variance Analysis'!$A$9:$A$24,'Variance Analysis'!$A$10)</f>
        <v>#REF!</v>
      </c>
      <c r="K43" s="59" t="e">
        <f>SUMIFS('Variance Analysis'!K$9:K$24,'Variance Analysis'!$B$9:$B$24,'Variance Analysis'!$B$10,'Variance Analysis'!$A$9:$A$24,'Variance Analysis'!$A$10)</f>
        <v>#REF!</v>
      </c>
      <c r="L43" s="59" t="e">
        <f>SUMIFS('Variance Analysis'!L$9:L$24,'Variance Analysis'!$B$9:$B$24,'Variance Analysis'!$B$10,'Variance Analysis'!$A$9:$A$24,'Variance Analysis'!$A$10)</f>
        <v>#REF!</v>
      </c>
      <c r="M43" s="59" t="e">
        <f>SUMIFS('Variance Analysis'!M$9:M$24,'Variance Analysis'!$B$9:$B$24,'Variance Analysis'!$B$10,'Variance Analysis'!$A$9:$A$24,'Variance Analysis'!$A$10)</f>
        <v>#REF!</v>
      </c>
      <c r="N43" s="59" t="e">
        <f>SUMIFS('Variance Analysis'!N$9:N$24,'Variance Analysis'!$B$9:$B$24,'Variance Analysis'!$B$10,'Variance Analysis'!$A$9:$A$24,'Variance Analysis'!$A$10)</f>
        <v>#REF!</v>
      </c>
      <c r="O43" s="2"/>
      <c r="P43" s="2"/>
      <c r="Q43" s="2"/>
      <c r="R43" s="2"/>
      <c r="S43" s="2"/>
      <c r="T43" s="2"/>
      <c r="U43" s="2"/>
      <c r="V43" s="2"/>
      <c r="W43" s="2"/>
      <c r="X43" s="2"/>
      <c r="Y43" s="2"/>
      <c r="Z43" s="2"/>
    </row>
    <row r="44" spans="1:26" ht="13.5" customHeight="1">
      <c r="A44" s="58" t="s">
        <v>159</v>
      </c>
      <c r="B44" s="58" t="s">
        <v>41</v>
      </c>
      <c r="C44" s="59" t="e">
        <f>SUMIFS('Variance Analysis'!C$9:C$24,'Variance Analysis'!$B$9:$B$24,'Variance Analysis'!$B$11,'Variance Analysis'!$A$9:$A$24,'Variance Analysis'!$A$11)</f>
        <v>#REF!</v>
      </c>
      <c r="D44" s="59" t="e">
        <f>SUMIFS('Variance Analysis'!D$9:D$24,'Variance Analysis'!$B$9:$B$24,'Variance Analysis'!$B$11,'Variance Analysis'!$A$9:$A$24,'Variance Analysis'!$A$11)</f>
        <v>#REF!</v>
      </c>
      <c r="E44" s="59" t="e">
        <f>SUMIFS('Variance Analysis'!E$9:E$24,'Variance Analysis'!$B$9:$B$24,'Variance Analysis'!$B$11,'Variance Analysis'!$A$9:$A$24,'Variance Analysis'!$A$11)</f>
        <v>#REF!</v>
      </c>
      <c r="F44" s="59" t="e">
        <f>SUMIFS('Variance Analysis'!F$9:F$24,'Variance Analysis'!$B$9:$B$24,'Variance Analysis'!$B$11,'Variance Analysis'!$A$9:$A$24,'Variance Analysis'!$A$11)</f>
        <v>#REF!</v>
      </c>
      <c r="G44" s="59" t="e">
        <f>SUMIFS('Variance Analysis'!G$9:G$24,'Variance Analysis'!$B$9:$B$24,'Variance Analysis'!$B$11,'Variance Analysis'!$A$9:$A$24,'Variance Analysis'!$A$11)</f>
        <v>#REF!</v>
      </c>
      <c r="H44" s="59" t="e">
        <f>SUMIFS('Variance Analysis'!H$9:H$24,'Variance Analysis'!$B$9:$B$24,'Variance Analysis'!$B$11,'Variance Analysis'!$A$9:$A$24,'Variance Analysis'!$A$11)</f>
        <v>#REF!</v>
      </c>
      <c r="I44" s="59" t="e">
        <f>SUMIFS('Variance Analysis'!I$9:I$24,'Variance Analysis'!$B$9:$B$24,'Variance Analysis'!$B$11,'Variance Analysis'!$A$9:$A$24,'Variance Analysis'!$A$11)</f>
        <v>#REF!</v>
      </c>
      <c r="J44" s="59" t="e">
        <f>SUMIFS('Variance Analysis'!J$9:J$24,'Variance Analysis'!$B$9:$B$24,'Variance Analysis'!$B$11,'Variance Analysis'!$A$9:$A$24,'Variance Analysis'!$A$11)</f>
        <v>#REF!</v>
      </c>
      <c r="K44" s="59" t="e">
        <f>SUMIFS('Variance Analysis'!K$9:K$24,'Variance Analysis'!$B$9:$B$24,'Variance Analysis'!$B$11,'Variance Analysis'!$A$9:$A$24,'Variance Analysis'!$A$11)</f>
        <v>#REF!</v>
      </c>
      <c r="L44" s="59" t="e">
        <f>SUMIFS('Variance Analysis'!L$9:L$24,'Variance Analysis'!$B$9:$B$24,'Variance Analysis'!$B$11,'Variance Analysis'!$A$9:$A$24,'Variance Analysis'!$A$11)</f>
        <v>#REF!</v>
      </c>
      <c r="M44" s="59" t="e">
        <f>SUMIFS('Variance Analysis'!M$9:M$24,'Variance Analysis'!$B$9:$B$24,'Variance Analysis'!$B$11,'Variance Analysis'!$A$9:$A$24,'Variance Analysis'!$A$11)</f>
        <v>#REF!</v>
      </c>
      <c r="N44" s="59" t="e">
        <f>SUMIFS('Variance Analysis'!N$9:N$24,'Variance Analysis'!$B$9:$B$24,'Variance Analysis'!$B$11,'Variance Analysis'!$A$9:$A$24,'Variance Analysis'!$A$11)</f>
        <v>#REF!</v>
      </c>
      <c r="O44" s="2"/>
      <c r="P44" s="2"/>
      <c r="Q44" s="2"/>
      <c r="R44" s="2"/>
      <c r="S44" s="2"/>
      <c r="T44" s="2"/>
      <c r="U44" s="2"/>
      <c r="V44" s="2"/>
      <c r="W44" s="2"/>
      <c r="X44" s="2"/>
      <c r="Y44" s="2"/>
      <c r="Z44" s="2"/>
    </row>
    <row r="45" spans="1:26" ht="13.5" customHeight="1" thickBot="1">
      <c r="A45" s="58" t="s">
        <v>136</v>
      </c>
      <c r="B45" s="58" t="s">
        <v>168</v>
      </c>
      <c r="C45" s="69" t="e">
        <f>#REF!</f>
        <v>#REF!</v>
      </c>
      <c r="D45" s="69" t="e">
        <f>#REF!</f>
        <v>#REF!</v>
      </c>
      <c r="E45" s="69" t="e">
        <f>#REF!</f>
        <v>#REF!</v>
      </c>
      <c r="F45" s="69" t="e">
        <f>#REF!</f>
        <v>#REF!</v>
      </c>
      <c r="G45" s="69" t="e">
        <f>#REF!</f>
        <v>#REF!</v>
      </c>
      <c r="H45" s="69" t="e">
        <f>#REF!</f>
        <v>#REF!</v>
      </c>
      <c r="I45" s="69" t="e">
        <f>#REF!</f>
        <v>#REF!</v>
      </c>
      <c r="J45" s="69" t="e">
        <f>#REF!</f>
        <v>#REF!</v>
      </c>
      <c r="K45" s="69" t="e">
        <f>#REF!</f>
        <v>#REF!</v>
      </c>
      <c r="L45" s="69" t="e">
        <f>#REF!</f>
        <v>#REF!</v>
      </c>
      <c r="M45" s="69" t="e">
        <f>#REF!</f>
        <v>#REF!</v>
      </c>
      <c r="N45" s="69" t="e">
        <f>#REF!</f>
        <v>#REF!</v>
      </c>
      <c r="O45" s="2"/>
      <c r="P45" s="2"/>
      <c r="Q45" s="2"/>
      <c r="R45" s="2"/>
      <c r="S45" s="2"/>
      <c r="T45" s="2"/>
      <c r="U45" s="2"/>
      <c r="V45" s="2"/>
      <c r="W45" s="2"/>
      <c r="X45" s="2"/>
      <c r="Y45" s="2"/>
      <c r="Z45" s="2"/>
    </row>
    <row r="46" spans="1:26" ht="13.5" customHeight="1" thickTop="1" thickBot="1">
      <c r="A46" s="14" t="s">
        <v>175</v>
      </c>
      <c r="B46" s="15" t="s">
        <v>170</v>
      </c>
      <c r="C46" s="16" t="e">
        <f>SUM($C$42:C44)/(SUM($C$45:C45)*1000)</f>
        <v>#REF!</v>
      </c>
      <c r="D46" s="16" t="e">
        <f>SUM($C$42:D44)/(SUM($C$45:D45)*1000)</f>
        <v>#REF!</v>
      </c>
      <c r="E46" s="16" t="e">
        <f>SUM($C$42:E44)/(SUM($C$45:E45)*1000)</f>
        <v>#REF!</v>
      </c>
      <c r="F46" s="16" t="e">
        <f>SUM($C$42:F44)/(SUM($C$45:F45)*1000)</f>
        <v>#REF!</v>
      </c>
      <c r="G46" s="16" t="e">
        <f>SUM($C$42:G44)/(SUM($C$45:G45)*1000)</f>
        <v>#REF!</v>
      </c>
      <c r="H46" s="16" t="e">
        <f>SUM($C$42:H44)/(SUM($C$45:H45)*1000)</f>
        <v>#REF!</v>
      </c>
      <c r="I46" s="16" t="e">
        <f>SUM($C$42:I44)/(SUM($C$45:I45)*1000)</f>
        <v>#REF!</v>
      </c>
      <c r="J46" s="16" t="e">
        <f>SUM($C$42:J44)/(SUM($C$45:J45)*1000)</f>
        <v>#REF!</v>
      </c>
      <c r="K46" s="16" t="e">
        <f>SUM($C$42:K44)/(SUM($C$45:K45)*1000)</f>
        <v>#REF!</v>
      </c>
      <c r="L46" s="16" t="e">
        <f>SUM($C$42:L44)/(SUM($C$45:L45)*1000)</f>
        <v>#REF!</v>
      </c>
      <c r="M46" s="16" t="e">
        <f>SUM($C$42:M44)/(SUM($C$45:M45)*1000)</f>
        <v>#REF!</v>
      </c>
      <c r="N46" s="16" t="e">
        <f>SUM($C$42:N44)/(SUM($C$45:N45)*1000)</f>
        <v>#REF!</v>
      </c>
      <c r="O46" s="2"/>
      <c r="P46" s="2"/>
      <c r="Q46" s="2"/>
      <c r="R46" s="2"/>
      <c r="S46" s="2"/>
      <c r="T46" s="2"/>
      <c r="U46" s="2"/>
      <c r="V46" s="2"/>
      <c r="W46" s="2"/>
      <c r="X46" s="2"/>
      <c r="Y46" s="2"/>
      <c r="Z46" s="2"/>
    </row>
    <row r="47" spans="1:26" ht="13.5" customHeight="1">
      <c r="A47" s="51"/>
      <c r="B47" s="52"/>
      <c r="C47" s="53"/>
      <c r="D47" s="53"/>
      <c r="E47" s="53"/>
      <c r="F47" s="53"/>
      <c r="G47" s="53"/>
      <c r="H47" s="53"/>
      <c r="I47" s="53"/>
      <c r="J47" s="53"/>
      <c r="K47" s="53"/>
      <c r="L47" s="53"/>
      <c r="M47" s="53"/>
      <c r="N47" s="53"/>
      <c r="O47" s="2"/>
      <c r="P47" s="2"/>
      <c r="Q47" s="2"/>
      <c r="R47" s="2"/>
      <c r="S47" s="2"/>
      <c r="T47" s="2"/>
      <c r="U47" s="2"/>
      <c r="V47" s="2"/>
      <c r="W47" s="2"/>
      <c r="X47" s="2"/>
      <c r="Y47" s="2"/>
      <c r="Z47" s="2"/>
    </row>
    <row r="48" spans="1:26" s="33" customFormat="1" ht="13.5" customHeight="1">
      <c r="A48" s="28" t="s">
        <v>176</v>
      </c>
      <c r="B48" s="28"/>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s="33" customFormat="1" ht="13.5" customHeight="1">
      <c r="A49" s="28" t="s">
        <v>166</v>
      </c>
      <c r="B49" s="28"/>
      <c r="C49" s="29" t="s">
        <v>124</v>
      </c>
      <c r="D49" s="29" t="s">
        <v>125</v>
      </c>
      <c r="E49" s="29" t="s">
        <v>126</v>
      </c>
      <c r="F49" s="29" t="s">
        <v>127</v>
      </c>
      <c r="G49" s="29" t="s">
        <v>128</v>
      </c>
      <c r="H49" s="29" t="s">
        <v>129</v>
      </c>
      <c r="I49" s="29" t="s">
        <v>130</v>
      </c>
      <c r="J49" s="29" t="s">
        <v>131</v>
      </c>
      <c r="K49" s="29" t="s">
        <v>132</v>
      </c>
      <c r="L49" s="29" t="s">
        <v>133</v>
      </c>
      <c r="M49" s="29" t="s">
        <v>134</v>
      </c>
      <c r="N49" s="29" t="s">
        <v>135</v>
      </c>
      <c r="O49" s="21"/>
      <c r="P49" s="21"/>
      <c r="Q49" s="21"/>
      <c r="R49" s="21"/>
      <c r="S49" s="21"/>
      <c r="T49" s="21"/>
      <c r="U49" s="21"/>
      <c r="V49" s="21"/>
      <c r="W49" s="21"/>
      <c r="X49" s="21"/>
      <c r="Y49" s="21"/>
      <c r="Z49" s="21"/>
    </row>
    <row r="50" spans="1:26" ht="13.5" customHeight="1">
      <c r="A50" s="58" t="s">
        <v>157</v>
      </c>
      <c r="B50" s="58" t="s">
        <v>41</v>
      </c>
      <c r="C50" s="59" t="e">
        <f>SUMIFS('Variance Analysis'!C$9:C$24,'Variance Analysis'!$B$9:$B$24,'Variance Analysis'!$B$12,'Variance Analysis'!$A$9:$A$24,'Variance Analysis'!$A$13)</f>
        <v>#REF!</v>
      </c>
      <c r="D50" s="59" t="e">
        <f>SUMIFS('Variance Analysis'!D$9:D$24,'Variance Analysis'!$B$9:$B$24,'Variance Analysis'!$B$12,'Variance Analysis'!$A$9:$A$24,'Variance Analysis'!$A$13)</f>
        <v>#REF!</v>
      </c>
      <c r="E50" s="59" t="e">
        <f>SUMIFS('Variance Analysis'!E$9:E$24,'Variance Analysis'!$B$9:$B$24,'Variance Analysis'!$B$12,'Variance Analysis'!$A$9:$A$24,'Variance Analysis'!$A$13)</f>
        <v>#REF!</v>
      </c>
      <c r="F50" s="59" t="e">
        <f>SUMIFS('Variance Analysis'!F$9:F$24,'Variance Analysis'!$B$9:$B$24,'Variance Analysis'!$B$12,'Variance Analysis'!$A$9:$A$24,'Variance Analysis'!$A$13)</f>
        <v>#REF!</v>
      </c>
      <c r="G50" s="59" t="e">
        <f>SUMIFS('Variance Analysis'!G$9:G$24,'Variance Analysis'!$B$9:$B$24,'Variance Analysis'!$B$12,'Variance Analysis'!$A$9:$A$24,'Variance Analysis'!$A$13)</f>
        <v>#REF!</v>
      </c>
      <c r="H50" s="59" t="e">
        <f>SUMIFS('Variance Analysis'!H$9:H$24,'Variance Analysis'!$B$9:$B$24,'Variance Analysis'!$B$12,'Variance Analysis'!$A$9:$A$24,'Variance Analysis'!$A$13)</f>
        <v>#REF!</v>
      </c>
      <c r="I50" s="59" t="e">
        <f>SUMIFS('Variance Analysis'!I$9:I$24,'Variance Analysis'!$B$9:$B$24,'Variance Analysis'!$B$12,'Variance Analysis'!$A$9:$A$24,'Variance Analysis'!$A$13)</f>
        <v>#REF!</v>
      </c>
      <c r="J50" s="59" t="e">
        <f>SUMIFS('Variance Analysis'!J$9:J$24,'Variance Analysis'!$B$9:$B$24,'Variance Analysis'!$B$12,'Variance Analysis'!$A$9:$A$24,'Variance Analysis'!$A$13)</f>
        <v>#REF!</v>
      </c>
      <c r="K50" s="59" t="e">
        <f>SUMIFS('Variance Analysis'!K$9:K$24,'Variance Analysis'!$B$9:$B$24,'Variance Analysis'!$B$12,'Variance Analysis'!$A$9:$A$24,'Variance Analysis'!$A$13)</f>
        <v>#REF!</v>
      </c>
      <c r="L50" s="59" t="e">
        <f>SUMIFS('Variance Analysis'!L$9:L$24,'Variance Analysis'!$B$9:$B$24,'Variance Analysis'!$B$12,'Variance Analysis'!$A$9:$A$24,'Variance Analysis'!$A$13)</f>
        <v>#REF!</v>
      </c>
      <c r="M50" s="59" t="e">
        <f>SUMIFS('Variance Analysis'!M$9:M$24,'Variance Analysis'!$B$9:$B$24,'Variance Analysis'!$B$12,'Variance Analysis'!$A$9:$A$24,'Variance Analysis'!$A$13)</f>
        <v>#REF!</v>
      </c>
      <c r="N50" s="59" t="e">
        <f>SUMIFS('Variance Analysis'!N$9:N$24,'Variance Analysis'!$B$9:$B$24,'Variance Analysis'!$B$12,'Variance Analysis'!$A$9:$A$24,'Variance Analysis'!$A$13)</f>
        <v>#REF!</v>
      </c>
      <c r="O50" s="2"/>
      <c r="P50" s="2"/>
      <c r="Q50" s="2"/>
      <c r="R50" s="2"/>
      <c r="S50" s="2"/>
      <c r="T50" s="2"/>
      <c r="U50" s="2"/>
      <c r="V50" s="2"/>
      <c r="W50" s="2"/>
      <c r="X50" s="2"/>
      <c r="Y50" s="2"/>
      <c r="Z50" s="2"/>
    </row>
    <row r="51" spans="1:26" ht="13.5" customHeight="1">
      <c r="A51" s="58" t="s">
        <v>158</v>
      </c>
      <c r="B51" s="58" t="s">
        <v>41</v>
      </c>
      <c r="C51" s="59" t="e">
        <f>SUMIFS('Variance Analysis'!C$9:C$24,'Variance Analysis'!$B$9:$B$24,'Variance Analysis'!$B$10,'Variance Analysis'!$A$9:$A$24,'Variance Analysis'!$A$13)</f>
        <v>#REF!</v>
      </c>
      <c r="D51" s="59" t="e">
        <f>SUMIFS('Variance Analysis'!D$9:D$24,'Variance Analysis'!$B$9:$B$24,'Variance Analysis'!$B$10,'Variance Analysis'!$A$9:$A$24,'Variance Analysis'!$A$13)</f>
        <v>#REF!</v>
      </c>
      <c r="E51" s="59" t="e">
        <f>SUMIFS('Variance Analysis'!E$9:E$24,'Variance Analysis'!$B$9:$B$24,'Variance Analysis'!$B$10,'Variance Analysis'!$A$9:$A$24,'Variance Analysis'!$A$13)</f>
        <v>#REF!</v>
      </c>
      <c r="F51" s="59" t="e">
        <f>SUMIFS('Variance Analysis'!F$9:F$24,'Variance Analysis'!$B$9:$B$24,'Variance Analysis'!$B$10,'Variance Analysis'!$A$9:$A$24,'Variance Analysis'!$A$13)</f>
        <v>#REF!</v>
      </c>
      <c r="G51" s="59" t="e">
        <f>SUMIFS('Variance Analysis'!G$9:G$24,'Variance Analysis'!$B$9:$B$24,'Variance Analysis'!$B$10,'Variance Analysis'!$A$9:$A$24,'Variance Analysis'!$A$13)</f>
        <v>#REF!</v>
      </c>
      <c r="H51" s="59" t="e">
        <f>SUMIFS('Variance Analysis'!H$9:H$24,'Variance Analysis'!$B$9:$B$24,'Variance Analysis'!$B$10,'Variance Analysis'!$A$9:$A$24,'Variance Analysis'!$A$13)</f>
        <v>#REF!</v>
      </c>
      <c r="I51" s="59" t="e">
        <f>SUMIFS('Variance Analysis'!I$9:I$24,'Variance Analysis'!$B$9:$B$24,'Variance Analysis'!$B$10,'Variance Analysis'!$A$9:$A$24,'Variance Analysis'!$A$13)</f>
        <v>#REF!</v>
      </c>
      <c r="J51" s="59" t="e">
        <f>SUMIFS('Variance Analysis'!J$9:J$24,'Variance Analysis'!$B$9:$B$24,'Variance Analysis'!$B$10,'Variance Analysis'!$A$9:$A$24,'Variance Analysis'!$A$13)</f>
        <v>#REF!</v>
      </c>
      <c r="K51" s="59" t="e">
        <f>SUMIFS('Variance Analysis'!K$9:K$24,'Variance Analysis'!$B$9:$B$24,'Variance Analysis'!$B$10,'Variance Analysis'!$A$9:$A$24,'Variance Analysis'!$A$13)</f>
        <v>#REF!</v>
      </c>
      <c r="L51" s="59" t="e">
        <f>SUMIFS('Variance Analysis'!L$9:L$24,'Variance Analysis'!$B$9:$B$24,'Variance Analysis'!$B$10,'Variance Analysis'!$A$9:$A$24,'Variance Analysis'!$A$13)</f>
        <v>#REF!</v>
      </c>
      <c r="M51" s="59" t="e">
        <f>SUMIFS('Variance Analysis'!M$9:M$24,'Variance Analysis'!$B$9:$B$24,'Variance Analysis'!$B$10,'Variance Analysis'!$A$9:$A$24,'Variance Analysis'!$A$13)</f>
        <v>#REF!</v>
      </c>
      <c r="N51" s="59" t="e">
        <f>SUMIFS('Variance Analysis'!N$9:N$24,'Variance Analysis'!$B$9:$B$24,'Variance Analysis'!$B$10,'Variance Analysis'!$A$9:$A$24,'Variance Analysis'!$A$13)</f>
        <v>#REF!</v>
      </c>
      <c r="O51" s="2"/>
      <c r="P51" s="2"/>
      <c r="Q51" s="2"/>
      <c r="R51" s="2"/>
      <c r="S51" s="2"/>
      <c r="T51" s="2"/>
      <c r="U51" s="2"/>
      <c r="V51" s="2"/>
      <c r="W51" s="2"/>
      <c r="X51" s="2"/>
      <c r="Y51" s="2"/>
      <c r="Z51" s="2"/>
    </row>
    <row r="52" spans="1:26" ht="13.5" customHeight="1">
      <c r="A52" s="58" t="s">
        <v>159</v>
      </c>
      <c r="B52" s="58" t="s">
        <v>41</v>
      </c>
      <c r="C52" s="59" t="e">
        <f>SUMIFS('Variance Analysis'!C$9:C$24,'Variance Analysis'!$B$9:$B$24,'Variance Analysis'!$B$11,'Variance Analysis'!$A$9:$A$24,'Variance Analysis'!$A$13)</f>
        <v>#REF!</v>
      </c>
      <c r="D52" s="59" t="e">
        <f>SUMIFS('Variance Analysis'!D$9:D$24,'Variance Analysis'!$B$9:$B$24,'Variance Analysis'!$B$11,'Variance Analysis'!$A$9:$A$24,'Variance Analysis'!$A$13)</f>
        <v>#REF!</v>
      </c>
      <c r="E52" s="59" t="e">
        <f>SUMIFS('Variance Analysis'!E$9:E$24,'Variance Analysis'!$B$9:$B$24,'Variance Analysis'!$B$11,'Variance Analysis'!$A$9:$A$24,'Variance Analysis'!$A$13)</f>
        <v>#REF!</v>
      </c>
      <c r="F52" s="59" t="e">
        <f>SUMIFS('Variance Analysis'!F$9:F$24,'Variance Analysis'!$B$9:$B$24,'Variance Analysis'!$B$11,'Variance Analysis'!$A$9:$A$24,'Variance Analysis'!$A$13)</f>
        <v>#REF!</v>
      </c>
      <c r="G52" s="59" t="e">
        <f>SUMIFS('Variance Analysis'!G$9:G$24,'Variance Analysis'!$B$9:$B$24,'Variance Analysis'!$B$11,'Variance Analysis'!$A$9:$A$24,'Variance Analysis'!$A$13)</f>
        <v>#REF!</v>
      </c>
      <c r="H52" s="59" t="e">
        <f>SUMIFS('Variance Analysis'!H$9:H$24,'Variance Analysis'!$B$9:$B$24,'Variance Analysis'!$B$11,'Variance Analysis'!$A$9:$A$24,'Variance Analysis'!$A$13)</f>
        <v>#REF!</v>
      </c>
      <c r="I52" s="59" t="e">
        <f>SUMIFS('Variance Analysis'!I$9:I$24,'Variance Analysis'!$B$9:$B$24,'Variance Analysis'!$B$11,'Variance Analysis'!$A$9:$A$24,'Variance Analysis'!$A$13)</f>
        <v>#REF!</v>
      </c>
      <c r="J52" s="59" t="e">
        <f>SUMIFS('Variance Analysis'!J$9:J$24,'Variance Analysis'!$B$9:$B$24,'Variance Analysis'!$B$11,'Variance Analysis'!$A$9:$A$24,'Variance Analysis'!$A$13)</f>
        <v>#REF!</v>
      </c>
      <c r="K52" s="59" t="e">
        <f>SUMIFS('Variance Analysis'!K$9:K$24,'Variance Analysis'!$B$9:$B$24,'Variance Analysis'!$B$11,'Variance Analysis'!$A$9:$A$24,'Variance Analysis'!$A$13)</f>
        <v>#REF!</v>
      </c>
      <c r="L52" s="59" t="e">
        <f>SUMIFS('Variance Analysis'!L$9:L$24,'Variance Analysis'!$B$9:$B$24,'Variance Analysis'!$B$11,'Variance Analysis'!$A$9:$A$24,'Variance Analysis'!$A$13)</f>
        <v>#REF!</v>
      </c>
      <c r="M52" s="59" t="e">
        <f>SUMIFS('Variance Analysis'!M$9:M$24,'Variance Analysis'!$B$9:$B$24,'Variance Analysis'!$B$11,'Variance Analysis'!$A$9:$A$24,'Variance Analysis'!$A$13)</f>
        <v>#REF!</v>
      </c>
      <c r="N52" s="59" t="e">
        <f>SUMIFS('Variance Analysis'!N$9:N$24,'Variance Analysis'!$B$9:$B$24,'Variance Analysis'!$B$11,'Variance Analysis'!$A$9:$A$24,'Variance Analysis'!$A$13)</f>
        <v>#REF!</v>
      </c>
      <c r="O52" s="2"/>
      <c r="P52" s="2"/>
      <c r="Q52" s="2"/>
      <c r="R52" s="2"/>
      <c r="S52" s="2"/>
      <c r="T52" s="2"/>
      <c r="U52" s="2"/>
      <c r="V52" s="2"/>
      <c r="W52" s="2"/>
      <c r="X52" s="2"/>
      <c r="Y52" s="2"/>
      <c r="Z52" s="2"/>
    </row>
    <row r="53" spans="1:26" ht="13.5" customHeight="1" thickBot="1">
      <c r="A53" s="58" t="s">
        <v>140</v>
      </c>
      <c r="B53" s="58" t="s">
        <v>168</v>
      </c>
      <c r="C53" s="69" t="e">
        <f>#REF!</f>
        <v>#REF!</v>
      </c>
      <c r="D53" s="69" t="e">
        <f>#REF!</f>
        <v>#REF!</v>
      </c>
      <c r="E53" s="69" t="e">
        <f>#REF!</f>
        <v>#REF!</v>
      </c>
      <c r="F53" s="69" t="e">
        <f>#REF!</f>
        <v>#REF!</v>
      </c>
      <c r="G53" s="69" t="e">
        <f>#REF!</f>
        <v>#REF!</v>
      </c>
      <c r="H53" s="69" t="e">
        <f>#REF!</f>
        <v>#REF!</v>
      </c>
      <c r="I53" s="69" t="e">
        <f>#REF!</f>
        <v>#REF!</v>
      </c>
      <c r="J53" s="69" t="e">
        <f>#REF!</f>
        <v>#REF!</v>
      </c>
      <c r="K53" s="69" t="e">
        <f>#REF!</f>
        <v>#REF!</v>
      </c>
      <c r="L53" s="69" t="e">
        <f>#REF!</f>
        <v>#REF!</v>
      </c>
      <c r="M53" s="69" t="e">
        <f>#REF!</f>
        <v>#REF!</v>
      </c>
      <c r="N53" s="69" t="e">
        <f>#REF!</f>
        <v>#REF!</v>
      </c>
      <c r="O53" s="2"/>
      <c r="P53" s="2"/>
      <c r="Q53" s="2"/>
      <c r="R53" s="2"/>
      <c r="S53" s="2"/>
      <c r="T53" s="2"/>
      <c r="U53" s="2"/>
      <c r="V53" s="2"/>
      <c r="W53" s="2"/>
      <c r="X53" s="2"/>
      <c r="Y53" s="2"/>
      <c r="Z53" s="2"/>
    </row>
    <row r="54" spans="1:26" ht="13.5" customHeight="1" thickTop="1" thickBot="1">
      <c r="A54" s="14" t="s">
        <v>175</v>
      </c>
      <c r="B54" s="15" t="s">
        <v>170</v>
      </c>
      <c r="C54" s="16" t="e">
        <f>SUM($C$50:C52)/(SUM($C$53:C53)*1000)</f>
        <v>#REF!</v>
      </c>
      <c r="D54" s="16" t="e">
        <f>SUM($C$50:D52)/(SUM($C$53:D53)*1000)</f>
        <v>#REF!</v>
      </c>
      <c r="E54" s="16" t="e">
        <f>SUM($C$50:E52)/(SUM($C$53:E53)*1000)</f>
        <v>#REF!</v>
      </c>
      <c r="F54" s="16" t="e">
        <f>SUM($C$50:F52)/(SUM($C$53:F53)*1000)</f>
        <v>#REF!</v>
      </c>
      <c r="G54" s="16" t="e">
        <f>SUM($C$50:G52)/(SUM($C$53:G53)*1000)</f>
        <v>#REF!</v>
      </c>
      <c r="H54" s="16" t="e">
        <f>SUM($C$50:H52)/(SUM($C$53:H53)*1000)</f>
        <v>#REF!</v>
      </c>
      <c r="I54" s="16" t="e">
        <f>SUM($C$50:I52)/(SUM($C$53:I53)*1000)</f>
        <v>#REF!</v>
      </c>
      <c r="J54" s="16" t="e">
        <f>SUM($C$50:J52)/(SUM($C$53:J53)*1000)</f>
        <v>#REF!</v>
      </c>
      <c r="K54" s="16" t="e">
        <f>SUM($C$50:K52)/(SUM($C$53:K53)*1000)</f>
        <v>#REF!</v>
      </c>
      <c r="L54" s="16" t="e">
        <f>SUM($C$50:L52)/(SUM($C$53:L53)*1000)</f>
        <v>#REF!</v>
      </c>
      <c r="M54" s="16" t="e">
        <f>SUM($C$50:M52)/(SUM($C$53:M53)*1000)</f>
        <v>#REF!</v>
      </c>
      <c r="N54" s="16" t="e">
        <f>SUM($C$50:N52)/(SUM($C$53:N53)*1000)</f>
        <v>#REF!</v>
      </c>
      <c r="O54" s="2"/>
      <c r="P54" s="2"/>
      <c r="Q54" s="2"/>
      <c r="R54" s="2"/>
      <c r="S54" s="2"/>
      <c r="T54" s="2"/>
      <c r="U54" s="2"/>
      <c r="V54" s="2"/>
      <c r="W54" s="2"/>
      <c r="X54" s="2"/>
      <c r="Y54" s="2"/>
      <c r="Z54" s="2"/>
    </row>
    <row r="55" spans="1:26" ht="13.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s="47" customFormat="1" ht="13.5" customHeight="1">
      <c r="A56" s="28" t="s">
        <v>177</v>
      </c>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s="47" customFormat="1" ht="13.5" customHeight="1">
      <c r="A57" s="28" t="s">
        <v>166</v>
      </c>
      <c r="B57" s="28"/>
      <c r="C57" s="29" t="s">
        <v>124</v>
      </c>
      <c r="D57" s="29" t="s">
        <v>125</v>
      </c>
      <c r="E57" s="29" t="s">
        <v>126</v>
      </c>
      <c r="F57" s="29" t="s">
        <v>127</v>
      </c>
      <c r="G57" s="29" t="s">
        <v>128</v>
      </c>
      <c r="H57" s="29" t="s">
        <v>129</v>
      </c>
      <c r="I57" s="29" t="s">
        <v>130</v>
      </c>
      <c r="J57" s="29" t="s">
        <v>131</v>
      </c>
      <c r="K57" s="29" t="s">
        <v>132</v>
      </c>
      <c r="L57" s="29" t="s">
        <v>133</v>
      </c>
      <c r="M57" s="29" t="s">
        <v>134</v>
      </c>
      <c r="N57" s="29" t="s">
        <v>135</v>
      </c>
      <c r="O57" s="28"/>
      <c r="P57" s="28"/>
      <c r="Q57" s="28"/>
      <c r="R57" s="28"/>
      <c r="S57" s="28"/>
      <c r="T57" s="28"/>
      <c r="U57" s="28"/>
      <c r="V57" s="28"/>
      <c r="W57" s="28"/>
      <c r="X57" s="28"/>
      <c r="Y57" s="28"/>
      <c r="Z57" s="28"/>
    </row>
    <row r="58" spans="1:26" ht="13.5" customHeight="1">
      <c r="A58" s="58" t="s">
        <v>157</v>
      </c>
      <c r="B58" s="58" t="s">
        <v>41</v>
      </c>
      <c r="C58" s="59" t="e">
        <f>SUMIFS('Variance Analysis'!C$9:C$24,'Variance Analysis'!$B$9:$B$24,'Variance Analysis'!$B$12,'Variance Analysis'!$A$9:$A$24,'Variance Analysis'!$A$17)</f>
        <v>#REF!</v>
      </c>
      <c r="D58" s="59" t="e">
        <f>SUMIFS('Variance Analysis'!D$9:D$24,'Variance Analysis'!$B$9:$B$24,'Variance Analysis'!$B$12,'Variance Analysis'!$A$9:$A$24,'Variance Analysis'!$A$17)</f>
        <v>#REF!</v>
      </c>
      <c r="E58" s="59" t="e">
        <f>SUMIFS('Variance Analysis'!E$9:E$24,'Variance Analysis'!$B$9:$B$24,'Variance Analysis'!$B$12,'Variance Analysis'!$A$9:$A$24,'Variance Analysis'!$A$17)</f>
        <v>#REF!</v>
      </c>
      <c r="F58" s="59" t="e">
        <f>SUMIFS('Variance Analysis'!F$9:F$24,'Variance Analysis'!$B$9:$B$24,'Variance Analysis'!$B$12,'Variance Analysis'!$A$9:$A$24,'Variance Analysis'!$A$17)</f>
        <v>#REF!</v>
      </c>
      <c r="G58" s="59" t="e">
        <f>SUMIFS('Variance Analysis'!G$9:G$24,'Variance Analysis'!$B$9:$B$24,'Variance Analysis'!$B$12,'Variance Analysis'!$A$9:$A$24,'Variance Analysis'!$A$17)</f>
        <v>#REF!</v>
      </c>
      <c r="H58" s="59" t="e">
        <f>SUMIFS('Variance Analysis'!H$9:H$24,'Variance Analysis'!$B$9:$B$24,'Variance Analysis'!$B$12,'Variance Analysis'!$A$9:$A$24,'Variance Analysis'!$A$17)</f>
        <v>#REF!</v>
      </c>
      <c r="I58" s="59" t="e">
        <f>SUMIFS('Variance Analysis'!I$9:I$24,'Variance Analysis'!$B$9:$B$24,'Variance Analysis'!$B$12,'Variance Analysis'!$A$9:$A$24,'Variance Analysis'!$A$17)</f>
        <v>#REF!</v>
      </c>
      <c r="J58" s="59" t="e">
        <f>SUMIFS('Variance Analysis'!J$9:J$24,'Variance Analysis'!$B$9:$B$24,'Variance Analysis'!$B$12,'Variance Analysis'!$A$9:$A$24,'Variance Analysis'!$A$17)</f>
        <v>#REF!</v>
      </c>
      <c r="K58" s="59" t="e">
        <f>SUMIFS('Variance Analysis'!K$9:K$24,'Variance Analysis'!$B$9:$B$24,'Variance Analysis'!$B$12,'Variance Analysis'!$A$9:$A$24,'Variance Analysis'!$A$17)</f>
        <v>#REF!</v>
      </c>
      <c r="L58" s="59" t="e">
        <f>SUMIFS('Variance Analysis'!L$9:L$24,'Variance Analysis'!$B$9:$B$24,'Variance Analysis'!$B$12,'Variance Analysis'!$A$9:$A$24,'Variance Analysis'!$A$17)</f>
        <v>#REF!</v>
      </c>
      <c r="M58" s="59" t="e">
        <f>SUMIFS('Variance Analysis'!M$9:M$24,'Variance Analysis'!$B$9:$B$24,'Variance Analysis'!$B$12,'Variance Analysis'!$A$9:$A$24,'Variance Analysis'!$A$17)</f>
        <v>#REF!</v>
      </c>
      <c r="N58" s="59" t="e">
        <f>SUMIFS('Variance Analysis'!N$9:N$24,'Variance Analysis'!$B$9:$B$24,'Variance Analysis'!$B$12,'Variance Analysis'!$A$9:$A$24,'Variance Analysis'!$A$17)</f>
        <v>#REF!</v>
      </c>
      <c r="O58" s="2"/>
      <c r="P58" s="2"/>
      <c r="Q58" s="2"/>
      <c r="R58" s="2"/>
      <c r="S58" s="2"/>
      <c r="T58" s="2"/>
      <c r="U58" s="2"/>
      <c r="V58" s="2"/>
      <c r="W58" s="2"/>
      <c r="X58" s="2"/>
      <c r="Y58" s="2"/>
      <c r="Z58" s="2"/>
    </row>
    <row r="59" spans="1:26" ht="13.5" customHeight="1">
      <c r="A59" s="58" t="s">
        <v>158</v>
      </c>
      <c r="B59" s="58" t="s">
        <v>41</v>
      </c>
      <c r="C59" s="59" t="e">
        <f>SUMIFS('Variance Analysis'!C$9:C$24,'Variance Analysis'!$B$9:$B$24,'Variance Analysis'!$B$10,'Variance Analysis'!$A$9:$A$24,'Variance Analysis'!$A$17)</f>
        <v>#REF!</v>
      </c>
      <c r="D59" s="59" t="e">
        <f>SUMIFS('Variance Analysis'!D$9:D$24,'Variance Analysis'!$B$9:$B$24,'Variance Analysis'!$B$10,'Variance Analysis'!$A$9:$A$24,'Variance Analysis'!$A$17)</f>
        <v>#REF!</v>
      </c>
      <c r="E59" s="59" t="e">
        <f>SUMIFS('Variance Analysis'!E$9:E$24,'Variance Analysis'!$B$9:$B$24,'Variance Analysis'!$B$10,'Variance Analysis'!$A$9:$A$24,'Variance Analysis'!$A$17)</f>
        <v>#REF!</v>
      </c>
      <c r="F59" s="59" t="e">
        <f>SUMIFS('Variance Analysis'!F$9:F$24,'Variance Analysis'!$B$9:$B$24,'Variance Analysis'!$B$10,'Variance Analysis'!$A$9:$A$24,'Variance Analysis'!$A$17)</f>
        <v>#REF!</v>
      </c>
      <c r="G59" s="59" t="e">
        <f>SUMIFS('Variance Analysis'!G$9:G$24,'Variance Analysis'!$B$9:$B$24,'Variance Analysis'!$B$10,'Variance Analysis'!$A$9:$A$24,'Variance Analysis'!$A$17)</f>
        <v>#REF!</v>
      </c>
      <c r="H59" s="59" t="e">
        <f>SUMIFS('Variance Analysis'!H$9:H$24,'Variance Analysis'!$B$9:$B$24,'Variance Analysis'!$B$10,'Variance Analysis'!$A$9:$A$24,'Variance Analysis'!$A$17)</f>
        <v>#REF!</v>
      </c>
      <c r="I59" s="59" t="e">
        <f>SUMIFS('Variance Analysis'!I$9:I$24,'Variance Analysis'!$B$9:$B$24,'Variance Analysis'!$B$10,'Variance Analysis'!$A$9:$A$24,'Variance Analysis'!$A$17)</f>
        <v>#REF!</v>
      </c>
      <c r="J59" s="59" t="e">
        <f>SUMIFS('Variance Analysis'!J$9:J$24,'Variance Analysis'!$B$9:$B$24,'Variance Analysis'!$B$10,'Variance Analysis'!$A$9:$A$24,'Variance Analysis'!$A$17)</f>
        <v>#REF!</v>
      </c>
      <c r="K59" s="59" t="e">
        <f>SUMIFS('Variance Analysis'!K$9:K$24,'Variance Analysis'!$B$9:$B$24,'Variance Analysis'!$B$10,'Variance Analysis'!$A$9:$A$24,'Variance Analysis'!$A$17)</f>
        <v>#REF!</v>
      </c>
      <c r="L59" s="59" t="e">
        <f>SUMIFS('Variance Analysis'!L$9:L$24,'Variance Analysis'!$B$9:$B$24,'Variance Analysis'!$B$10,'Variance Analysis'!$A$9:$A$24,'Variance Analysis'!$A$17)</f>
        <v>#REF!</v>
      </c>
      <c r="M59" s="59" t="e">
        <f>SUMIFS('Variance Analysis'!M$9:M$24,'Variance Analysis'!$B$9:$B$24,'Variance Analysis'!$B$10,'Variance Analysis'!$A$9:$A$24,'Variance Analysis'!$A$17)</f>
        <v>#REF!</v>
      </c>
      <c r="N59" s="59" t="e">
        <f>SUMIFS('Variance Analysis'!N$9:N$24,'Variance Analysis'!$B$9:$B$24,'Variance Analysis'!$B$10,'Variance Analysis'!$A$9:$A$24,'Variance Analysis'!$A$17)</f>
        <v>#REF!</v>
      </c>
      <c r="O59" s="2"/>
      <c r="P59" s="2"/>
      <c r="Q59" s="2"/>
      <c r="R59" s="2"/>
      <c r="S59" s="2"/>
      <c r="T59" s="2"/>
      <c r="U59" s="2"/>
      <c r="V59" s="2"/>
      <c r="W59" s="2"/>
      <c r="X59" s="2"/>
      <c r="Y59" s="2"/>
      <c r="Z59" s="2"/>
    </row>
    <row r="60" spans="1:26" ht="13.5" customHeight="1">
      <c r="A60" s="58" t="s">
        <v>159</v>
      </c>
      <c r="B60" s="58" t="s">
        <v>41</v>
      </c>
      <c r="C60" s="59" t="e">
        <f>SUMIFS('Variance Analysis'!C$9:C$24,'Variance Analysis'!$B$9:$B$24,'Variance Analysis'!$B$11,'Variance Analysis'!$A$9:$A$24,'Variance Analysis'!$A$17)</f>
        <v>#REF!</v>
      </c>
      <c r="D60" s="59" t="e">
        <f>SUMIFS('Variance Analysis'!D$9:D$24,'Variance Analysis'!$B$9:$B$24,'Variance Analysis'!$B$11,'Variance Analysis'!$A$9:$A$24,'Variance Analysis'!$A$17)</f>
        <v>#REF!</v>
      </c>
      <c r="E60" s="59" t="e">
        <f>SUMIFS('Variance Analysis'!E$9:E$24,'Variance Analysis'!$B$9:$B$24,'Variance Analysis'!$B$11,'Variance Analysis'!$A$9:$A$24,'Variance Analysis'!$A$17)</f>
        <v>#REF!</v>
      </c>
      <c r="F60" s="59" t="e">
        <f>SUMIFS('Variance Analysis'!F$9:F$24,'Variance Analysis'!$B$9:$B$24,'Variance Analysis'!$B$11,'Variance Analysis'!$A$9:$A$24,'Variance Analysis'!$A$17)</f>
        <v>#REF!</v>
      </c>
      <c r="G60" s="59" t="e">
        <f>SUMIFS('Variance Analysis'!G$9:G$24,'Variance Analysis'!$B$9:$B$24,'Variance Analysis'!$B$11,'Variance Analysis'!$A$9:$A$24,'Variance Analysis'!$A$17)</f>
        <v>#REF!</v>
      </c>
      <c r="H60" s="59" t="e">
        <f>SUMIFS('Variance Analysis'!H$9:H$24,'Variance Analysis'!$B$9:$B$24,'Variance Analysis'!$B$11,'Variance Analysis'!$A$9:$A$24,'Variance Analysis'!$A$17)</f>
        <v>#REF!</v>
      </c>
      <c r="I60" s="59" t="e">
        <f>SUMIFS('Variance Analysis'!I$9:I$24,'Variance Analysis'!$B$9:$B$24,'Variance Analysis'!$B$11,'Variance Analysis'!$A$9:$A$24,'Variance Analysis'!$A$17)</f>
        <v>#REF!</v>
      </c>
      <c r="J60" s="59" t="e">
        <f>SUMIFS('Variance Analysis'!J$9:J$24,'Variance Analysis'!$B$9:$B$24,'Variance Analysis'!$B$11,'Variance Analysis'!$A$9:$A$24,'Variance Analysis'!$A$17)</f>
        <v>#REF!</v>
      </c>
      <c r="K60" s="59" t="e">
        <f>SUMIFS('Variance Analysis'!K$9:K$24,'Variance Analysis'!$B$9:$B$24,'Variance Analysis'!$B$11,'Variance Analysis'!$A$9:$A$24,'Variance Analysis'!$A$17)</f>
        <v>#REF!</v>
      </c>
      <c r="L60" s="59" t="e">
        <f>SUMIFS('Variance Analysis'!L$9:L$24,'Variance Analysis'!$B$9:$B$24,'Variance Analysis'!$B$11,'Variance Analysis'!$A$9:$A$24,'Variance Analysis'!$A$17)</f>
        <v>#REF!</v>
      </c>
      <c r="M60" s="59" t="e">
        <f>SUMIFS('Variance Analysis'!M$9:M$24,'Variance Analysis'!$B$9:$B$24,'Variance Analysis'!$B$11,'Variance Analysis'!$A$9:$A$24,'Variance Analysis'!$A$17)</f>
        <v>#REF!</v>
      </c>
      <c r="N60" s="59" t="e">
        <f>SUMIFS('Variance Analysis'!N$9:N$24,'Variance Analysis'!$B$9:$B$24,'Variance Analysis'!$B$11,'Variance Analysis'!$A$9:$A$24,'Variance Analysis'!$A$17)</f>
        <v>#REF!</v>
      </c>
      <c r="O60" s="2"/>
      <c r="P60" s="2"/>
      <c r="Q60" s="2"/>
      <c r="R60" s="2"/>
      <c r="S60" s="2"/>
      <c r="T60" s="2"/>
      <c r="U60" s="2"/>
      <c r="V60" s="2"/>
      <c r="W60" s="2"/>
      <c r="X60" s="2"/>
      <c r="Y60" s="2"/>
      <c r="Z60" s="2"/>
    </row>
    <row r="61" spans="1:26" ht="13.5" customHeight="1" thickBot="1">
      <c r="A61" s="58" t="s">
        <v>141</v>
      </c>
      <c r="B61" s="58" t="s">
        <v>168</v>
      </c>
      <c r="C61" s="69" t="e">
        <f>#REF!</f>
        <v>#REF!</v>
      </c>
      <c r="D61" s="69" t="e">
        <f>#REF!</f>
        <v>#REF!</v>
      </c>
      <c r="E61" s="69" t="e">
        <f>#REF!</f>
        <v>#REF!</v>
      </c>
      <c r="F61" s="69" t="e">
        <f>#REF!</f>
        <v>#REF!</v>
      </c>
      <c r="G61" s="69" t="e">
        <f>#REF!</f>
        <v>#REF!</v>
      </c>
      <c r="H61" s="69" t="e">
        <f>#REF!</f>
        <v>#REF!</v>
      </c>
      <c r="I61" s="69" t="e">
        <f>#REF!</f>
        <v>#REF!</v>
      </c>
      <c r="J61" s="69" t="e">
        <f>#REF!</f>
        <v>#REF!</v>
      </c>
      <c r="K61" s="69" t="e">
        <f>#REF!</f>
        <v>#REF!</v>
      </c>
      <c r="L61" s="69" t="e">
        <f>#REF!</f>
        <v>#REF!</v>
      </c>
      <c r="M61" s="69" t="e">
        <f>#REF!</f>
        <v>#REF!</v>
      </c>
      <c r="N61" s="69" t="e">
        <f>#REF!</f>
        <v>#REF!</v>
      </c>
      <c r="O61" s="2"/>
      <c r="P61" s="2"/>
      <c r="Q61" s="2"/>
      <c r="R61" s="2"/>
      <c r="S61" s="2"/>
      <c r="T61" s="2"/>
      <c r="U61" s="2"/>
      <c r="V61" s="2"/>
      <c r="W61" s="2"/>
      <c r="X61" s="2"/>
      <c r="Y61" s="2"/>
      <c r="Z61" s="2"/>
    </row>
    <row r="62" spans="1:26" ht="13.5" customHeight="1" thickTop="1" thickBot="1">
      <c r="A62" s="14" t="s">
        <v>175</v>
      </c>
      <c r="B62" s="15" t="s">
        <v>170</v>
      </c>
      <c r="C62" s="16" t="e">
        <f>SUM($C$58:C60)/(SUM($C$61:C61)*1000)</f>
        <v>#REF!</v>
      </c>
      <c r="D62" s="16" t="e">
        <f>SUM($C$58:D60)/(SUM($C$61:D61)*1000)</f>
        <v>#REF!</v>
      </c>
      <c r="E62" s="16" t="e">
        <f>SUM($C$58:E60)/(SUM($C$61:E61)*1000)</f>
        <v>#REF!</v>
      </c>
      <c r="F62" s="16" t="e">
        <f>SUM($C$58:F60)/(SUM($C$61:F61)*1000)</f>
        <v>#REF!</v>
      </c>
      <c r="G62" s="16" t="e">
        <f>SUM($C$58:G60)/(SUM($C$61:G61)*1000)</f>
        <v>#REF!</v>
      </c>
      <c r="H62" s="16" t="e">
        <f>SUM($C$58:H60)/(SUM($C$61:H61)*1000)</f>
        <v>#REF!</v>
      </c>
      <c r="I62" s="16" t="e">
        <f>SUM($C$58:I60)/(SUM($C$61:I61)*1000)</f>
        <v>#REF!</v>
      </c>
      <c r="J62" s="16" t="e">
        <f>SUM($C$58:J60)/(SUM($C$61:J61)*1000)</f>
        <v>#REF!</v>
      </c>
      <c r="K62" s="16" t="e">
        <f>SUM($C$58:K60)/(SUM($C$61:K61)*1000)</f>
        <v>#REF!</v>
      </c>
      <c r="L62" s="16" t="e">
        <f>SUM($C$58:L60)/(SUM($C$61:L61)*1000)</f>
        <v>#REF!</v>
      </c>
      <c r="M62" s="16" t="e">
        <f>SUM($C$58:M60)/(SUM($C$61:M61)*1000)</f>
        <v>#REF!</v>
      </c>
      <c r="N62" s="16" t="e">
        <f>SUM($C$58:N60)/(SUM($C$61:N61)*1000)</f>
        <v>#REF!</v>
      </c>
      <c r="O62" s="2"/>
      <c r="P62" s="2"/>
      <c r="Q62" s="2"/>
      <c r="R62" s="2"/>
      <c r="S62" s="2"/>
      <c r="T62" s="2"/>
      <c r="U62" s="2"/>
      <c r="V62" s="2"/>
      <c r="W62" s="2"/>
      <c r="X62" s="2"/>
      <c r="Y62" s="2"/>
      <c r="Z62" s="2"/>
    </row>
    <row r="63" spans="1:26" ht="13.5" customHeight="1">
      <c r="A63" s="51"/>
      <c r="B63" s="52"/>
      <c r="C63" s="62"/>
      <c r="D63" s="62"/>
      <c r="E63" s="62"/>
      <c r="F63" s="62"/>
      <c r="G63" s="62"/>
      <c r="H63" s="62"/>
      <c r="I63" s="62"/>
      <c r="J63" s="62"/>
      <c r="K63" s="62"/>
      <c r="L63" s="62"/>
      <c r="M63" s="62"/>
      <c r="N63" s="62"/>
      <c r="O63" s="2"/>
      <c r="P63" s="2"/>
      <c r="Q63" s="2"/>
      <c r="R63" s="2"/>
      <c r="S63" s="2"/>
      <c r="T63" s="2"/>
      <c r="U63" s="2"/>
      <c r="V63" s="2"/>
      <c r="W63" s="2"/>
      <c r="X63" s="2"/>
      <c r="Y63" s="2"/>
      <c r="Z63" s="2"/>
    </row>
    <row r="64" spans="1:26" s="32" customFormat="1" ht="13.5" customHeight="1">
      <c r="A64" s="28" t="s">
        <v>178</v>
      </c>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s="33" customFormat="1" ht="13.5" customHeight="1">
      <c r="A65" s="28" t="s">
        <v>166</v>
      </c>
      <c r="B65" s="28"/>
      <c r="C65" s="29" t="s">
        <v>124</v>
      </c>
      <c r="D65" s="29" t="s">
        <v>125</v>
      </c>
      <c r="E65" s="29" t="s">
        <v>126</v>
      </c>
      <c r="F65" s="29" t="s">
        <v>127</v>
      </c>
      <c r="G65" s="29" t="s">
        <v>128</v>
      </c>
      <c r="H65" s="29" t="s">
        <v>129</v>
      </c>
      <c r="I65" s="29" t="s">
        <v>130</v>
      </c>
      <c r="J65" s="29" t="s">
        <v>131</v>
      </c>
      <c r="K65" s="29" t="s">
        <v>132</v>
      </c>
      <c r="L65" s="29" t="s">
        <v>133</v>
      </c>
      <c r="M65" s="29" t="s">
        <v>134</v>
      </c>
      <c r="N65" s="29" t="s">
        <v>135</v>
      </c>
      <c r="O65" s="21"/>
      <c r="P65" s="21"/>
      <c r="Q65" s="21"/>
      <c r="R65" s="21"/>
      <c r="S65" s="21"/>
      <c r="T65" s="21"/>
      <c r="U65" s="21"/>
      <c r="V65" s="21"/>
      <c r="W65" s="21"/>
      <c r="X65" s="21"/>
      <c r="Y65" s="21"/>
      <c r="Z65" s="21"/>
    </row>
    <row r="66" spans="1:26" ht="13.5" customHeight="1">
      <c r="A66" s="58" t="s">
        <v>157</v>
      </c>
      <c r="B66" s="58" t="s">
        <v>41</v>
      </c>
      <c r="C66" s="59" t="e">
        <f>SUMIFS('Variance Analysis'!C$9:C$24,'Variance Analysis'!$B$9:$B$24,'Variance Analysis'!$B$12,'Variance Analysis'!$A$9:$A$24,'Variance Analysis'!$A$21)</f>
        <v>#REF!</v>
      </c>
      <c r="D66" s="59" t="e">
        <f>SUMIFS('Variance Analysis'!D$9:D$24,'Variance Analysis'!$B$9:$B$24,'Variance Analysis'!$B$12,'Variance Analysis'!$A$9:$A$24,'Variance Analysis'!$A$21)</f>
        <v>#REF!</v>
      </c>
      <c r="E66" s="59" t="e">
        <f>SUMIFS('Variance Analysis'!E$9:E$24,'Variance Analysis'!$B$9:$B$24,'Variance Analysis'!$B$12,'Variance Analysis'!$A$9:$A$24,'Variance Analysis'!$A$21)</f>
        <v>#REF!</v>
      </c>
      <c r="F66" s="59" t="e">
        <f>SUMIFS('Variance Analysis'!F$9:F$24,'Variance Analysis'!$B$9:$B$24,'Variance Analysis'!$B$12,'Variance Analysis'!$A$9:$A$24,'Variance Analysis'!$A$21)</f>
        <v>#REF!</v>
      </c>
      <c r="G66" s="59" t="e">
        <f>SUMIFS('Variance Analysis'!G$9:G$24,'Variance Analysis'!$B$9:$B$24,'Variance Analysis'!$B$12,'Variance Analysis'!$A$9:$A$24,'Variance Analysis'!$A$21)</f>
        <v>#REF!</v>
      </c>
      <c r="H66" s="59" t="e">
        <f>SUMIFS('Variance Analysis'!H$9:H$24,'Variance Analysis'!$B$9:$B$24,'Variance Analysis'!$B$12,'Variance Analysis'!$A$9:$A$24,'Variance Analysis'!$A$21)</f>
        <v>#REF!</v>
      </c>
      <c r="I66" s="59" t="e">
        <f>SUMIFS('Variance Analysis'!I$9:I$24,'Variance Analysis'!$B$9:$B$24,'Variance Analysis'!$B$12,'Variance Analysis'!$A$9:$A$24,'Variance Analysis'!$A$21)</f>
        <v>#REF!</v>
      </c>
      <c r="J66" s="59" t="e">
        <f>SUMIFS('Variance Analysis'!J$9:J$24,'Variance Analysis'!$B$9:$B$24,'Variance Analysis'!$B$12,'Variance Analysis'!$A$9:$A$24,'Variance Analysis'!$A$21)</f>
        <v>#REF!</v>
      </c>
      <c r="K66" s="59" t="e">
        <f>SUMIFS('Variance Analysis'!K$9:K$24,'Variance Analysis'!$B$9:$B$24,'Variance Analysis'!$B$12,'Variance Analysis'!$A$9:$A$24,'Variance Analysis'!$A$21)</f>
        <v>#REF!</v>
      </c>
      <c r="L66" s="59" t="e">
        <f>SUMIFS('Variance Analysis'!L$9:L$24,'Variance Analysis'!$B$9:$B$24,'Variance Analysis'!$B$12,'Variance Analysis'!$A$9:$A$24,'Variance Analysis'!$A$21)</f>
        <v>#REF!</v>
      </c>
      <c r="M66" s="59" t="e">
        <f>SUMIFS('Variance Analysis'!M$9:M$24,'Variance Analysis'!$B$9:$B$24,'Variance Analysis'!$B$12,'Variance Analysis'!$A$9:$A$24,'Variance Analysis'!$A$21)</f>
        <v>#REF!</v>
      </c>
      <c r="N66" s="59" t="e">
        <f>SUMIFS('Variance Analysis'!N$9:N$24,'Variance Analysis'!$B$9:$B$24,'Variance Analysis'!$B$12,'Variance Analysis'!$A$9:$A$24,'Variance Analysis'!$A$21)</f>
        <v>#REF!</v>
      </c>
      <c r="O66" s="2"/>
      <c r="P66" s="2"/>
      <c r="Q66" s="2"/>
      <c r="R66" s="2"/>
      <c r="S66" s="2"/>
      <c r="T66" s="2"/>
      <c r="U66" s="2"/>
      <c r="V66" s="2"/>
      <c r="W66" s="2"/>
      <c r="X66" s="2"/>
      <c r="Y66" s="2"/>
      <c r="Z66" s="2"/>
    </row>
    <row r="67" spans="1:26" ht="13.5" customHeight="1">
      <c r="A67" s="58" t="s">
        <v>158</v>
      </c>
      <c r="B67" s="58" t="s">
        <v>41</v>
      </c>
      <c r="C67" s="59" t="e">
        <f>SUMIFS('Variance Analysis'!C$9:C$24,'Variance Analysis'!$B$9:$B$24,'Variance Analysis'!$B$10,'Variance Analysis'!$A$9:$A$24,'Variance Analysis'!$A$21)</f>
        <v>#REF!</v>
      </c>
      <c r="D67" s="59" t="e">
        <f>SUMIFS('Variance Analysis'!D$9:D$24,'Variance Analysis'!$B$9:$B$24,'Variance Analysis'!$B$10,'Variance Analysis'!$A$9:$A$24,'Variance Analysis'!$A$21)</f>
        <v>#REF!</v>
      </c>
      <c r="E67" s="59" t="e">
        <f>SUMIFS('Variance Analysis'!E$9:E$24,'Variance Analysis'!$B$9:$B$24,'Variance Analysis'!$B$10,'Variance Analysis'!$A$9:$A$24,'Variance Analysis'!$A$21)</f>
        <v>#REF!</v>
      </c>
      <c r="F67" s="59" t="e">
        <f>SUMIFS('Variance Analysis'!F$9:F$24,'Variance Analysis'!$B$9:$B$24,'Variance Analysis'!$B$10,'Variance Analysis'!$A$9:$A$24,'Variance Analysis'!$A$21)</f>
        <v>#REF!</v>
      </c>
      <c r="G67" s="59" t="e">
        <f>SUMIFS('Variance Analysis'!G$9:G$24,'Variance Analysis'!$B$9:$B$24,'Variance Analysis'!$B$10,'Variance Analysis'!$A$9:$A$24,'Variance Analysis'!$A$21)</f>
        <v>#REF!</v>
      </c>
      <c r="H67" s="59" t="e">
        <f>SUMIFS('Variance Analysis'!H$9:H$24,'Variance Analysis'!$B$9:$B$24,'Variance Analysis'!$B$10,'Variance Analysis'!$A$9:$A$24,'Variance Analysis'!$A$21)</f>
        <v>#REF!</v>
      </c>
      <c r="I67" s="59" t="e">
        <f>SUMIFS('Variance Analysis'!I$9:I$24,'Variance Analysis'!$B$9:$B$24,'Variance Analysis'!$B$10,'Variance Analysis'!$A$9:$A$24,'Variance Analysis'!$A$21)</f>
        <v>#REF!</v>
      </c>
      <c r="J67" s="59" t="e">
        <f>SUMIFS('Variance Analysis'!J$9:J$24,'Variance Analysis'!$B$9:$B$24,'Variance Analysis'!$B$10,'Variance Analysis'!$A$9:$A$24,'Variance Analysis'!$A$21)</f>
        <v>#REF!</v>
      </c>
      <c r="K67" s="59" t="e">
        <f>SUMIFS('Variance Analysis'!K$9:K$24,'Variance Analysis'!$B$9:$B$24,'Variance Analysis'!$B$10,'Variance Analysis'!$A$9:$A$24,'Variance Analysis'!$A$21)</f>
        <v>#REF!</v>
      </c>
      <c r="L67" s="59" t="e">
        <f>SUMIFS('Variance Analysis'!L$9:L$24,'Variance Analysis'!$B$9:$B$24,'Variance Analysis'!$B$10,'Variance Analysis'!$A$9:$A$24,'Variance Analysis'!$A$21)</f>
        <v>#REF!</v>
      </c>
      <c r="M67" s="59" t="e">
        <f>SUMIFS('Variance Analysis'!M$9:M$24,'Variance Analysis'!$B$9:$B$24,'Variance Analysis'!$B$10,'Variance Analysis'!$A$9:$A$24,'Variance Analysis'!$A$21)</f>
        <v>#REF!</v>
      </c>
      <c r="N67" s="59" t="e">
        <f>SUMIFS('Variance Analysis'!N$9:N$24,'Variance Analysis'!$B$9:$B$24,'Variance Analysis'!$B$10,'Variance Analysis'!$A$9:$A$24,'Variance Analysis'!$A$21)</f>
        <v>#REF!</v>
      </c>
      <c r="O67" s="2"/>
      <c r="P67" s="2"/>
      <c r="Q67" s="2"/>
      <c r="R67" s="2"/>
      <c r="S67" s="2"/>
      <c r="T67" s="2"/>
      <c r="U67" s="2"/>
      <c r="V67" s="2"/>
      <c r="W67" s="2"/>
      <c r="X67" s="2"/>
      <c r="Y67" s="2"/>
      <c r="Z67" s="2"/>
    </row>
    <row r="68" spans="1:26" ht="13.5" customHeight="1">
      <c r="A68" s="58" t="s">
        <v>159</v>
      </c>
      <c r="B68" s="58" t="s">
        <v>41</v>
      </c>
      <c r="C68" s="59" t="e">
        <f>SUMIFS('Variance Analysis'!C$9:C$24,'Variance Analysis'!$B$9:$B$24,'Variance Analysis'!$B$11,'Variance Analysis'!$A$9:$A$24,'Variance Analysis'!$A$21)</f>
        <v>#REF!</v>
      </c>
      <c r="D68" s="59" t="e">
        <f>SUMIFS('Variance Analysis'!D$9:D$24,'Variance Analysis'!$B$9:$B$24,'Variance Analysis'!$B$11,'Variance Analysis'!$A$9:$A$24,'Variance Analysis'!$A$21)</f>
        <v>#REF!</v>
      </c>
      <c r="E68" s="59" t="e">
        <f>SUMIFS('Variance Analysis'!E$9:E$24,'Variance Analysis'!$B$9:$B$24,'Variance Analysis'!$B$11,'Variance Analysis'!$A$9:$A$24,'Variance Analysis'!$A$21)</f>
        <v>#REF!</v>
      </c>
      <c r="F68" s="59" t="e">
        <f>SUMIFS('Variance Analysis'!F$9:F$24,'Variance Analysis'!$B$9:$B$24,'Variance Analysis'!$B$11,'Variance Analysis'!$A$9:$A$24,'Variance Analysis'!$A$21)</f>
        <v>#REF!</v>
      </c>
      <c r="G68" s="59" t="e">
        <f>SUMIFS('Variance Analysis'!G$9:G$24,'Variance Analysis'!$B$9:$B$24,'Variance Analysis'!$B$11,'Variance Analysis'!$A$9:$A$24,'Variance Analysis'!$A$21)</f>
        <v>#REF!</v>
      </c>
      <c r="H68" s="59" t="e">
        <f>SUMIFS('Variance Analysis'!H$9:H$24,'Variance Analysis'!$B$9:$B$24,'Variance Analysis'!$B$11,'Variance Analysis'!$A$9:$A$24,'Variance Analysis'!$A$21)</f>
        <v>#REF!</v>
      </c>
      <c r="I68" s="59" t="e">
        <f>SUMIFS('Variance Analysis'!I$9:I$24,'Variance Analysis'!$B$9:$B$24,'Variance Analysis'!$B$11,'Variance Analysis'!$A$9:$A$24,'Variance Analysis'!$A$21)</f>
        <v>#REF!</v>
      </c>
      <c r="J68" s="59" t="e">
        <f>SUMIFS('Variance Analysis'!J$9:J$24,'Variance Analysis'!$B$9:$B$24,'Variance Analysis'!$B$11,'Variance Analysis'!$A$9:$A$24,'Variance Analysis'!$A$21)</f>
        <v>#REF!</v>
      </c>
      <c r="K68" s="59" t="e">
        <f>SUMIFS('Variance Analysis'!K$9:K$24,'Variance Analysis'!$B$9:$B$24,'Variance Analysis'!$B$11,'Variance Analysis'!$A$9:$A$24,'Variance Analysis'!$A$21)</f>
        <v>#REF!</v>
      </c>
      <c r="L68" s="59" t="e">
        <f>SUMIFS('Variance Analysis'!L$9:L$24,'Variance Analysis'!$B$9:$B$24,'Variance Analysis'!$B$11,'Variance Analysis'!$A$9:$A$24,'Variance Analysis'!$A$21)</f>
        <v>#REF!</v>
      </c>
      <c r="M68" s="59" t="e">
        <f>SUMIFS('Variance Analysis'!M$9:M$24,'Variance Analysis'!$B$9:$B$24,'Variance Analysis'!$B$11,'Variance Analysis'!$A$9:$A$24,'Variance Analysis'!$A$21)</f>
        <v>#REF!</v>
      </c>
      <c r="N68" s="59" t="e">
        <f>SUMIFS('Variance Analysis'!N$9:N$24,'Variance Analysis'!$B$9:$B$24,'Variance Analysis'!$B$11,'Variance Analysis'!$A$9:$A$24,'Variance Analysis'!$A$21)</f>
        <v>#REF!</v>
      </c>
      <c r="O68" s="2"/>
      <c r="P68" s="2"/>
      <c r="Q68" s="2"/>
      <c r="R68" s="2"/>
      <c r="S68" s="2"/>
      <c r="T68" s="2"/>
      <c r="U68" s="2"/>
      <c r="V68" s="2"/>
      <c r="W68" s="2"/>
      <c r="X68" s="2"/>
      <c r="Y68" s="2"/>
      <c r="Z68" s="2"/>
    </row>
    <row r="69" spans="1:26" ht="13.5" customHeight="1">
      <c r="A69" s="58" t="s">
        <v>136</v>
      </c>
      <c r="B69" s="58" t="s">
        <v>168</v>
      </c>
      <c r="C69" s="69" t="e">
        <f>#REF!</f>
        <v>#REF!</v>
      </c>
      <c r="D69" s="69" t="e">
        <f>#REF!</f>
        <v>#REF!</v>
      </c>
      <c r="E69" s="69" t="e">
        <f>#REF!</f>
        <v>#REF!</v>
      </c>
      <c r="F69" s="69" t="e">
        <f>#REF!</f>
        <v>#REF!</v>
      </c>
      <c r="G69" s="69" t="e">
        <f>#REF!</f>
        <v>#REF!</v>
      </c>
      <c r="H69" s="69" t="e">
        <f>#REF!</f>
        <v>#REF!</v>
      </c>
      <c r="I69" s="69" t="e">
        <f>#REF!</f>
        <v>#REF!</v>
      </c>
      <c r="J69" s="69" t="e">
        <f>#REF!</f>
        <v>#REF!</v>
      </c>
      <c r="K69" s="69" t="e">
        <f>#REF!</f>
        <v>#REF!</v>
      </c>
      <c r="L69" s="69" t="e">
        <f>#REF!</f>
        <v>#REF!</v>
      </c>
      <c r="M69" s="69" t="e">
        <f>#REF!</f>
        <v>#REF!</v>
      </c>
      <c r="N69" s="69" t="e">
        <f>#REF!</f>
        <v>#REF!</v>
      </c>
      <c r="O69" s="2"/>
      <c r="P69" s="2"/>
      <c r="Q69" s="2"/>
      <c r="R69" s="2"/>
      <c r="S69" s="2"/>
      <c r="T69" s="2"/>
      <c r="U69" s="2"/>
      <c r="V69" s="2"/>
      <c r="W69" s="2"/>
      <c r="X69" s="2"/>
      <c r="Y69" s="2"/>
      <c r="Z69" s="2"/>
    </row>
    <row r="70" spans="1:26" ht="13.5" customHeight="1">
      <c r="A70" s="58" t="s">
        <v>140</v>
      </c>
      <c r="B70" s="58" t="s">
        <v>168</v>
      </c>
      <c r="C70" s="69" t="e">
        <f>#REF!</f>
        <v>#REF!</v>
      </c>
      <c r="D70" s="69" t="e">
        <f>#REF!</f>
        <v>#REF!</v>
      </c>
      <c r="E70" s="69" t="e">
        <f>#REF!</f>
        <v>#REF!</v>
      </c>
      <c r="F70" s="69" t="e">
        <f>#REF!</f>
        <v>#REF!</v>
      </c>
      <c r="G70" s="69" t="e">
        <f>#REF!</f>
        <v>#REF!</v>
      </c>
      <c r="H70" s="69" t="e">
        <f>#REF!</f>
        <v>#REF!</v>
      </c>
      <c r="I70" s="69" t="e">
        <f>#REF!</f>
        <v>#REF!</v>
      </c>
      <c r="J70" s="69" t="e">
        <f>#REF!</f>
        <v>#REF!</v>
      </c>
      <c r="K70" s="69" t="e">
        <f>#REF!</f>
        <v>#REF!</v>
      </c>
      <c r="L70" s="69" t="e">
        <f>#REF!</f>
        <v>#REF!</v>
      </c>
      <c r="M70" s="69" t="e">
        <f>#REF!</f>
        <v>#REF!</v>
      </c>
      <c r="N70" s="69" t="e">
        <f>#REF!</f>
        <v>#REF!</v>
      </c>
      <c r="O70" s="2"/>
      <c r="P70" s="2"/>
      <c r="Q70" s="2"/>
      <c r="R70" s="2"/>
      <c r="S70" s="2"/>
      <c r="T70" s="2"/>
      <c r="U70" s="2"/>
      <c r="V70" s="2"/>
      <c r="W70" s="2"/>
      <c r="X70" s="2"/>
      <c r="Y70" s="2"/>
      <c r="Z70" s="2"/>
    </row>
    <row r="71" spans="1:26" ht="13.5" customHeight="1" thickBot="1">
      <c r="A71" s="58" t="s">
        <v>141</v>
      </c>
      <c r="B71" s="58" t="s">
        <v>168</v>
      </c>
      <c r="C71" s="69" t="e">
        <f>#REF!</f>
        <v>#REF!</v>
      </c>
      <c r="D71" s="69" t="e">
        <f>#REF!</f>
        <v>#REF!</v>
      </c>
      <c r="E71" s="69" t="e">
        <f>#REF!</f>
        <v>#REF!</v>
      </c>
      <c r="F71" s="69" t="e">
        <f>#REF!</f>
        <v>#REF!</v>
      </c>
      <c r="G71" s="69" t="e">
        <f>#REF!</f>
        <v>#REF!</v>
      </c>
      <c r="H71" s="69" t="e">
        <f>#REF!</f>
        <v>#REF!</v>
      </c>
      <c r="I71" s="69" t="e">
        <f>#REF!</f>
        <v>#REF!</v>
      </c>
      <c r="J71" s="69" t="e">
        <f>#REF!</f>
        <v>#REF!</v>
      </c>
      <c r="K71" s="69" t="e">
        <f>#REF!</f>
        <v>#REF!</v>
      </c>
      <c r="L71" s="69" t="e">
        <f>#REF!</f>
        <v>#REF!</v>
      </c>
      <c r="M71" s="69" t="e">
        <f>#REF!</f>
        <v>#REF!</v>
      </c>
      <c r="N71" s="69" t="e">
        <f>#REF!</f>
        <v>#REF!</v>
      </c>
      <c r="O71" s="2"/>
      <c r="P71" s="2"/>
      <c r="Q71" s="2"/>
      <c r="R71" s="2"/>
      <c r="S71" s="2"/>
      <c r="T71" s="2"/>
      <c r="U71" s="2"/>
      <c r="V71" s="2"/>
      <c r="W71" s="2"/>
      <c r="X71" s="2"/>
      <c r="Y71" s="2"/>
      <c r="Z71" s="2"/>
    </row>
    <row r="72" spans="1:26" ht="13.5" customHeight="1" thickTop="1" thickBot="1">
      <c r="A72" s="14" t="s">
        <v>175</v>
      </c>
      <c r="B72" s="15" t="s">
        <v>170</v>
      </c>
      <c r="C72" s="16" t="e">
        <f>SUM($C$66:C68)/(SUM($C$69:C71)*1000)</f>
        <v>#REF!</v>
      </c>
      <c r="D72" s="16" t="e">
        <f>SUM($C$66:D68)/(SUM($C$69:D71)*1000)</f>
        <v>#REF!</v>
      </c>
      <c r="E72" s="16" t="e">
        <f>SUM($C$66:E68)/(SUM($C$69:E71)*1000)</f>
        <v>#REF!</v>
      </c>
      <c r="F72" s="16" t="e">
        <f>SUM($C$66:F68)/(SUM($C$69:F71)*1000)</f>
        <v>#REF!</v>
      </c>
      <c r="G72" s="16" t="e">
        <f>SUM($C$66:G68)/(SUM($C$69:G71)*1000)</f>
        <v>#REF!</v>
      </c>
      <c r="H72" s="16" t="e">
        <f>SUM($C$66:H68)/(SUM($C$69:H71)*1000)</f>
        <v>#REF!</v>
      </c>
      <c r="I72" s="16" t="e">
        <f>SUM($C$66:I68)/(SUM($C$69:I71)*1000)</f>
        <v>#REF!</v>
      </c>
      <c r="J72" s="16" t="e">
        <f>SUM($C$66:J68)/(SUM($C$69:J71)*1000)</f>
        <v>#REF!</v>
      </c>
      <c r="K72" s="16" t="e">
        <f>SUM($C$66:K68)/(SUM($C$69:K71)*1000)</f>
        <v>#REF!</v>
      </c>
      <c r="L72" s="16" t="e">
        <f>SUM($C$66:L68)/(SUM($C$69:L71)*1000)</f>
        <v>#REF!</v>
      </c>
      <c r="M72" s="16" t="e">
        <f>SUM($C$66:M68)/(SUM($C$69:M71)*1000)</f>
        <v>#REF!</v>
      </c>
      <c r="N72" s="16" t="e">
        <f>SUM($C$66:N68)/(SUM($C$69:N71)*1000)</f>
        <v>#REF!</v>
      </c>
      <c r="O72" s="2"/>
      <c r="P72" s="2"/>
      <c r="Q72" s="2"/>
      <c r="R72" s="2"/>
      <c r="S72" s="2"/>
      <c r="T72" s="2"/>
      <c r="U72" s="2"/>
      <c r="V72" s="2"/>
      <c r="W72" s="2"/>
      <c r="X72" s="2"/>
      <c r="Y72" s="2"/>
      <c r="Z72" s="2"/>
    </row>
    <row r="73" spans="1:26"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s="39" customFormat="1" ht="40.15" customHeight="1">
      <c r="A74" s="66" t="s">
        <v>179</v>
      </c>
      <c r="B74" s="67"/>
      <c r="C74" s="68"/>
      <c r="D74" s="68"/>
      <c r="E74" s="68"/>
      <c r="F74" s="68"/>
      <c r="G74" s="68"/>
      <c r="H74" s="68"/>
      <c r="I74" s="68"/>
      <c r="J74" s="68"/>
      <c r="K74" s="68"/>
      <c r="L74" s="68"/>
      <c r="M74" s="68"/>
      <c r="N74" s="68"/>
    </row>
    <row r="75" spans="1:26" ht="13.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3.5" customHeight="1">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3.5" customHeight="1">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3.5" customHeight="1">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3.5" customHeight="1">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3.5" customHeight="1">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3.5" customHeight="1">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3.5" customHeight="1">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3.5" customHeight="1">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3.5" customHeight="1">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sheetData>
  <mergeCells count="2">
    <mergeCell ref="A1:K2"/>
    <mergeCell ref="A5:L5"/>
  </mergeCells>
  <pageMargins left="0.7" right="0.7" top="0.75" bottom="0.75" header="0" footer="0"/>
  <pageSetup paperSize="9"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259C3DC977A4B43A765E9CA45ED4761" ma:contentTypeVersion="4" ma:contentTypeDescription="Create a new document." ma:contentTypeScope="" ma:versionID="779e0e7dc4692dad3c5820fab37afb23">
  <xsd:schema xmlns:xsd="http://www.w3.org/2001/XMLSchema" xmlns:xs="http://www.w3.org/2001/XMLSchema" xmlns:p="http://schemas.microsoft.com/office/2006/metadata/properties" xmlns:ns3="114e0bf3-6e76-4ab6-9690-6d38be9831d6" targetNamespace="http://schemas.microsoft.com/office/2006/metadata/properties" ma:root="true" ma:fieldsID="31756fe424b5ec87b234cb8f02c33e39" ns3:_="">
    <xsd:import namespace="114e0bf3-6e76-4ab6-9690-6d38be9831d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14e0bf3-6e76-4ab6-9690-6d38be9831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CC4336E-9084-436B-8C2A-D0890E173520}"/>
</file>

<file path=customXml/itemProps2.xml><?xml version="1.0" encoding="utf-8"?>
<ds:datastoreItem xmlns:ds="http://schemas.openxmlformats.org/officeDocument/2006/customXml" ds:itemID="{B3ADAA02-E3C8-4E0F-B341-69CEF7503A88}"/>
</file>

<file path=customXml/itemProps3.xml><?xml version="1.0" encoding="utf-8"?>
<ds:datastoreItem xmlns:ds="http://schemas.openxmlformats.org/officeDocument/2006/customXml" ds:itemID="{CFF51F5B-40D1-4636-89CF-DDF99C7F82C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H</dc:creator>
  <cp:keywords/>
  <dc:description/>
  <cp:lastModifiedBy/>
  <cp:revision/>
  <dcterms:created xsi:type="dcterms:W3CDTF">2019-05-26T11:59:56Z</dcterms:created>
  <dcterms:modified xsi:type="dcterms:W3CDTF">2024-01-13T05:33:10Z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y fmtid="{D5CDD505-2E9C-101B-9397-08002B2CF9AE}" pid="11" name="ContentTypeId">
    <vt:lpwstr>0x010100E259C3DC977A4B43A765E9CA45ED4761</vt:lpwstr>
  </property>
</Properties>
</file>