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<sst xmlns="http://schemas.openxmlformats.org/spreadsheetml/2006/main" count="809" uniqueCount="318">
  <si>
    <t>File opened</t>
  </si>
  <si>
    <t>2020-06-23 14:17:33</t>
  </si>
  <si>
    <t>Console s/n</t>
  </si>
  <si>
    <t>68C-811937</t>
  </si>
  <si>
    <t>Console ver</t>
  </si>
  <si>
    <t>Bluestem v.1.3.17</t>
  </si>
  <si>
    <t>Scripts ver</t>
  </si>
  <si>
    <t>2018.12  1.3.16, Nov 2018</t>
  </si>
  <si>
    <t>Head s/n</t>
  </si>
  <si>
    <t>68H-711927</t>
  </si>
  <si>
    <t>Head ver</t>
  </si>
  <si>
    <t>1.3.1</t>
  </si>
  <si>
    <t>Head cal</t>
  </si>
  <si>
    <t>{"tbzero": "0.0665321", "ssb_ref": "36365.4", "chamberpressurezero": "2.66603", "co2aspan2a": "0.318783", "co2aspan2": "-0.0279671", "co2azero": "0.924055", "h2obspan2": "0", "flowazero": "0.322", "h2oaspan1": "1.0003", "ssa_ref": "41656.1", "co2bspan2": "-0.0276768", "h2obspanconc2": "0", "co2bspanconc1": "2486", "h2oaspan2b": "0.0690266", "h2oazero": "0.97468", "h2oaspanconc1": "12.15", "co2aspan1": "1.00185", "h2obspan2a": "0.0695052", "h2oaspan2": "0", "flowbzero": "0.27545", "co2bspan2a": "0.319978", "oxygen": "21", "co2aspanconc2": "305.4", "h2obspan2b": "0.0693454", "flowmeterzero": "0.996429", "co2bspan2b": "0.317663", "co2bzero": "0.954914", "co2aspanconc1": "2486", "tazero": "0.0438633", "h2obspan1": "0.997702", "h2obzero": "0.981967", "co2bspan1": "1.00162", "co2bspanconc2": "305.4", "h2obspanconc1": "12.15", "h2oaspan2a": "0.0690057", "h2oaspanconc2": "0", "co2aspan2b": "0.31653"}</t>
  </si>
  <si>
    <t>Chamber type</t>
  </si>
  <si>
    <t>6800-01A</t>
  </si>
  <si>
    <t>Chamber s/n</t>
  </si>
  <si>
    <t>MPF-831711</t>
  </si>
  <si>
    <t>Chamber rev</t>
  </si>
  <si>
    <t>0</t>
  </si>
  <si>
    <t>Chamber cal</t>
  </si>
  <si>
    <t>Fluorometer</t>
  </si>
  <si>
    <t>Flr. Version</t>
  </si>
  <si>
    <t>14:17:33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</si>
  <si>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</si>
  <si>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</si>
  <si>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</si>
  <si>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</si>
  <si>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</si>
  <si>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21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</si>
  <si>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</si>
  <si>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</si>
  <si>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</si>
  <si>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</si>
  <si>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</si>
  <si>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</si>
  <si>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</si>
  <si>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</si>
  <si>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</si>
  <si>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</si>
  <si>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</si>
  <si>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</si>
  <si>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</si>
  <si>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</si>
  <si>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</si>
  <si>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</si>
  <si>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</si>
  <si>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</si>
  <si>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</si>
  <si>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</si>
  <si>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</si>
  <si>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</si>
  <si>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</si>
  <si>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</si>
  <si>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</si>
  <si>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</si>
  <si>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</si>
  <si>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</si>
  <si>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</si>
  <si>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</si>
  <si>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</si>
  <si>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</si>
  <si>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</si>
  <si>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</si>
  <si>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</si>
  <si>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</si>
  <si>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</si>
  <si>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</si>
  <si>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</si>
  <si>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</si>
  <si>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3.83234 95.9495 388.995 634.99 887.476 1084.62 1264.96 1414.09</t>
  </si>
  <si>
    <t>Fs_true</t>
  </si>
  <si>
    <t>0.260335 111.325 403.964 601.453 802.525 1000.94 1201.87 1401.53</t>
  </si>
  <si>
    <t>leak_wt</t>
  </si>
  <si>
    <t>Sys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</si>
  <si>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</si>
  <si>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</si>
  <si>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</si>
  <si>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</si>
  <si>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</si>
  <si>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</si>
  <si>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</si>
  <si>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</si>
  <si>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</si>
  <si>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</si>
  <si>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</si>
  <si>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</si>
  <si>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</si>
  <si>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</si>
  <si>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</si>
  <si>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</si>
  <si>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</si>
  <si>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</si>
  <si>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</si>
  <si>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</si>
  <si>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</si>
  <si>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</si>
  <si>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</si>
  <si>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</si>
  <si>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</si>
  <si>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</si>
  <si>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</si>
  <si>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</si>
  <si>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</si>
  <si>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</si>
  <si>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</si>
  <si>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</si>
  <si>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</si>
  <si>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</si>
  <si>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</si>
  <si>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</si>
  <si>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</si>
  <si>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</si>
  <si>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</si>
  <si>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</si>
  <si>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</si>
  <si>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</si>
  <si>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</si>
  <si>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</si>
  <si>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</si>
  <si>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</si>
  <si>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</si>
  <si>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</si>
  <si>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</si>
  <si>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</si>
  <si>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</si>
  <si>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</si>
  <si>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</si>
  <si>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</si>
  <si>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</si>
  <si>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</si>
  <si>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</si>
  <si>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</si>
  <si>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</si>
  <si>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</si>
  <si>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</si>
  <si>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</si>
  <si>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</si>
  <si>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</si>
  <si>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</si>
  <si>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</si>
  <si>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</si>
  <si>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</si>
  <si>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</si>
  <si>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</si>
  <si>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</si>
  <si>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</si>
  <si>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</si>
  <si>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</si>
  <si>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</si>
  <si>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</si>
  <si>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</si>
  <si>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</si>
  <si>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</si>
  <si>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</si>
  <si>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</si>
  <si>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</si>
  <si>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</si>
  <si>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</si>
  <si>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</si>
  <si>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</si>
  <si>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</si>
  <si>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</si>
  <si>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</si>
  <si>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</si>
  <si>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</si>
  <si>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</si>
  <si>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</si>
  <si>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</si>
  <si>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</si>
  <si>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</si>
  <si>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</si>
  <si>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</si>
  <si>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</si>
  <si>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</si>
  <si>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</si>
  <si>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</si>
  <si>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</si>
  <si>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</si>
  <si>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</si>
  <si>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</si>
  <si>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</si>
  <si>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</si>
  <si>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</si>
  <si>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</si>
  <si>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</si>
  <si>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</si>
  <si>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</si>
  <si>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</si>
  <si>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</si>
  <si>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</si>
  <si>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</si>
  <si>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</si>
  <si>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</si>
  <si>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</si>
  <si>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</si>
  <si>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</si>
  <si>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</si>
  <si>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</si>
  <si>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</si>
  <si>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</si>
  <si>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</si>
  <si>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</si>
  <si>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</si>
  <si>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</si>
  <si>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</si>
  <si>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</si>
  <si>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</si>
  <si>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</si>
  <si>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</si>
  <si>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</si>
  <si>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</si>
  <si>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</si>
  <si>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</si>
  <si>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</si>
  <si>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</si>
  <si>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</si>
  <si>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</si>
  <si>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</si>
  <si>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</si>
  <si>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</si>
  <si>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</si>
  <si>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</si>
  <si>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</si>
  <si>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</si>
  <si>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</si>
  <si>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</si>
  <si>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</si>
  <si>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</si>
  <si>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</si>
  <si>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</si>
  <si>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</si>
  <si>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</si>
  <si>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</si>
  <si>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</si>
  <si>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</si>
  <si>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</si>
  <si>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</si>
  <si>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</si>
  <si>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</si>
  <si>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</si>
  <si>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</si>
  <si>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</si>
  <si>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</si>
  <si>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</si>
  <si>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</si>
  <si>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</si>
  <si>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</si>
  <si>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</si>
  <si>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</si>
  <si>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</si>
  <si>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</si>
  <si>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</si>
  <si>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</si>
  <si>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</si>
  <si>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</si>
  <si>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</si>
  <si>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</si>
  <si>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</si>
  <si>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</si>
  <si>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</si>
  <si>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</si>
  <si>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20200623 14:20:37</t>
  </si>
  <si>
    <t>14:20:37</t>
  </si>
  <si>
    <t>-</t>
  </si>
  <si>
    <t>0: Broadleaf</t>
  </si>
  <si>
    <t>--:--:--</t>
  </si>
  <si>
    <t>0/3</t>
  </si>
  <si>
    <t>20200623 14:21:37</t>
  </si>
  <si>
    <t>14:21:37</t>
  </si>
  <si>
    <t>14:32:41</t>
  </si>
  <si>
    <t>back outside</t>
  </si>
  <si>
    <t>14:32:45</t>
  </si>
  <si>
    <t>20200623 14:32:48</t>
  </si>
  <si>
    <t>14:32:48</t>
  </si>
  <si>
    <t>1/3</t>
  </si>
  <si>
    <t>14:32:55</t>
  </si>
  <si>
    <t>20200623 14:35:01</t>
  </si>
  <si>
    <t>14:35:01</t>
  </si>
  <si>
    <t>20200623 14:36:38</t>
  </si>
  <si>
    <t>14:36:38</t>
  </si>
  <si>
    <t>20200623 14:36:53</t>
  </si>
  <si>
    <t>14:36:53</t>
  </si>
  <si>
    <t>2/3</t>
  </si>
  <si>
    <t>20200623 14:36:59</t>
  </si>
  <si>
    <t>14:36:59</t>
  </si>
  <si>
    <t>20200623 14:37:05</t>
  </si>
  <si>
    <t>14:37:05</t>
  </si>
  <si>
    <t>3/3</t>
  </si>
  <si>
    <t>20200623 14:37:11</t>
  </si>
  <si>
    <t>14:37:11</t>
  </si>
  <si>
    <t>20200623 14:39:37</t>
  </si>
  <si>
    <t>14:39:37</t>
  </si>
  <si>
    <t>14:39:04</t>
  </si>
  <si>
    <t>20200623 14:39:55</t>
  </si>
  <si>
    <t>14:39:55</t>
  </si>
  <si>
    <t>20200623 14:40:45</t>
  </si>
  <si>
    <t>14:40:45</t>
  </si>
  <si>
    <t>14:41:04</t>
  </si>
  <si>
    <t>ohia</t>
  </si>
  <si>
    <t>14:41:06</t>
  </si>
  <si>
    <t>14:41:09</t>
  </si>
  <si>
    <t>20200623 14:43:31</t>
  </si>
  <si>
    <t>14:43:31</t>
  </si>
  <si>
    <t>20200623 14:43:56</t>
  </si>
  <si>
    <t>14:43:56</t>
  </si>
  <si>
    <t>20200623 14:44:19</t>
  </si>
  <si>
    <t>14:44:19</t>
  </si>
  <si>
    <t>20200623 14:46:12</t>
  </si>
  <si>
    <t>14:46:12</t>
  </si>
  <si>
    <t>20200623 14:47:39</t>
  </si>
  <si>
    <t>14:47:39</t>
  </si>
  <si>
    <t>20200623 14:47:52</t>
  </si>
  <si>
    <t>14:47:52</t>
  </si>
  <si>
    <t>20200623 14:48:11</t>
  </si>
  <si>
    <t>14:48:11</t>
  </si>
  <si>
    <t>20200623 14:56:40</t>
  </si>
  <si>
    <t>14:56:40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</si>
</sst>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A36"/>
  <sheetViews>
    <sheetView tabSelected="1" workbookViewId="0"/>
  </sheetViews>
  <sheetFormatPr defaultRowHeight="15"/>
  <sheetData>
    <row r="2" spans="1:157">
      <c r="A2" t="s">
        <v>25</v>
      </c>
      <c r="B2" t="s">
        <v>26</v>
      </c>
      <c r="C2" t="s">
        <v>28</v>
      </c>
      <c r="D2" t="s">
        <v>30</v>
      </c>
    </row>
    <row r="3" spans="1:157">
      <c r="B3" t="s">
        <v>27</v>
      </c>
      <c r="C3" t="s">
        <v>29</v>
      </c>
      <c r="D3" t="s">
        <v>31</v>
      </c>
    </row>
    <row r="4" spans="1:157">
      <c r="A4" t="s">
        <v>32</v>
      </c>
      <c r="B4" t="s">
        <v>33</v>
      </c>
    </row>
    <row r="5" spans="1:157">
      <c r="B5">
        <v>2</v>
      </c>
    </row>
    <row r="6" spans="1:157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57">
      <c r="B7">
        <v>0</v>
      </c>
      <c r="C7">
        <v>1</v>
      </c>
      <c r="D7">
        <v>0</v>
      </c>
      <c r="E7">
        <v>0</v>
      </c>
    </row>
    <row r="8" spans="1:157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57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57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57">
      <c r="B11">
        <v>0</v>
      </c>
      <c r="C11">
        <v>0</v>
      </c>
      <c r="D11">
        <v>0</v>
      </c>
      <c r="E11">
        <v>0</v>
      </c>
      <c r="F11">
        <v>1</v>
      </c>
    </row>
    <row r="12" spans="1:157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57">
      <c r="B13">
        <v>-6276</v>
      </c>
      <c r="C13">
        <v>6.6</v>
      </c>
      <c r="D13">
        <v>1.709e-05</v>
      </c>
      <c r="E13">
        <v>3.11</v>
      </c>
      <c r="F13" t="s">
        <v>70</v>
      </c>
      <c r="G13" t="s">
        <v>72</v>
      </c>
      <c r="H13">
        <v>0</v>
      </c>
    </row>
    <row r="14" spans="1:157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78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79</v>
      </c>
      <c r="BR14" t="s">
        <v>79</v>
      </c>
      <c r="BS14" t="s">
        <v>79</v>
      </c>
      <c r="BT14" t="s">
        <v>79</v>
      </c>
      <c r="BU14" t="s">
        <v>32</v>
      </c>
      <c r="BV14" t="s">
        <v>32</v>
      </c>
      <c r="BW14" t="s">
        <v>32</v>
      </c>
      <c r="BX14" t="s">
        <v>80</v>
      </c>
      <c r="BY14" t="s">
        <v>80</v>
      </c>
      <c r="BZ14" t="s">
        <v>80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84</v>
      </c>
      <c r="DT14" t="s">
        <v>84</v>
      </c>
      <c r="DU14" t="s">
        <v>84</v>
      </c>
      <c r="DV14" t="s">
        <v>84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85</v>
      </c>
      <c r="EI14" t="s">
        <v>85</v>
      </c>
      <c r="EJ14" t="s">
        <v>85</v>
      </c>
      <c r="EK14" t="s">
        <v>85</v>
      </c>
      <c r="EL14" t="s">
        <v>85</v>
      </c>
      <c r="EM14" t="s">
        <v>85</v>
      </c>
      <c r="EN14" t="s">
        <v>85</v>
      </c>
      <c r="EO14" t="s">
        <v>85</v>
      </c>
      <c r="EP14" t="s">
        <v>85</v>
      </c>
      <c r="EQ14" t="s">
        <v>85</v>
      </c>
      <c r="ER14" t="s">
        <v>85</v>
      </c>
      <c r="ES14" t="s">
        <v>85</v>
      </c>
      <c r="ET14" t="s">
        <v>85</v>
      </c>
      <c r="EU14" t="s">
        <v>85</v>
      </c>
      <c r="EV14" t="s">
        <v>85</v>
      </c>
      <c r="EW14" t="s">
        <v>85</v>
      </c>
      <c r="EX14" t="s">
        <v>85</v>
      </c>
      <c r="EY14" t="s">
        <v>85</v>
      </c>
      <c r="EZ14" t="s">
        <v>85</v>
      </c>
      <c r="FA14" t="s">
        <v>85</v>
      </c>
    </row>
    <row r="15" spans="1:157">
      <c r="A15" t="s">
        <v>86</v>
      </c>
      <c r="B15" t="s">
        <v>87</v>
      </c>
      <c r="C15" t="s">
        <v>88</v>
      </c>
      <c r="D15" t="s">
        <v>89</v>
      </c>
      <c r="E15" t="s">
        <v>90</v>
      </c>
      <c r="F15" t="s">
        <v>91</v>
      </c>
      <c r="G15" t="s">
        <v>92</v>
      </c>
      <c r="H15" t="s">
        <v>93</v>
      </c>
      <c r="I15" t="s">
        <v>94</v>
      </c>
      <c r="J15" t="s">
        <v>95</v>
      </c>
      <c r="K15" t="s">
        <v>96</v>
      </c>
      <c r="L15" t="s">
        <v>97</v>
      </c>
      <c r="M15" t="s">
        <v>98</v>
      </c>
      <c r="N15" t="s">
        <v>99</v>
      </c>
      <c r="O15" t="s">
        <v>100</v>
      </c>
      <c r="P15" t="s">
        <v>101</v>
      </c>
      <c r="Q15" t="s">
        <v>102</v>
      </c>
      <c r="R15" t="s">
        <v>103</v>
      </c>
      <c r="S15" t="s">
        <v>104</v>
      </c>
      <c r="T15" t="s">
        <v>105</v>
      </c>
      <c r="U15" t="s">
        <v>106</v>
      </c>
      <c r="V15" t="s">
        <v>107</v>
      </c>
      <c r="W15" t="s">
        <v>108</v>
      </c>
      <c r="X15" t="s">
        <v>109</v>
      </c>
      <c r="Y15" t="s">
        <v>110</v>
      </c>
      <c r="Z15" t="s">
        <v>111</v>
      </c>
      <c r="AA15" t="s">
        <v>112</v>
      </c>
      <c r="AB15" t="s">
        <v>113</v>
      </c>
      <c r="AC15" t="s">
        <v>114</v>
      </c>
      <c r="AD15" t="s">
        <v>115</v>
      </c>
      <c r="AE15" t="s">
        <v>116</v>
      </c>
      <c r="AF15" t="s">
        <v>76</v>
      </c>
      <c r="AG15" t="s">
        <v>117</v>
      </c>
      <c r="AH15" t="s">
        <v>118</v>
      </c>
      <c r="AI15" t="s">
        <v>119</v>
      </c>
      <c r="AJ15" t="s">
        <v>120</v>
      </c>
      <c r="AK15" t="s">
        <v>121</v>
      </c>
      <c r="AL15" t="s">
        <v>122</v>
      </c>
      <c r="AM15" t="s">
        <v>123</v>
      </c>
      <c r="AN15" t="s">
        <v>124</v>
      </c>
      <c r="AO15" t="s">
        <v>125</v>
      </c>
      <c r="AP15" t="s">
        <v>126</v>
      </c>
      <c r="AQ15" t="s">
        <v>127</v>
      </c>
      <c r="AR15" t="s">
        <v>128</v>
      </c>
      <c r="AS15" t="s">
        <v>129</v>
      </c>
      <c r="AT15" t="s">
        <v>130</v>
      </c>
      <c r="AU15" t="s">
        <v>131</v>
      </c>
      <c r="AV15" t="s">
        <v>132</v>
      </c>
      <c r="AW15" t="s">
        <v>133</v>
      </c>
      <c r="AX15" t="s">
        <v>134</v>
      </c>
      <c r="AY15" t="s">
        <v>135</v>
      </c>
      <c r="AZ15" t="s">
        <v>136</v>
      </c>
      <c r="BA15" t="s">
        <v>137</v>
      </c>
      <c r="BB15" t="s">
        <v>138</v>
      </c>
      <c r="BC15" t="s">
        <v>139</v>
      </c>
      <c r="BD15" t="s">
        <v>140</v>
      </c>
      <c r="BE15" t="s">
        <v>141</v>
      </c>
      <c r="BF15" t="s">
        <v>142</v>
      </c>
      <c r="BG15" t="s">
        <v>143</v>
      </c>
      <c r="BH15" t="s">
        <v>144</v>
      </c>
      <c r="BI15" t="s">
        <v>145</v>
      </c>
      <c r="BJ15" t="s">
        <v>146</v>
      </c>
      <c r="BK15" t="s">
        <v>147</v>
      </c>
      <c r="BL15" t="s">
        <v>148</v>
      </c>
      <c r="BM15" t="s">
        <v>149</v>
      </c>
      <c r="BN15" t="s">
        <v>150</v>
      </c>
      <c r="BO15" t="s">
        <v>151</v>
      </c>
      <c r="BP15" t="s">
        <v>152</v>
      </c>
      <c r="BQ15" t="s">
        <v>153</v>
      </c>
      <c r="BR15" t="s">
        <v>154</v>
      </c>
      <c r="BS15" t="s">
        <v>155</v>
      </c>
      <c r="BT15" t="s">
        <v>156</v>
      </c>
      <c r="BU15" t="s">
        <v>157</v>
      </c>
      <c r="BV15" t="s">
        <v>158</v>
      </c>
      <c r="BW15" t="s">
        <v>159</v>
      </c>
      <c r="BX15" t="s">
        <v>91</v>
      </c>
      <c r="BY15" t="s">
        <v>160</v>
      </c>
      <c r="BZ15" t="s">
        <v>161</v>
      </c>
      <c r="CA15" t="s">
        <v>162</v>
      </c>
      <c r="CB15" t="s">
        <v>163</v>
      </c>
      <c r="CC15" t="s">
        <v>164</v>
      </c>
      <c r="CD15" t="s">
        <v>165</v>
      </c>
      <c r="CE15" t="s">
        <v>166</v>
      </c>
      <c r="CF15" t="s">
        <v>167</v>
      </c>
      <c r="CG15" t="s">
        <v>168</v>
      </c>
      <c r="CH15" t="s">
        <v>169</v>
      </c>
      <c r="CI15" t="s">
        <v>170</v>
      </c>
      <c r="CJ15" t="s">
        <v>171</v>
      </c>
      <c r="CK15" t="s">
        <v>172</v>
      </c>
      <c r="CL15" t="s">
        <v>173</v>
      </c>
      <c r="CM15" t="s">
        <v>174</v>
      </c>
      <c r="CN15" t="s">
        <v>175</v>
      </c>
      <c r="CO15" t="s">
        <v>176</v>
      </c>
      <c r="CP15" t="s">
        <v>177</v>
      </c>
      <c r="CQ15" t="s">
        <v>178</v>
      </c>
      <c r="CR15" t="s">
        <v>179</v>
      </c>
      <c r="CS15" t="s">
        <v>180</v>
      </c>
      <c r="CT15" t="s">
        <v>181</v>
      </c>
      <c r="CU15" t="s">
        <v>182</v>
      </c>
      <c r="CV15" t="s">
        <v>183</v>
      </c>
      <c r="CW15" t="s">
        <v>184</v>
      </c>
      <c r="CX15" t="s">
        <v>185</v>
      </c>
      <c r="CY15" t="s">
        <v>186</v>
      </c>
      <c r="CZ15" t="s">
        <v>187</v>
      </c>
      <c r="DA15" t="s">
        <v>188</v>
      </c>
      <c r="DB15" t="s">
        <v>189</v>
      </c>
      <c r="DC15" t="s">
        <v>190</v>
      </c>
      <c r="DD15" t="s">
        <v>191</v>
      </c>
      <c r="DE15" t="s">
        <v>192</v>
      </c>
      <c r="DF15" t="s">
        <v>193</v>
      </c>
      <c r="DG15" t="s">
        <v>194</v>
      </c>
      <c r="DH15" t="s">
        <v>195</v>
      </c>
      <c r="DI15" t="s">
        <v>196</v>
      </c>
      <c r="DJ15" t="s">
        <v>87</v>
      </c>
      <c r="DK15" t="s">
        <v>90</v>
      </c>
      <c r="DL15" t="s">
        <v>197</v>
      </c>
      <c r="DM15" t="s">
        <v>198</v>
      </c>
      <c r="DN15" t="s">
        <v>199</v>
      </c>
      <c r="DO15" t="s">
        <v>200</v>
      </c>
      <c r="DP15" t="s">
        <v>201</v>
      </c>
      <c r="DQ15" t="s">
        <v>202</v>
      </c>
      <c r="DR15" t="s">
        <v>203</v>
      </c>
      <c r="DS15" t="s">
        <v>204</v>
      </c>
      <c r="DT15" t="s">
        <v>205</v>
      </c>
      <c r="DU15" t="s">
        <v>206</v>
      </c>
      <c r="DV15" t="s">
        <v>207</v>
      </c>
      <c r="DW15" t="s">
        <v>208</v>
      </c>
      <c r="DX15" t="s">
        <v>209</v>
      </c>
      <c r="DY15" t="s">
        <v>210</v>
      </c>
      <c r="DZ15" t="s">
        <v>211</v>
      </c>
      <c r="EA15" t="s">
        <v>212</v>
      </c>
      <c r="EB15" t="s">
        <v>213</v>
      </c>
      <c r="EC15" t="s">
        <v>214</v>
      </c>
      <c r="ED15" t="s">
        <v>215</v>
      </c>
      <c r="EE15" t="s">
        <v>216</v>
      </c>
      <c r="EF15" t="s">
        <v>217</v>
      </c>
      <c r="EG15" t="s">
        <v>218</v>
      </c>
      <c r="EH15" t="s">
        <v>219</v>
      </c>
      <c r="EI15" t="s">
        <v>220</v>
      </c>
      <c r="EJ15" t="s">
        <v>221</v>
      </c>
      <c r="EK15" t="s">
        <v>222</v>
      </c>
      <c r="EL15" t="s">
        <v>223</v>
      </c>
      <c r="EM15" t="s">
        <v>224</v>
      </c>
      <c r="EN15" t="s">
        <v>225</v>
      </c>
      <c r="EO15" t="s">
        <v>226</v>
      </c>
      <c r="EP15" t="s">
        <v>227</v>
      </c>
      <c r="EQ15" t="s">
        <v>228</v>
      </c>
      <c r="ER15" t="s">
        <v>229</v>
      </c>
      <c r="ES15" t="s">
        <v>230</v>
      </c>
      <c r="ET15" t="s">
        <v>231</v>
      </c>
      <c r="EU15" t="s">
        <v>232</v>
      </c>
      <c r="EV15" t="s">
        <v>233</v>
      </c>
      <c r="EW15" t="s">
        <v>234</v>
      </c>
      <c r="EX15" t="s">
        <v>235</v>
      </c>
      <c r="EY15" t="s">
        <v>236</v>
      </c>
      <c r="EZ15" t="s">
        <v>237</v>
      </c>
      <c r="FA15" t="s">
        <v>238</v>
      </c>
    </row>
    <row r="16" spans="1:157">
      <c r="B16" t="s">
        <v>239</v>
      </c>
      <c r="C16" t="s">
        <v>239</v>
      </c>
      <c r="F16" t="s">
        <v>239</v>
      </c>
      <c r="G16" t="s">
        <v>240</v>
      </c>
      <c r="H16" t="s">
        <v>241</v>
      </c>
      <c r="I16" t="s">
        <v>242</v>
      </c>
      <c r="J16" t="s">
        <v>242</v>
      </c>
      <c r="K16" t="s">
        <v>165</v>
      </c>
      <c r="L16" t="s">
        <v>165</v>
      </c>
      <c r="M16" t="s">
        <v>240</v>
      </c>
      <c r="N16" t="s">
        <v>240</v>
      </c>
      <c r="O16" t="s">
        <v>240</v>
      </c>
      <c r="P16" t="s">
        <v>240</v>
      </c>
      <c r="Q16" t="s">
        <v>243</v>
      </c>
      <c r="R16" t="s">
        <v>244</v>
      </c>
      <c r="S16" t="s">
        <v>244</v>
      </c>
      <c r="T16" t="s">
        <v>245</v>
      </c>
      <c r="U16" t="s">
        <v>246</v>
      </c>
      <c r="V16" t="s">
        <v>245</v>
      </c>
      <c r="W16" t="s">
        <v>245</v>
      </c>
      <c r="X16" t="s">
        <v>245</v>
      </c>
      <c r="Y16" t="s">
        <v>243</v>
      </c>
      <c r="Z16" t="s">
        <v>243</v>
      </c>
      <c r="AA16" t="s">
        <v>243</v>
      </c>
      <c r="AB16" t="s">
        <v>243</v>
      </c>
      <c r="AF16" t="s">
        <v>247</v>
      </c>
      <c r="AG16" t="s">
        <v>246</v>
      </c>
      <c r="AI16" t="s">
        <v>246</v>
      </c>
      <c r="AJ16" t="s">
        <v>247</v>
      </c>
      <c r="AP16" t="s">
        <v>241</v>
      </c>
      <c r="AV16" t="s">
        <v>241</v>
      </c>
      <c r="AW16" t="s">
        <v>241</v>
      </c>
      <c r="AX16" t="s">
        <v>241</v>
      </c>
      <c r="AZ16" t="s">
        <v>248</v>
      </c>
      <c r="BJ16" t="s">
        <v>249</v>
      </c>
      <c r="BK16" t="s">
        <v>249</v>
      </c>
      <c r="BL16" t="s">
        <v>249</v>
      </c>
      <c r="BM16" t="s">
        <v>241</v>
      </c>
      <c r="BO16" t="s">
        <v>250</v>
      </c>
      <c r="BQ16" t="s">
        <v>241</v>
      </c>
      <c r="BR16" t="s">
        <v>241</v>
      </c>
      <c r="BT16" t="s">
        <v>251</v>
      </c>
      <c r="BU16" t="s">
        <v>252</v>
      </c>
      <c r="BX16" t="s">
        <v>239</v>
      </c>
      <c r="BY16" t="s">
        <v>242</v>
      </c>
      <c r="BZ16" t="s">
        <v>242</v>
      </c>
      <c r="CA16" t="s">
        <v>253</v>
      </c>
      <c r="CB16" t="s">
        <v>253</v>
      </c>
      <c r="CC16" t="s">
        <v>247</v>
      </c>
      <c r="CD16" t="s">
        <v>245</v>
      </c>
      <c r="CE16" t="s">
        <v>245</v>
      </c>
      <c r="CF16" t="s">
        <v>244</v>
      </c>
      <c r="CG16" t="s">
        <v>244</v>
      </c>
      <c r="CH16" t="s">
        <v>244</v>
      </c>
      <c r="CI16" t="s">
        <v>244</v>
      </c>
      <c r="CJ16" t="s">
        <v>244</v>
      </c>
      <c r="CK16" t="s">
        <v>254</v>
      </c>
      <c r="CL16" t="s">
        <v>241</v>
      </c>
      <c r="CM16" t="s">
        <v>241</v>
      </c>
      <c r="CN16" t="s">
        <v>241</v>
      </c>
      <c r="CS16" t="s">
        <v>241</v>
      </c>
      <c r="CV16" t="s">
        <v>244</v>
      </c>
      <c r="CW16" t="s">
        <v>244</v>
      </c>
      <c r="CX16" t="s">
        <v>244</v>
      </c>
      <c r="CY16" t="s">
        <v>244</v>
      </c>
      <c r="CZ16" t="s">
        <v>244</v>
      </c>
      <c r="DA16" t="s">
        <v>241</v>
      </c>
      <c r="DB16" t="s">
        <v>241</v>
      </c>
      <c r="DC16" t="s">
        <v>241</v>
      </c>
      <c r="DD16" t="s">
        <v>239</v>
      </c>
      <c r="DF16" t="s">
        <v>255</v>
      </c>
      <c r="DG16" t="s">
        <v>255</v>
      </c>
      <c r="DI16" t="s">
        <v>239</v>
      </c>
      <c r="DJ16" t="s">
        <v>256</v>
      </c>
      <c r="DM16" t="s">
        <v>257</v>
      </c>
      <c r="DN16" t="s">
        <v>258</v>
      </c>
      <c r="DO16" t="s">
        <v>257</v>
      </c>
      <c r="DP16" t="s">
        <v>258</v>
      </c>
      <c r="DQ16" t="s">
        <v>246</v>
      </c>
      <c r="DR16" t="s">
        <v>246</v>
      </c>
      <c r="DS16" t="s">
        <v>242</v>
      </c>
      <c r="DT16" t="s">
        <v>259</v>
      </c>
      <c r="DU16" t="s">
        <v>242</v>
      </c>
      <c r="DX16" t="s">
        <v>260</v>
      </c>
      <c r="EA16" t="s">
        <v>253</v>
      </c>
      <c r="EB16" t="s">
        <v>261</v>
      </c>
      <c r="EC16" t="s">
        <v>253</v>
      </c>
      <c r="EH16" t="s">
        <v>246</v>
      </c>
      <c r="EI16" t="s">
        <v>246</v>
      </c>
      <c r="EJ16" t="s">
        <v>257</v>
      </c>
      <c r="EK16" t="s">
        <v>258</v>
      </c>
      <c r="EM16" t="s">
        <v>247</v>
      </c>
      <c r="EN16" t="s">
        <v>247</v>
      </c>
      <c r="EO16" t="s">
        <v>244</v>
      </c>
      <c r="EP16" t="s">
        <v>244</v>
      </c>
      <c r="EQ16" t="s">
        <v>244</v>
      </c>
      <c r="ER16" t="s">
        <v>244</v>
      </c>
      <c r="ES16" t="s">
        <v>244</v>
      </c>
      <c r="ET16" t="s">
        <v>246</v>
      </c>
      <c r="EU16" t="s">
        <v>246</v>
      </c>
      <c r="EV16" t="s">
        <v>246</v>
      </c>
      <c r="EW16" t="s">
        <v>244</v>
      </c>
      <c r="EX16" t="s">
        <v>242</v>
      </c>
      <c r="EY16" t="s">
        <v>253</v>
      </c>
      <c r="EZ16" t="s">
        <v>246</v>
      </c>
      <c r="FA16" t="s">
        <v>246</v>
      </c>
    </row>
    <row r="17" spans="1:157">
      <c r="A17">
        <v>1</v>
      </c>
      <c r="B17">
        <v>1592958037.6</v>
      </c>
      <c r="C17">
        <v>0</v>
      </c>
      <c r="D17" t="s">
        <v>262</v>
      </c>
      <c r="E17" t="s">
        <v>263</v>
      </c>
      <c r="F17">
        <v>1592958012.18064</v>
      </c>
      <c r="G17">
        <f>CC17*AH17*(CA17-CB17)/(100*BU17*(1000-AH17*CA17))</f>
        <v>0</v>
      </c>
      <c r="H17">
        <f>CC17*AH17*(BZ17-BY17*(1000-AH17*CB17)/(1000-AH17*CA17))/(100*BU17)</f>
        <v>0</v>
      </c>
      <c r="I17">
        <f>BY17 - IF(AH17&gt;1, H17*BU17*100.0/(AJ17*CK17), 0)</f>
        <v>0</v>
      </c>
      <c r="J17">
        <f>((P17-G17/2)*I17-H17)/(P17+G17/2)</f>
        <v>0</v>
      </c>
      <c r="K17">
        <f>J17*(CD17+CE17)/1000.0</f>
        <v>0</v>
      </c>
      <c r="L17">
        <f>(BY17 - IF(AH17&gt;1, H17*BU17*100.0/(AJ17*CK17), 0))*(CD17+CE17)/1000.0</f>
        <v>0</v>
      </c>
      <c r="M17">
        <f>2.0/((1/O17-1/N17)+SIGN(O17)*SQRT((1/O17-1/N17)*(1/O17-1/N17) + 4*BV17/((BV17+1)*(BV17+1))*(2*1/O17*1/N17-1/N17*1/N17)))</f>
        <v>0</v>
      </c>
      <c r="N17">
        <f>AE17+AD17*BU17+AC17*BU17*BU17</f>
        <v>0</v>
      </c>
      <c r="O17">
        <f>G17*(1000-(1000*0.61365*exp(17.502*S17/(240.97+S17))/(CD17+CE17)+CA17)/2)/(1000*0.61365*exp(17.502*S17/(240.97+S17))/(CD17+CE17)-CA17)</f>
        <v>0</v>
      </c>
      <c r="P17">
        <f>1/((BV17+1)/(M17/1.6)+1/(N17/1.37)) + BV17/((BV17+1)/(M17/1.6) + BV17/(N17/1.37))</f>
        <v>0</v>
      </c>
      <c r="Q17">
        <f>(BR17*BT17)</f>
        <v>0</v>
      </c>
      <c r="R17">
        <f>(CF17+(Q17+2*0.95*5.67E-8*(((CF17+$B$7)+273)^4-(CF17+273)^4)-44100*G17)/(1.84*29.3*N17+8*0.95*5.67E-8*(CF17+273)^3))</f>
        <v>0</v>
      </c>
      <c r="S17">
        <f>($C$7*CG17+$D$7*CH17+$E$7*R17)</f>
        <v>0</v>
      </c>
      <c r="T17">
        <f>0.61365*exp(17.502*S17/(240.97+S17))</f>
        <v>0</v>
      </c>
      <c r="U17">
        <f>(V17/W17*100)</f>
        <v>0</v>
      </c>
      <c r="V17">
        <f>CA17*(CD17+CE17)/1000</f>
        <v>0</v>
      </c>
      <c r="W17">
        <f>0.61365*exp(17.502*CF17/(240.97+CF17))</f>
        <v>0</v>
      </c>
      <c r="X17">
        <f>(T17-CA17*(CD17+CE17)/1000)</f>
        <v>0</v>
      </c>
      <c r="Y17">
        <f>(-G17*44100)</f>
        <v>0</v>
      </c>
      <c r="Z17">
        <f>2*29.3*N17*0.92*(CF17-S17)</f>
        <v>0</v>
      </c>
      <c r="AA17">
        <f>2*0.95*5.67E-8*(((CF17+$B$7)+273)^4-(S17+273)^4)</f>
        <v>0</v>
      </c>
      <c r="AB17">
        <f>Q17+AA17+Y17+Z17</f>
        <v>0</v>
      </c>
      <c r="AC17">
        <v>-0.041978824894079</v>
      </c>
      <c r="AD17">
        <v>0.0471249084906455</v>
      </c>
      <c r="AE17">
        <v>3.50784623538382</v>
      </c>
      <c r="AF17">
        <v>194</v>
      </c>
      <c r="AG17">
        <v>39</v>
      </c>
      <c r="AH17">
        <f>IF(AF17*$H$13&gt;=AJ17,1.0,(AJ17/(AJ17-AF17*$H$13)))</f>
        <v>0</v>
      </c>
      <c r="AI17">
        <f>(AH17-1)*100</f>
        <v>0</v>
      </c>
      <c r="AJ17">
        <f>MAX(0,($B$13+$C$13*CK17)/(1+$D$13*CK17)*CD17/(CF17+273)*$E$13)</f>
        <v>0</v>
      </c>
      <c r="AK17" t="s">
        <v>264</v>
      </c>
      <c r="AL17">
        <v>0</v>
      </c>
      <c r="AM17">
        <v>0</v>
      </c>
      <c r="AN17">
        <f>AM17-AL17</f>
        <v>0</v>
      </c>
      <c r="AO17">
        <f>AN17/AM17</f>
        <v>0</v>
      </c>
      <c r="AP17">
        <v>0</v>
      </c>
      <c r="AQ17" t="s">
        <v>264</v>
      </c>
      <c r="AR17">
        <v>0</v>
      </c>
      <c r="AS17">
        <v>0</v>
      </c>
      <c r="AT17">
        <f>1-AR17/AS17</f>
        <v>0</v>
      </c>
      <c r="AU17">
        <v>0.5</v>
      </c>
      <c r="AV17">
        <f>BR17</f>
        <v>0</v>
      </c>
      <c r="AW17">
        <f>H17</f>
        <v>0</v>
      </c>
      <c r="AX17">
        <f>AT17*AU17*AV17</f>
        <v>0</v>
      </c>
      <c r="AY17">
        <f>BD17/AS17</f>
        <v>0</v>
      </c>
      <c r="AZ17">
        <f>(AW17-AP17)/AV17</f>
        <v>0</v>
      </c>
      <c r="BA17">
        <f>(AM17-AS17)/AS17</f>
        <v>0</v>
      </c>
      <c r="BB17" t="s">
        <v>264</v>
      </c>
      <c r="BC17">
        <v>0</v>
      </c>
      <c r="BD17">
        <f>AS17-BC17</f>
        <v>0</v>
      </c>
      <c r="BE17">
        <f>(AS17-AR17)/(AS17-BC17)</f>
        <v>0</v>
      </c>
      <c r="BF17">
        <f>(AM17-AS17)/(AM17-BC17)</f>
        <v>0</v>
      </c>
      <c r="BG17">
        <f>(AS17-AR17)/(AS17-AL17)</f>
        <v>0</v>
      </c>
      <c r="BH17">
        <f>(AM17-AS17)/(AM17-AL17)</f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f>$B$11*CL17+$C$11*CM17+$F$11*CN17</f>
        <v>0</v>
      </c>
      <c r="BR17">
        <f>BQ17*BS17</f>
        <v>0</v>
      </c>
      <c r="BS17">
        <f>($B$11*$D$9+$C$11*$D$9+$F$11*((DA17+CS17)/MAX(DA17+CS17+DB17, 0.1)*$I$9+DB17/MAX(DA17+CS17+DB17, 0.1)*$J$9))/($B$11+$C$11+$F$11)</f>
        <v>0</v>
      </c>
      <c r="BT17">
        <f>($B$11*$K$9+$C$11*$K$9+$F$11*((DA17+CS17)/MAX(DA17+CS17+DB17, 0.1)*$P$9+DB17/MAX(DA17+CS17+DB17, 0.1)*$Q$9))/($B$11+$C$11+$F$11)</f>
        <v>0</v>
      </c>
      <c r="BU17">
        <v>6</v>
      </c>
      <c r="BV17">
        <v>0.5</v>
      </c>
      <c r="BW17" t="s">
        <v>265</v>
      </c>
      <c r="BX17">
        <v>1592958012.18064</v>
      </c>
      <c r="BY17">
        <v>401.403064516129</v>
      </c>
      <c r="BZ17">
        <v>411.176612903226</v>
      </c>
      <c r="CA17">
        <v>28.470335483871</v>
      </c>
      <c r="CB17">
        <v>26.2629774193548</v>
      </c>
      <c r="CC17">
        <v>500.148193548387</v>
      </c>
      <c r="CD17">
        <v>101.172774193548</v>
      </c>
      <c r="CE17">
        <v>0.0360350516129032</v>
      </c>
      <c r="CF17">
        <v>33.1811741935484</v>
      </c>
      <c r="CG17">
        <v>32.3776258064516</v>
      </c>
      <c r="CH17">
        <v>999.9</v>
      </c>
      <c r="CI17">
        <v>0</v>
      </c>
      <c r="CJ17">
        <v>0</v>
      </c>
      <c r="CK17">
        <v>10006.0493548387</v>
      </c>
      <c r="CL17">
        <v>0</v>
      </c>
      <c r="CM17">
        <v>2.90540096774194</v>
      </c>
      <c r="CN17">
        <v>999.962225806452</v>
      </c>
      <c r="CO17">
        <v>0.959996290322581</v>
      </c>
      <c r="CP17">
        <v>0.0400036032258064</v>
      </c>
      <c r="CQ17">
        <v>0</v>
      </c>
      <c r="CR17">
        <v>1100.61290322581</v>
      </c>
      <c r="CS17">
        <v>5.00059</v>
      </c>
      <c r="CT17">
        <v>11069.7322580645</v>
      </c>
      <c r="CU17">
        <v>9587.38903225806</v>
      </c>
      <c r="CV17">
        <v>42.808</v>
      </c>
      <c r="CW17">
        <v>45.5</v>
      </c>
      <c r="CX17">
        <v>44.304</v>
      </c>
      <c r="CY17">
        <v>45.175</v>
      </c>
      <c r="CZ17">
        <v>45.125</v>
      </c>
      <c r="DA17">
        <v>955.160967741936</v>
      </c>
      <c r="DB17">
        <v>39.8006451612903</v>
      </c>
      <c r="DC17">
        <v>0</v>
      </c>
      <c r="DD17">
        <v>1592958037.1</v>
      </c>
      <c r="DE17">
        <v>1084.75884615385</v>
      </c>
      <c r="DF17">
        <v>-43.6229059925368</v>
      </c>
      <c r="DG17">
        <v>-442.926495817702</v>
      </c>
      <c r="DH17">
        <v>10908.3076923077</v>
      </c>
      <c r="DI17">
        <v>15</v>
      </c>
      <c r="DJ17">
        <v>0</v>
      </c>
      <c r="DK17" t="s">
        <v>266</v>
      </c>
      <c r="DL17">
        <v>0</v>
      </c>
      <c r="DM17">
        <v>1.64</v>
      </c>
      <c r="DN17">
        <v>0.445</v>
      </c>
      <c r="DO17">
        <v>0</v>
      </c>
      <c r="DP17">
        <v>0</v>
      </c>
      <c r="DQ17">
        <v>0</v>
      </c>
      <c r="DR17">
        <v>0</v>
      </c>
      <c r="DS17">
        <v>-1.68756992682927</v>
      </c>
      <c r="DT17">
        <v>15.3450355400697</v>
      </c>
      <c r="DU17">
        <v>2.44379221001543</v>
      </c>
      <c r="DV17">
        <v>0</v>
      </c>
      <c r="DW17">
        <v>1086.67823529412</v>
      </c>
      <c r="DX17">
        <v>-46.3353044662618</v>
      </c>
      <c r="DY17">
        <v>4.53387087609554</v>
      </c>
      <c r="DZ17">
        <v>0</v>
      </c>
      <c r="EA17">
        <v>0.284811431707317</v>
      </c>
      <c r="EB17">
        <v>-3.66861923205575</v>
      </c>
      <c r="EC17">
        <v>0.579952063435996</v>
      </c>
      <c r="ED17">
        <v>0</v>
      </c>
      <c r="EE17">
        <v>0</v>
      </c>
      <c r="EF17">
        <v>3</v>
      </c>
      <c r="EG17" t="s">
        <v>267</v>
      </c>
      <c r="EH17">
        <v>100</v>
      </c>
      <c r="EI17">
        <v>100</v>
      </c>
      <c r="EJ17">
        <v>1.64</v>
      </c>
      <c r="EK17">
        <v>0.445</v>
      </c>
      <c r="EL17">
        <v>2</v>
      </c>
      <c r="EM17">
        <v>292.802</v>
      </c>
      <c r="EN17">
        <v>269.236</v>
      </c>
      <c r="EO17">
        <v>32.0927</v>
      </c>
      <c r="EP17">
        <v>30.9563</v>
      </c>
      <c r="EQ17">
        <v>29.9984</v>
      </c>
      <c r="ER17">
        <v>31.0102</v>
      </c>
      <c r="ES17">
        <v>30.9831</v>
      </c>
      <c r="ET17">
        <v>19.7327</v>
      </c>
      <c r="EU17">
        <v>26.5253</v>
      </c>
      <c r="EV17">
        <v>0</v>
      </c>
      <c r="EW17">
        <v>32.0765</v>
      </c>
      <c r="EX17">
        <v>408.431</v>
      </c>
      <c r="EY17">
        <v>26.8672</v>
      </c>
      <c r="EZ17">
        <v>98.6756</v>
      </c>
      <c r="FA17">
        <v>100.223</v>
      </c>
    </row>
    <row r="18" spans="1:157">
      <c r="A18">
        <v>2</v>
      </c>
      <c r="B18">
        <v>1592958097.6</v>
      </c>
      <c r="C18">
        <v>60</v>
      </c>
      <c r="D18" t="s">
        <v>268</v>
      </c>
      <c r="E18" t="s">
        <v>269</v>
      </c>
      <c r="F18">
        <v>1592958089.6</v>
      </c>
      <c r="G18">
        <f>CC18*AH18*(CA18-CB18)/(100*BU18*(1000-AH18*CA18))</f>
        <v>0</v>
      </c>
      <c r="H18">
        <f>CC18*AH18*(BZ18-BY18*(1000-AH18*CB18)/(1000-AH18*CA18))/(100*BU18)</f>
        <v>0</v>
      </c>
      <c r="I18">
        <f>BY18 - IF(AH18&gt;1, H18*BU18*100.0/(AJ18*CK18), 0)</f>
        <v>0</v>
      </c>
      <c r="J18">
        <f>((P18-G18/2)*I18-H18)/(P18+G18/2)</f>
        <v>0</v>
      </c>
      <c r="K18">
        <f>J18*(CD18+CE18)/1000.0</f>
        <v>0</v>
      </c>
      <c r="L18">
        <f>(BY18 - IF(AH18&gt;1, H18*BU18*100.0/(AJ18*CK18), 0))*(CD18+CE18)/1000.0</f>
        <v>0</v>
      </c>
      <c r="M18">
        <f>2.0/((1/O18-1/N18)+SIGN(O18)*SQRT((1/O18-1/N18)*(1/O18-1/N18) + 4*BV18/((BV18+1)*(BV18+1))*(2*1/O18*1/N18-1/N18*1/N18)))</f>
        <v>0</v>
      </c>
      <c r="N18">
        <f>AE18+AD18*BU18+AC18*BU18*BU18</f>
        <v>0</v>
      </c>
      <c r="O18">
        <f>G18*(1000-(1000*0.61365*exp(17.502*S18/(240.97+S18))/(CD18+CE18)+CA18)/2)/(1000*0.61365*exp(17.502*S18/(240.97+S18))/(CD18+CE18)-CA18)</f>
        <v>0</v>
      </c>
      <c r="P18">
        <f>1/((BV18+1)/(M18/1.6)+1/(N18/1.37)) + BV18/((BV18+1)/(M18/1.6) + BV18/(N18/1.37))</f>
        <v>0</v>
      </c>
      <c r="Q18">
        <f>(BR18*BT18)</f>
        <v>0</v>
      </c>
      <c r="R18">
        <f>(CF18+(Q18+2*0.95*5.67E-8*(((CF18+$B$7)+273)^4-(CF18+273)^4)-44100*G18)/(1.84*29.3*N18+8*0.95*5.67E-8*(CF18+273)^3))</f>
        <v>0</v>
      </c>
      <c r="S18">
        <f>($C$7*CG18+$D$7*CH18+$E$7*R18)</f>
        <v>0</v>
      </c>
      <c r="T18">
        <f>0.61365*exp(17.502*S18/(240.97+S18))</f>
        <v>0</v>
      </c>
      <c r="U18">
        <f>(V18/W18*100)</f>
        <v>0</v>
      </c>
      <c r="V18">
        <f>CA18*(CD18+CE18)/1000</f>
        <v>0</v>
      </c>
      <c r="W18">
        <f>0.61365*exp(17.502*CF18/(240.97+CF18))</f>
        <v>0</v>
      </c>
      <c r="X18">
        <f>(T18-CA18*(CD18+CE18)/1000)</f>
        <v>0</v>
      </c>
      <c r="Y18">
        <f>(-G18*44100)</f>
        <v>0</v>
      </c>
      <c r="Z18">
        <f>2*29.3*N18*0.92*(CF18-S18)</f>
        <v>0</v>
      </c>
      <c r="AA18">
        <f>2*0.95*5.67E-8*(((CF18+$B$7)+273)^4-(S18+273)^4)</f>
        <v>0</v>
      </c>
      <c r="AB18">
        <f>Q18+AA18+Y18+Z18</f>
        <v>0</v>
      </c>
      <c r="AC18">
        <v>-0.0419452276594255</v>
      </c>
      <c r="AD18">
        <v>0.0470871926514675</v>
      </c>
      <c r="AE18">
        <v>3.50562955538707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MAX(0,($B$13+$C$13*CK18)/(1+$D$13*CK18)*CD18/(CF18+273)*$E$13)</f>
        <v>0</v>
      </c>
      <c r="AK18" t="s">
        <v>264</v>
      </c>
      <c r="AL18">
        <v>0</v>
      </c>
      <c r="AM18">
        <v>0</v>
      </c>
      <c r="AN18">
        <f>AM18-AL18</f>
        <v>0</v>
      </c>
      <c r="AO18">
        <f>AN18/AM18</f>
        <v>0</v>
      </c>
      <c r="AP18">
        <v>0</v>
      </c>
      <c r="AQ18" t="s">
        <v>264</v>
      </c>
      <c r="AR18">
        <v>0</v>
      </c>
      <c r="AS18">
        <v>0</v>
      </c>
      <c r="AT18">
        <f>1-AR18/AS18</f>
        <v>0</v>
      </c>
      <c r="AU18">
        <v>0.5</v>
      </c>
      <c r="AV18">
        <f>BR18</f>
        <v>0</v>
      </c>
      <c r="AW18">
        <f>H18</f>
        <v>0</v>
      </c>
      <c r="AX18">
        <f>AT18*AU18*AV18</f>
        <v>0</v>
      </c>
      <c r="AY18">
        <f>BD18/AS18</f>
        <v>0</v>
      </c>
      <c r="AZ18">
        <f>(AW18-AP18)/AV18</f>
        <v>0</v>
      </c>
      <c r="BA18">
        <f>(AM18-AS18)/AS18</f>
        <v>0</v>
      </c>
      <c r="BB18" t="s">
        <v>264</v>
      </c>
      <c r="BC18">
        <v>0</v>
      </c>
      <c r="BD18">
        <f>AS18-BC18</f>
        <v>0</v>
      </c>
      <c r="BE18">
        <f>(AS18-AR18)/(AS18-BC18)</f>
        <v>0</v>
      </c>
      <c r="BF18">
        <f>(AM18-AS18)/(AM18-BC18)</f>
        <v>0</v>
      </c>
      <c r="BG18">
        <f>(AS18-AR18)/(AS18-AL18)</f>
        <v>0</v>
      </c>
      <c r="BH18">
        <f>(AM18-AS18)/(AM18-AL18)</f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f>$B$11*CL18+$C$11*CM18+$F$11*CN18</f>
        <v>0</v>
      </c>
      <c r="BR18">
        <f>BQ18*BS18</f>
        <v>0</v>
      </c>
      <c r="BS18">
        <f>($B$11*$D$9+$C$11*$D$9+$F$11*((DA18+CS18)/MAX(DA18+CS18+DB18, 0.1)*$I$9+DB18/MAX(DA18+CS18+DB18, 0.1)*$J$9))/($B$11+$C$11+$F$11)</f>
        <v>0</v>
      </c>
      <c r="BT18">
        <f>($B$11*$K$9+$C$11*$K$9+$F$11*((DA18+CS18)/MAX(DA18+CS18+DB18, 0.1)*$P$9+DB18/MAX(DA18+CS18+DB18, 0.1)*$Q$9))/($B$11+$C$11+$F$11)</f>
        <v>0</v>
      </c>
      <c r="BU18">
        <v>6</v>
      </c>
      <c r="BV18">
        <v>0.5</v>
      </c>
      <c r="BW18" t="s">
        <v>265</v>
      </c>
      <c r="BX18">
        <v>1592958089.6</v>
      </c>
      <c r="BY18">
        <v>400.24335483871</v>
      </c>
      <c r="BZ18">
        <v>409.932741935484</v>
      </c>
      <c r="CA18">
        <v>28.7486838709677</v>
      </c>
      <c r="CB18">
        <v>26.8637064516129</v>
      </c>
      <c r="CC18">
        <v>500.021193548387</v>
      </c>
      <c r="CD18">
        <v>101.176451612903</v>
      </c>
      <c r="CE18">
        <v>0.0331608451612903</v>
      </c>
      <c r="CF18">
        <v>33.2414806451613</v>
      </c>
      <c r="CG18">
        <v>32.4980451612903</v>
      </c>
      <c r="CH18">
        <v>999.9</v>
      </c>
      <c r="CI18">
        <v>0</v>
      </c>
      <c r="CJ18">
        <v>0</v>
      </c>
      <c r="CK18">
        <v>9997.67774193548</v>
      </c>
      <c r="CL18">
        <v>0</v>
      </c>
      <c r="CM18">
        <v>2.90345</v>
      </c>
      <c r="CN18">
        <v>1000.01812903226</v>
      </c>
      <c r="CO18">
        <v>0.959995032258065</v>
      </c>
      <c r="CP18">
        <v>0.0400048225806451</v>
      </c>
      <c r="CQ18">
        <v>0</v>
      </c>
      <c r="CR18">
        <v>1055.07</v>
      </c>
      <c r="CS18">
        <v>5.00059</v>
      </c>
      <c r="CT18">
        <v>10606.6903225806</v>
      </c>
      <c r="CU18">
        <v>9587.91774193548</v>
      </c>
      <c r="CV18">
        <v>42.762</v>
      </c>
      <c r="CW18">
        <v>45.4857741935484</v>
      </c>
      <c r="CX18">
        <v>44.25</v>
      </c>
      <c r="CY18">
        <v>45.125</v>
      </c>
      <c r="CZ18">
        <v>45.125</v>
      </c>
      <c r="DA18">
        <v>955.211612903226</v>
      </c>
      <c r="DB18">
        <v>39.8038709677419</v>
      </c>
      <c r="DC18">
        <v>0</v>
      </c>
      <c r="DD18">
        <v>1592958097.1</v>
      </c>
      <c r="DE18">
        <v>1055.02615384615</v>
      </c>
      <c r="DF18">
        <v>-20.4061538343494</v>
      </c>
      <c r="DG18">
        <v>-212.270085361532</v>
      </c>
      <c r="DH18">
        <v>10605.6884615385</v>
      </c>
      <c r="DI18">
        <v>15</v>
      </c>
      <c r="DJ18">
        <v>0</v>
      </c>
      <c r="DK18" t="s">
        <v>266</v>
      </c>
      <c r="DL18">
        <v>0</v>
      </c>
      <c r="DM18">
        <v>1.64</v>
      </c>
      <c r="DN18">
        <v>0.445</v>
      </c>
      <c r="DO18">
        <v>0</v>
      </c>
      <c r="DP18">
        <v>0</v>
      </c>
      <c r="DQ18">
        <v>0</v>
      </c>
      <c r="DR18">
        <v>0</v>
      </c>
      <c r="DS18">
        <v>-9.74597829268293</v>
      </c>
      <c r="DT18">
        <v>1.39610466898954</v>
      </c>
      <c r="DU18">
        <v>0.139981681691856</v>
      </c>
      <c r="DV18">
        <v>0</v>
      </c>
      <c r="DW18">
        <v>1055.89323529412</v>
      </c>
      <c r="DX18">
        <v>-21.1096632027049</v>
      </c>
      <c r="DY18">
        <v>2.07982708640468</v>
      </c>
      <c r="DZ18">
        <v>0</v>
      </c>
      <c r="EA18">
        <v>1.9123087804878</v>
      </c>
      <c r="EB18">
        <v>-0.553208780487802</v>
      </c>
      <c r="EC18">
        <v>0.0587310218520083</v>
      </c>
      <c r="ED18">
        <v>0</v>
      </c>
      <c r="EE18">
        <v>0</v>
      </c>
      <c r="EF18">
        <v>3</v>
      </c>
      <c r="EG18" t="s">
        <v>267</v>
      </c>
      <c r="EH18">
        <v>100</v>
      </c>
      <c r="EI18">
        <v>100</v>
      </c>
      <c r="EJ18">
        <v>1.64</v>
      </c>
      <c r="EK18">
        <v>0.445</v>
      </c>
      <c r="EL18">
        <v>2</v>
      </c>
      <c r="EM18">
        <v>516.716</v>
      </c>
      <c r="EN18">
        <v>440.493</v>
      </c>
      <c r="EO18">
        <v>32.2833</v>
      </c>
      <c r="EP18">
        <v>30.7026</v>
      </c>
      <c r="EQ18">
        <v>29.9987</v>
      </c>
      <c r="ER18">
        <v>30.7458</v>
      </c>
      <c r="ES18">
        <v>30.7119</v>
      </c>
      <c r="ET18">
        <v>19.8223</v>
      </c>
      <c r="EU18">
        <v>26.1552</v>
      </c>
      <c r="EV18">
        <v>0</v>
      </c>
      <c r="EW18">
        <v>32.1519</v>
      </c>
      <c r="EX18">
        <v>409.582</v>
      </c>
      <c r="EY18">
        <v>27.0557</v>
      </c>
      <c r="EZ18">
        <v>98.7211</v>
      </c>
      <c r="FA18">
        <v>100.26</v>
      </c>
    </row>
    <row r="19" spans="1:157">
      <c r="A19">
        <v>3</v>
      </c>
      <c r="B19">
        <v>1592958768</v>
      </c>
      <c r="C19">
        <v>730.400000095367</v>
      </c>
      <c r="D19" t="s">
        <v>273</v>
      </c>
      <c r="E19" t="s">
        <v>274</v>
      </c>
      <c r="F19">
        <v>1592958760</v>
      </c>
      <c r="G19">
        <f>CC19*AH19*(CA19-CB19)/(100*BU19*(1000-AH19*CA19))</f>
        <v>0</v>
      </c>
      <c r="H19">
        <f>CC19*AH19*(BZ19-BY19*(1000-AH19*CB19)/(1000-AH19*CA19))/(100*BU19)</f>
        <v>0</v>
      </c>
      <c r="I19">
        <f>BY19 - IF(AH19&gt;1, H19*BU19*100.0/(AJ19*CK19), 0)</f>
        <v>0</v>
      </c>
      <c r="J19">
        <f>((P19-G19/2)*I19-H19)/(P19+G19/2)</f>
        <v>0</v>
      </c>
      <c r="K19">
        <f>J19*(CD19+CE19)/1000.0</f>
        <v>0</v>
      </c>
      <c r="L19">
        <f>(BY19 - IF(AH19&gt;1, H19*BU19*100.0/(AJ19*CK19), 0))*(CD19+CE19)/1000.0</f>
        <v>0</v>
      </c>
      <c r="M19">
        <f>2.0/((1/O19-1/N19)+SIGN(O19)*SQRT((1/O19-1/N19)*(1/O19-1/N19) + 4*BV19/((BV19+1)*(BV19+1))*(2*1/O19*1/N19-1/N19*1/N19)))</f>
        <v>0</v>
      </c>
      <c r="N19">
        <f>AE19+AD19*BU19+AC19*BU19*BU19</f>
        <v>0</v>
      </c>
      <c r="O19">
        <f>G19*(1000-(1000*0.61365*exp(17.502*S19/(240.97+S19))/(CD19+CE19)+CA19)/2)/(1000*0.61365*exp(17.502*S19/(240.97+S19))/(CD19+CE19)-CA19)</f>
        <v>0</v>
      </c>
      <c r="P19">
        <f>1/((BV19+1)/(M19/1.6)+1/(N19/1.37)) + BV19/((BV19+1)/(M19/1.6) + BV19/(N19/1.37))</f>
        <v>0</v>
      </c>
      <c r="Q19">
        <f>(BR19*BT19)</f>
        <v>0</v>
      </c>
      <c r="R19">
        <f>(CF19+(Q19+2*0.95*5.67E-8*(((CF19+$B$7)+273)^4-(CF19+273)^4)-44100*G19)/(1.84*29.3*N19+8*0.95*5.67E-8*(CF19+273)^3))</f>
        <v>0</v>
      </c>
      <c r="S19">
        <f>($C$7*CG19+$D$7*CH19+$E$7*R19)</f>
        <v>0</v>
      </c>
      <c r="T19">
        <f>0.61365*exp(17.502*S19/(240.97+S19))</f>
        <v>0</v>
      </c>
      <c r="U19">
        <f>(V19/W19*100)</f>
        <v>0</v>
      </c>
      <c r="V19">
        <f>CA19*(CD19+CE19)/1000</f>
        <v>0</v>
      </c>
      <c r="W19">
        <f>0.61365*exp(17.502*CF19/(240.97+CF19))</f>
        <v>0</v>
      </c>
      <c r="X19">
        <f>(T19-CA19*(CD19+CE19)/1000)</f>
        <v>0</v>
      </c>
      <c r="Y19">
        <f>(-G19*44100)</f>
        <v>0</v>
      </c>
      <c r="Z19">
        <f>2*29.3*N19*0.92*(CF19-S19)</f>
        <v>0</v>
      </c>
      <c r="AA19">
        <f>2*0.95*5.67E-8*(((CF19+$B$7)+273)^4-(S19+273)^4)</f>
        <v>0</v>
      </c>
      <c r="AB19">
        <f>Q19+AA19+Y19+Z19</f>
        <v>0</v>
      </c>
      <c r="AC19">
        <v>-0.0420390539221505</v>
      </c>
      <c r="AD19">
        <v>0.0471925208510084</v>
      </c>
      <c r="AE19">
        <v>3.51181846245917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MAX(0,($B$13+$C$13*CK19)/(1+$D$13*CK19)*CD19/(CF19+273)*$E$13)</f>
        <v>0</v>
      </c>
      <c r="AK19" t="s">
        <v>264</v>
      </c>
      <c r="AL19">
        <v>0</v>
      </c>
      <c r="AM19">
        <v>0</v>
      </c>
      <c r="AN19">
        <f>AM19-AL19</f>
        <v>0</v>
      </c>
      <c r="AO19">
        <f>AN19/AM19</f>
        <v>0</v>
      </c>
      <c r="AP19">
        <v>0</v>
      </c>
      <c r="AQ19" t="s">
        <v>264</v>
      </c>
      <c r="AR19">
        <v>0</v>
      </c>
      <c r="AS19">
        <v>0</v>
      </c>
      <c r="AT19">
        <f>1-AR19/AS19</f>
        <v>0</v>
      </c>
      <c r="AU19">
        <v>0.5</v>
      </c>
      <c r="AV19">
        <f>BR19</f>
        <v>0</v>
      </c>
      <c r="AW19">
        <f>H19</f>
        <v>0</v>
      </c>
      <c r="AX19">
        <f>AT19*AU19*AV19</f>
        <v>0</v>
      </c>
      <c r="AY19">
        <f>BD19/AS19</f>
        <v>0</v>
      </c>
      <c r="AZ19">
        <f>(AW19-AP19)/AV19</f>
        <v>0</v>
      </c>
      <c r="BA19">
        <f>(AM19-AS19)/AS19</f>
        <v>0</v>
      </c>
      <c r="BB19" t="s">
        <v>264</v>
      </c>
      <c r="BC19">
        <v>0</v>
      </c>
      <c r="BD19">
        <f>AS19-BC19</f>
        <v>0</v>
      </c>
      <c r="BE19">
        <f>(AS19-AR19)/(AS19-BC19)</f>
        <v>0</v>
      </c>
      <c r="BF19">
        <f>(AM19-AS19)/(AM19-BC19)</f>
        <v>0</v>
      </c>
      <c r="BG19">
        <f>(AS19-AR19)/(AS19-AL19)</f>
        <v>0</v>
      </c>
      <c r="BH19">
        <f>(AM19-AS19)/(AM19-AL19)</f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f>$B$11*CL19+$C$11*CM19+$F$11*CN19</f>
        <v>0</v>
      </c>
      <c r="BR19">
        <f>BQ19*BS19</f>
        <v>0</v>
      </c>
      <c r="BS19">
        <f>($B$11*$D$9+$C$11*$D$9+$F$11*((DA19+CS19)/MAX(DA19+CS19+DB19, 0.1)*$I$9+DB19/MAX(DA19+CS19+DB19, 0.1)*$J$9))/($B$11+$C$11+$F$11)</f>
        <v>0</v>
      </c>
      <c r="BT19">
        <f>($B$11*$K$9+$C$11*$K$9+$F$11*((DA19+CS19)/MAX(DA19+CS19+DB19, 0.1)*$P$9+DB19/MAX(DA19+CS19+DB19, 0.1)*$Q$9))/($B$11+$C$11+$F$11)</f>
        <v>0</v>
      </c>
      <c r="BU19">
        <v>6</v>
      </c>
      <c r="BV19">
        <v>0.5</v>
      </c>
      <c r="BW19" t="s">
        <v>265</v>
      </c>
      <c r="BX19">
        <v>1592958760</v>
      </c>
      <c r="BY19">
        <v>400.552806451613</v>
      </c>
      <c r="BZ19">
        <v>400.085129032258</v>
      </c>
      <c r="CA19">
        <v>27.3079387096774</v>
      </c>
      <c r="CB19">
        <v>27.0330870967742</v>
      </c>
      <c r="CC19">
        <v>500.023451612903</v>
      </c>
      <c r="CD19">
        <v>101.362677419355</v>
      </c>
      <c r="CE19">
        <v>0.0324034290322581</v>
      </c>
      <c r="CF19">
        <v>32.2117967741936</v>
      </c>
      <c r="CG19">
        <v>32.2113451612903</v>
      </c>
      <c r="CH19">
        <v>999.9</v>
      </c>
      <c r="CI19">
        <v>0</v>
      </c>
      <c r="CJ19">
        <v>0</v>
      </c>
      <c r="CK19">
        <v>10001.6322580645</v>
      </c>
      <c r="CL19">
        <v>0</v>
      </c>
      <c r="CM19">
        <v>28.2566838709677</v>
      </c>
      <c r="CN19">
        <v>1000.01016129032</v>
      </c>
      <c r="CO19">
        <v>0.959995548387096</v>
      </c>
      <c r="CP19">
        <v>0.0400041677419355</v>
      </c>
      <c r="CQ19">
        <v>0</v>
      </c>
      <c r="CR19">
        <v>2.53826774193548</v>
      </c>
      <c r="CS19">
        <v>5.00059</v>
      </c>
      <c r="CT19">
        <v>1412.69483870968</v>
      </c>
      <c r="CU19">
        <v>9587.84580645161</v>
      </c>
      <c r="CV19">
        <v>41.5099677419355</v>
      </c>
      <c r="CW19">
        <v>45.062</v>
      </c>
      <c r="CX19">
        <v>43.3282580645161</v>
      </c>
      <c r="CY19">
        <v>44.5219677419355</v>
      </c>
      <c r="CZ19">
        <v>43.7638387096774</v>
      </c>
      <c r="DA19">
        <v>955.206129032258</v>
      </c>
      <c r="DB19">
        <v>39.8032258064516</v>
      </c>
      <c r="DC19">
        <v>0</v>
      </c>
      <c r="DD19">
        <v>1592958767.8</v>
      </c>
      <c r="DE19">
        <v>2.56063846153846</v>
      </c>
      <c r="DF19">
        <v>0.641429047342187</v>
      </c>
      <c r="DG19">
        <v>25.3917948923115</v>
      </c>
      <c r="DH19">
        <v>1413.61653846154</v>
      </c>
      <c r="DI19">
        <v>15</v>
      </c>
      <c r="DJ19">
        <v>0</v>
      </c>
      <c r="DK19" t="s">
        <v>266</v>
      </c>
      <c r="DL19">
        <v>0</v>
      </c>
      <c r="DM19">
        <v>1.64</v>
      </c>
      <c r="DN19">
        <v>0.445</v>
      </c>
      <c r="DO19">
        <v>0</v>
      </c>
      <c r="DP19">
        <v>0</v>
      </c>
      <c r="DQ19">
        <v>0</v>
      </c>
      <c r="DR19">
        <v>0</v>
      </c>
      <c r="DS19">
        <v>0.467397614634146</v>
      </c>
      <c r="DT19">
        <v>0.89352538118469</v>
      </c>
      <c r="DU19">
        <v>0.277490471510136</v>
      </c>
      <c r="DV19">
        <v>0</v>
      </c>
      <c r="DW19">
        <v>2.53036470588235</v>
      </c>
      <c r="DX19">
        <v>0.38140486509507</v>
      </c>
      <c r="DY19">
        <v>0.193692486541323</v>
      </c>
      <c r="DZ19">
        <v>1</v>
      </c>
      <c r="EA19">
        <v>0.278546292682927</v>
      </c>
      <c r="EB19">
        <v>-0.19424218118467</v>
      </c>
      <c r="EC19">
        <v>0.0347622406714484</v>
      </c>
      <c r="ED19">
        <v>0</v>
      </c>
      <c r="EE19">
        <v>1</v>
      </c>
      <c r="EF19">
        <v>3</v>
      </c>
      <c r="EG19" t="s">
        <v>275</v>
      </c>
      <c r="EH19">
        <v>100</v>
      </c>
      <c r="EI19">
        <v>100</v>
      </c>
      <c r="EJ19">
        <v>1.64</v>
      </c>
      <c r="EK19">
        <v>0.445</v>
      </c>
      <c r="EL19">
        <v>2</v>
      </c>
      <c r="EM19">
        <v>514.985</v>
      </c>
      <c r="EN19">
        <v>437.963</v>
      </c>
      <c r="EO19">
        <v>33.8653</v>
      </c>
      <c r="EP19">
        <v>29.3023</v>
      </c>
      <c r="EQ19">
        <v>30.0072</v>
      </c>
      <c r="ER19">
        <v>29.2929</v>
      </c>
      <c r="ES19">
        <v>29.2987</v>
      </c>
      <c r="ET19">
        <v>19.4896</v>
      </c>
      <c r="EU19">
        <v>21.7097</v>
      </c>
      <c r="EV19">
        <v>9.58107</v>
      </c>
      <c r="EW19">
        <v>33.855</v>
      </c>
      <c r="EX19">
        <v>399.469</v>
      </c>
      <c r="EY19">
        <v>27.2361</v>
      </c>
      <c r="EZ19">
        <v>99.2096</v>
      </c>
      <c r="FA19">
        <v>100.645</v>
      </c>
    </row>
    <row r="20" spans="1:157">
      <c r="A20">
        <v>4</v>
      </c>
      <c r="B20">
        <v>1592958901</v>
      </c>
      <c r="C20">
        <v>863.400000095367</v>
      </c>
      <c r="D20" t="s">
        <v>277</v>
      </c>
      <c r="E20" t="s">
        <v>278</v>
      </c>
      <c r="F20">
        <v>1592958893</v>
      </c>
      <c r="G20">
        <f>CC20*AH20*(CA20-CB20)/(100*BU20*(1000-AH20*CA20))</f>
        <v>0</v>
      </c>
      <c r="H20">
        <f>CC20*AH20*(BZ20-BY20*(1000-AH20*CB20)/(1000-AH20*CA20))/(100*BU20)</f>
        <v>0</v>
      </c>
      <c r="I20">
        <f>BY20 - IF(AH20&gt;1, H20*BU20*100.0/(AJ20*CK20), 0)</f>
        <v>0</v>
      </c>
      <c r="J20">
        <f>((P20-G20/2)*I20-H20)/(P20+G20/2)</f>
        <v>0</v>
      </c>
      <c r="K20">
        <f>J20*(CD20+CE20)/1000.0</f>
        <v>0</v>
      </c>
      <c r="L20">
        <f>(BY20 - IF(AH20&gt;1, H20*BU20*100.0/(AJ20*CK20), 0))*(CD20+CE20)/1000.0</f>
        <v>0</v>
      </c>
      <c r="M20">
        <f>2.0/((1/O20-1/N20)+SIGN(O20)*SQRT((1/O20-1/N20)*(1/O20-1/N20) + 4*BV20/((BV20+1)*(BV20+1))*(2*1/O20*1/N20-1/N20*1/N20)))</f>
        <v>0</v>
      </c>
      <c r="N20">
        <f>AE20+AD20*BU20+AC20*BU20*BU20</f>
        <v>0</v>
      </c>
      <c r="O20">
        <f>G20*(1000-(1000*0.61365*exp(17.502*S20/(240.97+S20))/(CD20+CE20)+CA20)/2)/(1000*0.61365*exp(17.502*S20/(240.97+S20))/(CD20+CE20)-CA20)</f>
        <v>0</v>
      </c>
      <c r="P20">
        <f>1/((BV20+1)/(M20/1.6)+1/(N20/1.37)) + BV20/((BV20+1)/(M20/1.6) + BV20/(N20/1.37))</f>
        <v>0</v>
      </c>
      <c r="Q20">
        <f>(BR20*BT20)</f>
        <v>0</v>
      </c>
      <c r="R20">
        <f>(CF20+(Q20+2*0.95*5.67E-8*(((CF20+$B$7)+273)^4-(CF20+273)^4)-44100*G20)/(1.84*29.3*N20+8*0.95*5.67E-8*(CF20+273)^3))</f>
        <v>0</v>
      </c>
      <c r="S20">
        <f>($C$7*CG20+$D$7*CH20+$E$7*R20)</f>
        <v>0</v>
      </c>
      <c r="T20">
        <f>0.61365*exp(17.502*S20/(240.97+S20))</f>
        <v>0</v>
      </c>
      <c r="U20">
        <f>(V20/W20*100)</f>
        <v>0</v>
      </c>
      <c r="V20">
        <f>CA20*(CD20+CE20)/1000</f>
        <v>0</v>
      </c>
      <c r="W20">
        <f>0.61365*exp(17.502*CF20/(240.97+CF20))</f>
        <v>0</v>
      </c>
      <c r="X20">
        <f>(T20-CA20*(CD20+CE20)/1000)</f>
        <v>0</v>
      </c>
      <c r="Y20">
        <f>(-G20*44100)</f>
        <v>0</v>
      </c>
      <c r="Z20">
        <f>2*29.3*N20*0.92*(CF20-S20)</f>
        <v>0</v>
      </c>
      <c r="AA20">
        <f>2*0.95*5.67E-8*(((CF20+$B$7)+273)^4-(S20+273)^4)</f>
        <v>0</v>
      </c>
      <c r="AB20">
        <f>Q20+AA20+Y20+Z20</f>
        <v>0</v>
      </c>
      <c r="AC20">
        <v>-0.0421209924964554</v>
      </c>
      <c r="AD20">
        <v>0.047284504078879</v>
      </c>
      <c r="AE20">
        <v>3.51721924876848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MAX(0,($B$13+$C$13*CK20)/(1+$D$13*CK20)*CD20/(CF20+273)*$E$13)</f>
        <v>0</v>
      </c>
      <c r="AK20" t="s">
        <v>264</v>
      </c>
      <c r="AL20">
        <v>0</v>
      </c>
      <c r="AM20">
        <v>0</v>
      </c>
      <c r="AN20">
        <f>AM20-AL20</f>
        <v>0</v>
      </c>
      <c r="AO20">
        <f>AN20/AM20</f>
        <v>0</v>
      </c>
      <c r="AP20">
        <v>0</v>
      </c>
      <c r="AQ20" t="s">
        <v>264</v>
      </c>
      <c r="AR20">
        <v>0</v>
      </c>
      <c r="AS20">
        <v>0</v>
      </c>
      <c r="AT20">
        <f>1-AR20/AS20</f>
        <v>0</v>
      </c>
      <c r="AU20">
        <v>0.5</v>
      </c>
      <c r="AV20">
        <f>BR20</f>
        <v>0</v>
      </c>
      <c r="AW20">
        <f>H20</f>
        <v>0</v>
      </c>
      <c r="AX20">
        <f>AT20*AU20*AV20</f>
        <v>0</v>
      </c>
      <c r="AY20">
        <f>BD20/AS20</f>
        <v>0</v>
      </c>
      <c r="AZ20">
        <f>(AW20-AP20)/AV20</f>
        <v>0</v>
      </c>
      <c r="BA20">
        <f>(AM20-AS20)/AS20</f>
        <v>0</v>
      </c>
      <c r="BB20" t="s">
        <v>264</v>
      </c>
      <c r="BC20">
        <v>0</v>
      </c>
      <c r="BD20">
        <f>AS20-BC20</f>
        <v>0</v>
      </c>
      <c r="BE20">
        <f>(AS20-AR20)/(AS20-BC20)</f>
        <v>0</v>
      </c>
      <c r="BF20">
        <f>(AM20-AS20)/(AM20-BC20)</f>
        <v>0</v>
      </c>
      <c r="BG20">
        <f>(AS20-AR20)/(AS20-AL20)</f>
        <v>0</v>
      </c>
      <c r="BH20">
        <f>(AM20-AS20)/(AM20-AL20)</f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f>$B$11*CL20+$C$11*CM20+$F$11*CN20</f>
        <v>0</v>
      </c>
      <c r="BR20">
        <f>BQ20*BS20</f>
        <v>0</v>
      </c>
      <c r="BS20">
        <f>($B$11*$D$9+$C$11*$D$9+$F$11*((DA20+CS20)/MAX(DA20+CS20+DB20, 0.1)*$I$9+DB20/MAX(DA20+CS20+DB20, 0.1)*$J$9))/($B$11+$C$11+$F$11)</f>
        <v>0</v>
      </c>
      <c r="BT20">
        <f>($B$11*$K$9+$C$11*$K$9+$F$11*((DA20+CS20)/MAX(DA20+CS20+DB20, 0.1)*$P$9+DB20/MAX(DA20+CS20+DB20, 0.1)*$Q$9))/($B$11+$C$11+$F$11)</f>
        <v>0</v>
      </c>
      <c r="BU20">
        <v>6</v>
      </c>
      <c r="BV20">
        <v>0.5</v>
      </c>
      <c r="BW20" t="s">
        <v>265</v>
      </c>
      <c r="BX20">
        <v>1592958893</v>
      </c>
      <c r="BY20">
        <v>399.395870967742</v>
      </c>
      <c r="BZ20">
        <v>417.159677419355</v>
      </c>
      <c r="CA20">
        <v>29.4626709677419</v>
      </c>
      <c r="CB20">
        <v>20.8924806451613</v>
      </c>
      <c r="CC20">
        <v>500.08264516129</v>
      </c>
      <c r="CD20">
        <v>101.35864516129</v>
      </c>
      <c r="CE20">
        <v>0.0347380548387097</v>
      </c>
      <c r="CF20">
        <v>33.4335709677419</v>
      </c>
      <c r="CG20">
        <v>32.4070419354839</v>
      </c>
      <c r="CH20">
        <v>999.9</v>
      </c>
      <c r="CI20">
        <v>0</v>
      </c>
      <c r="CJ20">
        <v>0</v>
      </c>
      <c r="CK20">
        <v>10021.5251612903</v>
      </c>
      <c r="CL20">
        <v>0</v>
      </c>
      <c r="CM20">
        <v>16.7816806451613</v>
      </c>
      <c r="CN20">
        <v>1000.01883870968</v>
      </c>
      <c r="CO20">
        <v>0.960000903225807</v>
      </c>
      <c r="CP20">
        <v>0.0399994483870968</v>
      </c>
      <c r="CQ20">
        <v>0</v>
      </c>
      <c r="CR20">
        <v>1156.98096774194</v>
      </c>
      <c r="CS20">
        <v>5.00059</v>
      </c>
      <c r="CT20">
        <v>14070.1774193548</v>
      </c>
      <c r="CU20">
        <v>9587.94032258064</v>
      </c>
      <c r="CV20">
        <v>42.2093870967742</v>
      </c>
      <c r="CW20">
        <v>44.9613870967742</v>
      </c>
      <c r="CX20">
        <v>43.5823225806451</v>
      </c>
      <c r="CY20">
        <v>44.899</v>
      </c>
      <c r="CZ20">
        <v>44.4817096774194</v>
      </c>
      <c r="DA20">
        <v>955.218064516129</v>
      </c>
      <c r="DB20">
        <v>39.8009677419355</v>
      </c>
      <c r="DC20">
        <v>0</v>
      </c>
      <c r="DD20">
        <v>1592958901</v>
      </c>
      <c r="DE20">
        <v>1154.79076923077</v>
      </c>
      <c r="DF20">
        <v>-173.65196556256</v>
      </c>
      <c r="DG20">
        <v>-1697.15555367326</v>
      </c>
      <c r="DH20">
        <v>14048.2846153846</v>
      </c>
      <c r="DI20">
        <v>15</v>
      </c>
      <c r="DJ20">
        <v>0</v>
      </c>
      <c r="DK20" t="s">
        <v>266</v>
      </c>
      <c r="DL20">
        <v>0</v>
      </c>
      <c r="DM20">
        <v>1.64</v>
      </c>
      <c r="DN20">
        <v>0.445</v>
      </c>
      <c r="DO20">
        <v>0</v>
      </c>
      <c r="DP20">
        <v>0</v>
      </c>
      <c r="DQ20">
        <v>0</v>
      </c>
      <c r="DR20">
        <v>0</v>
      </c>
      <c r="DS20">
        <v>-17.7978414634146</v>
      </c>
      <c r="DT20">
        <v>0.966255052264818</v>
      </c>
      <c r="DU20">
        <v>0.110260618039903</v>
      </c>
      <c r="DV20">
        <v>0</v>
      </c>
      <c r="DW20">
        <v>1166.68264705882</v>
      </c>
      <c r="DX20">
        <v>-196.125560862011</v>
      </c>
      <c r="DY20">
        <v>19.3439275026654</v>
      </c>
      <c r="DZ20">
        <v>0</v>
      </c>
      <c r="EA20">
        <v>8.57375707317073</v>
      </c>
      <c r="EB20">
        <v>-0.224163972125439</v>
      </c>
      <c r="EC20">
        <v>0.0399158776553221</v>
      </c>
      <c r="ED20">
        <v>0</v>
      </c>
      <c r="EE20">
        <v>0</v>
      </c>
      <c r="EF20">
        <v>3</v>
      </c>
      <c r="EG20" t="s">
        <v>267</v>
      </c>
      <c r="EH20">
        <v>100</v>
      </c>
      <c r="EI20">
        <v>100</v>
      </c>
      <c r="EJ20">
        <v>1.64</v>
      </c>
      <c r="EK20">
        <v>0.445</v>
      </c>
      <c r="EL20">
        <v>2</v>
      </c>
      <c r="EM20">
        <v>519.325</v>
      </c>
      <c r="EN20">
        <v>431.134</v>
      </c>
      <c r="EO20">
        <v>34.2703</v>
      </c>
      <c r="EP20">
        <v>29.8063</v>
      </c>
      <c r="EQ20">
        <v>29.9953</v>
      </c>
      <c r="ER20">
        <v>29.6528</v>
      </c>
      <c r="ES20">
        <v>29.6364</v>
      </c>
      <c r="ET20">
        <v>20.0495</v>
      </c>
      <c r="EU20">
        <v>39.5906</v>
      </c>
      <c r="EV20">
        <v>6.78577</v>
      </c>
      <c r="EW20">
        <v>34.7286</v>
      </c>
      <c r="EX20">
        <v>417.613</v>
      </c>
      <c r="EY20">
        <v>20.7953</v>
      </c>
      <c r="EZ20">
        <v>98.7407</v>
      </c>
      <c r="FA20">
        <v>100.215</v>
      </c>
    </row>
    <row r="21" spans="1:157">
      <c r="A21">
        <v>5</v>
      </c>
      <c r="B21">
        <v>1592958998.6</v>
      </c>
      <c r="C21">
        <v>961</v>
      </c>
      <c r="D21" t="s">
        <v>279</v>
      </c>
      <c r="E21" t="s">
        <v>280</v>
      </c>
      <c r="F21">
        <v>1592958990.6</v>
      </c>
      <c r="G21">
        <f>CC21*AH21*(CA21-CB21)/(100*BU21*(1000-AH21*CA21))</f>
        <v>0</v>
      </c>
      <c r="H21">
        <f>CC21*AH21*(BZ21-BY21*(1000-AH21*CB21)/(1000-AH21*CA21))/(100*BU21)</f>
        <v>0</v>
      </c>
      <c r="I21">
        <f>BY21 - IF(AH21&gt;1, H21*BU21*100.0/(AJ21*CK21), 0)</f>
        <v>0</v>
      </c>
      <c r="J21">
        <f>((P21-G21/2)*I21-H21)/(P21+G21/2)</f>
        <v>0</v>
      </c>
      <c r="K21">
        <f>J21*(CD21+CE21)/1000.0</f>
        <v>0</v>
      </c>
      <c r="L21">
        <f>(BY21 - IF(AH21&gt;1, H21*BU21*100.0/(AJ21*CK21), 0))*(CD21+CE21)/1000.0</f>
        <v>0</v>
      </c>
      <c r="M21">
        <f>2.0/((1/O21-1/N21)+SIGN(O21)*SQRT((1/O21-1/N21)*(1/O21-1/N21) + 4*BV21/((BV21+1)*(BV21+1))*(2*1/O21*1/N21-1/N21*1/N21)))</f>
        <v>0</v>
      </c>
      <c r="N21">
        <f>AE21+AD21*BU21+AC21*BU21*BU21</f>
        <v>0</v>
      </c>
      <c r="O21">
        <f>G21*(1000-(1000*0.61365*exp(17.502*S21/(240.97+S21))/(CD21+CE21)+CA21)/2)/(1000*0.61365*exp(17.502*S21/(240.97+S21))/(CD21+CE21)-CA21)</f>
        <v>0</v>
      </c>
      <c r="P21">
        <f>1/((BV21+1)/(M21/1.6)+1/(N21/1.37)) + BV21/((BV21+1)/(M21/1.6) + BV21/(N21/1.37))</f>
        <v>0</v>
      </c>
      <c r="Q21">
        <f>(BR21*BT21)</f>
        <v>0</v>
      </c>
      <c r="R21">
        <f>(CF21+(Q21+2*0.95*5.67E-8*(((CF21+$B$7)+273)^4-(CF21+273)^4)-44100*G21)/(1.84*29.3*N21+8*0.95*5.67E-8*(CF21+273)^3))</f>
        <v>0</v>
      </c>
      <c r="S21">
        <f>($C$7*CG21+$D$7*CH21+$E$7*R21)</f>
        <v>0</v>
      </c>
      <c r="T21">
        <f>0.61365*exp(17.502*S21/(240.97+S21))</f>
        <v>0</v>
      </c>
      <c r="U21">
        <f>(V21/W21*100)</f>
        <v>0</v>
      </c>
      <c r="V21">
        <f>CA21*(CD21+CE21)/1000</f>
        <v>0</v>
      </c>
      <c r="W21">
        <f>0.61365*exp(17.502*CF21/(240.97+CF21))</f>
        <v>0</v>
      </c>
      <c r="X21">
        <f>(T21-CA21*(CD21+CE21)/1000)</f>
        <v>0</v>
      </c>
      <c r="Y21">
        <f>(-G21*44100)</f>
        <v>0</v>
      </c>
      <c r="Z21">
        <f>2*29.3*N21*0.92*(CF21-S21)</f>
        <v>0</v>
      </c>
      <c r="AA21">
        <f>2*0.95*5.67E-8*(((CF21+$B$7)+273)^4-(S21+273)^4)</f>
        <v>0</v>
      </c>
      <c r="AB21">
        <f>Q21+AA21+Y21+Z21</f>
        <v>0</v>
      </c>
      <c r="AC21">
        <v>-0.0420353320571155</v>
      </c>
      <c r="AD21">
        <v>0.0471883427314533</v>
      </c>
      <c r="AE21">
        <v>3.5115730561861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MAX(0,($B$13+$C$13*CK21)/(1+$D$13*CK21)*CD21/(CF21+273)*$E$13)</f>
        <v>0</v>
      </c>
      <c r="AK21" t="s">
        <v>264</v>
      </c>
      <c r="AL21">
        <v>0</v>
      </c>
      <c r="AM21">
        <v>0</v>
      </c>
      <c r="AN21">
        <f>AM21-AL21</f>
        <v>0</v>
      </c>
      <c r="AO21">
        <f>AN21/AM21</f>
        <v>0</v>
      </c>
      <c r="AP21">
        <v>0</v>
      </c>
      <c r="AQ21" t="s">
        <v>264</v>
      </c>
      <c r="AR21">
        <v>0</v>
      </c>
      <c r="AS21">
        <v>0</v>
      </c>
      <c r="AT21">
        <f>1-AR21/AS21</f>
        <v>0</v>
      </c>
      <c r="AU21">
        <v>0.5</v>
      </c>
      <c r="AV21">
        <f>BR21</f>
        <v>0</v>
      </c>
      <c r="AW21">
        <f>H21</f>
        <v>0</v>
      </c>
      <c r="AX21">
        <f>AT21*AU21*AV21</f>
        <v>0</v>
      </c>
      <c r="AY21">
        <f>BD21/AS21</f>
        <v>0</v>
      </c>
      <c r="AZ21">
        <f>(AW21-AP21)/AV21</f>
        <v>0</v>
      </c>
      <c r="BA21">
        <f>(AM21-AS21)/AS21</f>
        <v>0</v>
      </c>
      <c r="BB21" t="s">
        <v>264</v>
      </c>
      <c r="BC21">
        <v>0</v>
      </c>
      <c r="BD21">
        <f>AS21-BC21</f>
        <v>0</v>
      </c>
      <c r="BE21">
        <f>(AS21-AR21)/(AS21-BC21)</f>
        <v>0</v>
      </c>
      <c r="BF21">
        <f>(AM21-AS21)/(AM21-BC21)</f>
        <v>0</v>
      </c>
      <c r="BG21">
        <f>(AS21-AR21)/(AS21-AL21)</f>
        <v>0</v>
      </c>
      <c r="BH21">
        <f>(AM21-AS21)/(AM21-AL21)</f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f>$B$11*CL21+$C$11*CM21+$F$11*CN21</f>
        <v>0</v>
      </c>
      <c r="BR21">
        <f>BQ21*BS21</f>
        <v>0</v>
      </c>
      <c r="BS21">
        <f>($B$11*$D$9+$C$11*$D$9+$F$11*((DA21+CS21)/MAX(DA21+CS21+DB21, 0.1)*$I$9+DB21/MAX(DA21+CS21+DB21, 0.1)*$J$9))/($B$11+$C$11+$F$11)</f>
        <v>0</v>
      </c>
      <c r="BT21">
        <f>($B$11*$K$9+$C$11*$K$9+$F$11*((DA21+CS21)/MAX(DA21+CS21+DB21, 0.1)*$P$9+DB21/MAX(DA21+CS21+DB21, 0.1)*$Q$9))/($B$11+$C$11+$F$11)</f>
        <v>0</v>
      </c>
      <c r="BU21">
        <v>6</v>
      </c>
      <c r="BV21">
        <v>0.5</v>
      </c>
      <c r="BW21" t="s">
        <v>265</v>
      </c>
      <c r="BX21">
        <v>1592958990.6</v>
      </c>
      <c r="BY21">
        <v>399.900419354839</v>
      </c>
      <c r="BZ21">
        <v>417.668677419355</v>
      </c>
      <c r="CA21">
        <v>29.3067677419355</v>
      </c>
      <c r="CB21">
        <v>21.3148741935484</v>
      </c>
      <c r="CC21">
        <v>500.033129032258</v>
      </c>
      <c r="CD21">
        <v>101.352709677419</v>
      </c>
      <c r="CE21">
        <v>0.0360063935483871</v>
      </c>
      <c r="CF21">
        <v>33.530835483871</v>
      </c>
      <c r="CG21">
        <v>32.5014709677419</v>
      </c>
      <c r="CH21">
        <v>999.9</v>
      </c>
      <c r="CI21">
        <v>0</v>
      </c>
      <c r="CJ21">
        <v>0</v>
      </c>
      <c r="CK21">
        <v>10001.7303225806</v>
      </c>
      <c r="CL21">
        <v>0</v>
      </c>
      <c r="CM21">
        <v>15.8637032258065</v>
      </c>
      <c r="CN21">
        <v>999.985870967742</v>
      </c>
      <c r="CO21">
        <v>0.959994870967742</v>
      </c>
      <c r="CP21">
        <v>0.0400051806451613</v>
      </c>
      <c r="CQ21">
        <v>0</v>
      </c>
      <c r="CR21">
        <v>1075.01258064516</v>
      </c>
      <c r="CS21">
        <v>5.00059</v>
      </c>
      <c r="CT21">
        <v>13185.4516129032</v>
      </c>
      <c r="CU21">
        <v>9587.61612903226</v>
      </c>
      <c r="CV21">
        <v>42.6972903225806</v>
      </c>
      <c r="CW21">
        <v>45.179</v>
      </c>
      <c r="CX21">
        <v>43.937</v>
      </c>
      <c r="CY21">
        <v>45.1690322580645</v>
      </c>
      <c r="CZ21">
        <v>44.9674838709677</v>
      </c>
      <c r="DA21">
        <v>955.179677419355</v>
      </c>
      <c r="DB21">
        <v>39.8058064516129</v>
      </c>
      <c r="DC21">
        <v>0</v>
      </c>
      <c r="DD21">
        <v>1592958998.2</v>
      </c>
      <c r="DE21">
        <v>1075.00961538462</v>
      </c>
      <c r="DF21">
        <v>-4.95692306881867</v>
      </c>
      <c r="DG21">
        <v>29.3504279390462</v>
      </c>
      <c r="DH21">
        <v>13185.5192307692</v>
      </c>
      <c r="DI21">
        <v>15</v>
      </c>
      <c r="DJ21">
        <v>0</v>
      </c>
      <c r="DK21" t="s">
        <v>266</v>
      </c>
      <c r="DL21">
        <v>0</v>
      </c>
      <c r="DM21">
        <v>1.64</v>
      </c>
      <c r="DN21">
        <v>0.445</v>
      </c>
      <c r="DO21">
        <v>0</v>
      </c>
      <c r="DP21">
        <v>0</v>
      </c>
      <c r="DQ21">
        <v>0</v>
      </c>
      <c r="DR21">
        <v>0</v>
      </c>
      <c r="DS21">
        <v>-17.7702902439024</v>
      </c>
      <c r="DT21">
        <v>0.252869348638355</v>
      </c>
      <c r="DU21">
        <v>0.0575381943343514</v>
      </c>
      <c r="DV21">
        <v>1</v>
      </c>
      <c r="DW21">
        <v>1075.21764705882</v>
      </c>
      <c r="DX21">
        <v>-4.70570516448783</v>
      </c>
      <c r="DY21">
        <v>0.508533409299441</v>
      </c>
      <c r="DZ21">
        <v>0</v>
      </c>
      <c r="EA21">
        <v>8.01528707317073</v>
      </c>
      <c r="EB21">
        <v>-0.696275177064477</v>
      </c>
      <c r="EC21">
        <v>0.0701944287707938</v>
      </c>
      <c r="ED21">
        <v>0</v>
      </c>
      <c r="EE21">
        <v>1</v>
      </c>
      <c r="EF21">
        <v>3</v>
      </c>
      <c r="EG21" t="s">
        <v>275</v>
      </c>
      <c r="EH21">
        <v>100</v>
      </c>
      <c r="EI21">
        <v>100</v>
      </c>
      <c r="EJ21">
        <v>1.64</v>
      </c>
      <c r="EK21">
        <v>0.445</v>
      </c>
      <c r="EL21">
        <v>2</v>
      </c>
      <c r="EM21">
        <v>518.827</v>
      </c>
      <c r="EN21">
        <v>430.306</v>
      </c>
      <c r="EO21">
        <v>32.7468</v>
      </c>
      <c r="EP21">
        <v>30.3814</v>
      </c>
      <c r="EQ21">
        <v>30.0029</v>
      </c>
      <c r="ER21">
        <v>30.0849</v>
      </c>
      <c r="ES21">
        <v>30.0542</v>
      </c>
      <c r="ET21">
        <v>20.0667</v>
      </c>
      <c r="EU21">
        <v>37.1472</v>
      </c>
      <c r="EV21">
        <v>4.43732</v>
      </c>
      <c r="EW21">
        <v>32.6668</v>
      </c>
      <c r="EX21">
        <v>417.623</v>
      </c>
      <c r="EY21">
        <v>21.5506</v>
      </c>
      <c r="EZ21">
        <v>98.6002</v>
      </c>
      <c r="FA21">
        <v>100.068</v>
      </c>
    </row>
    <row r="22" spans="1:157">
      <c r="A22">
        <v>6</v>
      </c>
      <c r="B22">
        <v>1592959013.1</v>
      </c>
      <c r="C22">
        <v>975.5</v>
      </c>
      <c r="D22" t="s">
        <v>281</v>
      </c>
      <c r="E22" t="s">
        <v>282</v>
      </c>
      <c r="F22">
        <v>1592959005.05161</v>
      </c>
      <c r="G22">
        <f>CC22*AH22*(CA22-CB22)/(100*BU22*(1000-AH22*CA22))</f>
        <v>0</v>
      </c>
      <c r="H22">
        <f>CC22*AH22*(BZ22-BY22*(1000-AH22*CB22)/(1000-AH22*CA22))/(100*BU22)</f>
        <v>0</v>
      </c>
      <c r="I22">
        <f>BY22 - IF(AH22&gt;1, H22*BU22*100.0/(AJ22*CK22), 0)</f>
        <v>0</v>
      </c>
      <c r="J22">
        <f>((P22-G22/2)*I22-H22)/(P22+G22/2)</f>
        <v>0</v>
      </c>
      <c r="K22">
        <f>J22*(CD22+CE22)/1000.0</f>
        <v>0</v>
      </c>
      <c r="L22">
        <f>(BY22 - IF(AH22&gt;1, H22*BU22*100.0/(AJ22*CK22), 0))*(CD22+CE22)/1000.0</f>
        <v>0</v>
      </c>
      <c r="M22">
        <f>2.0/((1/O22-1/N22)+SIGN(O22)*SQRT((1/O22-1/N22)*(1/O22-1/N22) + 4*BV22/((BV22+1)*(BV22+1))*(2*1/O22*1/N22-1/N22*1/N22)))</f>
        <v>0</v>
      </c>
      <c r="N22">
        <f>AE22+AD22*BU22+AC22*BU22*BU22</f>
        <v>0</v>
      </c>
      <c r="O22">
        <f>G22*(1000-(1000*0.61365*exp(17.502*S22/(240.97+S22))/(CD22+CE22)+CA22)/2)/(1000*0.61365*exp(17.502*S22/(240.97+S22))/(CD22+CE22)-CA22)</f>
        <v>0</v>
      </c>
      <c r="P22">
        <f>1/((BV22+1)/(M22/1.6)+1/(N22/1.37)) + BV22/((BV22+1)/(M22/1.6) + BV22/(N22/1.37))</f>
        <v>0</v>
      </c>
      <c r="Q22">
        <f>(BR22*BT22)</f>
        <v>0</v>
      </c>
      <c r="R22">
        <f>(CF22+(Q22+2*0.95*5.67E-8*(((CF22+$B$7)+273)^4-(CF22+273)^4)-44100*G22)/(1.84*29.3*N22+8*0.95*5.67E-8*(CF22+273)^3))</f>
        <v>0</v>
      </c>
      <c r="S22">
        <f>($C$7*CG22+$D$7*CH22+$E$7*R22)</f>
        <v>0</v>
      </c>
      <c r="T22">
        <f>0.61365*exp(17.502*S22/(240.97+S22))</f>
        <v>0</v>
      </c>
      <c r="U22">
        <f>(V22/W22*100)</f>
        <v>0</v>
      </c>
      <c r="V22">
        <f>CA22*(CD22+CE22)/1000</f>
        <v>0</v>
      </c>
      <c r="W22">
        <f>0.61365*exp(17.502*CF22/(240.97+CF22))</f>
        <v>0</v>
      </c>
      <c r="X22">
        <f>(T22-CA22*(CD22+CE22)/1000)</f>
        <v>0</v>
      </c>
      <c r="Y22">
        <f>(-G22*44100)</f>
        <v>0</v>
      </c>
      <c r="Z22">
        <f>2*29.3*N22*0.92*(CF22-S22)</f>
        <v>0</v>
      </c>
      <c r="AA22">
        <f>2*0.95*5.67E-8*(((CF22+$B$7)+273)^4-(S22+273)^4)</f>
        <v>0</v>
      </c>
      <c r="AB22">
        <f>Q22+AA22+Y22+Z22</f>
        <v>0</v>
      </c>
      <c r="AC22">
        <v>-0.0420096687109576</v>
      </c>
      <c r="AD22">
        <v>0.0471595333771585</v>
      </c>
      <c r="AE22">
        <v>3.50988069920539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MAX(0,($B$13+$C$13*CK22)/(1+$D$13*CK22)*CD22/(CF22+273)*$E$13)</f>
        <v>0</v>
      </c>
      <c r="AK22" t="s">
        <v>264</v>
      </c>
      <c r="AL22">
        <v>0</v>
      </c>
      <c r="AM22">
        <v>0</v>
      </c>
      <c r="AN22">
        <f>AM22-AL22</f>
        <v>0</v>
      </c>
      <c r="AO22">
        <f>AN22/AM22</f>
        <v>0</v>
      </c>
      <c r="AP22">
        <v>0</v>
      </c>
      <c r="AQ22" t="s">
        <v>264</v>
      </c>
      <c r="AR22">
        <v>0</v>
      </c>
      <c r="AS22">
        <v>0</v>
      </c>
      <c r="AT22">
        <f>1-AR22/AS22</f>
        <v>0</v>
      </c>
      <c r="AU22">
        <v>0.5</v>
      </c>
      <c r="AV22">
        <f>BR22</f>
        <v>0</v>
      </c>
      <c r="AW22">
        <f>H22</f>
        <v>0</v>
      </c>
      <c r="AX22">
        <f>AT22*AU22*AV22</f>
        <v>0</v>
      </c>
      <c r="AY22">
        <f>BD22/AS22</f>
        <v>0</v>
      </c>
      <c r="AZ22">
        <f>(AW22-AP22)/AV22</f>
        <v>0</v>
      </c>
      <c r="BA22">
        <f>(AM22-AS22)/AS22</f>
        <v>0</v>
      </c>
      <c r="BB22" t="s">
        <v>264</v>
      </c>
      <c r="BC22">
        <v>0</v>
      </c>
      <c r="BD22">
        <f>AS22-BC22</f>
        <v>0</v>
      </c>
      <c r="BE22">
        <f>(AS22-AR22)/(AS22-BC22)</f>
        <v>0</v>
      </c>
      <c r="BF22">
        <f>(AM22-AS22)/(AM22-BC22)</f>
        <v>0</v>
      </c>
      <c r="BG22">
        <f>(AS22-AR22)/(AS22-AL22)</f>
        <v>0</v>
      </c>
      <c r="BH22">
        <f>(AM22-AS22)/(AM22-AL22)</f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f>$B$11*CL22+$C$11*CM22+$F$11*CN22</f>
        <v>0</v>
      </c>
      <c r="BR22">
        <f>BQ22*BS22</f>
        <v>0</v>
      </c>
      <c r="BS22">
        <f>($B$11*$D$9+$C$11*$D$9+$F$11*((DA22+CS22)/MAX(DA22+CS22+DB22, 0.1)*$I$9+DB22/MAX(DA22+CS22+DB22, 0.1)*$J$9))/($B$11+$C$11+$F$11)</f>
        <v>0</v>
      </c>
      <c r="BT22">
        <f>($B$11*$K$9+$C$11*$K$9+$F$11*((DA22+CS22)/MAX(DA22+CS22+DB22, 0.1)*$P$9+DB22/MAX(DA22+CS22+DB22, 0.1)*$Q$9))/($B$11+$C$11+$F$11)</f>
        <v>0</v>
      </c>
      <c r="BU22">
        <v>6</v>
      </c>
      <c r="BV22">
        <v>0.5</v>
      </c>
      <c r="BW22" t="s">
        <v>265</v>
      </c>
      <c r="BX22">
        <v>1592959005.05161</v>
      </c>
      <c r="BY22">
        <v>399.955516129032</v>
      </c>
      <c r="BZ22">
        <v>417.670419354839</v>
      </c>
      <c r="CA22">
        <v>29.2266483870968</v>
      </c>
      <c r="CB22">
        <v>21.5123838709677</v>
      </c>
      <c r="CC22">
        <v>500.040580645161</v>
      </c>
      <c r="CD22">
        <v>101.352322580645</v>
      </c>
      <c r="CE22">
        <v>0.0336766580645161</v>
      </c>
      <c r="CF22">
        <v>33.4131870967742</v>
      </c>
      <c r="CG22">
        <v>32.3838741935484</v>
      </c>
      <c r="CH22">
        <v>999.9</v>
      </c>
      <c r="CI22">
        <v>0</v>
      </c>
      <c r="CJ22">
        <v>0</v>
      </c>
      <c r="CK22">
        <v>9995.66225806452</v>
      </c>
      <c r="CL22">
        <v>0</v>
      </c>
      <c r="CM22">
        <v>15.8083387096774</v>
      </c>
      <c r="CN22">
        <v>999.986290322581</v>
      </c>
      <c r="CO22">
        <v>0.959987064516129</v>
      </c>
      <c r="CP22">
        <v>0.0400131193548387</v>
      </c>
      <c r="CQ22">
        <v>0</v>
      </c>
      <c r="CR22">
        <v>1074.49419354839</v>
      </c>
      <c r="CS22">
        <v>5.00059</v>
      </c>
      <c r="CT22">
        <v>13212.9580645161</v>
      </c>
      <c r="CU22">
        <v>9587.60774193548</v>
      </c>
      <c r="CV22">
        <v>42.75</v>
      </c>
      <c r="CW22">
        <v>45.191064516129</v>
      </c>
      <c r="CX22">
        <v>43.9776451612903</v>
      </c>
      <c r="CY22">
        <v>45.2418709677419</v>
      </c>
      <c r="CZ22">
        <v>45.04</v>
      </c>
      <c r="DA22">
        <v>955.173870967742</v>
      </c>
      <c r="DB22">
        <v>39.8148387096774</v>
      </c>
      <c r="DC22">
        <v>0</v>
      </c>
      <c r="DD22">
        <v>1592959012.6</v>
      </c>
      <c r="DE22">
        <v>1074.49269230769</v>
      </c>
      <c r="DF22">
        <v>-0.542564114327472</v>
      </c>
      <c r="DG22">
        <v>109.049572675447</v>
      </c>
      <c r="DH22">
        <v>13213.7807692308</v>
      </c>
      <c r="DI22">
        <v>15</v>
      </c>
      <c r="DJ22">
        <v>0</v>
      </c>
      <c r="DK22" t="s">
        <v>266</v>
      </c>
      <c r="DL22">
        <v>0</v>
      </c>
      <c r="DM22">
        <v>1.64</v>
      </c>
      <c r="DN22">
        <v>0.445</v>
      </c>
      <c r="DO22">
        <v>0</v>
      </c>
      <c r="DP22">
        <v>0</v>
      </c>
      <c r="DQ22">
        <v>0</v>
      </c>
      <c r="DR22">
        <v>0</v>
      </c>
      <c r="DS22">
        <v>-17.7221146341463</v>
      </c>
      <c r="DT22">
        <v>-0.0388724738675919</v>
      </c>
      <c r="DU22">
        <v>0.0412564292756106</v>
      </c>
      <c r="DV22">
        <v>1</v>
      </c>
      <c r="DW22">
        <v>1074.52941176471</v>
      </c>
      <c r="DX22">
        <v>-0.732575435081415</v>
      </c>
      <c r="DY22">
        <v>0.203714638598292</v>
      </c>
      <c r="DZ22">
        <v>1</v>
      </c>
      <c r="EA22">
        <v>7.77373390243902</v>
      </c>
      <c r="EB22">
        <v>-1.13757742160278</v>
      </c>
      <c r="EC22">
        <v>0.117419284427656</v>
      </c>
      <c r="ED22">
        <v>0</v>
      </c>
      <c r="EE22">
        <v>2</v>
      </c>
      <c r="EF22">
        <v>3</v>
      </c>
      <c r="EG22" t="s">
        <v>283</v>
      </c>
      <c r="EH22">
        <v>100</v>
      </c>
      <c r="EI22">
        <v>100</v>
      </c>
      <c r="EJ22">
        <v>1.64</v>
      </c>
      <c r="EK22">
        <v>0.445</v>
      </c>
      <c r="EL22">
        <v>2</v>
      </c>
      <c r="EM22">
        <v>518.649</v>
      </c>
      <c r="EN22">
        <v>430.311</v>
      </c>
      <c r="EO22">
        <v>32.4813</v>
      </c>
      <c r="EP22">
        <v>30.4664</v>
      </c>
      <c r="EQ22">
        <v>30.0023</v>
      </c>
      <c r="ER22">
        <v>30.1542</v>
      </c>
      <c r="ES22">
        <v>30.1213</v>
      </c>
      <c r="ET22">
        <v>20.0702</v>
      </c>
      <c r="EU22">
        <v>37.4194</v>
      </c>
      <c r="EV22">
        <v>3.66987</v>
      </c>
      <c r="EW22">
        <v>32.5041</v>
      </c>
      <c r="EX22">
        <v>417.47</v>
      </c>
      <c r="EY22">
        <v>21.4695</v>
      </c>
      <c r="EZ22">
        <v>98.581</v>
      </c>
      <c r="FA22">
        <v>100.047</v>
      </c>
    </row>
    <row r="23" spans="1:157">
      <c r="A23">
        <v>7</v>
      </c>
      <c r="B23">
        <v>1592959019.1</v>
      </c>
      <c r="C23">
        <v>981.5</v>
      </c>
      <c r="D23" t="s">
        <v>284</v>
      </c>
      <c r="E23" t="s">
        <v>285</v>
      </c>
      <c r="F23">
        <v>1592959010.77742</v>
      </c>
      <c r="G23">
        <f>CC23*AH23*(CA23-CB23)/(100*BU23*(1000-AH23*CA23))</f>
        <v>0</v>
      </c>
      <c r="H23">
        <f>CC23*AH23*(BZ23-BY23*(1000-AH23*CB23)/(1000-AH23*CA23))/(100*BU23)</f>
        <v>0</v>
      </c>
      <c r="I23">
        <f>BY23 - IF(AH23&gt;1, H23*BU23*100.0/(AJ23*CK23), 0)</f>
        <v>0</v>
      </c>
      <c r="J23">
        <f>((P23-G23/2)*I23-H23)/(P23+G23/2)</f>
        <v>0</v>
      </c>
      <c r="K23">
        <f>J23*(CD23+CE23)/1000.0</f>
        <v>0</v>
      </c>
      <c r="L23">
        <f>(BY23 - IF(AH23&gt;1, H23*BU23*100.0/(AJ23*CK23), 0))*(CD23+CE23)/1000.0</f>
        <v>0</v>
      </c>
      <c r="M23">
        <f>2.0/((1/O23-1/N23)+SIGN(O23)*SQRT((1/O23-1/N23)*(1/O23-1/N23) + 4*BV23/((BV23+1)*(BV23+1))*(2*1/O23*1/N23-1/N23*1/N23)))</f>
        <v>0</v>
      </c>
      <c r="N23">
        <f>AE23+AD23*BU23+AC23*BU23*BU23</f>
        <v>0</v>
      </c>
      <c r="O23">
        <f>G23*(1000-(1000*0.61365*exp(17.502*S23/(240.97+S23))/(CD23+CE23)+CA23)/2)/(1000*0.61365*exp(17.502*S23/(240.97+S23))/(CD23+CE23)-CA23)</f>
        <v>0</v>
      </c>
      <c r="P23">
        <f>1/((BV23+1)/(M23/1.6)+1/(N23/1.37)) + BV23/((BV23+1)/(M23/1.6) + BV23/(N23/1.37))</f>
        <v>0</v>
      </c>
      <c r="Q23">
        <f>(BR23*BT23)</f>
        <v>0</v>
      </c>
      <c r="R23">
        <f>(CF23+(Q23+2*0.95*5.67E-8*(((CF23+$B$7)+273)^4-(CF23+273)^4)-44100*G23)/(1.84*29.3*N23+8*0.95*5.67E-8*(CF23+273)^3))</f>
        <v>0</v>
      </c>
      <c r="S23">
        <f>($C$7*CG23+$D$7*CH23+$E$7*R23)</f>
        <v>0</v>
      </c>
      <c r="T23">
        <f>0.61365*exp(17.502*S23/(240.97+S23))</f>
        <v>0</v>
      </c>
      <c r="U23">
        <f>(V23/W23*100)</f>
        <v>0</v>
      </c>
      <c r="V23">
        <f>CA23*(CD23+CE23)/1000</f>
        <v>0</v>
      </c>
      <c r="W23">
        <f>0.61365*exp(17.502*CF23/(240.97+CF23))</f>
        <v>0</v>
      </c>
      <c r="X23">
        <f>(T23-CA23*(CD23+CE23)/1000)</f>
        <v>0</v>
      </c>
      <c r="Y23">
        <f>(-G23*44100)</f>
        <v>0</v>
      </c>
      <c r="Z23">
        <f>2*29.3*N23*0.92*(CF23-S23)</f>
        <v>0</v>
      </c>
      <c r="AA23">
        <f>2*0.95*5.67E-8*(((CF23+$B$7)+273)^4-(S23+273)^4)</f>
        <v>0</v>
      </c>
      <c r="AB23">
        <f>Q23+AA23+Y23+Z23</f>
        <v>0</v>
      </c>
      <c r="AC23">
        <v>-0.0420024752794669</v>
      </c>
      <c r="AD23">
        <v>0.0471514581201309</v>
      </c>
      <c r="AE23">
        <v>3.5094062663101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MAX(0,($B$13+$C$13*CK23)/(1+$D$13*CK23)*CD23/(CF23+273)*$E$13)</f>
        <v>0</v>
      </c>
      <c r="AK23" t="s">
        <v>264</v>
      </c>
      <c r="AL23">
        <v>0</v>
      </c>
      <c r="AM23">
        <v>0</v>
      </c>
      <c r="AN23">
        <f>AM23-AL23</f>
        <v>0</v>
      </c>
      <c r="AO23">
        <f>AN23/AM23</f>
        <v>0</v>
      </c>
      <c r="AP23">
        <v>0</v>
      </c>
      <c r="AQ23" t="s">
        <v>264</v>
      </c>
      <c r="AR23">
        <v>0</v>
      </c>
      <c r="AS23">
        <v>0</v>
      </c>
      <c r="AT23">
        <f>1-AR23/AS23</f>
        <v>0</v>
      </c>
      <c r="AU23">
        <v>0.5</v>
      </c>
      <c r="AV23">
        <f>BR23</f>
        <v>0</v>
      </c>
      <c r="AW23">
        <f>H23</f>
        <v>0</v>
      </c>
      <c r="AX23">
        <f>AT23*AU23*AV23</f>
        <v>0</v>
      </c>
      <c r="AY23">
        <f>BD23/AS23</f>
        <v>0</v>
      </c>
      <c r="AZ23">
        <f>(AW23-AP23)/AV23</f>
        <v>0</v>
      </c>
      <c r="BA23">
        <f>(AM23-AS23)/AS23</f>
        <v>0</v>
      </c>
      <c r="BB23" t="s">
        <v>264</v>
      </c>
      <c r="BC23">
        <v>0</v>
      </c>
      <c r="BD23">
        <f>AS23-BC23</f>
        <v>0</v>
      </c>
      <c r="BE23">
        <f>(AS23-AR23)/(AS23-BC23)</f>
        <v>0</v>
      </c>
      <c r="BF23">
        <f>(AM23-AS23)/(AM23-BC23)</f>
        <v>0</v>
      </c>
      <c r="BG23">
        <f>(AS23-AR23)/(AS23-AL23)</f>
        <v>0</v>
      </c>
      <c r="BH23">
        <f>(AM23-AS23)/(AM23-AL23)</f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f>$B$11*CL23+$C$11*CM23+$F$11*CN23</f>
        <v>0</v>
      </c>
      <c r="BR23">
        <f>BQ23*BS23</f>
        <v>0</v>
      </c>
      <c r="BS23">
        <f>($B$11*$D$9+$C$11*$D$9+$F$11*((DA23+CS23)/MAX(DA23+CS23+DB23, 0.1)*$I$9+DB23/MAX(DA23+CS23+DB23, 0.1)*$J$9))/($B$11+$C$11+$F$11)</f>
        <v>0</v>
      </c>
      <c r="BT23">
        <f>($B$11*$K$9+$C$11*$K$9+$F$11*((DA23+CS23)/MAX(DA23+CS23+DB23, 0.1)*$P$9+DB23/MAX(DA23+CS23+DB23, 0.1)*$Q$9))/($B$11+$C$11+$F$11)</f>
        <v>0</v>
      </c>
      <c r="BU23">
        <v>6</v>
      </c>
      <c r="BV23">
        <v>0.5</v>
      </c>
      <c r="BW23" t="s">
        <v>265</v>
      </c>
      <c r="BX23">
        <v>1592959010.77742</v>
      </c>
      <c r="BY23">
        <v>399.979741935484</v>
      </c>
      <c r="BZ23">
        <v>417.685967741936</v>
      </c>
      <c r="CA23">
        <v>29.2206451612903</v>
      </c>
      <c r="CB23">
        <v>21.5478548387097</v>
      </c>
      <c r="CC23">
        <v>500.043709677419</v>
      </c>
      <c r="CD23">
        <v>101.354612903226</v>
      </c>
      <c r="CE23">
        <v>0.0333508677419355</v>
      </c>
      <c r="CF23">
        <v>33.3869322580645</v>
      </c>
      <c r="CG23">
        <v>32.3634</v>
      </c>
      <c r="CH23">
        <v>999.9</v>
      </c>
      <c r="CI23">
        <v>0</v>
      </c>
      <c r="CJ23">
        <v>0</v>
      </c>
      <c r="CK23">
        <v>9993.72483870968</v>
      </c>
      <c r="CL23">
        <v>0</v>
      </c>
      <c r="CM23">
        <v>15.8383419354839</v>
      </c>
      <c r="CN23">
        <v>1000.00087096774</v>
      </c>
      <c r="CO23">
        <v>0.959988483870968</v>
      </c>
      <c r="CP23">
        <v>0.0400116741935484</v>
      </c>
      <c r="CQ23">
        <v>0</v>
      </c>
      <c r="CR23">
        <v>1074.42870967742</v>
      </c>
      <c r="CS23">
        <v>5.00059</v>
      </c>
      <c r="CT23">
        <v>13221.2</v>
      </c>
      <c r="CU23">
        <v>9587.74806451613</v>
      </c>
      <c r="CV23">
        <v>42.766</v>
      </c>
      <c r="CW23">
        <v>45.1991935483871</v>
      </c>
      <c r="CX23">
        <v>44.008</v>
      </c>
      <c r="CY23">
        <v>45.25</v>
      </c>
      <c r="CZ23">
        <v>45.062</v>
      </c>
      <c r="DA23">
        <v>955.18935483871</v>
      </c>
      <c r="DB23">
        <v>39.8138709677419</v>
      </c>
      <c r="DC23">
        <v>0</v>
      </c>
      <c r="DD23">
        <v>1592959018.6</v>
      </c>
      <c r="DE23">
        <v>1074.42307692308</v>
      </c>
      <c r="DF23">
        <v>-0.977094023473023</v>
      </c>
      <c r="DG23">
        <v>66.7213676397406</v>
      </c>
      <c r="DH23">
        <v>13222.3923076923</v>
      </c>
      <c r="DI23">
        <v>15</v>
      </c>
      <c r="DJ23">
        <v>0</v>
      </c>
      <c r="DK23" t="s">
        <v>266</v>
      </c>
      <c r="DL23">
        <v>0</v>
      </c>
      <c r="DM23">
        <v>1.64</v>
      </c>
      <c r="DN23">
        <v>0.445</v>
      </c>
      <c r="DO23">
        <v>0</v>
      </c>
      <c r="DP23">
        <v>0</v>
      </c>
      <c r="DQ23">
        <v>0</v>
      </c>
      <c r="DR23">
        <v>0</v>
      </c>
      <c r="DS23">
        <v>-17.6973707317073</v>
      </c>
      <c r="DT23">
        <v>0.0849303135888608</v>
      </c>
      <c r="DU23">
        <v>0.0471619743680634</v>
      </c>
      <c r="DV23">
        <v>1</v>
      </c>
      <c r="DW23">
        <v>1074.44823529412</v>
      </c>
      <c r="DX23">
        <v>-0.798818079377352</v>
      </c>
      <c r="DY23">
        <v>0.227886331162683</v>
      </c>
      <c r="DZ23">
        <v>1</v>
      </c>
      <c r="EA23">
        <v>7.70242219512195</v>
      </c>
      <c r="EB23">
        <v>-0.378472891986072</v>
      </c>
      <c r="EC23">
        <v>0.057464373799399</v>
      </c>
      <c r="ED23">
        <v>0</v>
      </c>
      <c r="EE23">
        <v>2</v>
      </c>
      <c r="EF23">
        <v>3</v>
      </c>
      <c r="EG23" t="s">
        <v>283</v>
      </c>
      <c r="EH23">
        <v>100</v>
      </c>
      <c r="EI23">
        <v>100</v>
      </c>
      <c r="EJ23">
        <v>1.64</v>
      </c>
      <c r="EK23">
        <v>0.445</v>
      </c>
      <c r="EL23">
        <v>2</v>
      </c>
      <c r="EM23">
        <v>518.603</v>
      </c>
      <c r="EN23">
        <v>430.242</v>
      </c>
      <c r="EO23">
        <v>32.4647</v>
      </c>
      <c r="EP23">
        <v>30.5013</v>
      </c>
      <c r="EQ23">
        <v>30.0022</v>
      </c>
      <c r="ER23">
        <v>30.1821</v>
      </c>
      <c r="ES23">
        <v>30.148</v>
      </c>
      <c r="ET23">
        <v>20.0725</v>
      </c>
      <c r="EU23">
        <v>37.4194</v>
      </c>
      <c r="EV23">
        <v>3.29536</v>
      </c>
      <c r="EW23">
        <v>32.4786</v>
      </c>
      <c r="EX23">
        <v>417.759</v>
      </c>
      <c r="EY23">
        <v>21.4808</v>
      </c>
      <c r="EZ23">
        <v>98.5733</v>
      </c>
      <c r="FA23">
        <v>100.04</v>
      </c>
    </row>
    <row r="24" spans="1:157">
      <c r="A24">
        <v>8</v>
      </c>
      <c r="B24">
        <v>1592959025.1</v>
      </c>
      <c r="C24">
        <v>987.5</v>
      </c>
      <c r="D24" t="s">
        <v>286</v>
      </c>
      <c r="E24" t="s">
        <v>287</v>
      </c>
      <c r="F24">
        <v>1592959016.63226</v>
      </c>
      <c r="G24">
        <f>CC24*AH24*(CA24-CB24)/(100*BU24*(1000-AH24*CA24))</f>
        <v>0</v>
      </c>
      <c r="H24">
        <f>CC24*AH24*(BZ24-BY24*(1000-AH24*CB24)/(1000-AH24*CA24))/(100*BU24)</f>
        <v>0</v>
      </c>
      <c r="I24">
        <f>BY24 - IF(AH24&gt;1, H24*BU24*100.0/(AJ24*CK24), 0)</f>
        <v>0</v>
      </c>
      <c r="J24">
        <f>((P24-G24/2)*I24-H24)/(P24+G24/2)</f>
        <v>0</v>
      </c>
      <c r="K24">
        <f>J24*(CD24+CE24)/1000.0</f>
        <v>0</v>
      </c>
      <c r="L24">
        <f>(BY24 - IF(AH24&gt;1, H24*BU24*100.0/(AJ24*CK24), 0))*(CD24+CE24)/1000.0</f>
        <v>0</v>
      </c>
      <c r="M24">
        <f>2.0/((1/O24-1/N24)+SIGN(O24)*SQRT((1/O24-1/N24)*(1/O24-1/N24) + 4*BV24/((BV24+1)*(BV24+1))*(2*1/O24*1/N24-1/N24*1/N24)))</f>
        <v>0</v>
      </c>
      <c r="N24">
        <f>AE24+AD24*BU24+AC24*BU24*BU24</f>
        <v>0</v>
      </c>
      <c r="O24">
        <f>G24*(1000-(1000*0.61365*exp(17.502*S24/(240.97+S24))/(CD24+CE24)+CA24)/2)/(1000*0.61365*exp(17.502*S24/(240.97+S24))/(CD24+CE24)-CA24)</f>
        <v>0</v>
      </c>
      <c r="P24">
        <f>1/((BV24+1)/(M24/1.6)+1/(N24/1.37)) + BV24/((BV24+1)/(M24/1.6) + BV24/(N24/1.37))</f>
        <v>0</v>
      </c>
      <c r="Q24">
        <f>(BR24*BT24)</f>
        <v>0</v>
      </c>
      <c r="R24">
        <f>(CF24+(Q24+2*0.95*5.67E-8*(((CF24+$B$7)+273)^4-(CF24+273)^4)-44100*G24)/(1.84*29.3*N24+8*0.95*5.67E-8*(CF24+273)^3))</f>
        <v>0</v>
      </c>
      <c r="S24">
        <f>($C$7*CG24+$D$7*CH24+$E$7*R24)</f>
        <v>0</v>
      </c>
      <c r="T24">
        <f>0.61365*exp(17.502*S24/(240.97+S24))</f>
        <v>0</v>
      </c>
      <c r="U24">
        <f>(V24/W24*100)</f>
        <v>0</v>
      </c>
      <c r="V24">
        <f>CA24*(CD24+CE24)/1000</f>
        <v>0</v>
      </c>
      <c r="W24">
        <f>0.61365*exp(17.502*CF24/(240.97+CF24))</f>
        <v>0</v>
      </c>
      <c r="X24">
        <f>(T24-CA24*(CD24+CE24)/1000)</f>
        <v>0</v>
      </c>
      <c r="Y24">
        <f>(-G24*44100)</f>
        <v>0</v>
      </c>
      <c r="Z24">
        <f>2*29.3*N24*0.92*(CF24-S24)</f>
        <v>0</v>
      </c>
      <c r="AA24">
        <f>2*0.95*5.67E-8*(((CF24+$B$7)+273)^4-(S24+273)^4)</f>
        <v>0</v>
      </c>
      <c r="AB24">
        <f>Q24+AA24+Y24+Z24</f>
        <v>0</v>
      </c>
      <c r="AC24">
        <v>-0.0420322170846368</v>
      </c>
      <c r="AD24">
        <v>0.0471848459019594</v>
      </c>
      <c r="AE24">
        <v>3.51136766030144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MAX(0,($B$13+$C$13*CK24)/(1+$D$13*CK24)*CD24/(CF24+273)*$E$13)</f>
        <v>0</v>
      </c>
      <c r="AK24" t="s">
        <v>264</v>
      </c>
      <c r="AL24">
        <v>0</v>
      </c>
      <c r="AM24">
        <v>0</v>
      </c>
      <c r="AN24">
        <f>AM24-AL24</f>
        <v>0</v>
      </c>
      <c r="AO24">
        <f>AN24/AM24</f>
        <v>0</v>
      </c>
      <c r="AP24">
        <v>0</v>
      </c>
      <c r="AQ24" t="s">
        <v>264</v>
      </c>
      <c r="AR24">
        <v>0</v>
      </c>
      <c r="AS24">
        <v>0</v>
      </c>
      <c r="AT24">
        <f>1-AR24/AS24</f>
        <v>0</v>
      </c>
      <c r="AU24">
        <v>0.5</v>
      </c>
      <c r="AV24">
        <f>BR24</f>
        <v>0</v>
      </c>
      <c r="AW24">
        <f>H24</f>
        <v>0</v>
      </c>
      <c r="AX24">
        <f>AT24*AU24*AV24</f>
        <v>0</v>
      </c>
      <c r="AY24">
        <f>BD24/AS24</f>
        <v>0</v>
      </c>
      <c r="AZ24">
        <f>(AW24-AP24)/AV24</f>
        <v>0</v>
      </c>
      <c r="BA24">
        <f>(AM24-AS24)/AS24</f>
        <v>0</v>
      </c>
      <c r="BB24" t="s">
        <v>264</v>
      </c>
      <c r="BC24">
        <v>0</v>
      </c>
      <c r="BD24">
        <f>AS24-BC24</f>
        <v>0</v>
      </c>
      <c r="BE24">
        <f>(AS24-AR24)/(AS24-BC24)</f>
        <v>0</v>
      </c>
      <c r="BF24">
        <f>(AM24-AS24)/(AM24-BC24)</f>
        <v>0</v>
      </c>
      <c r="BG24">
        <f>(AS24-AR24)/(AS24-AL24)</f>
        <v>0</v>
      </c>
      <c r="BH24">
        <f>(AM24-AS24)/(AM24-AL24)</f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f>$B$11*CL24+$C$11*CM24+$F$11*CN24</f>
        <v>0</v>
      </c>
      <c r="BR24">
        <f>BQ24*BS24</f>
        <v>0</v>
      </c>
      <c r="BS24">
        <f>($B$11*$D$9+$C$11*$D$9+$F$11*((DA24+CS24)/MAX(DA24+CS24+DB24, 0.1)*$I$9+DB24/MAX(DA24+CS24+DB24, 0.1)*$J$9))/($B$11+$C$11+$F$11)</f>
        <v>0</v>
      </c>
      <c r="BT24">
        <f>($B$11*$K$9+$C$11*$K$9+$F$11*((DA24+CS24)/MAX(DA24+CS24+DB24, 0.1)*$P$9+DB24/MAX(DA24+CS24+DB24, 0.1)*$Q$9))/($B$11+$C$11+$F$11)</f>
        <v>0</v>
      </c>
      <c r="BU24">
        <v>6</v>
      </c>
      <c r="BV24">
        <v>0.5</v>
      </c>
      <c r="BW24" t="s">
        <v>265</v>
      </c>
      <c r="BX24">
        <v>1592959016.63226</v>
      </c>
      <c r="BY24">
        <v>400.000774193548</v>
      </c>
      <c r="BZ24">
        <v>417.670580645161</v>
      </c>
      <c r="CA24">
        <v>29.2012387096774</v>
      </c>
      <c r="CB24">
        <v>21.5322032258065</v>
      </c>
      <c r="CC24">
        <v>500.044677419355</v>
      </c>
      <c r="CD24">
        <v>101.357709677419</v>
      </c>
      <c r="CE24">
        <v>0.0332846387096774</v>
      </c>
      <c r="CF24">
        <v>33.3739290322581</v>
      </c>
      <c r="CG24">
        <v>32.3561387096774</v>
      </c>
      <c r="CH24">
        <v>999.9</v>
      </c>
      <c r="CI24">
        <v>0</v>
      </c>
      <c r="CJ24">
        <v>0</v>
      </c>
      <c r="CK24">
        <v>10000.4958064516</v>
      </c>
      <c r="CL24">
        <v>0</v>
      </c>
      <c r="CM24">
        <v>15.9633290322581</v>
      </c>
      <c r="CN24">
        <v>1000.00212903226</v>
      </c>
      <c r="CO24">
        <v>0.959987806451613</v>
      </c>
      <c r="CP24">
        <v>0.0400123516129032</v>
      </c>
      <c r="CQ24">
        <v>0</v>
      </c>
      <c r="CR24">
        <v>1074.38838709677</v>
      </c>
      <c r="CS24">
        <v>5.00059</v>
      </c>
      <c r="CT24">
        <v>13224.8774193548</v>
      </c>
      <c r="CU24">
        <v>9587.75451612903</v>
      </c>
      <c r="CV24">
        <v>42.788</v>
      </c>
      <c r="CW24">
        <v>45.2215483870968</v>
      </c>
      <c r="CX24">
        <v>44.03</v>
      </c>
      <c r="CY24">
        <v>45.25</v>
      </c>
      <c r="CZ24">
        <v>45.0843548387097</v>
      </c>
      <c r="DA24">
        <v>955.190322580645</v>
      </c>
      <c r="DB24">
        <v>39.8151612903226</v>
      </c>
      <c r="DC24">
        <v>0</v>
      </c>
      <c r="DD24">
        <v>1592959024.6</v>
      </c>
      <c r="DE24">
        <v>1074.40307692308</v>
      </c>
      <c r="DF24">
        <v>-0.153846153324446</v>
      </c>
      <c r="DG24">
        <v>-3.28546993194116</v>
      </c>
      <c r="DH24">
        <v>13225.5269230769</v>
      </c>
      <c r="DI24">
        <v>15</v>
      </c>
      <c r="DJ24">
        <v>0</v>
      </c>
      <c r="DK24" t="s">
        <v>266</v>
      </c>
      <c r="DL24">
        <v>0</v>
      </c>
      <c r="DM24">
        <v>1.64</v>
      </c>
      <c r="DN24">
        <v>0.445</v>
      </c>
      <c r="DO24">
        <v>0</v>
      </c>
      <c r="DP24">
        <v>0</v>
      </c>
      <c r="DQ24">
        <v>0</v>
      </c>
      <c r="DR24">
        <v>0</v>
      </c>
      <c r="DS24">
        <v>-17.6873414634146</v>
      </c>
      <c r="DT24">
        <v>0.470117770034853</v>
      </c>
      <c r="DU24">
        <v>0.0554038299970879</v>
      </c>
      <c r="DV24">
        <v>1</v>
      </c>
      <c r="DW24">
        <v>1074.41176470588</v>
      </c>
      <c r="DX24">
        <v>-0.369383214094234</v>
      </c>
      <c r="DY24">
        <v>0.191072369847196</v>
      </c>
      <c r="DZ24">
        <v>1</v>
      </c>
      <c r="EA24">
        <v>7.66817170731707</v>
      </c>
      <c r="EB24">
        <v>0.011459372822298</v>
      </c>
      <c r="EC24">
        <v>0.0139009420460627</v>
      </c>
      <c r="ED24">
        <v>1</v>
      </c>
      <c r="EE24">
        <v>3</v>
      </c>
      <c r="EF24">
        <v>3</v>
      </c>
      <c r="EG24" t="s">
        <v>288</v>
      </c>
      <c r="EH24">
        <v>100</v>
      </c>
      <c r="EI24">
        <v>100</v>
      </c>
      <c r="EJ24">
        <v>1.64</v>
      </c>
      <c r="EK24">
        <v>0.445</v>
      </c>
      <c r="EL24">
        <v>2</v>
      </c>
      <c r="EM24">
        <v>518.8</v>
      </c>
      <c r="EN24">
        <v>430.167</v>
      </c>
      <c r="EO24">
        <v>32.4527</v>
      </c>
      <c r="EP24">
        <v>30.5364</v>
      </c>
      <c r="EQ24">
        <v>30.0024</v>
      </c>
      <c r="ER24">
        <v>30.2108</v>
      </c>
      <c r="ES24">
        <v>30.1759</v>
      </c>
      <c r="ET24">
        <v>20.0753</v>
      </c>
      <c r="EU24">
        <v>37.4194</v>
      </c>
      <c r="EV24">
        <v>3.29536</v>
      </c>
      <c r="EW24">
        <v>32.4579</v>
      </c>
      <c r="EX24">
        <v>417.809</v>
      </c>
      <c r="EY24">
        <v>21.5124</v>
      </c>
      <c r="EZ24">
        <v>98.5661</v>
      </c>
      <c r="FA24">
        <v>100.031</v>
      </c>
    </row>
    <row r="25" spans="1:157">
      <c r="A25">
        <v>9</v>
      </c>
      <c r="B25">
        <v>1592959031.1</v>
      </c>
      <c r="C25">
        <v>993.5</v>
      </c>
      <c r="D25" t="s">
        <v>289</v>
      </c>
      <c r="E25" t="s">
        <v>290</v>
      </c>
      <c r="F25">
        <v>1592959022.63226</v>
      </c>
      <c r="G25">
        <f>CC25*AH25*(CA25-CB25)/(100*BU25*(1000-AH25*CA25))</f>
        <v>0</v>
      </c>
      <c r="H25">
        <f>CC25*AH25*(BZ25-BY25*(1000-AH25*CB25)/(1000-AH25*CA25))/(100*BU25)</f>
        <v>0</v>
      </c>
      <c r="I25">
        <f>BY25 - IF(AH25&gt;1, H25*BU25*100.0/(AJ25*CK25), 0)</f>
        <v>0</v>
      </c>
      <c r="J25">
        <f>((P25-G25/2)*I25-H25)/(P25+G25/2)</f>
        <v>0</v>
      </c>
      <c r="K25">
        <f>J25*(CD25+CE25)/1000.0</f>
        <v>0</v>
      </c>
      <c r="L25">
        <f>(BY25 - IF(AH25&gt;1, H25*BU25*100.0/(AJ25*CK25), 0))*(CD25+CE25)/1000.0</f>
        <v>0</v>
      </c>
      <c r="M25">
        <f>2.0/((1/O25-1/N25)+SIGN(O25)*SQRT((1/O25-1/N25)*(1/O25-1/N25) + 4*BV25/((BV25+1)*(BV25+1))*(2*1/O25*1/N25-1/N25*1/N25)))</f>
        <v>0</v>
      </c>
      <c r="N25">
        <f>AE25+AD25*BU25+AC25*BU25*BU25</f>
        <v>0</v>
      </c>
      <c r="O25">
        <f>G25*(1000-(1000*0.61365*exp(17.502*S25/(240.97+S25))/(CD25+CE25)+CA25)/2)/(1000*0.61365*exp(17.502*S25/(240.97+S25))/(CD25+CE25)-CA25)</f>
        <v>0</v>
      </c>
      <c r="P25">
        <f>1/((BV25+1)/(M25/1.6)+1/(N25/1.37)) + BV25/((BV25+1)/(M25/1.6) + BV25/(N25/1.37))</f>
        <v>0</v>
      </c>
      <c r="Q25">
        <f>(BR25*BT25)</f>
        <v>0</v>
      </c>
      <c r="R25">
        <f>(CF25+(Q25+2*0.95*5.67E-8*(((CF25+$B$7)+273)^4-(CF25+273)^4)-44100*G25)/(1.84*29.3*N25+8*0.95*5.67E-8*(CF25+273)^3))</f>
        <v>0</v>
      </c>
      <c r="S25">
        <f>($C$7*CG25+$D$7*CH25+$E$7*R25)</f>
        <v>0</v>
      </c>
      <c r="T25">
        <f>0.61365*exp(17.502*S25/(240.97+S25))</f>
        <v>0</v>
      </c>
      <c r="U25">
        <f>(V25/W25*100)</f>
        <v>0</v>
      </c>
      <c r="V25">
        <f>CA25*(CD25+CE25)/1000</f>
        <v>0</v>
      </c>
      <c r="W25">
        <f>0.61365*exp(17.502*CF25/(240.97+CF25))</f>
        <v>0</v>
      </c>
      <c r="X25">
        <f>(T25-CA25*(CD25+CE25)/1000)</f>
        <v>0</v>
      </c>
      <c r="Y25">
        <f>(-G25*44100)</f>
        <v>0</v>
      </c>
      <c r="Z25">
        <f>2*29.3*N25*0.92*(CF25-S25)</f>
        <v>0</v>
      </c>
      <c r="AA25">
        <f>2*0.95*5.67E-8*(((CF25+$B$7)+273)^4-(S25+273)^4)</f>
        <v>0</v>
      </c>
      <c r="AB25">
        <f>Q25+AA25+Y25+Z25</f>
        <v>0</v>
      </c>
      <c r="AC25">
        <v>-0.0420453429493498</v>
      </c>
      <c r="AD25">
        <v>0.0471995808349886</v>
      </c>
      <c r="AE25">
        <v>3.51223312063401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MAX(0,($B$13+$C$13*CK25)/(1+$D$13*CK25)*CD25/(CF25+273)*$E$13)</f>
        <v>0</v>
      </c>
      <c r="AK25" t="s">
        <v>264</v>
      </c>
      <c r="AL25">
        <v>0</v>
      </c>
      <c r="AM25">
        <v>0</v>
      </c>
      <c r="AN25">
        <f>AM25-AL25</f>
        <v>0</v>
      </c>
      <c r="AO25">
        <f>AN25/AM25</f>
        <v>0</v>
      </c>
      <c r="AP25">
        <v>0</v>
      </c>
      <c r="AQ25" t="s">
        <v>264</v>
      </c>
      <c r="AR25">
        <v>0</v>
      </c>
      <c r="AS25">
        <v>0</v>
      </c>
      <c r="AT25">
        <f>1-AR25/AS25</f>
        <v>0</v>
      </c>
      <c r="AU25">
        <v>0.5</v>
      </c>
      <c r="AV25">
        <f>BR25</f>
        <v>0</v>
      </c>
      <c r="AW25">
        <f>H25</f>
        <v>0</v>
      </c>
      <c r="AX25">
        <f>AT25*AU25*AV25</f>
        <v>0</v>
      </c>
      <c r="AY25">
        <f>BD25/AS25</f>
        <v>0</v>
      </c>
      <c r="AZ25">
        <f>(AW25-AP25)/AV25</f>
        <v>0</v>
      </c>
      <c r="BA25">
        <f>(AM25-AS25)/AS25</f>
        <v>0</v>
      </c>
      <c r="BB25" t="s">
        <v>264</v>
      </c>
      <c r="BC25">
        <v>0</v>
      </c>
      <c r="BD25">
        <f>AS25-BC25</f>
        <v>0</v>
      </c>
      <c r="BE25">
        <f>(AS25-AR25)/(AS25-BC25)</f>
        <v>0</v>
      </c>
      <c r="BF25">
        <f>(AM25-AS25)/(AM25-BC25)</f>
        <v>0</v>
      </c>
      <c r="BG25">
        <f>(AS25-AR25)/(AS25-AL25)</f>
        <v>0</v>
      </c>
      <c r="BH25">
        <f>(AM25-AS25)/(AM25-AL25)</f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f>$B$11*CL25+$C$11*CM25+$F$11*CN25</f>
        <v>0</v>
      </c>
      <c r="BR25">
        <f>BQ25*BS25</f>
        <v>0</v>
      </c>
      <c r="BS25">
        <f>($B$11*$D$9+$C$11*$D$9+$F$11*((DA25+CS25)/MAX(DA25+CS25+DB25, 0.1)*$I$9+DB25/MAX(DA25+CS25+DB25, 0.1)*$J$9))/($B$11+$C$11+$F$11)</f>
        <v>0</v>
      </c>
      <c r="BT25">
        <f>($B$11*$K$9+$C$11*$K$9+$F$11*((DA25+CS25)/MAX(DA25+CS25+DB25, 0.1)*$P$9+DB25/MAX(DA25+CS25+DB25, 0.1)*$Q$9))/($B$11+$C$11+$F$11)</f>
        <v>0</v>
      </c>
      <c r="BU25">
        <v>6</v>
      </c>
      <c r="BV25">
        <v>0.5</v>
      </c>
      <c r="BW25" t="s">
        <v>265</v>
      </c>
      <c r="BX25">
        <v>1592959022.63226</v>
      </c>
      <c r="BY25">
        <v>400.005935483871</v>
      </c>
      <c r="BZ25">
        <v>417.654967741936</v>
      </c>
      <c r="CA25">
        <v>29.1693838709677</v>
      </c>
      <c r="CB25">
        <v>21.5124935483871</v>
      </c>
      <c r="CC25">
        <v>500.033032258065</v>
      </c>
      <c r="CD25">
        <v>101.360870967742</v>
      </c>
      <c r="CE25">
        <v>0.0334434967741935</v>
      </c>
      <c r="CF25">
        <v>33.3678709677419</v>
      </c>
      <c r="CG25">
        <v>32.3613612903226</v>
      </c>
      <c r="CH25">
        <v>999.9</v>
      </c>
      <c r="CI25">
        <v>0</v>
      </c>
      <c r="CJ25">
        <v>0</v>
      </c>
      <c r="CK25">
        <v>10003.3067741935</v>
      </c>
      <c r="CL25">
        <v>0</v>
      </c>
      <c r="CM25">
        <v>15.9943032258064</v>
      </c>
      <c r="CN25">
        <v>1000.01690322581</v>
      </c>
      <c r="CO25">
        <v>0.959989258064516</v>
      </c>
      <c r="CP25">
        <v>0.040010864516129</v>
      </c>
      <c r="CQ25">
        <v>0</v>
      </c>
      <c r="CR25">
        <v>1074.42451612903</v>
      </c>
      <c r="CS25">
        <v>5.00059</v>
      </c>
      <c r="CT25">
        <v>13225.5419354839</v>
      </c>
      <c r="CU25">
        <v>9587.89967741935</v>
      </c>
      <c r="CV25">
        <v>42.814064516129</v>
      </c>
      <c r="CW25">
        <v>45.2398387096774</v>
      </c>
      <c r="CX25">
        <v>44.052</v>
      </c>
      <c r="CY25">
        <v>45.254</v>
      </c>
      <c r="CZ25">
        <v>45.1067096774194</v>
      </c>
      <c r="DA25">
        <v>955.204838709677</v>
      </c>
      <c r="DB25">
        <v>39.8135483870968</v>
      </c>
      <c r="DC25">
        <v>0</v>
      </c>
      <c r="DD25">
        <v>1592959030.6</v>
      </c>
      <c r="DE25">
        <v>1074.42692307692</v>
      </c>
      <c r="DF25">
        <v>1.24923077120838</v>
      </c>
      <c r="DG25">
        <v>-16.5709400467663</v>
      </c>
      <c r="DH25">
        <v>13225.1269230769</v>
      </c>
      <c r="DI25">
        <v>15</v>
      </c>
      <c r="DJ25">
        <v>0</v>
      </c>
      <c r="DK25" t="s">
        <v>266</v>
      </c>
      <c r="DL25">
        <v>0</v>
      </c>
      <c r="DM25">
        <v>1.64</v>
      </c>
      <c r="DN25">
        <v>0.445</v>
      </c>
      <c r="DO25">
        <v>0</v>
      </c>
      <c r="DP25">
        <v>0</v>
      </c>
      <c r="DQ25">
        <v>0</v>
      </c>
      <c r="DR25">
        <v>0</v>
      </c>
      <c r="DS25">
        <v>-17.6661170731707</v>
      </c>
      <c r="DT25">
        <v>0.159666898954698</v>
      </c>
      <c r="DU25">
        <v>0.0450409293672206</v>
      </c>
      <c r="DV25">
        <v>1</v>
      </c>
      <c r="DW25">
        <v>1074.43441176471</v>
      </c>
      <c r="DX25">
        <v>0.271986057437153</v>
      </c>
      <c r="DY25">
        <v>0.212148549182902</v>
      </c>
      <c r="DZ25">
        <v>1</v>
      </c>
      <c r="EA25">
        <v>7.66107536585366</v>
      </c>
      <c r="EB25">
        <v>-0.1711212543554</v>
      </c>
      <c r="EC25">
        <v>0.0211034050076032</v>
      </c>
      <c r="ED25">
        <v>0</v>
      </c>
      <c r="EE25">
        <v>2</v>
      </c>
      <c r="EF25">
        <v>3</v>
      </c>
      <c r="EG25" t="s">
        <v>283</v>
      </c>
      <c r="EH25">
        <v>100</v>
      </c>
      <c r="EI25">
        <v>100</v>
      </c>
      <c r="EJ25">
        <v>1.64</v>
      </c>
      <c r="EK25">
        <v>0.445</v>
      </c>
      <c r="EL25">
        <v>2</v>
      </c>
      <c r="EM25">
        <v>518.808</v>
      </c>
      <c r="EN25">
        <v>430.081</v>
      </c>
      <c r="EO25">
        <v>32.4334</v>
      </c>
      <c r="EP25">
        <v>30.5715</v>
      </c>
      <c r="EQ25">
        <v>30.0026</v>
      </c>
      <c r="ER25">
        <v>30.2395</v>
      </c>
      <c r="ES25">
        <v>30.2046</v>
      </c>
      <c r="ET25">
        <v>20.0752</v>
      </c>
      <c r="EU25">
        <v>37.4194</v>
      </c>
      <c r="EV25">
        <v>2.92345</v>
      </c>
      <c r="EW25">
        <v>32.4246</v>
      </c>
      <c r="EX25">
        <v>417.736</v>
      </c>
      <c r="EY25">
        <v>21.5624</v>
      </c>
      <c r="EZ25">
        <v>98.5574</v>
      </c>
      <c r="FA25">
        <v>100.027</v>
      </c>
    </row>
    <row r="26" spans="1:157">
      <c r="A26">
        <v>10</v>
      </c>
      <c r="B26">
        <v>1592959177.1</v>
      </c>
      <c r="C26">
        <v>1139.5</v>
      </c>
      <c r="D26" t="s">
        <v>291</v>
      </c>
      <c r="E26" t="s">
        <v>292</v>
      </c>
      <c r="F26">
        <v>1592959169.1</v>
      </c>
      <c r="G26">
        <f>CC26*AH26*(CA26-CB26)/(100*BU26*(1000-AH26*CA26))</f>
        <v>0</v>
      </c>
      <c r="H26">
        <f>CC26*AH26*(BZ26-BY26*(1000-AH26*CB26)/(1000-AH26*CA26))/(100*BU26)</f>
        <v>0</v>
      </c>
      <c r="I26">
        <f>BY26 - IF(AH26&gt;1, H26*BU26*100.0/(AJ26*CK26), 0)</f>
        <v>0</v>
      </c>
      <c r="J26">
        <f>((P26-G26/2)*I26-H26)/(P26+G26/2)</f>
        <v>0</v>
      </c>
      <c r="K26">
        <f>J26*(CD26+CE26)/1000.0</f>
        <v>0</v>
      </c>
      <c r="L26">
        <f>(BY26 - IF(AH26&gt;1, H26*BU26*100.0/(AJ26*CK26), 0))*(CD26+CE26)/1000.0</f>
        <v>0</v>
      </c>
      <c r="M26">
        <f>2.0/((1/O26-1/N26)+SIGN(O26)*SQRT((1/O26-1/N26)*(1/O26-1/N26) + 4*BV26/((BV26+1)*(BV26+1))*(2*1/O26*1/N26-1/N26*1/N26)))</f>
        <v>0</v>
      </c>
      <c r="N26">
        <f>AE26+AD26*BU26+AC26*BU26*BU26</f>
        <v>0</v>
      </c>
      <c r="O26">
        <f>G26*(1000-(1000*0.61365*exp(17.502*S26/(240.97+S26))/(CD26+CE26)+CA26)/2)/(1000*0.61365*exp(17.502*S26/(240.97+S26))/(CD26+CE26)-CA26)</f>
        <v>0</v>
      </c>
      <c r="P26">
        <f>1/((BV26+1)/(M26/1.6)+1/(N26/1.37)) + BV26/((BV26+1)/(M26/1.6) + BV26/(N26/1.37))</f>
        <v>0</v>
      </c>
      <c r="Q26">
        <f>(BR26*BT26)</f>
        <v>0</v>
      </c>
      <c r="R26">
        <f>(CF26+(Q26+2*0.95*5.67E-8*(((CF26+$B$7)+273)^4-(CF26+273)^4)-44100*G26)/(1.84*29.3*N26+8*0.95*5.67E-8*(CF26+273)^3))</f>
        <v>0</v>
      </c>
      <c r="S26">
        <f>($C$7*CG26+$D$7*CH26+$E$7*R26)</f>
        <v>0</v>
      </c>
      <c r="T26">
        <f>0.61365*exp(17.502*S26/(240.97+S26))</f>
        <v>0</v>
      </c>
      <c r="U26">
        <f>(V26/W26*100)</f>
        <v>0</v>
      </c>
      <c r="V26">
        <f>CA26*(CD26+CE26)/1000</f>
        <v>0</v>
      </c>
      <c r="W26">
        <f>0.61365*exp(17.502*CF26/(240.97+CF26))</f>
        <v>0</v>
      </c>
      <c r="X26">
        <f>(T26-CA26*(CD26+CE26)/1000)</f>
        <v>0</v>
      </c>
      <c r="Y26">
        <f>(-G26*44100)</f>
        <v>0</v>
      </c>
      <c r="Z26">
        <f>2*29.3*N26*0.92*(CF26-S26)</f>
        <v>0</v>
      </c>
      <c r="AA26">
        <f>2*0.95*5.67E-8*(((CF26+$B$7)+273)^4-(S26+273)^4)</f>
        <v>0</v>
      </c>
      <c r="AB26">
        <f>Q26+AA26+Y26+Z26</f>
        <v>0</v>
      </c>
      <c r="AC26">
        <v>-0.0420030261967347</v>
      </c>
      <c r="AD26">
        <v>0.047152076573027</v>
      </c>
      <c r="AE26">
        <v>3.50944260231647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MAX(0,($B$13+$C$13*CK26)/(1+$D$13*CK26)*CD26/(CF26+273)*$E$13)</f>
        <v>0</v>
      </c>
      <c r="AK26" t="s">
        <v>264</v>
      </c>
      <c r="AL26">
        <v>0</v>
      </c>
      <c r="AM26">
        <v>0</v>
      </c>
      <c r="AN26">
        <f>AM26-AL26</f>
        <v>0</v>
      </c>
      <c r="AO26">
        <f>AN26/AM26</f>
        <v>0</v>
      </c>
      <c r="AP26">
        <v>0</v>
      </c>
      <c r="AQ26" t="s">
        <v>264</v>
      </c>
      <c r="AR26">
        <v>0</v>
      </c>
      <c r="AS26">
        <v>0</v>
      </c>
      <c r="AT26">
        <f>1-AR26/AS26</f>
        <v>0</v>
      </c>
      <c r="AU26">
        <v>0.5</v>
      </c>
      <c r="AV26">
        <f>BR26</f>
        <v>0</v>
      </c>
      <c r="AW26">
        <f>H26</f>
        <v>0</v>
      </c>
      <c r="AX26">
        <f>AT26*AU26*AV26</f>
        <v>0</v>
      </c>
      <c r="AY26">
        <f>BD26/AS26</f>
        <v>0</v>
      </c>
      <c r="AZ26">
        <f>(AW26-AP26)/AV26</f>
        <v>0</v>
      </c>
      <c r="BA26">
        <f>(AM26-AS26)/AS26</f>
        <v>0</v>
      </c>
      <c r="BB26" t="s">
        <v>264</v>
      </c>
      <c r="BC26">
        <v>0</v>
      </c>
      <c r="BD26">
        <f>AS26-BC26</f>
        <v>0</v>
      </c>
      <c r="BE26">
        <f>(AS26-AR26)/(AS26-BC26)</f>
        <v>0</v>
      </c>
      <c r="BF26">
        <f>(AM26-AS26)/(AM26-BC26)</f>
        <v>0</v>
      </c>
      <c r="BG26">
        <f>(AS26-AR26)/(AS26-AL26)</f>
        <v>0</v>
      </c>
      <c r="BH26">
        <f>(AM26-AS26)/(AM26-AL26)</f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f>$B$11*CL26+$C$11*CM26+$F$11*CN26</f>
        <v>0</v>
      </c>
      <c r="BR26">
        <f>BQ26*BS26</f>
        <v>0</v>
      </c>
      <c r="BS26">
        <f>($B$11*$D$9+$C$11*$D$9+$F$11*((DA26+CS26)/MAX(DA26+CS26+DB26, 0.1)*$I$9+DB26/MAX(DA26+CS26+DB26, 0.1)*$J$9))/($B$11+$C$11+$F$11)</f>
        <v>0</v>
      </c>
      <c r="BT26">
        <f>($B$11*$K$9+$C$11*$K$9+$F$11*((DA26+CS26)/MAX(DA26+CS26+DB26, 0.1)*$P$9+DB26/MAX(DA26+CS26+DB26, 0.1)*$Q$9))/($B$11+$C$11+$F$11)</f>
        <v>0</v>
      </c>
      <c r="BU26">
        <v>6</v>
      </c>
      <c r="BV26">
        <v>0.5</v>
      </c>
      <c r="BW26" t="s">
        <v>265</v>
      </c>
      <c r="BX26">
        <v>1592959169.1</v>
      </c>
      <c r="BY26">
        <v>399.917806451613</v>
      </c>
      <c r="BZ26">
        <v>420.437967741935</v>
      </c>
      <c r="CA26">
        <v>29.4647741935484</v>
      </c>
      <c r="CB26">
        <v>22.1468774193548</v>
      </c>
      <c r="CC26">
        <v>500.01564516129</v>
      </c>
      <c r="CD26">
        <v>101.346870967742</v>
      </c>
      <c r="CE26">
        <v>0.0333852967741936</v>
      </c>
      <c r="CF26">
        <v>33.6029064516129</v>
      </c>
      <c r="CG26">
        <v>32.4866967741936</v>
      </c>
      <c r="CH26">
        <v>999.9</v>
      </c>
      <c r="CI26">
        <v>0</v>
      </c>
      <c r="CJ26">
        <v>0</v>
      </c>
      <c r="CK26">
        <v>9994.61935483871</v>
      </c>
      <c r="CL26">
        <v>0</v>
      </c>
      <c r="CM26">
        <v>451.431548387097</v>
      </c>
      <c r="CN26">
        <v>999.979</v>
      </c>
      <c r="CO26">
        <v>0.960005741935484</v>
      </c>
      <c r="CP26">
        <v>0.0399946290322581</v>
      </c>
      <c r="CQ26">
        <v>0</v>
      </c>
      <c r="CR26">
        <v>801.371870967742</v>
      </c>
      <c r="CS26">
        <v>5.00059</v>
      </c>
      <c r="CT26">
        <v>10576.3322580645</v>
      </c>
      <c r="CU26">
        <v>9587.58096774193</v>
      </c>
      <c r="CV26">
        <v>43.391</v>
      </c>
      <c r="CW26">
        <v>45.9897741935484</v>
      </c>
      <c r="CX26">
        <v>44.677</v>
      </c>
      <c r="CY26">
        <v>45.79</v>
      </c>
      <c r="CZ26">
        <v>45.673</v>
      </c>
      <c r="DA26">
        <v>955.188064516129</v>
      </c>
      <c r="DB26">
        <v>39.79</v>
      </c>
      <c r="DC26">
        <v>0</v>
      </c>
      <c r="DD26">
        <v>1592959177</v>
      </c>
      <c r="DE26">
        <v>801.336923076923</v>
      </c>
      <c r="DF26">
        <v>-7.118290585688</v>
      </c>
      <c r="DG26">
        <v>229.760683315741</v>
      </c>
      <c r="DH26">
        <v>10578.0423076923</v>
      </c>
      <c r="DI26">
        <v>15</v>
      </c>
      <c r="DJ26">
        <v>1592959144.6</v>
      </c>
      <c r="DK26" t="s">
        <v>293</v>
      </c>
      <c r="DL26">
        <v>1</v>
      </c>
      <c r="DM26">
        <v>1.533</v>
      </c>
      <c r="DN26">
        <v>0.298</v>
      </c>
      <c r="DO26">
        <v>420</v>
      </c>
      <c r="DP26">
        <v>22</v>
      </c>
      <c r="DQ26">
        <v>0.25</v>
      </c>
      <c r="DR26">
        <v>0.05</v>
      </c>
      <c r="DS26">
        <v>-21.1351390243902</v>
      </c>
      <c r="DT26">
        <v>12.1119951219514</v>
      </c>
      <c r="DU26">
        <v>1.28475822815756</v>
      </c>
      <c r="DV26">
        <v>0</v>
      </c>
      <c r="DW26">
        <v>801.444882352941</v>
      </c>
      <c r="DX26">
        <v>-3.0652837587908</v>
      </c>
      <c r="DY26">
        <v>0.486490116259305</v>
      </c>
      <c r="DZ26">
        <v>0</v>
      </c>
      <c r="EA26">
        <v>7.30098829268293</v>
      </c>
      <c r="EB26">
        <v>0.108869895470391</v>
      </c>
      <c r="EC26">
        <v>0.0525368890099249</v>
      </c>
      <c r="ED26">
        <v>0</v>
      </c>
      <c r="EE26">
        <v>0</v>
      </c>
      <c r="EF26">
        <v>3</v>
      </c>
      <c r="EG26" t="s">
        <v>267</v>
      </c>
      <c r="EH26">
        <v>100</v>
      </c>
      <c r="EI26">
        <v>100</v>
      </c>
      <c r="EJ26">
        <v>1.533</v>
      </c>
      <c r="EK26">
        <v>0.298</v>
      </c>
      <c r="EL26">
        <v>2</v>
      </c>
      <c r="EM26">
        <v>518.282</v>
      </c>
      <c r="EN26">
        <v>430.217</v>
      </c>
      <c r="EO26">
        <v>32.1659</v>
      </c>
      <c r="EP26">
        <v>31.3578</v>
      </c>
      <c r="EQ26">
        <v>30.0024</v>
      </c>
      <c r="ER26">
        <v>30.9627</v>
      </c>
      <c r="ES26">
        <v>30.9077</v>
      </c>
      <c r="ET26">
        <v>20.1684</v>
      </c>
      <c r="EU26">
        <v>35.7685</v>
      </c>
      <c r="EV26">
        <v>0</v>
      </c>
      <c r="EW26">
        <v>32.077</v>
      </c>
      <c r="EX26">
        <v>419.997</v>
      </c>
      <c r="EY26">
        <v>22.1822</v>
      </c>
      <c r="EZ26">
        <v>98.4089</v>
      </c>
      <c r="FA26">
        <v>99.8708</v>
      </c>
    </row>
    <row r="27" spans="1:157">
      <c r="A27">
        <v>11</v>
      </c>
      <c r="B27">
        <v>1592959195.6</v>
      </c>
      <c r="C27">
        <v>1158</v>
      </c>
      <c r="D27" t="s">
        <v>294</v>
      </c>
      <c r="E27" t="s">
        <v>295</v>
      </c>
      <c r="F27">
        <v>1592959187.6</v>
      </c>
      <c r="G27">
        <f>CC27*AH27*(CA27-CB27)/(100*BU27*(1000-AH27*CA27))</f>
        <v>0</v>
      </c>
      <c r="H27">
        <f>CC27*AH27*(BZ27-BY27*(1000-AH27*CB27)/(1000-AH27*CA27))/(100*BU27)</f>
        <v>0</v>
      </c>
      <c r="I27">
        <f>BY27 - IF(AH27&gt;1, H27*BU27*100.0/(AJ27*CK27), 0)</f>
        <v>0</v>
      </c>
      <c r="J27">
        <f>((P27-G27/2)*I27-H27)/(P27+G27/2)</f>
        <v>0</v>
      </c>
      <c r="K27">
        <f>J27*(CD27+CE27)/1000.0</f>
        <v>0</v>
      </c>
      <c r="L27">
        <f>(BY27 - IF(AH27&gt;1, H27*BU27*100.0/(AJ27*CK27), 0))*(CD27+CE27)/1000.0</f>
        <v>0</v>
      </c>
      <c r="M27">
        <f>2.0/((1/O27-1/N27)+SIGN(O27)*SQRT((1/O27-1/N27)*(1/O27-1/N27) + 4*BV27/((BV27+1)*(BV27+1))*(2*1/O27*1/N27-1/N27*1/N27)))</f>
        <v>0</v>
      </c>
      <c r="N27">
        <f>AE27+AD27*BU27+AC27*BU27*BU27</f>
        <v>0</v>
      </c>
      <c r="O27">
        <f>G27*(1000-(1000*0.61365*exp(17.502*S27/(240.97+S27))/(CD27+CE27)+CA27)/2)/(1000*0.61365*exp(17.502*S27/(240.97+S27))/(CD27+CE27)-CA27)</f>
        <v>0</v>
      </c>
      <c r="P27">
        <f>1/((BV27+1)/(M27/1.6)+1/(N27/1.37)) + BV27/((BV27+1)/(M27/1.6) + BV27/(N27/1.37))</f>
        <v>0</v>
      </c>
      <c r="Q27">
        <f>(BR27*BT27)</f>
        <v>0</v>
      </c>
      <c r="R27">
        <f>(CF27+(Q27+2*0.95*5.67E-8*(((CF27+$B$7)+273)^4-(CF27+273)^4)-44100*G27)/(1.84*29.3*N27+8*0.95*5.67E-8*(CF27+273)^3))</f>
        <v>0</v>
      </c>
      <c r="S27">
        <f>($C$7*CG27+$D$7*CH27+$E$7*R27)</f>
        <v>0</v>
      </c>
      <c r="T27">
        <f>0.61365*exp(17.502*S27/(240.97+S27))</f>
        <v>0</v>
      </c>
      <c r="U27">
        <f>(V27/W27*100)</f>
        <v>0</v>
      </c>
      <c r="V27">
        <f>CA27*(CD27+CE27)/1000</f>
        <v>0</v>
      </c>
      <c r="W27">
        <f>0.61365*exp(17.502*CF27/(240.97+CF27))</f>
        <v>0</v>
      </c>
      <c r="X27">
        <f>(T27-CA27*(CD27+CE27)/1000)</f>
        <v>0</v>
      </c>
      <c r="Y27">
        <f>(-G27*44100)</f>
        <v>0</v>
      </c>
      <c r="Z27">
        <f>2*29.3*N27*0.92*(CF27-S27)</f>
        <v>0</v>
      </c>
      <c r="AA27">
        <f>2*0.95*5.67E-8*(((CF27+$B$7)+273)^4-(S27+273)^4)</f>
        <v>0</v>
      </c>
      <c r="AB27">
        <f>Q27+AA27+Y27+Z27</f>
        <v>0</v>
      </c>
      <c r="AC27">
        <v>-0.0420126278206202</v>
      </c>
      <c r="AD27">
        <v>0.047162855236987</v>
      </c>
      <c r="AE27">
        <v>3.51007585489053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MAX(0,($B$13+$C$13*CK27)/(1+$D$13*CK27)*CD27/(CF27+273)*$E$13)</f>
        <v>0</v>
      </c>
      <c r="AK27" t="s">
        <v>264</v>
      </c>
      <c r="AL27">
        <v>0</v>
      </c>
      <c r="AM27">
        <v>0</v>
      </c>
      <c r="AN27">
        <f>AM27-AL27</f>
        <v>0</v>
      </c>
      <c r="AO27">
        <f>AN27/AM27</f>
        <v>0</v>
      </c>
      <c r="AP27">
        <v>0</v>
      </c>
      <c r="AQ27" t="s">
        <v>264</v>
      </c>
      <c r="AR27">
        <v>0</v>
      </c>
      <c r="AS27">
        <v>0</v>
      </c>
      <c r="AT27">
        <f>1-AR27/AS27</f>
        <v>0</v>
      </c>
      <c r="AU27">
        <v>0.5</v>
      </c>
      <c r="AV27">
        <f>BR27</f>
        <v>0</v>
      </c>
      <c r="AW27">
        <f>H27</f>
        <v>0</v>
      </c>
      <c r="AX27">
        <f>AT27*AU27*AV27</f>
        <v>0</v>
      </c>
      <c r="AY27">
        <f>BD27/AS27</f>
        <v>0</v>
      </c>
      <c r="AZ27">
        <f>(AW27-AP27)/AV27</f>
        <v>0</v>
      </c>
      <c r="BA27">
        <f>(AM27-AS27)/AS27</f>
        <v>0</v>
      </c>
      <c r="BB27" t="s">
        <v>264</v>
      </c>
      <c r="BC27">
        <v>0</v>
      </c>
      <c r="BD27">
        <f>AS27-BC27</f>
        <v>0</v>
      </c>
      <c r="BE27">
        <f>(AS27-AR27)/(AS27-BC27)</f>
        <v>0</v>
      </c>
      <c r="BF27">
        <f>(AM27-AS27)/(AM27-BC27)</f>
        <v>0</v>
      </c>
      <c r="BG27">
        <f>(AS27-AR27)/(AS27-AL27)</f>
        <v>0</v>
      </c>
      <c r="BH27">
        <f>(AM27-AS27)/(AM27-AL27)</f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f>$B$11*CL27+$C$11*CM27+$F$11*CN27</f>
        <v>0</v>
      </c>
      <c r="BR27">
        <f>BQ27*BS27</f>
        <v>0</v>
      </c>
      <c r="BS27">
        <f>($B$11*$D$9+$C$11*$D$9+$F$11*((DA27+CS27)/MAX(DA27+CS27+DB27, 0.1)*$I$9+DB27/MAX(DA27+CS27+DB27, 0.1)*$J$9))/($B$11+$C$11+$F$11)</f>
        <v>0</v>
      </c>
      <c r="BT27">
        <f>($B$11*$K$9+$C$11*$K$9+$F$11*((DA27+CS27)/MAX(DA27+CS27+DB27, 0.1)*$P$9+DB27/MAX(DA27+CS27+DB27, 0.1)*$Q$9))/($B$11+$C$11+$F$11)</f>
        <v>0</v>
      </c>
      <c r="BU27">
        <v>6</v>
      </c>
      <c r="BV27">
        <v>0.5</v>
      </c>
      <c r="BW27" t="s">
        <v>265</v>
      </c>
      <c r="BX27">
        <v>1592959187.6</v>
      </c>
      <c r="BY27">
        <v>399.928096774194</v>
      </c>
      <c r="BZ27">
        <v>420.017580645161</v>
      </c>
      <c r="CA27">
        <v>29.2765096774194</v>
      </c>
      <c r="CB27">
        <v>22.1592451612903</v>
      </c>
      <c r="CC27">
        <v>500.027838709677</v>
      </c>
      <c r="CD27">
        <v>101.33064516129</v>
      </c>
      <c r="CE27">
        <v>0.033835535483871</v>
      </c>
      <c r="CF27">
        <v>33.5937709677419</v>
      </c>
      <c r="CG27">
        <v>32.4934258064516</v>
      </c>
      <c r="CH27">
        <v>999.9</v>
      </c>
      <c r="CI27">
        <v>0</v>
      </c>
      <c r="CJ27">
        <v>0</v>
      </c>
      <c r="CK27">
        <v>9998.50483870968</v>
      </c>
      <c r="CL27">
        <v>0</v>
      </c>
      <c r="CM27">
        <v>453.044193548387</v>
      </c>
      <c r="CN27">
        <v>999.977838709677</v>
      </c>
      <c r="CO27">
        <v>0.960008935483871</v>
      </c>
      <c r="CP27">
        <v>0.0399913677419355</v>
      </c>
      <c r="CQ27">
        <v>0</v>
      </c>
      <c r="CR27">
        <v>798.952322580645</v>
      </c>
      <c r="CS27">
        <v>5.00059</v>
      </c>
      <c r="CT27">
        <v>10624.1387096774</v>
      </c>
      <c r="CU27">
        <v>9587.56516129032</v>
      </c>
      <c r="CV27">
        <v>43.4715483870968</v>
      </c>
      <c r="CW27">
        <v>46.0843548387097</v>
      </c>
      <c r="CX27">
        <v>44.763935483871</v>
      </c>
      <c r="CY27">
        <v>45.8687419354838</v>
      </c>
      <c r="CZ27">
        <v>45.7418709677419</v>
      </c>
      <c r="DA27">
        <v>955.186451612903</v>
      </c>
      <c r="DB27">
        <v>39.79</v>
      </c>
      <c r="DC27">
        <v>0</v>
      </c>
      <c r="DD27">
        <v>1592959195.6</v>
      </c>
      <c r="DE27">
        <v>798.844807692308</v>
      </c>
      <c r="DF27">
        <v>-8.05323076620686</v>
      </c>
      <c r="DG27">
        <v>162.988033462929</v>
      </c>
      <c r="DH27">
        <v>10622.3307692308</v>
      </c>
      <c r="DI27">
        <v>15</v>
      </c>
      <c r="DJ27">
        <v>1592959144.6</v>
      </c>
      <c r="DK27" t="s">
        <v>293</v>
      </c>
      <c r="DL27">
        <v>1</v>
      </c>
      <c r="DM27">
        <v>1.533</v>
      </c>
      <c r="DN27">
        <v>0.298</v>
      </c>
      <c r="DO27">
        <v>420</v>
      </c>
      <c r="DP27">
        <v>22</v>
      </c>
      <c r="DQ27">
        <v>0.25</v>
      </c>
      <c r="DR27">
        <v>0.05</v>
      </c>
      <c r="DS27">
        <v>-20.0577780487805</v>
      </c>
      <c r="DT27">
        <v>-0.150589547038316</v>
      </c>
      <c r="DU27">
        <v>0.100636744761507</v>
      </c>
      <c r="DV27">
        <v>1</v>
      </c>
      <c r="DW27">
        <v>799.235029411765</v>
      </c>
      <c r="DX27">
        <v>-7.71275322398995</v>
      </c>
      <c r="DY27">
        <v>0.771569580000411</v>
      </c>
      <c r="DZ27">
        <v>0</v>
      </c>
      <c r="EA27">
        <v>7.14689780487805</v>
      </c>
      <c r="EB27">
        <v>-0.798830801393728</v>
      </c>
      <c r="EC27">
        <v>0.0803067979539744</v>
      </c>
      <c r="ED27">
        <v>0</v>
      </c>
      <c r="EE27">
        <v>1</v>
      </c>
      <c r="EF27">
        <v>3</v>
      </c>
      <c r="EG27" t="s">
        <v>275</v>
      </c>
      <c r="EH27">
        <v>100</v>
      </c>
      <c r="EI27">
        <v>100</v>
      </c>
      <c r="EJ27">
        <v>1.533</v>
      </c>
      <c r="EK27">
        <v>0.298</v>
      </c>
      <c r="EL27">
        <v>2</v>
      </c>
      <c r="EM27">
        <v>518.462</v>
      </c>
      <c r="EN27">
        <v>430.085</v>
      </c>
      <c r="EO27">
        <v>31.5241</v>
      </c>
      <c r="EP27">
        <v>31.4541</v>
      </c>
      <c r="EQ27">
        <v>30.0023</v>
      </c>
      <c r="ER27">
        <v>31.0503</v>
      </c>
      <c r="ES27">
        <v>31.0002</v>
      </c>
      <c r="ET27">
        <v>20.1715</v>
      </c>
      <c r="EU27">
        <v>35.2067</v>
      </c>
      <c r="EV27">
        <v>0</v>
      </c>
      <c r="EW27">
        <v>31.41</v>
      </c>
      <c r="EX27">
        <v>419.886</v>
      </c>
      <c r="EY27">
        <v>22.3335</v>
      </c>
      <c r="EZ27">
        <v>98.3883</v>
      </c>
      <c r="FA27">
        <v>99.8537</v>
      </c>
    </row>
    <row r="28" spans="1:157">
      <c r="A28">
        <v>12</v>
      </c>
      <c r="B28">
        <v>1592959245.6</v>
      </c>
      <c r="C28">
        <v>1208</v>
      </c>
      <c r="D28" t="s">
        <v>296</v>
      </c>
      <c r="E28" t="s">
        <v>297</v>
      </c>
      <c r="F28">
        <v>1592959237.6</v>
      </c>
      <c r="G28">
        <f>CC28*AH28*(CA28-CB28)/(100*BU28*(1000-AH28*CA28))</f>
        <v>0</v>
      </c>
      <c r="H28">
        <f>CC28*AH28*(BZ28-BY28*(1000-AH28*CB28)/(1000-AH28*CA28))/(100*BU28)</f>
        <v>0</v>
      </c>
      <c r="I28">
        <f>BY28 - IF(AH28&gt;1, H28*BU28*100.0/(AJ28*CK28), 0)</f>
        <v>0</v>
      </c>
      <c r="J28">
        <f>((P28-G28/2)*I28-H28)/(P28+G28/2)</f>
        <v>0</v>
      </c>
      <c r="K28">
        <f>J28*(CD28+CE28)/1000.0</f>
        <v>0</v>
      </c>
      <c r="L28">
        <f>(BY28 - IF(AH28&gt;1, H28*BU28*100.0/(AJ28*CK28), 0))*(CD28+CE28)/1000.0</f>
        <v>0</v>
      </c>
      <c r="M28">
        <f>2.0/((1/O28-1/N28)+SIGN(O28)*SQRT((1/O28-1/N28)*(1/O28-1/N28) + 4*BV28/((BV28+1)*(BV28+1))*(2*1/O28*1/N28-1/N28*1/N28)))</f>
        <v>0</v>
      </c>
      <c r="N28">
        <f>AE28+AD28*BU28+AC28*BU28*BU28</f>
        <v>0</v>
      </c>
      <c r="O28">
        <f>G28*(1000-(1000*0.61365*exp(17.502*S28/(240.97+S28))/(CD28+CE28)+CA28)/2)/(1000*0.61365*exp(17.502*S28/(240.97+S28))/(CD28+CE28)-CA28)</f>
        <v>0</v>
      </c>
      <c r="P28">
        <f>1/((BV28+1)/(M28/1.6)+1/(N28/1.37)) + BV28/((BV28+1)/(M28/1.6) + BV28/(N28/1.37))</f>
        <v>0</v>
      </c>
      <c r="Q28">
        <f>(BR28*BT28)</f>
        <v>0</v>
      </c>
      <c r="R28">
        <f>(CF28+(Q28+2*0.95*5.67E-8*(((CF28+$B$7)+273)^4-(CF28+273)^4)-44100*G28)/(1.84*29.3*N28+8*0.95*5.67E-8*(CF28+273)^3))</f>
        <v>0</v>
      </c>
      <c r="S28">
        <f>($C$7*CG28+$D$7*CH28+$E$7*R28)</f>
        <v>0</v>
      </c>
      <c r="T28">
        <f>0.61365*exp(17.502*S28/(240.97+S28))</f>
        <v>0</v>
      </c>
      <c r="U28">
        <f>(V28/W28*100)</f>
        <v>0</v>
      </c>
      <c r="V28">
        <f>CA28*(CD28+CE28)/1000</f>
        <v>0</v>
      </c>
      <c r="W28">
        <f>0.61365*exp(17.502*CF28/(240.97+CF28))</f>
        <v>0</v>
      </c>
      <c r="X28">
        <f>(T28-CA28*(CD28+CE28)/1000)</f>
        <v>0</v>
      </c>
      <c r="Y28">
        <f>(-G28*44100)</f>
        <v>0</v>
      </c>
      <c r="Z28">
        <f>2*29.3*N28*0.92*(CF28-S28)</f>
        <v>0</v>
      </c>
      <c r="AA28">
        <f>2*0.95*5.67E-8*(((CF28+$B$7)+273)^4-(S28+273)^4)</f>
        <v>0</v>
      </c>
      <c r="AB28">
        <f>Q28+AA28+Y28+Z28</f>
        <v>0</v>
      </c>
      <c r="AC28">
        <v>-0.0420205218211798</v>
      </c>
      <c r="AD28">
        <v>0.0471717169441676</v>
      </c>
      <c r="AE28">
        <v>3.51059644688532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MAX(0,($B$13+$C$13*CK28)/(1+$D$13*CK28)*CD28/(CF28+273)*$E$13)</f>
        <v>0</v>
      </c>
      <c r="AK28" t="s">
        <v>264</v>
      </c>
      <c r="AL28">
        <v>0</v>
      </c>
      <c r="AM28">
        <v>0</v>
      </c>
      <c r="AN28">
        <f>AM28-AL28</f>
        <v>0</v>
      </c>
      <c r="AO28">
        <f>AN28/AM28</f>
        <v>0</v>
      </c>
      <c r="AP28">
        <v>0</v>
      </c>
      <c r="AQ28" t="s">
        <v>264</v>
      </c>
      <c r="AR28">
        <v>0</v>
      </c>
      <c r="AS28">
        <v>0</v>
      </c>
      <c r="AT28">
        <f>1-AR28/AS28</f>
        <v>0</v>
      </c>
      <c r="AU28">
        <v>0.5</v>
      </c>
      <c r="AV28">
        <f>BR28</f>
        <v>0</v>
      </c>
      <c r="AW28">
        <f>H28</f>
        <v>0</v>
      </c>
      <c r="AX28">
        <f>AT28*AU28*AV28</f>
        <v>0</v>
      </c>
      <c r="AY28">
        <f>BD28/AS28</f>
        <v>0</v>
      </c>
      <c r="AZ28">
        <f>(AW28-AP28)/AV28</f>
        <v>0</v>
      </c>
      <c r="BA28">
        <f>(AM28-AS28)/AS28</f>
        <v>0</v>
      </c>
      <c r="BB28" t="s">
        <v>264</v>
      </c>
      <c r="BC28">
        <v>0</v>
      </c>
      <c r="BD28">
        <f>AS28-BC28</f>
        <v>0</v>
      </c>
      <c r="BE28">
        <f>(AS28-AR28)/(AS28-BC28)</f>
        <v>0</v>
      </c>
      <c r="BF28">
        <f>(AM28-AS28)/(AM28-BC28)</f>
        <v>0</v>
      </c>
      <c r="BG28">
        <f>(AS28-AR28)/(AS28-AL28)</f>
        <v>0</v>
      </c>
      <c r="BH28">
        <f>(AM28-AS28)/(AM28-AL28)</f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f>$B$11*CL28+$C$11*CM28+$F$11*CN28</f>
        <v>0</v>
      </c>
      <c r="BR28">
        <f>BQ28*BS28</f>
        <v>0</v>
      </c>
      <c r="BS28">
        <f>($B$11*$D$9+$C$11*$D$9+$F$11*((DA28+CS28)/MAX(DA28+CS28+DB28, 0.1)*$I$9+DB28/MAX(DA28+CS28+DB28, 0.1)*$J$9))/($B$11+$C$11+$F$11)</f>
        <v>0</v>
      </c>
      <c r="BT28">
        <f>($B$11*$K$9+$C$11*$K$9+$F$11*((DA28+CS28)/MAX(DA28+CS28+DB28, 0.1)*$P$9+DB28/MAX(DA28+CS28+DB28, 0.1)*$Q$9))/($B$11+$C$11+$F$11)</f>
        <v>0</v>
      </c>
      <c r="BU28">
        <v>6</v>
      </c>
      <c r="BV28">
        <v>0.5</v>
      </c>
      <c r="BW28" t="s">
        <v>265</v>
      </c>
      <c r="BX28">
        <v>1592959237.6</v>
      </c>
      <c r="BY28">
        <v>400.101838709677</v>
      </c>
      <c r="BZ28">
        <v>419.659225806452</v>
      </c>
      <c r="CA28">
        <v>29.1915032258065</v>
      </c>
      <c r="CB28">
        <v>22.6746967741935</v>
      </c>
      <c r="CC28">
        <v>500.030709677419</v>
      </c>
      <c r="CD28">
        <v>101.320741935484</v>
      </c>
      <c r="CE28">
        <v>0.0330717612903226</v>
      </c>
      <c r="CF28">
        <v>33.406864516129</v>
      </c>
      <c r="CG28">
        <v>32.3762870967742</v>
      </c>
      <c r="CH28">
        <v>999.9</v>
      </c>
      <c r="CI28">
        <v>0</v>
      </c>
      <c r="CJ28">
        <v>0</v>
      </c>
      <c r="CK28">
        <v>10001.3609677419</v>
      </c>
      <c r="CL28">
        <v>0</v>
      </c>
      <c r="CM28">
        <v>458.215290322581</v>
      </c>
      <c r="CN28">
        <v>1000.02270967742</v>
      </c>
      <c r="CO28">
        <v>0.960013516129032</v>
      </c>
      <c r="CP28">
        <v>0.0399863806451613</v>
      </c>
      <c r="CQ28">
        <v>0</v>
      </c>
      <c r="CR28">
        <v>793.096</v>
      </c>
      <c r="CS28">
        <v>5.00059</v>
      </c>
      <c r="CT28">
        <v>10573.9612903226</v>
      </c>
      <c r="CU28">
        <v>9588.00741935484</v>
      </c>
      <c r="CV28">
        <v>43.6770322580645</v>
      </c>
      <c r="CW28">
        <v>46.3566774193548</v>
      </c>
      <c r="CX28">
        <v>44.9796774193548</v>
      </c>
      <c r="CY28">
        <v>46.1268709677419</v>
      </c>
      <c r="CZ28">
        <v>45.9390967741935</v>
      </c>
      <c r="DA28">
        <v>955.236774193549</v>
      </c>
      <c r="DB28">
        <v>39.7854838709677</v>
      </c>
      <c r="DC28">
        <v>0</v>
      </c>
      <c r="DD28">
        <v>1592959245.4</v>
      </c>
      <c r="DE28">
        <v>793.064538461539</v>
      </c>
      <c r="DF28">
        <v>-5.48088888088533</v>
      </c>
      <c r="DG28">
        <v>-95.6991443799127</v>
      </c>
      <c r="DH28">
        <v>10573.7692307692</v>
      </c>
      <c r="DI28">
        <v>15</v>
      </c>
      <c r="DJ28">
        <v>1592959144.6</v>
      </c>
      <c r="DK28" t="s">
        <v>293</v>
      </c>
      <c r="DL28">
        <v>1</v>
      </c>
      <c r="DM28">
        <v>1.533</v>
      </c>
      <c r="DN28">
        <v>0.298</v>
      </c>
      <c r="DO28">
        <v>420</v>
      </c>
      <c r="DP28">
        <v>22</v>
      </c>
      <c r="DQ28">
        <v>0.25</v>
      </c>
      <c r="DR28">
        <v>0.05</v>
      </c>
      <c r="DS28">
        <v>-19.5634707317073</v>
      </c>
      <c r="DT28">
        <v>0.17160209059234</v>
      </c>
      <c r="DU28">
        <v>0.0448319585699833</v>
      </c>
      <c r="DV28">
        <v>1</v>
      </c>
      <c r="DW28">
        <v>793.337558823529</v>
      </c>
      <c r="DX28">
        <v>-5.72242113058507</v>
      </c>
      <c r="DY28">
        <v>0.593388831512116</v>
      </c>
      <c r="DZ28">
        <v>0</v>
      </c>
      <c r="EA28">
        <v>6.54842707317073</v>
      </c>
      <c r="EB28">
        <v>-0.574669128919886</v>
      </c>
      <c r="EC28">
        <v>0.0617525721097136</v>
      </c>
      <c r="ED28">
        <v>0</v>
      </c>
      <c r="EE28">
        <v>1</v>
      </c>
      <c r="EF28">
        <v>3</v>
      </c>
      <c r="EG28" t="s">
        <v>275</v>
      </c>
      <c r="EH28">
        <v>100</v>
      </c>
      <c r="EI28">
        <v>100</v>
      </c>
      <c r="EJ28">
        <v>1.533</v>
      </c>
      <c r="EK28">
        <v>0.298</v>
      </c>
      <c r="EL28">
        <v>2</v>
      </c>
      <c r="EM28">
        <v>518.789</v>
      </c>
      <c r="EN28">
        <v>430.464</v>
      </c>
      <c r="EO28">
        <v>30.5342</v>
      </c>
      <c r="EP28">
        <v>31.7145</v>
      </c>
      <c r="EQ28">
        <v>30.0019</v>
      </c>
      <c r="ER28">
        <v>31.2954</v>
      </c>
      <c r="ES28">
        <v>31.2455</v>
      </c>
      <c r="ET28">
        <v>20.16</v>
      </c>
      <c r="EU28">
        <v>34.0793</v>
      </c>
      <c r="EV28">
        <v>0</v>
      </c>
      <c r="EW28">
        <v>30.5258</v>
      </c>
      <c r="EX28">
        <v>419.537</v>
      </c>
      <c r="EY28">
        <v>22.6455</v>
      </c>
      <c r="EZ28">
        <v>98.3348</v>
      </c>
      <c r="FA28">
        <v>99.8067</v>
      </c>
    </row>
    <row r="29" spans="1:157">
      <c r="A29">
        <v>13</v>
      </c>
      <c r="B29">
        <v>1592959411.6</v>
      </c>
      <c r="C29">
        <v>1374</v>
      </c>
      <c r="D29" t="s">
        <v>302</v>
      </c>
      <c r="E29" t="s">
        <v>303</v>
      </c>
      <c r="F29">
        <v>1592959403.6</v>
      </c>
      <c r="G29">
        <f>CC29*AH29*(CA29-CB29)/(100*BU29*(1000-AH29*CA29))</f>
        <v>0</v>
      </c>
      <c r="H29">
        <f>CC29*AH29*(BZ29-BY29*(1000-AH29*CB29)/(1000-AH29*CA29))/(100*BU29)</f>
        <v>0</v>
      </c>
      <c r="I29">
        <f>BY29 - IF(AH29&gt;1, H29*BU29*100.0/(AJ29*CK29), 0)</f>
        <v>0</v>
      </c>
      <c r="J29">
        <f>((P29-G29/2)*I29-H29)/(P29+G29/2)</f>
        <v>0</v>
      </c>
      <c r="K29">
        <f>J29*(CD29+CE29)/1000.0</f>
        <v>0</v>
      </c>
      <c r="L29">
        <f>(BY29 - IF(AH29&gt;1, H29*BU29*100.0/(AJ29*CK29), 0))*(CD29+CE29)/1000.0</f>
        <v>0</v>
      </c>
      <c r="M29">
        <f>2.0/((1/O29-1/N29)+SIGN(O29)*SQRT((1/O29-1/N29)*(1/O29-1/N29) + 4*BV29/((BV29+1)*(BV29+1))*(2*1/O29*1/N29-1/N29*1/N29)))</f>
        <v>0</v>
      </c>
      <c r="N29">
        <f>AE29+AD29*BU29+AC29*BU29*BU29</f>
        <v>0</v>
      </c>
      <c r="O29">
        <f>G29*(1000-(1000*0.61365*exp(17.502*S29/(240.97+S29))/(CD29+CE29)+CA29)/2)/(1000*0.61365*exp(17.502*S29/(240.97+S29))/(CD29+CE29)-CA29)</f>
        <v>0</v>
      </c>
      <c r="P29">
        <f>1/((BV29+1)/(M29/1.6)+1/(N29/1.37)) + BV29/((BV29+1)/(M29/1.6) + BV29/(N29/1.37))</f>
        <v>0</v>
      </c>
      <c r="Q29">
        <f>(BR29*BT29)</f>
        <v>0</v>
      </c>
      <c r="R29">
        <f>(CF29+(Q29+2*0.95*5.67E-8*(((CF29+$B$7)+273)^4-(CF29+273)^4)-44100*G29)/(1.84*29.3*N29+8*0.95*5.67E-8*(CF29+273)^3))</f>
        <v>0</v>
      </c>
      <c r="S29">
        <f>($C$7*CG29+$D$7*CH29+$E$7*R29)</f>
        <v>0</v>
      </c>
      <c r="T29">
        <f>0.61365*exp(17.502*S29/(240.97+S29))</f>
        <v>0</v>
      </c>
      <c r="U29">
        <f>(V29/W29*100)</f>
        <v>0</v>
      </c>
      <c r="V29">
        <f>CA29*(CD29+CE29)/1000</f>
        <v>0</v>
      </c>
      <c r="W29">
        <f>0.61365*exp(17.502*CF29/(240.97+CF29))</f>
        <v>0</v>
      </c>
      <c r="X29">
        <f>(T29-CA29*(CD29+CE29)/1000)</f>
        <v>0</v>
      </c>
      <c r="Y29">
        <f>(-G29*44100)</f>
        <v>0</v>
      </c>
      <c r="Z29">
        <f>2*29.3*N29*0.92*(CF29-S29)</f>
        <v>0</v>
      </c>
      <c r="AA29">
        <f>2*0.95*5.67E-8*(((CF29+$B$7)+273)^4-(S29+273)^4)</f>
        <v>0</v>
      </c>
      <c r="AB29">
        <f>Q29+AA29+Y29+Z29</f>
        <v>0</v>
      </c>
      <c r="AC29">
        <v>-0.0420334266728059</v>
      </c>
      <c r="AD29">
        <v>0.0471862037706449</v>
      </c>
      <c r="AE29">
        <v>3.51144741908714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MAX(0,($B$13+$C$13*CK29)/(1+$D$13*CK29)*CD29/(CF29+273)*$E$13)</f>
        <v>0</v>
      </c>
      <c r="AK29" t="s">
        <v>264</v>
      </c>
      <c r="AL29">
        <v>0</v>
      </c>
      <c r="AM29">
        <v>0</v>
      </c>
      <c r="AN29">
        <f>AM29-AL29</f>
        <v>0</v>
      </c>
      <c r="AO29">
        <f>AN29/AM29</f>
        <v>0</v>
      </c>
      <c r="AP29">
        <v>0</v>
      </c>
      <c r="AQ29" t="s">
        <v>264</v>
      </c>
      <c r="AR29">
        <v>0</v>
      </c>
      <c r="AS29">
        <v>0</v>
      </c>
      <c r="AT29">
        <f>1-AR29/AS29</f>
        <v>0</v>
      </c>
      <c r="AU29">
        <v>0.5</v>
      </c>
      <c r="AV29">
        <f>BR29</f>
        <v>0</v>
      </c>
      <c r="AW29">
        <f>H29</f>
        <v>0</v>
      </c>
      <c r="AX29">
        <f>AT29*AU29*AV29</f>
        <v>0</v>
      </c>
      <c r="AY29">
        <f>BD29/AS29</f>
        <v>0</v>
      </c>
      <c r="AZ29">
        <f>(AW29-AP29)/AV29</f>
        <v>0</v>
      </c>
      <c r="BA29">
        <f>(AM29-AS29)/AS29</f>
        <v>0</v>
      </c>
      <c r="BB29" t="s">
        <v>264</v>
      </c>
      <c r="BC29">
        <v>0</v>
      </c>
      <c r="BD29">
        <f>AS29-BC29</f>
        <v>0</v>
      </c>
      <c r="BE29">
        <f>(AS29-AR29)/(AS29-BC29)</f>
        <v>0</v>
      </c>
      <c r="BF29">
        <f>(AM29-AS29)/(AM29-BC29)</f>
        <v>0</v>
      </c>
      <c r="BG29">
        <f>(AS29-AR29)/(AS29-AL29)</f>
        <v>0</v>
      </c>
      <c r="BH29">
        <f>(AM29-AS29)/(AM29-AL29)</f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f>$B$11*CL29+$C$11*CM29+$F$11*CN29</f>
        <v>0</v>
      </c>
      <c r="BR29">
        <f>BQ29*BS29</f>
        <v>0</v>
      </c>
      <c r="BS29">
        <f>($B$11*$D$9+$C$11*$D$9+$F$11*((DA29+CS29)/MAX(DA29+CS29+DB29, 0.1)*$I$9+DB29/MAX(DA29+CS29+DB29, 0.1)*$J$9))/($B$11+$C$11+$F$11)</f>
        <v>0</v>
      </c>
      <c r="BT29">
        <f>($B$11*$K$9+$C$11*$K$9+$F$11*((DA29+CS29)/MAX(DA29+CS29+DB29, 0.1)*$P$9+DB29/MAX(DA29+CS29+DB29, 0.1)*$Q$9))/($B$11+$C$11+$F$11)</f>
        <v>0</v>
      </c>
      <c r="BU29">
        <v>6</v>
      </c>
      <c r="BV29">
        <v>0.5</v>
      </c>
      <c r="BW29" t="s">
        <v>265</v>
      </c>
      <c r="BX29">
        <v>1592959403.6</v>
      </c>
      <c r="BY29">
        <v>400.165548387097</v>
      </c>
      <c r="BZ29">
        <v>408.436580645161</v>
      </c>
      <c r="CA29">
        <v>28.5495225806452</v>
      </c>
      <c r="CB29">
        <v>25.8879451612903</v>
      </c>
      <c r="CC29">
        <v>500.037838709677</v>
      </c>
      <c r="CD29">
        <v>101.349387096774</v>
      </c>
      <c r="CE29">
        <v>0.0332847967741936</v>
      </c>
      <c r="CF29">
        <v>32.9779</v>
      </c>
      <c r="CG29">
        <v>32.2469096774194</v>
      </c>
      <c r="CH29">
        <v>999.9</v>
      </c>
      <c r="CI29">
        <v>0</v>
      </c>
      <c r="CJ29">
        <v>0</v>
      </c>
      <c r="CK29">
        <v>10001.6048387097</v>
      </c>
      <c r="CL29">
        <v>0</v>
      </c>
      <c r="CM29">
        <v>470.56035483871</v>
      </c>
      <c r="CN29">
        <v>999.994</v>
      </c>
      <c r="CO29">
        <v>0.95998735483871</v>
      </c>
      <c r="CP29">
        <v>0.0400127064516129</v>
      </c>
      <c r="CQ29">
        <v>0</v>
      </c>
      <c r="CR29">
        <v>438.427838709677</v>
      </c>
      <c r="CS29">
        <v>5.00059</v>
      </c>
      <c r="CT29">
        <v>5817.5964516129</v>
      </c>
      <c r="CU29">
        <v>9587.68709677419</v>
      </c>
      <c r="CV29">
        <v>44.183</v>
      </c>
      <c r="CW29">
        <v>47.2337419354838</v>
      </c>
      <c r="CX29">
        <v>45.562</v>
      </c>
      <c r="CY29">
        <v>47.058</v>
      </c>
      <c r="CZ29">
        <v>46.4715483870968</v>
      </c>
      <c r="DA29">
        <v>955.182903225806</v>
      </c>
      <c r="DB29">
        <v>39.8112903225806</v>
      </c>
      <c r="DC29">
        <v>0</v>
      </c>
      <c r="DD29">
        <v>1592959411.6</v>
      </c>
      <c r="DE29">
        <v>439.192192307692</v>
      </c>
      <c r="DF29">
        <v>-6.7168881609224</v>
      </c>
      <c r="DG29">
        <v>-380.348368809255</v>
      </c>
      <c r="DH29">
        <v>5820.53653846154</v>
      </c>
      <c r="DI29">
        <v>15</v>
      </c>
      <c r="DJ29">
        <v>1592959144.6</v>
      </c>
      <c r="DK29" t="s">
        <v>293</v>
      </c>
      <c r="DL29">
        <v>1</v>
      </c>
      <c r="DM29">
        <v>1.533</v>
      </c>
      <c r="DN29">
        <v>0.298</v>
      </c>
      <c r="DO29">
        <v>420</v>
      </c>
      <c r="DP29">
        <v>22</v>
      </c>
      <c r="DQ29">
        <v>0.25</v>
      </c>
      <c r="DR29">
        <v>0.05</v>
      </c>
      <c r="DS29">
        <v>-8.24060048780488</v>
      </c>
      <c r="DT29">
        <v>-0.624948292682934</v>
      </c>
      <c r="DU29">
        <v>0.0754477069735516</v>
      </c>
      <c r="DV29">
        <v>0</v>
      </c>
      <c r="DW29">
        <v>441.9495</v>
      </c>
      <c r="DX29">
        <v>-32.359630900213</v>
      </c>
      <c r="DY29">
        <v>9.34338513491827</v>
      </c>
      <c r="DZ29">
        <v>0</v>
      </c>
      <c r="EA29">
        <v>2.68161780487805</v>
      </c>
      <c r="EB29">
        <v>-0.539403554006977</v>
      </c>
      <c r="EC29">
        <v>0.0538840468500422</v>
      </c>
      <c r="ED29">
        <v>0</v>
      </c>
      <c r="EE29">
        <v>0</v>
      </c>
      <c r="EF29">
        <v>3</v>
      </c>
      <c r="EG29" t="s">
        <v>267</v>
      </c>
      <c r="EH29">
        <v>100</v>
      </c>
      <c r="EI29">
        <v>100</v>
      </c>
      <c r="EJ29">
        <v>1.533</v>
      </c>
      <c r="EK29">
        <v>0.298</v>
      </c>
      <c r="EL29">
        <v>2</v>
      </c>
      <c r="EM29">
        <v>517.166</v>
      </c>
      <c r="EN29">
        <v>433.785</v>
      </c>
      <c r="EO29">
        <v>30.2945</v>
      </c>
      <c r="EP29">
        <v>32.4248</v>
      </c>
      <c r="EQ29">
        <v>30.001</v>
      </c>
      <c r="ER29">
        <v>31.9985</v>
      </c>
      <c r="ES29">
        <v>31.9348</v>
      </c>
      <c r="ET29">
        <v>19.7853</v>
      </c>
      <c r="EU29">
        <v>27.3884</v>
      </c>
      <c r="EV29">
        <v>0</v>
      </c>
      <c r="EW29">
        <v>30.3231</v>
      </c>
      <c r="EX29">
        <v>408.389</v>
      </c>
      <c r="EY29">
        <v>25.8272</v>
      </c>
      <c r="EZ29">
        <v>98.257</v>
      </c>
      <c r="FA29">
        <v>99.7228</v>
      </c>
    </row>
    <row r="30" spans="1:157">
      <c r="A30">
        <v>14</v>
      </c>
      <c r="B30">
        <v>1592959436.6</v>
      </c>
      <c r="C30">
        <v>1399</v>
      </c>
      <c r="D30" t="s">
        <v>304</v>
      </c>
      <c r="E30" t="s">
        <v>305</v>
      </c>
      <c r="F30">
        <v>1592959428.6</v>
      </c>
      <c r="G30">
        <f>CC30*AH30*(CA30-CB30)/(100*BU30*(1000-AH30*CA30))</f>
        <v>0</v>
      </c>
      <c r="H30">
        <f>CC30*AH30*(BZ30-BY30*(1000-AH30*CB30)/(1000-AH30*CA30))/(100*BU30)</f>
        <v>0</v>
      </c>
      <c r="I30">
        <f>BY30 - IF(AH30&gt;1, H30*BU30*100.0/(AJ30*CK30), 0)</f>
        <v>0</v>
      </c>
      <c r="J30">
        <f>((P30-G30/2)*I30-H30)/(P30+G30/2)</f>
        <v>0</v>
      </c>
      <c r="K30">
        <f>J30*(CD30+CE30)/1000.0</f>
        <v>0</v>
      </c>
      <c r="L30">
        <f>(BY30 - IF(AH30&gt;1, H30*BU30*100.0/(AJ30*CK30), 0))*(CD30+CE30)/1000.0</f>
        <v>0</v>
      </c>
      <c r="M30">
        <f>2.0/((1/O30-1/N30)+SIGN(O30)*SQRT((1/O30-1/N30)*(1/O30-1/N30) + 4*BV30/((BV30+1)*(BV30+1))*(2*1/O30*1/N30-1/N30*1/N30)))</f>
        <v>0</v>
      </c>
      <c r="N30">
        <f>AE30+AD30*BU30+AC30*BU30*BU30</f>
        <v>0</v>
      </c>
      <c r="O30">
        <f>G30*(1000-(1000*0.61365*exp(17.502*S30/(240.97+S30))/(CD30+CE30)+CA30)/2)/(1000*0.61365*exp(17.502*S30/(240.97+S30))/(CD30+CE30)-CA30)</f>
        <v>0</v>
      </c>
      <c r="P30">
        <f>1/((BV30+1)/(M30/1.6)+1/(N30/1.37)) + BV30/((BV30+1)/(M30/1.6) + BV30/(N30/1.37))</f>
        <v>0</v>
      </c>
      <c r="Q30">
        <f>(BR30*BT30)</f>
        <v>0</v>
      </c>
      <c r="R30">
        <f>(CF30+(Q30+2*0.95*5.67E-8*(((CF30+$B$7)+273)^4-(CF30+273)^4)-44100*G30)/(1.84*29.3*N30+8*0.95*5.67E-8*(CF30+273)^3))</f>
        <v>0</v>
      </c>
      <c r="S30">
        <f>($C$7*CG30+$D$7*CH30+$E$7*R30)</f>
        <v>0</v>
      </c>
      <c r="T30">
        <f>0.61365*exp(17.502*S30/(240.97+S30))</f>
        <v>0</v>
      </c>
      <c r="U30">
        <f>(V30/W30*100)</f>
        <v>0</v>
      </c>
      <c r="V30">
        <f>CA30*(CD30+CE30)/1000</f>
        <v>0</v>
      </c>
      <c r="W30">
        <f>0.61365*exp(17.502*CF30/(240.97+CF30))</f>
        <v>0</v>
      </c>
      <c r="X30">
        <f>(T30-CA30*(CD30+CE30)/1000)</f>
        <v>0</v>
      </c>
      <c r="Y30">
        <f>(-G30*44100)</f>
        <v>0</v>
      </c>
      <c r="Z30">
        <f>2*29.3*N30*0.92*(CF30-S30)</f>
        <v>0</v>
      </c>
      <c r="AA30">
        <f>2*0.95*5.67E-8*(((CF30+$B$7)+273)^4-(S30+273)^4)</f>
        <v>0</v>
      </c>
      <c r="AB30">
        <f>Q30+AA30+Y30+Z30</f>
        <v>0</v>
      </c>
      <c r="AC30">
        <v>-0.0419970642121711</v>
      </c>
      <c r="AD30">
        <v>0.0471453837230559</v>
      </c>
      <c r="AE30">
        <v>3.50904936788884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MAX(0,($B$13+$C$13*CK30)/(1+$D$13*CK30)*CD30/(CF30+273)*$E$13)</f>
        <v>0</v>
      </c>
      <c r="AK30" t="s">
        <v>264</v>
      </c>
      <c r="AL30">
        <v>0</v>
      </c>
      <c r="AM30">
        <v>0</v>
      </c>
      <c r="AN30">
        <f>AM30-AL30</f>
        <v>0</v>
      </c>
      <c r="AO30">
        <f>AN30/AM30</f>
        <v>0</v>
      </c>
      <c r="AP30">
        <v>0</v>
      </c>
      <c r="AQ30" t="s">
        <v>264</v>
      </c>
      <c r="AR30">
        <v>0</v>
      </c>
      <c r="AS30">
        <v>0</v>
      </c>
      <c r="AT30">
        <f>1-AR30/AS30</f>
        <v>0</v>
      </c>
      <c r="AU30">
        <v>0.5</v>
      </c>
      <c r="AV30">
        <f>BR30</f>
        <v>0</v>
      </c>
      <c r="AW30">
        <f>H30</f>
        <v>0</v>
      </c>
      <c r="AX30">
        <f>AT30*AU30*AV30</f>
        <v>0</v>
      </c>
      <c r="AY30">
        <f>BD30/AS30</f>
        <v>0</v>
      </c>
      <c r="AZ30">
        <f>(AW30-AP30)/AV30</f>
        <v>0</v>
      </c>
      <c r="BA30">
        <f>(AM30-AS30)/AS30</f>
        <v>0</v>
      </c>
      <c r="BB30" t="s">
        <v>264</v>
      </c>
      <c r="BC30">
        <v>0</v>
      </c>
      <c r="BD30">
        <f>AS30-BC30</f>
        <v>0</v>
      </c>
      <c r="BE30">
        <f>(AS30-AR30)/(AS30-BC30)</f>
        <v>0</v>
      </c>
      <c r="BF30">
        <f>(AM30-AS30)/(AM30-BC30)</f>
        <v>0</v>
      </c>
      <c r="BG30">
        <f>(AS30-AR30)/(AS30-AL30)</f>
        <v>0</v>
      </c>
      <c r="BH30">
        <f>(AM30-AS30)/(AM30-AL30)</f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f>$B$11*CL30+$C$11*CM30+$F$11*CN30</f>
        <v>0</v>
      </c>
      <c r="BR30">
        <f>BQ30*BS30</f>
        <v>0</v>
      </c>
      <c r="BS30">
        <f>($B$11*$D$9+$C$11*$D$9+$F$11*((DA30+CS30)/MAX(DA30+CS30+DB30, 0.1)*$I$9+DB30/MAX(DA30+CS30+DB30, 0.1)*$J$9))/($B$11+$C$11+$F$11)</f>
        <v>0</v>
      </c>
      <c r="BT30">
        <f>($B$11*$K$9+$C$11*$K$9+$F$11*((DA30+CS30)/MAX(DA30+CS30+DB30, 0.1)*$P$9+DB30/MAX(DA30+CS30+DB30, 0.1)*$Q$9))/($B$11+$C$11+$F$11)</f>
        <v>0</v>
      </c>
      <c r="BU30">
        <v>6</v>
      </c>
      <c r="BV30">
        <v>0.5</v>
      </c>
      <c r="BW30" t="s">
        <v>265</v>
      </c>
      <c r="BX30">
        <v>1592959428.6</v>
      </c>
      <c r="BY30">
        <v>400.047129032258</v>
      </c>
      <c r="BZ30">
        <v>408.398258064516</v>
      </c>
      <c r="CA30">
        <v>28.4488419354839</v>
      </c>
      <c r="CB30">
        <v>25.9197322580645</v>
      </c>
      <c r="CC30">
        <v>500.015580645161</v>
      </c>
      <c r="CD30">
        <v>101.348677419355</v>
      </c>
      <c r="CE30">
        <v>0.0336180935483871</v>
      </c>
      <c r="CF30">
        <v>32.9663387096774</v>
      </c>
      <c r="CG30">
        <v>32.2513935483871</v>
      </c>
      <c r="CH30">
        <v>999.9</v>
      </c>
      <c r="CI30">
        <v>0</v>
      </c>
      <c r="CJ30">
        <v>0</v>
      </c>
      <c r="CK30">
        <v>9993.02258064516</v>
      </c>
      <c r="CL30">
        <v>0</v>
      </c>
      <c r="CM30">
        <v>312.305419354839</v>
      </c>
      <c r="CN30">
        <v>999.984548387097</v>
      </c>
      <c r="CO30">
        <v>0.95999164516129</v>
      </c>
      <c r="CP30">
        <v>0.0400085516129032</v>
      </c>
      <c r="CQ30">
        <v>0</v>
      </c>
      <c r="CR30">
        <v>421.792935483871</v>
      </c>
      <c r="CS30">
        <v>5.00059</v>
      </c>
      <c r="CT30">
        <v>5306.7735483871</v>
      </c>
      <c r="CU30">
        <v>9587.6</v>
      </c>
      <c r="CV30">
        <v>44.276</v>
      </c>
      <c r="CW30">
        <v>47.304</v>
      </c>
      <c r="CX30">
        <v>45.629</v>
      </c>
      <c r="CY30">
        <v>47.135</v>
      </c>
      <c r="CZ30">
        <v>46.534</v>
      </c>
      <c r="DA30">
        <v>955.174193548387</v>
      </c>
      <c r="DB30">
        <v>39.8106451612903</v>
      </c>
      <c r="DC30">
        <v>0</v>
      </c>
      <c r="DD30">
        <v>1592959436.2</v>
      </c>
      <c r="DE30">
        <v>421.613384615385</v>
      </c>
      <c r="DF30">
        <v>-55.7797608296766</v>
      </c>
      <c r="DG30">
        <v>777.869059906001</v>
      </c>
      <c r="DH30">
        <v>5310.66653846154</v>
      </c>
      <c r="DI30">
        <v>15</v>
      </c>
      <c r="DJ30">
        <v>1592959144.6</v>
      </c>
      <c r="DK30" t="s">
        <v>293</v>
      </c>
      <c r="DL30">
        <v>1</v>
      </c>
      <c r="DM30">
        <v>1.533</v>
      </c>
      <c r="DN30">
        <v>0.298</v>
      </c>
      <c r="DO30">
        <v>420</v>
      </c>
      <c r="DP30">
        <v>22</v>
      </c>
      <c r="DQ30">
        <v>0.25</v>
      </c>
      <c r="DR30">
        <v>0.05</v>
      </c>
      <c r="DS30">
        <v>-8.35824731707317</v>
      </c>
      <c r="DT30">
        <v>0.0470165853658624</v>
      </c>
      <c r="DU30">
        <v>0.034921617040228</v>
      </c>
      <c r="DV30">
        <v>1</v>
      </c>
      <c r="DW30">
        <v>423.683411764706</v>
      </c>
      <c r="DX30">
        <v>-48.2874471015401</v>
      </c>
      <c r="DY30">
        <v>5.70202107676407</v>
      </c>
      <c r="DZ30">
        <v>0</v>
      </c>
      <c r="EA30">
        <v>2.54969658536585</v>
      </c>
      <c r="EB30">
        <v>-0.431148083623695</v>
      </c>
      <c r="EC30">
        <v>0.0438122137781824</v>
      </c>
      <c r="ED30">
        <v>0</v>
      </c>
      <c r="EE30">
        <v>1</v>
      </c>
      <c r="EF30">
        <v>3</v>
      </c>
      <c r="EG30" t="s">
        <v>275</v>
      </c>
      <c r="EH30">
        <v>100</v>
      </c>
      <c r="EI30">
        <v>100</v>
      </c>
      <c r="EJ30">
        <v>1.533</v>
      </c>
      <c r="EK30">
        <v>0.298</v>
      </c>
      <c r="EL30">
        <v>2</v>
      </c>
      <c r="EM30">
        <v>517.247</v>
      </c>
      <c r="EN30">
        <v>433.48</v>
      </c>
      <c r="EO30">
        <v>30.6269</v>
      </c>
      <c r="EP30">
        <v>32.4967</v>
      </c>
      <c r="EQ30">
        <v>30.0009</v>
      </c>
      <c r="ER30">
        <v>32.076</v>
      </c>
      <c r="ES30">
        <v>32.0134</v>
      </c>
      <c r="ET30">
        <v>19.7771</v>
      </c>
      <c r="EU30">
        <v>27.6618</v>
      </c>
      <c r="EV30">
        <v>0</v>
      </c>
      <c r="EW30">
        <v>30.6365</v>
      </c>
      <c r="EX30">
        <v>408.454</v>
      </c>
      <c r="EY30">
        <v>25.8573</v>
      </c>
      <c r="EZ30">
        <v>98.2527</v>
      </c>
      <c r="FA30">
        <v>99.7225</v>
      </c>
    </row>
    <row r="31" spans="1:157">
      <c r="A31">
        <v>15</v>
      </c>
      <c r="B31">
        <v>1592959459.6</v>
      </c>
      <c r="C31">
        <v>1422</v>
      </c>
      <c r="D31" t="s">
        <v>306</v>
      </c>
      <c r="E31" t="s">
        <v>307</v>
      </c>
      <c r="F31">
        <v>1592959451.6</v>
      </c>
      <c r="G31">
        <f>CC31*AH31*(CA31-CB31)/(100*BU31*(1000-AH31*CA31))</f>
        <v>0</v>
      </c>
      <c r="H31">
        <f>CC31*AH31*(BZ31-BY31*(1000-AH31*CB31)/(1000-AH31*CA31))/(100*BU31)</f>
        <v>0</v>
      </c>
      <c r="I31">
        <f>BY31 - IF(AH31&gt;1, H31*BU31*100.0/(AJ31*CK31), 0)</f>
        <v>0</v>
      </c>
      <c r="J31">
        <f>((P31-G31/2)*I31-H31)/(P31+G31/2)</f>
        <v>0</v>
      </c>
      <c r="K31">
        <f>J31*(CD31+CE31)/1000.0</f>
        <v>0</v>
      </c>
      <c r="L31">
        <f>(BY31 - IF(AH31&gt;1, H31*BU31*100.0/(AJ31*CK31), 0))*(CD31+CE31)/1000.0</f>
        <v>0</v>
      </c>
      <c r="M31">
        <f>2.0/((1/O31-1/N31)+SIGN(O31)*SQRT((1/O31-1/N31)*(1/O31-1/N31) + 4*BV31/((BV31+1)*(BV31+1))*(2*1/O31*1/N31-1/N31*1/N31)))</f>
        <v>0</v>
      </c>
      <c r="N31">
        <f>AE31+AD31*BU31+AC31*BU31*BU31</f>
        <v>0</v>
      </c>
      <c r="O31">
        <f>G31*(1000-(1000*0.61365*exp(17.502*S31/(240.97+S31))/(CD31+CE31)+CA31)/2)/(1000*0.61365*exp(17.502*S31/(240.97+S31))/(CD31+CE31)-CA31)</f>
        <v>0</v>
      </c>
      <c r="P31">
        <f>1/((BV31+1)/(M31/1.6)+1/(N31/1.37)) + BV31/((BV31+1)/(M31/1.6) + BV31/(N31/1.37))</f>
        <v>0</v>
      </c>
      <c r="Q31">
        <f>(BR31*BT31)</f>
        <v>0</v>
      </c>
      <c r="R31">
        <f>(CF31+(Q31+2*0.95*5.67E-8*(((CF31+$B$7)+273)^4-(CF31+273)^4)-44100*G31)/(1.84*29.3*N31+8*0.95*5.67E-8*(CF31+273)^3))</f>
        <v>0</v>
      </c>
      <c r="S31">
        <f>($C$7*CG31+$D$7*CH31+$E$7*R31)</f>
        <v>0</v>
      </c>
      <c r="T31">
        <f>0.61365*exp(17.502*S31/(240.97+S31))</f>
        <v>0</v>
      </c>
      <c r="U31">
        <f>(V31/W31*100)</f>
        <v>0</v>
      </c>
      <c r="V31">
        <f>CA31*(CD31+CE31)/1000</f>
        <v>0</v>
      </c>
      <c r="W31">
        <f>0.61365*exp(17.502*CF31/(240.97+CF31))</f>
        <v>0</v>
      </c>
      <c r="X31">
        <f>(T31-CA31*(CD31+CE31)/1000)</f>
        <v>0</v>
      </c>
      <c r="Y31">
        <f>(-G31*44100)</f>
        <v>0</v>
      </c>
      <c r="Z31">
        <f>2*29.3*N31*0.92*(CF31-S31)</f>
        <v>0</v>
      </c>
      <c r="AA31">
        <f>2*0.95*5.67E-8*(((CF31+$B$7)+273)^4-(S31+273)^4)</f>
        <v>0</v>
      </c>
      <c r="AB31">
        <f>Q31+AA31+Y31+Z31</f>
        <v>0</v>
      </c>
      <c r="AC31">
        <v>-0.0420405459786941</v>
      </c>
      <c r="AD31">
        <v>0.0471941958151899</v>
      </c>
      <c r="AE31">
        <v>3.51191684109593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MAX(0,($B$13+$C$13*CK31)/(1+$D$13*CK31)*CD31/(CF31+273)*$E$13)</f>
        <v>0</v>
      </c>
      <c r="AK31" t="s">
        <v>264</v>
      </c>
      <c r="AL31">
        <v>0</v>
      </c>
      <c r="AM31">
        <v>0</v>
      </c>
      <c r="AN31">
        <f>AM31-AL31</f>
        <v>0</v>
      </c>
      <c r="AO31">
        <f>AN31/AM31</f>
        <v>0</v>
      </c>
      <c r="AP31">
        <v>0</v>
      </c>
      <c r="AQ31" t="s">
        <v>264</v>
      </c>
      <c r="AR31">
        <v>0</v>
      </c>
      <c r="AS31">
        <v>0</v>
      </c>
      <c r="AT31">
        <f>1-AR31/AS31</f>
        <v>0</v>
      </c>
      <c r="AU31">
        <v>0.5</v>
      </c>
      <c r="AV31">
        <f>BR31</f>
        <v>0</v>
      </c>
      <c r="AW31">
        <f>H31</f>
        <v>0</v>
      </c>
      <c r="AX31">
        <f>AT31*AU31*AV31</f>
        <v>0</v>
      </c>
      <c r="AY31">
        <f>BD31/AS31</f>
        <v>0</v>
      </c>
      <c r="AZ31">
        <f>(AW31-AP31)/AV31</f>
        <v>0</v>
      </c>
      <c r="BA31">
        <f>(AM31-AS31)/AS31</f>
        <v>0</v>
      </c>
      <c r="BB31" t="s">
        <v>264</v>
      </c>
      <c r="BC31">
        <v>0</v>
      </c>
      <c r="BD31">
        <f>AS31-BC31</f>
        <v>0</v>
      </c>
      <c r="BE31">
        <f>(AS31-AR31)/(AS31-BC31)</f>
        <v>0</v>
      </c>
      <c r="BF31">
        <f>(AM31-AS31)/(AM31-BC31)</f>
        <v>0</v>
      </c>
      <c r="BG31">
        <f>(AS31-AR31)/(AS31-AL31)</f>
        <v>0</v>
      </c>
      <c r="BH31">
        <f>(AM31-AS31)/(AM31-AL31)</f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f>$B$11*CL31+$C$11*CM31+$F$11*CN31</f>
        <v>0</v>
      </c>
      <c r="BR31">
        <f>BQ31*BS31</f>
        <v>0</v>
      </c>
      <c r="BS31">
        <f>($B$11*$D$9+$C$11*$D$9+$F$11*((DA31+CS31)/MAX(DA31+CS31+DB31, 0.1)*$I$9+DB31/MAX(DA31+CS31+DB31, 0.1)*$J$9))/($B$11+$C$11+$F$11)</f>
        <v>0</v>
      </c>
      <c r="BT31">
        <f>($B$11*$K$9+$C$11*$K$9+$F$11*((DA31+CS31)/MAX(DA31+CS31+DB31, 0.1)*$P$9+DB31/MAX(DA31+CS31+DB31, 0.1)*$Q$9))/($B$11+$C$11+$F$11)</f>
        <v>0</v>
      </c>
      <c r="BU31">
        <v>6</v>
      </c>
      <c r="BV31">
        <v>0.5</v>
      </c>
      <c r="BW31" t="s">
        <v>265</v>
      </c>
      <c r="BX31">
        <v>1592959451.6</v>
      </c>
      <c r="BY31">
        <v>400.069387096774</v>
      </c>
      <c r="BZ31">
        <v>408.352806451613</v>
      </c>
      <c r="CA31">
        <v>28.4218806451613</v>
      </c>
      <c r="CB31">
        <v>25.9585225806452</v>
      </c>
      <c r="CC31">
        <v>500.048709677419</v>
      </c>
      <c r="CD31">
        <v>101.349290322581</v>
      </c>
      <c r="CE31">
        <v>0.0333170516129032</v>
      </c>
      <c r="CF31">
        <v>32.9697483870968</v>
      </c>
      <c r="CG31">
        <v>32.3214838709677</v>
      </c>
      <c r="CH31">
        <v>999.9</v>
      </c>
      <c r="CI31">
        <v>0</v>
      </c>
      <c r="CJ31">
        <v>0</v>
      </c>
      <c r="CK31">
        <v>10003.3083870968</v>
      </c>
      <c r="CL31">
        <v>0</v>
      </c>
      <c r="CM31">
        <v>434.115580645161</v>
      </c>
      <c r="CN31">
        <v>999.98570967742</v>
      </c>
      <c r="CO31">
        <v>0.959994161290322</v>
      </c>
      <c r="CP31">
        <v>0.0400061129032258</v>
      </c>
      <c r="CQ31">
        <v>0</v>
      </c>
      <c r="CR31">
        <v>405.822774193548</v>
      </c>
      <c r="CS31">
        <v>5.00059</v>
      </c>
      <c r="CT31">
        <v>5467.58741935484</v>
      </c>
      <c r="CU31">
        <v>9587.61806451613</v>
      </c>
      <c r="CV31">
        <v>44.304</v>
      </c>
      <c r="CW31">
        <v>47.3182258064516</v>
      </c>
      <c r="CX31">
        <v>45.4816129032258</v>
      </c>
      <c r="CY31">
        <v>46.5945161290322</v>
      </c>
      <c r="CZ31">
        <v>46.5924838709677</v>
      </c>
      <c r="DA31">
        <v>955.178387096774</v>
      </c>
      <c r="DB31">
        <v>39.8067741935484</v>
      </c>
      <c r="DC31">
        <v>0</v>
      </c>
      <c r="DD31">
        <v>1592959459.6</v>
      </c>
      <c r="DE31">
        <v>406.312846153846</v>
      </c>
      <c r="DF31">
        <v>29.1120683429732</v>
      </c>
      <c r="DG31">
        <v>864.837607005492</v>
      </c>
      <c r="DH31">
        <v>5484.88307692308</v>
      </c>
      <c r="DI31">
        <v>15</v>
      </c>
      <c r="DJ31">
        <v>1592959144.6</v>
      </c>
      <c r="DK31" t="s">
        <v>293</v>
      </c>
      <c r="DL31">
        <v>1</v>
      </c>
      <c r="DM31">
        <v>1.533</v>
      </c>
      <c r="DN31">
        <v>0.298</v>
      </c>
      <c r="DO31">
        <v>420</v>
      </c>
      <c r="DP31">
        <v>22</v>
      </c>
      <c r="DQ31">
        <v>0.25</v>
      </c>
      <c r="DR31">
        <v>0.05</v>
      </c>
      <c r="DS31">
        <v>-8.29592829268293</v>
      </c>
      <c r="DT31">
        <v>0.69746341463414</v>
      </c>
      <c r="DU31">
        <v>0.0900930727393714</v>
      </c>
      <c r="DV31">
        <v>0</v>
      </c>
      <c r="DW31">
        <v>406.489911764706</v>
      </c>
      <c r="DX31">
        <v>-0.80207387003863</v>
      </c>
      <c r="DY31">
        <v>4.07850231571263</v>
      </c>
      <c r="DZ31">
        <v>1</v>
      </c>
      <c r="EA31">
        <v>2.47430609756098</v>
      </c>
      <c r="EB31">
        <v>-0.224864320557492</v>
      </c>
      <c r="EC31">
        <v>0.0250446837626465</v>
      </c>
      <c r="ED31">
        <v>0</v>
      </c>
      <c r="EE31">
        <v>1</v>
      </c>
      <c r="EF31">
        <v>3</v>
      </c>
      <c r="EG31" t="s">
        <v>275</v>
      </c>
      <c r="EH31">
        <v>100</v>
      </c>
      <c r="EI31">
        <v>100</v>
      </c>
      <c r="EJ31">
        <v>1.533</v>
      </c>
      <c r="EK31">
        <v>0.298</v>
      </c>
      <c r="EL31">
        <v>2</v>
      </c>
      <c r="EM31">
        <v>517.312</v>
      </c>
      <c r="EN31">
        <v>433.865</v>
      </c>
      <c r="EO31">
        <v>30.7356</v>
      </c>
      <c r="EP31">
        <v>32.5556</v>
      </c>
      <c r="EQ31">
        <v>30.0009</v>
      </c>
      <c r="ER31">
        <v>32.1437</v>
      </c>
      <c r="ES31">
        <v>32.0782</v>
      </c>
      <c r="ET31">
        <v>19.7718</v>
      </c>
      <c r="EU31">
        <v>27.9534</v>
      </c>
      <c r="EV31">
        <v>0</v>
      </c>
      <c r="EW31">
        <v>30.33</v>
      </c>
      <c r="EX31">
        <v>408.144</v>
      </c>
      <c r="EY31">
        <v>25.9387</v>
      </c>
      <c r="EZ31">
        <v>98.2382</v>
      </c>
      <c r="FA31">
        <v>99.7105</v>
      </c>
    </row>
    <row r="32" spans="1:157">
      <c r="A32">
        <v>16</v>
      </c>
      <c r="B32">
        <v>1592959572.1</v>
      </c>
      <c r="C32">
        <v>1534.5</v>
      </c>
      <c r="D32" t="s">
        <v>308</v>
      </c>
      <c r="E32" t="s">
        <v>309</v>
      </c>
      <c r="F32">
        <v>1592959564.1</v>
      </c>
      <c r="G32">
        <f>CC32*AH32*(CA32-CB32)/(100*BU32*(1000-AH32*CA32))</f>
        <v>0</v>
      </c>
      <c r="H32">
        <f>CC32*AH32*(BZ32-BY32*(1000-AH32*CB32)/(1000-AH32*CA32))/(100*BU32)</f>
        <v>0</v>
      </c>
      <c r="I32">
        <f>BY32 - IF(AH32&gt;1, H32*BU32*100.0/(AJ32*CK32), 0)</f>
        <v>0</v>
      </c>
      <c r="J32">
        <f>((P32-G32/2)*I32-H32)/(P32+G32/2)</f>
        <v>0</v>
      </c>
      <c r="K32">
        <f>J32*(CD32+CE32)/1000.0</f>
        <v>0</v>
      </c>
      <c r="L32">
        <f>(BY32 - IF(AH32&gt;1, H32*BU32*100.0/(AJ32*CK32), 0))*(CD32+CE32)/1000.0</f>
        <v>0</v>
      </c>
      <c r="M32">
        <f>2.0/((1/O32-1/N32)+SIGN(O32)*SQRT((1/O32-1/N32)*(1/O32-1/N32) + 4*BV32/((BV32+1)*(BV32+1))*(2*1/O32*1/N32-1/N32*1/N32)))</f>
        <v>0</v>
      </c>
      <c r="N32">
        <f>AE32+AD32*BU32+AC32*BU32*BU32</f>
        <v>0</v>
      </c>
      <c r="O32">
        <f>G32*(1000-(1000*0.61365*exp(17.502*S32/(240.97+S32))/(CD32+CE32)+CA32)/2)/(1000*0.61365*exp(17.502*S32/(240.97+S32))/(CD32+CE32)-CA32)</f>
        <v>0</v>
      </c>
      <c r="P32">
        <f>1/((BV32+1)/(M32/1.6)+1/(N32/1.37)) + BV32/((BV32+1)/(M32/1.6) + BV32/(N32/1.37))</f>
        <v>0</v>
      </c>
      <c r="Q32">
        <f>(BR32*BT32)</f>
        <v>0</v>
      </c>
      <c r="R32">
        <f>(CF32+(Q32+2*0.95*5.67E-8*(((CF32+$B$7)+273)^4-(CF32+273)^4)-44100*G32)/(1.84*29.3*N32+8*0.95*5.67E-8*(CF32+273)^3))</f>
        <v>0</v>
      </c>
      <c r="S32">
        <f>($C$7*CG32+$D$7*CH32+$E$7*R32)</f>
        <v>0</v>
      </c>
      <c r="T32">
        <f>0.61365*exp(17.502*S32/(240.97+S32))</f>
        <v>0</v>
      </c>
      <c r="U32">
        <f>(V32/W32*100)</f>
        <v>0</v>
      </c>
      <c r="V32">
        <f>CA32*(CD32+CE32)/1000</f>
        <v>0</v>
      </c>
      <c r="W32">
        <f>0.61365*exp(17.502*CF32/(240.97+CF32))</f>
        <v>0</v>
      </c>
      <c r="X32">
        <f>(T32-CA32*(CD32+CE32)/1000)</f>
        <v>0</v>
      </c>
      <c r="Y32">
        <f>(-G32*44100)</f>
        <v>0</v>
      </c>
      <c r="Z32">
        <f>2*29.3*N32*0.92*(CF32-S32)</f>
        <v>0</v>
      </c>
      <c r="AA32">
        <f>2*0.95*5.67E-8*(((CF32+$B$7)+273)^4-(S32+273)^4)</f>
        <v>0</v>
      </c>
      <c r="AB32">
        <f>Q32+AA32+Y32+Z32</f>
        <v>0</v>
      </c>
      <c r="AC32">
        <v>-0.0420073692819001</v>
      </c>
      <c r="AD32">
        <v>0.0471569520666004</v>
      </c>
      <c r="AE32">
        <v>3.50972904663957</v>
      </c>
      <c r="AF32">
        <v>504</v>
      </c>
      <c r="AG32">
        <v>100</v>
      </c>
      <c r="AH32">
        <f>IF(AF32*$H$13&gt;=AJ32,1.0,(AJ32/(AJ32-AF32*$H$13)))</f>
        <v>0</v>
      </c>
      <c r="AI32">
        <f>(AH32-1)*100</f>
        <v>0</v>
      </c>
      <c r="AJ32">
        <f>MAX(0,($B$13+$C$13*CK32)/(1+$D$13*CK32)*CD32/(CF32+273)*$E$13)</f>
        <v>0</v>
      </c>
      <c r="AK32" t="s">
        <v>264</v>
      </c>
      <c r="AL32">
        <v>0</v>
      </c>
      <c r="AM32">
        <v>0</v>
      </c>
      <c r="AN32">
        <f>AM32-AL32</f>
        <v>0</v>
      </c>
      <c r="AO32">
        <f>AN32/AM32</f>
        <v>0</v>
      </c>
      <c r="AP32">
        <v>0</v>
      </c>
      <c r="AQ32" t="s">
        <v>264</v>
      </c>
      <c r="AR32">
        <v>0</v>
      </c>
      <c r="AS32">
        <v>0</v>
      </c>
      <c r="AT32">
        <f>1-AR32/AS32</f>
        <v>0</v>
      </c>
      <c r="AU32">
        <v>0.5</v>
      </c>
      <c r="AV32">
        <f>BR32</f>
        <v>0</v>
      </c>
      <c r="AW32">
        <f>H32</f>
        <v>0</v>
      </c>
      <c r="AX32">
        <f>AT32*AU32*AV32</f>
        <v>0</v>
      </c>
      <c r="AY32">
        <f>BD32/AS32</f>
        <v>0</v>
      </c>
      <c r="AZ32">
        <f>(AW32-AP32)/AV32</f>
        <v>0</v>
      </c>
      <c r="BA32">
        <f>(AM32-AS32)/AS32</f>
        <v>0</v>
      </c>
      <c r="BB32" t="s">
        <v>264</v>
      </c>
      <c r="BC32">
        <v>0</v>
      </c>
      <c r="BD32">
        <f>AS32-BC32</f>
        <v>0</v>
      </c>
      <c r="BE32">
        <f>(AS32-AR32)/(AS32-BC32)</f>
        <v>0</v>
      </c>
      <c r="BF32">
        <f>(AM32-AS32)/(AM32-BC32)</f>
        <v>0</v>
      </c>
      <c r="BG32">
        <f>(AS32-AR32)/(AS32-AL32)</f>
        <v>0</v>
      </c>
      <c r="BH32">
        <f>(AM32-AS32)/(AM32-AL32)</f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f>$B$11*CL32+$C$11*CM32+$F$11*CN32</f>
        <v>0</v>
      </c>
      <c r="BR32">
        <f>BQ32*BS32</f>
        <v>0</v>
      </c>
      <c r="BS32">
        <f>($B$11*$D$9+$C$11*$D$9+$F$11*((DA32+CS32)/MAX(DA32+CS32+DB32, 0.1)*$I$9+DB32/MAX(DA32+CS32+DB32, 0.1)*$J$9))/($B$11+$C$11+$F$11)</f>
        <v>0</v>
      </c>
      <c r="BT32">
        <f>($B$11*$K$9+$C$11*$K$9+$F$11*((DA32+CS32)/MAX(DA32+CS32+DB32, 0.1)*$P$9+DB32/MAX(DA32+CS32+DB32, 0.1)*$Q$9))/($B$11+$C$11+$F$11)</f>
        <v>0</v>
      </c>
      <c r="BU32">
        <v>6</v>
      </c>
      <c r="BV32">
        <v>0.5</v>
      </c>
      <c r="BW32" t="s">
        <v>265</v>
      </c>
      <c r="BX32">
        <v>1592959564.1</v>
      </c>
      <c r="BY32">
        <v>402.658064516129</v>
      </c>
      <c r="BZ32">
        <v>408.271741935484</v>
      </c>
      <c r="CA32">
        <v>21.5644064516129</v>
      </c>
      <c r="CB32">
        <v>26.0547483870968</v>
      </c>
      <c r="CC32">
        <v>500.008709677419</v>
      </c>
      <c r="CD32">
        <v>101.335096774194</v>
      </c>
      <c r="CE32">
        <v>0.00230511612903226</v>
      </c>
      <c r="CF32">
        <v>32.9631322580645</v>
      </c>
      <c r="CG32">
        <v>32.3265387096774</v>
      </c>
      <c r="CH32">
        <v>999.9</v>
      </c>
      <c r="CI32">
        <v>0</v>
      </c>
      <c r="CJ32">
        <v>0</v>
      </c>
      <c r="CK32">
        <v>9996.81419354839</v>
      </c>
      <c r="CL32">
        <v>0</v>
      </c>
      <c r="CM32">
        <v>227.726174193548</v>
      </c>
      <c r="CN32">
        <v>999.993419354839</v>
      </c>
      <c r="CO32">
        <v>0.960012322580646</v>
      </c>
      <c r="CP32">
        <v>0.0399876032258065</v>
      </c>
      <c r="CQ32">
        <v>0</v>
      </c>
      <c r="CR32">
        <v>761.705322580645</v>
      </c>
      <c r="CS32">
        <v>5.00059</v>
      </c>
      <c r="CT32">
        <v>10594.9458064516</v>
      </c>
      <c r="CU32">
        <v>9587.72290322581</v>
      </c>
      <c r="CV32">
        <v>44.665</v>
      </c>
      <c r="CW32">
        <v>47.879</v>
      </c>
      <c r="CX32">
        <v>46.062</v>
      </c>
      <c r="CY32">
        <v>47.657</v>
      </c>
      <c r="CZ32">
        <v>46.9532580645161</v>
      </c>
      <c r="DA32">
        <v>955.206774193549</v>
      </c>
      <c r="DB32">
        <v>39.7858064516129</v>
      </c>
      <c r="DC32">
        <v>0</v>
      </c>
      <c r="DD32">
        <v>1592959571.8</v>
      </c>
      <c r="DE32">
        <v>760.303115384615</v>
      </c>
      <c r="DF32">
        <v>-181.858017228445</v>
      </c>
      <c r="DG32">
        <v>-8334.73709887956</v>
      </c>
      <c r="DH32">
        <v>10525.2523076923</v>
      </c>
      <c r="DI32">
        <v>15</v>
      </c>
      <c r="DJ32">
        <v>1592959144.6</v>
      </c>
      <c r="DK32" t="s">
        <v>293</v>
      </c>
      <c r="DL32">
        <v>1</v>
      </c>
      <c r="DM32">
        <v>1.533</v>
      </c>
      <c r="DN32">
        <v>0.298</v>
      </c>
      <c r="DO32">
        <v>420</v>
      </c>
      <c r="DP32">
        <v>22</v>
      </c>
      <c r="DQ32">
        <v>0.25</v>
      </c>
      <c r="DR32">
        <v>0.05</v>
      </c>
      <c r="DS32">
        <v>-6.0191143902439</v>
      </c>
      <c r="DT32">
        <v>11.0904194425086</v>
      </c>
      <c r="DU32">
        <v>1.27743211522951</v>
      </c>
      <c r="DV32">
        <v>0</v>
      </c>
      <c r="DW32">
        <v>773.0425</v>
      </c>
      <c r="DX32">
        <v>-210.429333166399</v>
      </c>
      <c r="DY32">
        <v>20.7244233315784</v>
      </c>
      <c r="DZ32">
        <v>0</v>
      </c>
      <c r="EA32">
        <v>-4.41443073170732</v>
      </c>
      <c r="EB32">
        <v>-2.12260515679441</v>
      </c>
      <c r="EC32">
        <v>0.249142431918755</v>
      </c>
      <c r="ED32">
        <v>0</v>
      </c>
      <c r="EE32">
        <v>0</v>
      </c>
      <c r="EF32">
        <v>3</v>
      </c>
      <c r="EG32" t="s">
        <v>267</v>
      </c>
      <c r="EH32">
        <v>100</v>
      </c>
      <c r="EI32">
        <v>100</v>
      </c>
      <c r="EJ32">
        <v>1.533</v>
      </c>
      <c r="EK32">
        <v>0.298</v>
      </c>
      <c r="EL32">
        <v>2</v>
      </c>
      <c r="EM32">
        <v>-25.912</v>
      </c>
      <c r="EN32">
        <v>432.279</v>
      </c>
      <c r="EO32">
        <v>30.25</v>
      </c>
      <c r="EP32">
        <v>32.7952</v>
      </c>
      <c r="EQ32">
        <v>30.0007</v>
      </c>
      <c r="ER32">
        <v>32.8109</v>
      </c>
      <c r="ES32">
        <v>32.3608</v>
      </c>
      <c r="ET32">
        <v>19.7378</v>
      </c>
      <c r="EU32">
        <v>29.6754</v>
      </c>
      <c r="EV32">
        <v>0</v>
      </c>
      <c r="EW32">
        <v>30.2508</v>
      </c>
      <c r="EX32">
        <v>408.221</v>
      </c>
      <c r="EY32">
        <v>25.9988</v>
      </c>
      <c r="EZ32">
        <v>98.2232</v>
      </c>
      <c r="FA32">
        <v>99.7033</v>
      </c>
    </row>
    <row r="33" spans="1:157">
      <c r="A33">
        <v>17</v>
      </c>
      <c r="B33">
        <v>1592959659.1</v>
      </c>
      <c r="C33">
        <v>1621.5</v>
      </c>
      <c r="D33" t="s">
        <v>310</v>
      </c>
      <c r="E33" t="s">
        <v>311</v>
      </c>
      <c r="F33">
        <v>1592959651.1</v>
      </c>
      <c r="G33">
        <f>CC33*AH33*(CA33-CB33)/(100*BU33*(1000-AH33*CA33))</f>
        <v>0</v>
      </c>
      <c r="H33">
        <f>CC33*AH33*(BZ33-BY33*(1000-AH33*CB33)/(1000-AH33*CA33))/(100*BU33)</f>
        <v>0</v>
      </c>
      <c r="I33">
        <f>BY33 - IF(AH33&gt;1, H33*BU33*100.0/(AJ33*CK33), 0)</f>
        <v>0</v>
      </c>
      <c r="J33">
        <f>((P33-G33/2)*I33-H33)/(P33+G33/2)</f>
        <v>0</v>
      </c>
      <c r="K33">
        <f>J33*(CD33+CE33)/1000.0</f>
        <v>0</v>
      </c>
      <c r="L33">
        <f>(BY33 - IF(AH33&gt;1, H33*BU33*100.0/(AJ33*CK33), 0))*(CD33+CE33)/1000.0</f>
        <v>0</v>
      </c>
      <c r="M33">
        <f>2.0/((1/O33-1/N33)+SIGN(O33)*SQRT((1/O33-1/N33)*(1/O33-1/N33) + 4*BV33/((BV33+1)*(BV33+1))*(2*1/O33*1/N33-1/N33*1/N33)))</f>
        <v>0</v>
      </c>
      <c r="N33">
        <f>AE33+AD33*BU33+AC33*BU33*BU33</f>
        <v>0</v>
      </c>
      <c r="O33">
        <f>G33*(1000-(1000*0.61365*exp(17.502*S33/(240.97+S33))/(CD33+CE33)+CA33)/2)/(1000*0.61365*exp(17.502*S33/(240.97+S33))/(CD33+CE33)-CA33)</f>
        <v>0</v>
      </c>
      <c r="P33">
        <f>1/((BV33+1)/(M33/1.6)+1/(N33/1.37)) + BV33/((BV33+1)/(M33/1.6) + BV33/(N33/1.37))</f>
        <v>0</v>
      </c>
      <c r="Q33">
        <f>(BR33*BT33)</f>
        <v>0</v>
      </c>
      <c r="R33">
        <f>(CF33+(Q33+2*0.95*5.67E-8*(((CF33+$B$7)+273)^4-(CF33+273)^4)-44100*G33)/(1.84*29.3*N33+8*0.95*5.67E-8*(CF33+273)^3))</f>
        <v>0</v>
      </c>
      <c r="S33">
        <f>($C$7*CG33+$D$7*CH33+$E$7*R33)</f>
        <v>0</v>
      </c>
      <c r="T33">
        <f>0.61365*exp(17.502*S33/(240.97+S33))</f>
        <v>0</v>
      </c>
      <c r="U33">
        <f>(V33/W33*100)</f>
        <v>0</v>
      </c>
      <c r="V33">
        <f>CA33*(CD33+CE33)/1000</f>
        <v>0</v>
      </c>
      <c r="W33">
        <f>0.61365*exp(17.502*CF33/(240.97+CF33))</f>
        <v>0</v>
      </c>
      <c r="X33">
        <f>(T33-CA33*(CD33+CE33)/1000)</f>
        <v>0</v>
      </c>
      <c r="Y33">
        <f>(-G33*44100)</f>
        <v>0</v>
      </c>
      <c r="Z33">
        <f>2*29.3*N33*0.92*(CF33-S33)</f>
        <v>0</v>
      </c>
      <c r="AA33">
        <f>2*0.95*5.67E-8*(((CF33+$B$7)+273)^4-(S33+273)^4)</f>
        <v>0</v>
      </c>
      <c r="AB33">
        <f>Q33+AA33+Y33+Z33</f>
        <v>0</v>
      </c>
      <c r="AC33">
        <v>-0.0420228987626264</v>
      </c>
      <c r="AD33">
        <v>0.0471743852691729</v>
      </c>
      <c r="AE33">
        <v>3.51075319418353</v>
      </c>
      <c r="AF33">
        <v>18</v>
      </c>
      <c r="AG33">
        <v>4</v>
      </c>
      <c r="AH33">
        <f>IF(AF33*$H$13&gt;=AJ33,1.0,(AJ33/(AJ33-AF33*$H$13)))</f>
        <v>0</v>
      </c>
      <c r="AI33">
        <f>(AH33-1)*100</f>
        <v>0</v>
      </c>
      <c r="AJ33">
        <f>MAX(0,($B$13+$C$13*CK33)/(1+$D$13*CK33)*CD33/(CF33+273)*$E$13)</f>
        <v>0</v>
      </c>
      <c r="AK33" t="s">
        <v>264</v>
      </c>
      <c r="AL33">
        <v>0</v>
      </c>
      <c r="AM33">
        <v>0</v>
      </c>
      <c r="AN33">
        <f>AM33-AL33</f>
        <v>0</v>
      </c>
      <c r="AO33">
        <f>AN33/AM33</f>
        <v>0</v>
      </c>
      <c r="AP33">
        <v>0</v>
      </c>
      <c r="AQ33" t="s">
        <v>264</v>
      </c>
      <c r="AR33">
        <v>0</v>
      </c>
      <c r="AS33">
        <v>0</v>
      </c>
      <c r="AT33">
        <f>1-AR33/AS33</f>
        <v>0</v>
      </c>
      <c r="AU33">
        <v>0.5</v>
      </c>
      <c r="AV33">
        <f>BR33</f>
        <v>0</v>
      </c>
      <c r="AW33">
        <f>H33</f>
        <v>0</v>
      </c>
      <c r="AX33">
        <f>AT33*AU33*AV33</f>
        <v>0</v>
      </c>
      <c r="AY33">
        <f>BD33/AS33</f>
        <v>0</v>
      </c>
      <c r="AZ33">
        <f>(AW33-AP33)/AV33</f>
        <v>0</v>
      </c>
      <c r="BA33">
        <f>(AM33-AS33)/AS33</f>
        <v>0</v>
      </c>
      <c r="BB33" t="s">
        <v>264</v>
      </c>
      <c r="BC33">
        <v>0</v>
      </c>
      <c r="BD33">
        <f>AS33-BC33</f>
        <v>0</v>
      </c>
      <c r="BE33">
        <f>(AS33-AR33)/(AS33-BC33)</f>
        <v>0</v>
      </c>
      <c r="BF33">
        <f>(AM33-AS33)/(AM33-BC33)</f>
        <v>0</v>
      </c>
      <c r="BG33">
        <f>(AS33-AR33)/(AS33-AL33)</f>
        <v>0</v>
      </c>
      <c r="BH33">
        <f>(AM33-AS33)/(AM33-AL33)</f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f>$B$11*CL33+$C$11*CM33+$F$11*CN33</f>
        <v>0</v>
      </c>
      <c r="BR33">
        <f>BQ33*BS33</f>
        <v>0</v>
      </c>
      <c r="BS33">
        <f>($B$11*$D$9+$C$11*$D$9+$F$11*((DA33+CS33)/MAX(DA33+CS33+DB33, 0.1)*$I$9+DB33/MAX(DA33+CS33+DB33, 0.1)*$J$9))/($B$11+$C$11+$F$11)</f>
        <v>0</v>
      </c>
      <c r="BT33">
        <f>($B$11*$K$9+$C$11*$K$9+$F$11*((DA33+CS33)/MAX(DA33+CS33+DB33, 0.1)*$P$9+DB33/MAX(DA33+CS33+DB33, 0.1)*$Q$9))/($B$11+$C$11+$F$11)</f>
        <v>0</v>
      </c>
      <c r="BU33">
        <v>6</v>
      </c>
      <c r="BV33">
        <v>0.5</v>
      </c>
      <c r="BW33" t="s">
        <v>265</v>
      </c>
      <c r="BX33">
        <v>1592959651.1</v>
      </c>
      <c r="BY33">
        <v>400.605193548387</v>
      </c>
      <c r="BZ33">
        <v>404.302193548387</v>
      </c>
      <c r="CA33">
        <v>28.0961677419355</v>
      </c>
      <c r="CB33">
        <v>28.0667419354839</v>
      </c>
      <c r="CC33">
        <v>500.025129032258</v>
      </c>
      <c r="CD33">
        <v>101.331258064516</v>
      </c>
      <c r="CE33">
        <v>0.0314147451612903</v>
      </c>
      <c r="CF33">
        <v>33.0337225806452</v>
      </c>
      <c r="CG33">
        <v>32.5428322580645</v>
      </c>
      <c r="CH33">
        <v>999.9</v>
      </c>
      <c r="CI33">
        <v>0</v>
      </c>
      <c r="CJ33">
        <v>0</v>
      </c>
      <c r="CK33">
        <v>10000.8887096774</v>
      </c>
      <c r="CL33">
        <v>0</v>
      </c>
      <c r="CM33">
        <v>1962.14580645161</v>
      </c>
      <c r="CN33">
        <v>1000.00067741935</v>
      </c>
      <c r="CO33">
        <v>0.959997612903226</v>
      </c>
      <c r="CP33">
        <v>0.0400021096774193</v>
      </c>
      <c r="CQ33">
        <v>0</v>
      </c>
      <c r="CR33">
        <v>784.32164516129</v>
      </c>
      <c r="CS33">
        <v>5.00059</v>
      </c>
      <c r="CT33">
        <v>10429.0677419355</v>
      </c>
      <c r="CU33">
        <v>9587.75838709677</v>
      </c>
      <c r="CV33">
        <v>44.804</v>
      </c>
      <c r="CW33">
        <v>48.191064516129</v>
      </c>
      <c r="CX33">
        <v>46.254</v>
      </c>
      <c r="CY33">
        <v>47.895</v>
      </c>
      <c r="CZ33">
        <v>47.1148387096774</v>
      </c>
      <c r="DA33">
        <v>955.200322580645</v>
      </c>
      <c r="DB33">
        <v>39.8</v>
      </c>
      <c r="DC33">
        <v>0</v>
      </c>
      <c r="DD33">
        <v>1592959658.8</v>
      </c>
      <c r="DE33">
        <v>783.316384615385</v>
      </c>
      <c r="DF33">
        <v>-130.679042838113</v>
      </c>
      <c r="DG33">
        <v>-1137.87008632939</v>
      </c>
      <c r="DH33">
        <v>10420.0346153846</v>
      </c>
      <c r="DI33">
        <v>15</v>
      </c>
      <c r="DJ33">
        <v>1592959144.6</v>
      </c>
      <c r="DK33" t="s">
        <v>293</v>
      </c>
      <c r="DL33">
        <v>1</v>
      </c>
      <c r="DM33">
        <v>1.533</v>
      </c>
      <c r="DN33">
        <v>0.298</v>
      </c>
      <c r="DO33">
        <v>420</v>
      </c>
      <c r="DP33">
        <v>22</v>
      </c>
      <c r="DQ33">
        <v>0.25</v>
      </c>
      <c r="DR33">
        <v>0.05</v>
      </c>
      <c r="DS33">
        <v>-3.81301</v>
      </c>
      <c r="DT33">
        <v>2.22320383275261</v>
      </c>
      <c r="DU33">
        <v>0.247598704378185</v>
      </c>
      <c r="DV33">
        <v>0</v>
      </c>
      <c r="DW33">
        <v>792.712823529412</v>
      </c>
      <c r="DX33">
        <v>-154.605244522347</v>
      </c>
      <c r="DY33">
        <v>15.257010426205</v>
      </c>
      <c r="DZ33">
        <v>0</v>
      </c>
      <c r="EA33">
        <v>-0.0545691243902439</v>
      </c>
      <c r="EB33">
        <v>1.40849645770035</v>
      </c>
      <c r="EC33">
        <v>0.150566732453169</v>
      </c>
      <c r="ED33">
        <v>0</v>
      </c>
      <c r="EE33">
        <v>0</v>
      </c>
      <c r="EF33">
        <v>3</v>
      </c>
      <c r="EG33" t="s">
        <v>267</v>
      </c>
      <c r="EH33">
        <v>100</v>
      </c>
      <c r="EI33">
        <v>100</v>
      </c>
      <c r="EJ33">
        <v>1.533</v>
      </c>
      <c r="EK33">
        <v>0.298</v>
      </c>
      <c r="EL33">
        <v>2</v>
      </c>
      <c r="EM33">
        <v>486.846</v>
      </c>
      <c r="EN33">
        <v>434.434</v>
      </c>
      <c r="EO33">
        <v>29.6866</v>
      </c>
      <c r="EP33">
        <v>32.8954</v>
      </c>
      <c r="EQ33">
        <v>30.0012</v>
      </c>
      <c r="ER33">
        <v>32.5754</v>
      </c>
      <c r="ES33">
        <v>32.5043</v>
      </c>
      <c r="ET33">
        <v>19.5946</v>
      </c>
      <c r="EU33">
        <v>25.0995</v>
      </c>
      <c r="EV33">
        <v>0</v>
      </c>
      <c r="EW33">
        <v>29.569</v>
      </c>
      <c r="EX33">
        <v>403.967</v>
      </c>
      <c r="EY33">
        <v>28.1658</v>
      </c>
      <c r="EZ33">
        <v>98.2184</v>
      </c>
      <c r="FA33">
        <v>99.6963</v>
      </c>
    </row>
    <row r="34" spans="1:157">
      <c r="A34">
        <v>18</v>
      </c>
      <c r="B34">
        <v>1592959672.1</v>
      </c>
      <c r="C34">
        <v>1634.5</v>
      </c>
      <c r="D34" t="s">
        <v>312</v>
      </c>
      <c r="E34" t="s">
        <v>313</v>
      </c>
      <c r="F34">
        <v>1592959664.00323</v>
      </c>
      <c r="G34">
        <f>CC34*AH34*(CA34-CB34)/(100*BU34*(1000-AH34*CA34))</f>
        <v>0</v>
      </c>
      <c r="H34">
        <f>CC34*AH34*(BZ34-BY34*(1000-AH34*CB34)/(1000-AH34*CA34))/(100*BU34)</f>
        <v>0</v>
      </c>
      <c r="I34">
        <f>BY34 - IF(AH34&gt;1, H34*BU34*100.0/(AJ34*CK34), 0)</f>
        <v>0</v>
      </c>
      <c r="J34">
        <f>((P34-G34/2)*I34-H34)/(P34+G34/2)</f>
        <v>0</v>
      </c>
      <c r="K34">
        <f>J34*(CD34+CE34)/1000.0</f>
        <v>0</v>
      </c>
      <c r="L34">
        <f>(BY34 - IF(AH34&gt;1, H34*BU34*100.0/(AJ34*CK34), 0))*(CD34+CE34)/1000.0</f>
        <v>0</v>
      </c>
      <c r="M34">
        <f>2.0/((1/O34-1/N34)+SIGN(O34)*SQRT((1/O34-1/N34)*(1/O34-1/N34) + 4*BV34/((BV34+1)*(BV34+1))*(2*1/O34*1/N34-1/N34*1/N34)))</f>
        <v>0</v>
      </c>
      <c r="N34">
        <f>AE34+AD34*BU34+AC34*BU34*BU34</f>
        <v>0</v>
      </c>
      <c r="O34">
        <f>G34*(1000-(1000*0.61365*exp(17.502*S34/(240.97+S34))/(CD34+CE34)+CA34)/2)/(1000*0.61365*exp(17.502*S34/(240.97+S34))/(CD34+CE34)-CA34)</f>
        <v>0</v>
      </c>
      <c r="P34">
        <f>1/((BV34+1)/(M34/1.6)+1/(N34/1.37)) + BV34/((BV34+1)/(M34/1.6) + BV34/(N34/1.37))</f>
        <v>0</v>
      </c>
      <c r="Q34">
        <f>(BR34*BT34)</f>
        <v>0</v>
      </c>
      <c r="R34">
        <f>(CF34+(Q34+2*0.95*5.67E-8*(((CF34+$B$7)+273)^4-(CF34+273)^4)-44100*G34)/(1.84*29.3*N34+8*0.95*5.67E-8*(CF34+273)^3))</f>
        <v>0</v>
      </c>
      <c r="S34">
        <f>($C$7*CG34+$D$7*CH34+$E$7*R34)</f>
        <v>0</v>
      </c>
      <c r="T34">
        <f>0.61365*exp(17.502*S34/(240.97+S34))</f>
        <v>0</v>
      </c>
      <c r="U34">
        <f>(V34/W34*100)</f>
        <v>0</v>
      </c>
      <c r="V34">
        <f>CA34*(CD34+CE34)/1000</f>
        <v>0</v>
      </c>
      <c r="W34">
        <f>0.61365*exp(17.502*CF34/(240.97+CF34))</f>
        <v>0</v>
      </c>
      <c r="X34">
        <f>(T34-CA34*(CD34+CE34)/1000)</f>
        <v>0</v>
      </c>
      <c r="Y34">
        <f>(-G34*44100)</f>
        <v>0</v>
      </c>
      <c r="Z34">
        <f>2*29.3*N34*0.92*(CF34-S34)</f>
        <v>0</v>
      </c>
      <c r="AA34">
        <f>2*0.95*5.67E-8*(((CF34+$B$7)+273)^4-(S34+273)^4)</f>
        <v>0</v>
      </c>
      <c r="AB34">
        <f>Q34+AA34+Y34+Z34</f>
        <v>0</v>
      </c>
      <c r="AC34">
        <v>-0.0419981688663386</v>
      </c>
      <c r="AD34">
        <v>0.047146623794132</v>
      </c>
      <c r="AE34">
        <v>3.50912222901646</v>
      </c>
      <c r="AF34">
        <v>18</v>
      </c>
      <c r="AG34">
        <v>4</v>
      </c>
      <c r="AH34">
        <f>IF(AF34*$H$13&gt;=AJ34,1.0,(AJ34/(AJ34-AF34*$H$13)))</f>
        <v>0</v>
      </c>
      <c r="AI34">
        <f>(AH34-1)*100</f>
        <v>0</v>
      </c>
      <c r="AJ34">
        <f>MAX(0,($B$13+$C$13*CK34)/(1+$D$13*CK34)*CD34/(CF34+273)*$E$13)</f>
        <v>0</v>
      </c>
      <c r="AK34" t="s">
        <v>264</v>
      </c>
      <c r="AL34">
        <v>0</v>
      </c>
      <c r="AM34">
        <v>0</v>
      </c>
      <c r="AN34">
        <f>AM34-AL34</f>
        <v>0</v>
      </c>
      <c r="AO34">
        <f>AN34/AM34</f>
        <v>0</v>
      </c>
      <c r="AP34">
        <v>0</v>
      </c>
      <c r="AQ34" t="s">
        <v>264</v>
      </c>
      <c r="AR34">
        <v>0</v>
      </c>
      <c r="AS34">
        <v>0</v>
      </c>
      <c r="AT34">
        <f>1-AR34/AS34</f>
        <v>0</v>
      </c>
      <c r="AU34">
        <v>0.5</v>
      </c>
      <c r="AV34">
        <f>BR34</f>
        <v>0</v>
      </c>
      <c r="AW34">
        <f>H34</f>
        <v>0</v>
      </c>
      <c r="AX34">
        <f>AT34*AU34*AV34</f>
        <v>0</v>
      </c>
      <c r="AY34">
        <f>BD34/AS34</f>
        <v>0</v>
      </c>
      <c r="AZ34">
        <f>(AW34-AP34)/AV34</f>
        <v>0</v>
      </c>
      <c r="BA34">
        <f>(AM34-AS34)/AS34</f>
        <v>0</v>
      </c>
      <c r="BB34" t="s">
        <v>264</v>
      </c>
      <c r="BC34">
        <v>0</v>
      </c>
      <c r="BD34">
        <f>AS34-BC34</f>
        <v>0</v>
      </c>
      <c r="BE34">
        <f>(AS34-AR34)/(AS34-BC34)</f>
        <v>0</v>
      </c>
      <c r="BF34">
        <f>(AM34-AS34)/(AM34-BC34)</f>
        <v>0</v>
      </c>
      <c r="BG34">
        <f>(AS34-AR34)/(AS34-AL34)</f>
        <v>0</v>
      </c>
      <c r="BH34">
        <f>(AM34-AS34)/(AM34-AL34)</f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f>$B$11*CL34+$C$11*CM34+$F$11*CN34</f>
        <v>0</v>
      </c>
      <c r="BR34">
        <f>BQ34*BS34</f>
        <v>0</v>
      </c>
      <c r="BS34">
        <f>($B$11*$D$9+$C$11*$D$9+$F$11*((DA34+CS34)/MAX(DA34+CS34+DB34, 0.1)*$I$9+DB34/MAX(DA34+CS34+DB34, 0.1)*$J$9))/($B$11+$C$11+$F$11)</f>
        <v>0</v>
      </c>
      <c r="BT34">
        <f>($B$11*$K$9+$C$11*$K$9+$F$11*((DA34+CS34)/MAX(DA34+CS34+DB34, 0.1)*$P$9+DB34/MAX(DA34+CS34+DB34, 0.1)*$Q$9))/($B$11+$C$11+$F$11)</f>
        <v>0</v>
      </c>
      <c r="BU34">
        <v>6</v>
      </c>
      <c r="BV34">
        <v>0.5</v>
      </c>
      <c r="BW34" t="s">
        <v>265</v>
      </c>
      <c r="BX34">
        <v>1592959664.00323</v>
      </c>
      <c r="BY34">
        <v>400.37864516129</v>
      </c>
      <c r="BZ34">
        <v>403.945709677419</v>
      </c>
      <c r="CA34">
        <v>28.3748774193548</v>
      </c>
      <c r="CB34">
        <v>28.223535483871</v>
      </c>
      <c r="CC34">
        <v>500.01464516129</v>
      </c>
      <c r="CD34">
        <v>101.333548387097</v>
      </c>
      <c r="CE34">
        <v>0.032583864516129</v>
      </c>
      <c r="CF34">
        <v>33.0166290322581</v>
      </c>
      <c r="CG34">
        <v>32.5468580645161</v>
      </c>
      <c r="CH34">
        <v>999.9</v>
      </c>
      <c r="CI34">
        <v>0</v>
      </c>
      <c r="CJ34">
        <v>0</v>
      </c>
      <c r="CK34">
        <v>9994.77741935484</v>
      </c>
      <c r="CL34">
        <v>0</v>
      </c>
      <c r="CM34">
        <v>1788.67258064516</v>
      </c>
      <c r="CN34">
        <v>999.968032258065</v>
      </c>
      <c r="CO34">
        <v>0.959998838709677</v>
      </c>
      <c r="CP34">
        <v>0.0400008870967742</v>
      </c>
      <c r="CQ34">
        <v>0</v>
      </c>
      <c r="CR34">
        <v>761.531967741936</v>
      </c>
      <c r="CS34">
        <v>5.00059</v>
      </c>
      <c r="CT34">
        <v>9881.17967741936</v>
      </c>
      <c r="CU34">
        <v>9587.45741935484</v>
      </c>
      <c r="CV34">
        <v>44.8241935483871</v>
      </c>
      <c r="CW34">
        <v>48.2378064516129</v>
      </c>
      <c r="CX34">
        <v>46.298</v>
      </c>
      <c r="CY34">
        <v>47.937</v>
      </c>
      <c r="CZ34">
        <v>47.125</v>
      </c>
      <c r="DA34">
        <v>955.167741935484</v>
      </c>
      <c r="DB34">
        <v>39.8</v>
      </c>
      <c r="DC34">
        <v>0</v>
      </c>
      <c r="DD34">
        <v>1592959672</v>
      </c>
      <c r="DE34">
        <v>760.437153846154</v>
      </c>
      <c r="DF34">
        <v>-80.3993844941688</v>
      </c>
      <c r="DG34">
        <v>-3408.63657452391</v>
      </c>
      <c r="DH34">
        <v>9854.57615384615</v>
      </c>
      <c r="DI34">
        <v>15</v>
      </c>
      <c r="DJ34">
        <v>1592959144.6</v>
      </c>
      <c r="DK34" t="s">
        <v>293</v>
      </c>
      <c r="DL34">
        <v>1</v>
      </c>
      <c r="DM34">
        <v>1.533</v>
      </c>
      <c r="DN34">
        <v>0.298</v>
      </c>
      <c r="DO34">
        <v>420</v>
      </c>
      <c r="DP34">
        <v>22</v>
      </c>
      <c r="DQ34">
        <v>0.25</v>
      </c>
      <c r="DR34">
        <v>0.05</v>
      </c>
      <c r="DS34">
        <v>-3.57063170731707</v>
      </c>
      <c r="DT34">
        <v>0.191903832752628</v>
      </c>
      <c r="DU34">
        <v>0.0441685241034304</v>
      </c>
      <c r="DV34">
        <v>1</v>
      </c>
      <c r="DW34">
        <v>766.075</v>
      </c>
      <c r="DX34">
        <v>-91.1720113434511</v>
      </c>
      <c r="DY34">
        <v>9.01445485611532</v>
      </c>
      <c r="DZ34">
        <v>0</v>
      </c>
      <c r="EA34">
        <v>0.125475382926829</v>
      </c>
      <c r="EB34">
        <v>0.466187830662033</v>
      </c>
      <c r="EC34">
        <v>0.0489063559771265</v>
      </c>
      <c r="ED34">
        <v>0</v>
      </c>
      <c r="EE34">
        <v>1</v>
      </c>
      <c r="EF34">
        <v>3</v>
      </c>
      <c r="EG34" t="s">
        <v>275</v>
      </c>
      <c r="EH34">
        <v>100</v>
      </c>
      <c r="EI34">
        <v>100</v>
      </c>
      <c r="EJ34">
        <v>1.533</v>
      </c>
      <c r="EK34">
        <v>0.298</v>
      </c>
      <c r="EL34">
        <v>2</v>
      </c>
      <c r="EM34">
        <v>486.29</v>
      </c>
      <c r="EN34">
        <v>434.398</v>
      </c>
      <c r="EO34">
        <v>29.102</v>
      </c>
      <c r="EP34">
        <v>32.908</v>
      </c>
      <c r="EQ34">
        <v>30.001</v>
      </c>
      <c r="ER34">
        <v>32.5913</v>
      </c>
      <c r="ES34">
        <v>32.5215</v>
      </c>
      <c r="ET34">
        <v>19.5834</v>
      </c>
      <c r="EU34">
        <v>25.3818</v>
      </c>
      <c r="EV34">
        <v>0</v>
      </c>
      <c r="EW34">
        <v>28.9167</v>
      </c>
      <c r="EX34">
        <v>403.749</v>
      </c>
      <c r="EY34">
        <v>28.1745</v>
      </c>
      <c r="EZ34">
        <v>98.2106</v>
      </c>
      <c r="FA34">
        <v>99.6945</v>
      </c>
    </row>
    <row r="35" spans="1:157">
      <c r="A35">
        <v>19</v>
      </c>
      <c r="B35">
        <v>1592959691.1</v>
      </c>
      <c r="C35">
        <v>1653.5</v>
      </c>
      <c r="D35" t="s">
        <v>314</v>
      </c>
      <c r="E35" t="s">
        <v>315</v>
      </c>
      <c r="F35">
        <v>1592959683.1</v>
      </c>
      <c r="G35">
        <f>CC35*AH35*(CA35-CB35)/(100*BU35*(1000-AH35*CA35))</f>
        <v>0</v>
      </c>
      <c r="H35">
        <f>CC35*AH35*(BZ35-BY35*(1000-AH35*CB35)/(1000-AH35*CA35))/(100*BU35)</f>
        <v>0</v>
      </c>
      <c r="I35">
        <f>BY35 - IF(AH35&gt;1, H35*BU35*100.0/(AJ35*CK35), 0)</f>
        <v>0</v>
      </c>
      <c r="J35">
        <f>((P35-G35/2)*I35-H35)/(P35+G35/2)</f>
        <v>0</v>
      </c>
      <c r="K35">
        <f>J35*(CD35+CE35)/1000.0</f>
        <v>0</v>
      </c>
      <c r="L35">
        <f>(BY35 - IF(AH35&gt;1, H35*BU35*100.0/(AJ35*CK35), 0))*(CD35+CE35)/1000.0</f>
        <v>0</v>
      </c>
      <c r="M35">
        <f>2.0/((1/O35-1/N35)+SIGN(O35)*SQRT((1/O35-1/N35)*(1/O35-1/N35) + 4*BV35/((BV35+1)*(BV35+1))*(2*1/O35*1/N35-1/N35*1/N35)))</f>
        <v>0</v>
      </c>
      <c r="N35">
        <f>AE35+AD35*BU35+AC35*BU35*BU35</f>
        <v>0</v>
      </c>
      <c r="O35">
        <f>G35*(1000-(1000*0.61365*exp(17.502*S35/(240.97+S35))/(CD35+CE35)+CA35)/2)/(1000*0.61365*exp(17.502*S35/(240.97+S35))/(CD35+CE35)-CA35)</f>
        <v>0</v>
      </c>
      <c r="P35">
        <f>1/((BV35+1)/(M35/1.6)+1/(N35/1.37)) + BV35/((BV35+1)/(M35/1.6) + BV35/(N35/1.37))</f>
        <v>0</v>
      </c>
      <c r="Q35">
        <f>(BR35*BT35)</f>
        <v>0</v>
      </c>
      <c r="R35">
        <f>(CF35+(Q35+2*0.95*5.67E-8*(((CF35+$B$7)+273)^4-(CF35+273)^4)-44100*G35)/(1.84*29.3*N35+8*0.95*5.67E-8*(CF35+273)^3))</f>
        <v>0</v>
      </c>
      <c r="S35">
        <f>($C$7*CG35+$D$7*CH35+$E$7*R35)</f>
        <v>0</v>
      </c>
      <c r="T35">
        <f>0.61365*exp(17.502*S35/(240.97+S35))</f>
        <v>0</v>
      </c>
      <c r="U35">
        <f>(V35/W35*100)</f>
        <v>0</v>
      </c>
      <c r="V35">
        <f>CA35*(CD35+CE35)/1000</f>
        <v>0</v>
      </c>
      <c r="W35">
        <f>0.61365*exp(17.502*CF35/(240.97+CF35))</f>
        <v>0</v>
      </c>
      <c r="X35">
        <f>(T35-CA35*(CD35+CE35)/1000)</f>
        <v>0</v>
      </c>
      <c r="Y35">
        <f>(-G35*44100)</f>
        <v>0</v>
      </c>
      <c r="Z35">
        <f>2*29.3*N35*0.92*(CF35-S35)</f>
        <v>0</v>
      </c>
      <c r="AA35">
        <f>2*0.95*5.67E-8*(((CF35+$B$7)+273)^4-(S35+273)^4)</f>
        <v>0</v>
      </c>
      <c r="AB35">
        <f>Q35+AA35+Y35+Z35</f>
        <v>0</v>
      </c>
      <c r="AC35">
        <v>-0.0420727795846747</v>
      </c>
      <c r="AD35">
        <v>0.0472303808617221</v>
      </c>
      <c r="AE35">
        <v>3.51404186011255</v>
      </c>
      <c r="AF35">
        <v>13</v>
      </c>
      <c r="AG35">
        <v>3</v>
      </c>
      <c r="AH35">
        <f>IF(AF35*$H$13&gt;=AJ35,1.0,(AJ35/(AJ35-AF35*$H$13)))</f>
        <v>0</v>
      </c>
      <c r="AI35">
        <f>(AH35-1)*100</f>
        <v>0</v>
      </c>
      <c r="AJ35">
        <f>MAX(0,($B$13+$C$13*CK35)/(1+$D$13*CK35)*CD35/(CF35+273)*$E$13)</f>
        <v>0</v>
      </c>
      <c r="AK35" t="s">
        <v>264</v>
      </c>
      <c r="AL35">
        <v>0</v>
      </c>
      <c r="AM35">
        <v>0</v>
      </c>
      <c r="AN35">
        <f>AM35-AL35</f>
        <v>0</v>
      </c>
      <c r="AO35">
        <f>AN35/AM35</f>
        <v>0</v>
      </c>
      <c r="AP35">
        <v>0</v>
      </c>
      <c r="AQ35" t="s">
        <v>264</v>
      </c>
      <c r="AR35">
        <v>0</v>
      </c>
      <c r="AS35">
        <v>0</v>
      </c>
      <c r="AT35">
        <f>1-AR35/AS35</f>
        <v>0</v>
      </c>
      <c r="AU35">
        <v>0.5</v>
      </c>
      <c r="AV35">
        <f>BR35</f>
        <v>0</v>
      </c>
      <c r="AW35">
        <f>H35</f>
        <v>0</v>
      </c>
      <c r="AX35">
        <f>AT35*AU35*AV35</f>
        <v>0</v>
      </c>
      <c r="AY35">
        <f>BD35/AS35</f>
        <v>0</v>
      </c>
      <c r="AZ35">
        <f>(AW35-AP35)/AV35</f>
        <v>0</v>
      </c>
      <c r="BA35">
        <f>(AM35-AS35)/AS35</f>
        <v>0</v>
      </c>
      <c r="BB35" t="s">
        <v>264</v>
      </c>
      <c r="BC35">
        <v>0</v>
      </c>
      <c r="BD35">
        <f>AS35-BC35</f>
        <v>0</v>
      </c>
      <c r="BE35">
        <f>(AS35-AR35)/(AS35-BC35)</f>
        <v>0</v>
      </c>
      <c r="BF35">
        <f>(AM35-AS35)/(AM35-BC35)</f>
        <v>0</v>
      </c>
      <c r="BG35">
        <f>(AS35-AR35)/(AS35-AL35)</f>
        <v>0</v>
      </c>
      <c r="BH35">
        <f>(AM35-AS35)/(AM35-AL35)</f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f>$B$11*CL35+$C$11*CM35+$F$11*CN35</f>
        <v>0</v>
      </c>
      <c r="BR35">
        <f>BQ35*BS35</f>
        <v>0</v>
      </c>
      <c r="BS35">
        <f>($B$11*$D$9+$C$11*$D$9+$F$11*((DA35+CS35)/MAX(DA35+CS35+DB35, 0.1)*$I$9+DB35/MAX(DA35+CS35+DB35, 0.1)*$J$9))/($B$11+$C$11+$F$11)</f>
        <v>0</v>
      </c>
      <c r="BT35">
        <f>($B$11*$K$9+$C$11*$K$9+$F$11*((DA35+CS35)/MAX(DA35+CS35+DB35, 0.1)*$P$9+DB35/MAX(DA35+CS35+DB35, 0.1)*$Q$9))/($B$11+$C$11+$F$11)</f>
        <v>0</v>
      </c>
      <c r="BU35">
        <v>6</v>
      </c>
      <c r="BV35">
        <v>0.5</v>
      </c>
      <c r="BW35" t="s">
        <v>265</v>
      </c>
      <c r="BX35">
        <v>1592959683.1</v>
      </c>
      <c r="BY35">
        <v>400.202064516129</v>
      </c>
      <c r="BZ35">
        <v>403.706516129032</v>
      </c>
      <c r="CA35">
        <v>28.4940741935484</v>
      </c>
      <c r="CB35">
        <v>28.2599516129032</v>
      </c>
      <c r="CC35">
        <v>500.02664516129</v>
      </c>
      <c r="CD35">
        <v>101.332612903226</v>
      </c>
      <c r="CE35">
        <v>0.0321382129032258</v>
      </c>
      <c r="CF35">
        <v>32.9252516129032</v>
      </c>
      <c r="CG35">
        <v>32.4512677419355</v>
      </c>
      <c r="CH35">
        <v>999.9</v>
      </c>
      <c r="CI35">
        <v>0</v>
      </c>
      <c r="CJ35">
        <v>0</v>
      </c>
      <c r="CK35">
        <v>10012.6258064516</v>
      </c>
      <c r="CL35">
        <v>0</v>
      </c>
      <c r="CM35">
        <v>1755.99161290323</v>
      </c>
      <c r="CN35">
        <v>999.99164516129</v>
      </c>
      <c r="CO35">
        <v>0.960004709677419</v>
      </c>
      <c r="CP35">
        <v>0.0399951967741936</v>
      </c>
      <c r="CQ35">
        <v>0</v>
      </c>
      <c r="CR35">
        <v>744.729258064516</v>
      </c>
      <c r="CS35">
        <v>5.00059</v>
      </c>
      <c r="CT35">
        <v>9758.76161290322</v>
      </c>
      <c r="CU35">
        <v>9587.68935483871</v>
      </c>
      <c r="CV35">
        <v>44.879</v>
      </c>
      <c r="CW35">
        <v>48.294</v>
      </c>
      <c r="CX35">
        <v>46.3526451612903</v>
      </c>
      <c r="CY35">
        <v>47.9817096774194</v>
      </c>
      <c r="CZ35">
        <v>47.173</v>
      </c>
      <c r="DA35">
        <v>955.197096774194</v>
      </c>
      <c r="DB35">
        <v>39.7935483870968</v>
      </c>
      <c r="DC35">
        <v>0</v>
      </c>
      <c r="DD35">
        <v>1592959690.6</v>
      </c>
      <c r="DE35">
        <v>744.618307692308</v>
      </c>
      <c r="DF35">
        <v>-31.5574016966391</v>
      </c>
      <c r="DG35">
        <v>1542.59657924904</v>
      </c>
      <c r="DH35">
        <v>9760.24730769231</v>
      </c>
      <c r="DI35">
        <v>15</v>
      </c>
      <c r="DJ35">
        <v>1592959144.6</v>
      </c>
      <c r="DK35" t="s">
        <v>293</v>
      </c>
      <c r="DL35">
        <v>1</v>
      </c>
      <c r="DM35">
        <v>1.533</v>
      </c>
      <c r="DN35">
        <v>0.298</v>
      </c>
      <c r="DO35">
        <v>420</v>
      </c>
      <c r="DP35">
        <v>22</v>
      </c>
      <c r="DQ35">
        <v>0.25</v>
      </c>
      <c r="DR35">
        <v>0.05</v>
      </c>
      <c r="DS35">
        <v>-3.51642780487805</v>
      </c>
      <c r="DT35">
        <v>0.470111289198601</v>
      </c>
      <c r="DU35">
        <v>0.0652792831407987</v>
      </c>
      <c r="DV35">
        <v>1</v>
      </c>
      <c r="DW35">
        <v>746.369941176471</v>
      </c>
      <c r="DX35">
        <v>-33.7745070739951</v>
      </c>
      <c r="DY35">
        <v>3.35208257427754</v>
      </c>
      <c r="DZ35">
        <v>0</v>
      </c>
      <c r="EA35">
        <v>0.217963048780488</v>
      </c>
      <c r="EB35">
        <v>0.335079324041808</v>
      </c>
      <c r="EC35">
        <v>0.0345629684389911</v>
      </c>
      <c r="ED35">
        <v>0</v>
      </c>
      <c r="EE35">
        <v>1</v>
      </c>
      <c r="EF35">
        <v>3</v>
      </c>
      <c r="EG35" t="s">
        <v>275</v>
      </c>
      <c r="EH35">
        <v>100</v>
      </c>
      <c r="EI35">
        <v>100</v>
      </c>
      <c r="EJ35">
        <v>1.533</v>
      </c>
      <c r="EK35">
        <v>0.298</v>
      </c>
      <c r="EL35">
        <v>2</v>
      </c>
      <c r="EM35">
        <v>492.215</v>
      </c>
      <c r="EN35">
        <v>434.26</v>
      </c>
      <c r="EO35">
        <v>28.4372</v>
      </c>
      <c r="EP35">
        <v>32.9256</v>
      </c>
      <c r="EQ35">
        <v>30</v>
      </c>
      <c r="ER35">
        <v>32.6144</v>
      </c>
      <c r="ES35">
        <v>32.5488</v>
      </c>
      <c r="ET35">
        <v>19.5722</v>
      </c>
      <c r="EU35">
        <v>25.9379</v>
      </c>
      <c r="EV35">
        <v>0</v>
      </c>
      <c r="EW35">
        <v>28.3809</v>
      </c>
      <c r="EX35">
        <v>403.539</v>
      </c>
      <c r="EY35">
        <v>28.124</v>
      </c>
      <c r="EZ35">
        <v>98.2036</v>
      </c>
      <c r="FA35">
        <v>99.6861</v>
      </c>
    </row>
    <row r="36" spans="1:157">
      <c r="A36">
        <v>20</v>
      </c>
      <c r="B36">
        <v>1592960200.6</v>
      </c>
      <c r="C36">
        <v>2163</v>
      </c>
      <c r="D36" t="s">
        <v>316</v>
      </c>
      <c r="E36" t="s">
        <v>317</v>
      </c>
      <c r="F36">
        <v>1592960192.6</v>
      </c>
      <c r="G36">
        <f>CC36*AH36*(CA36-CB36)/(100*BU36*(1000-AH36*CA36))</f>
        <v>0</v>
      </c>
      <c r="H36">
        <f>CC36*AH36*(BZ36-BY36*(1000-AH36*CB36)/(1000-AH36*CA36))/(100*BU36)</f>
        <v>0</v>
      </c>
      <c r="I36">
        <f>BY36 - IF(AH36&gt;1, H36*BU36*100.0/(AJ36*CK36), 0)</f>
        <v>0</v>
      </c>
      <c r="J36">
        <f>((P36-G36/2)*I36-H36)/(P36+G36/2)</f>
        <v>0</v>
      </c>
      <c r="K36">
        <f>J36*(CD36+CE36)/1000.0</f>
        <v>0</v>
      </c>
      <c r="L36">
        <f>(BY36 - IF(AH36&gt;1, H36*BU36*100.0/(AJ36*CK36), 0))*(CD36+CE36)/1000.0</f>
        <v>0</v>
      </c>
      <c r="M36">
        <f>2.0/((1/O36-1/N36)+SIGN(O36)*SQRT((1/O36-1/N36)*(1/O36-1/N36) + 4*BV36/((BV36+1)*(BV36+1))*(2*1/O36*1/N36-1/N36*1/N36)))</f>
        <v>0</v>
      </c>
      <c r="N36">
        <f>AE36+AD36*BU36+AC36*BU36*BU36</f>
        <v>0</v>
      </c>
      <c r="O36">
        <f>G36*(1000-(1000*0.61365*exp(17.502*S36/(240.97+S36))/(CD36+CE36)+CA36)/2)/(1000*0.61365*exp(17.502*S36/(240.97+S36))/(CD36+CE36)-CA36)</f>
        <v>0</v>
      </c>
      <c r="P36">
        <f>1/((BV36+1)/(M36/1.6)+1/(N36/1.37)) + BV36/((BV36+1)/(M36/1.6) + BV36/(N36/1.37))</f>
        <v>0</v>
      </c>
      <c r="Q36">
        <f>(BR36*BT36)</f>
        <v>0</v>
      </c>
      <c r="R36">
        <f>(CF36+(Q36+2*0.95*5.67E-8*(((CF36+$B$7)+273)^4-(CF36+273)^4)-44100*G36)/(1.84*29.3*N36+8*0.95*5.67E-8*(CF36+273)^3))</f>
        <v>0</v>
      </c>
      <c r="S36">
        <f>($C$7*CG36+$D$7*CH36+$E$7*R36)</f>
        <v>0</v>
      </c>
      <c r="T36">
        <f>0.61365*exp(17.502*S36/(240.97+S36))</f>
        <v>0</v>
      </c>
      <c r="U36">
        <f>(V36/W36*100)</f>
        <v>0</v>
      </c>
      <c r="V36">
        <f>CA36*(CD36+CE36)/1000</f>
        <v>0</v>
      </c>
      <c r="W36">
        <f>0.61365*exp(17.502*CF36/(240.97+CF36))</f>
        <v>0</v>
      </c>
      <c r="X36">
        <f>(T36-CA36*(CD36+CE36)/1000)</f>
        <v>0</v>
      </c>
      <c r="Y36">
        <f>(-G36*44100)</f>
        <v>0</v>
      </c>
      <c r="Z36">
        <f>2*29.3*N36*0.92*(CF36-S36)</f>
        <v>0</v>
      </c>
      <c r="AA36">
        <f>2*0.95*5.67E-8*(((CF36+$B$7)+273)^4-(S36+273)^4)</f>
        <v>0</v>
      </c>
      <c r="AB36">
        <f>Q36+AA36+Y36+Z36</f>
        <v>0</v>
      </c>
      <c r="AC36">
        <v>-0.0419416956844839</v>
      </c>
      <c r="AD36">
        <v>0.0470832277001775</v>
      </c>
      <c r="AE36">
        <v>3.50539648621409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MAX(0,($B$13+$C$13*CK36)/(1+$D$13*CK36)*CD36/(CF36+273)*$E$13)</f>
        <v>0</v>
      </c>
      <c r="AK36" t="s">
        <v>264</v>
      </c>
      <c r="AL36">
        <v>0</v>
      </c>
      <c r="AM36">
        <v>0</v>
      </c>
      <c r="AN36">
        <f>AM36-AL36</f>
        <v>0</v>
      </c>
      <c r="AO36">
        <f>AN36/AM36</f>
        <v>0</v>
      </c>
      <c r="AP36">
        <v>0</v>
      </c>
      <c r="AQ36" t="s">
        <v>264</v>
      </c>
      <c r="AR36">
        <v>0</v>
      </c>
      <c r="AS36">
        <v>0</v>
      </c>
      <c r="AT36">
        <f>1-AR36/AS36</f>
        <v>0</v>
      </c>
      <c r="AU36">
        <v>0.5</v>
      </c>
      <c r="AV36">
        <f>BR36</f>
        <v>0</v>
      </c>
      <c r="AW36">
        <f>H36</f>
        <v>0</v>
      </c>
      <c r="AX36">
        <f>AT36*AU36*AV36</f>
        <v>0</v>
      </c>
      <c r="AY36">
        <f>BD36/AS36</f>
        <v>0</v>
      </c>
      <c r="AZ36">
        <f>(AW36-AP36)/AV36</f>
        <v>0</v>
      </c>
      <c r="BA36">
        <f>(AM36-AS36)/AS36</f>
        <v>0</v>
      </c>
      <c r="BB36" t="s">
        <v>264</v>
      </c>
      <c r="BC36">
        <v>0</v>
      </c>
      <c r="BD36">
        <f>AS36-BC36</f>
        <v>0</v>
      </c>
      <c r="BE36">
        <f>(AS36-AR36)/(AS36-BC36)</f>
        <v>0</v>
      </c>
      <c r="BF36">
        <f>(AM36-AS36)/(AM36-BC36)</f>
        <v>0</v>
      </c>
      <c r="BG36">
        <f>(AS36-AR36)/(AS36-AL36)</f>
        <v>0</v>
      </c>
      <c r="BH36">
        <f>(AM36-AS36)/(AM36-AL36)</f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f>$B$11*CL36+$C$11*CM36+$F$11*CN36</f>
        <v>0</v>
      </c>
      <c r="BR36">
        <f>BQ36*BS36</f>
        <v>0</v>
      </c>
      <c r="BS36">
        <f>($B$11*$D$9+$C$11*$D$9+$F$11*((DA36+CS36)/MAX(DA36+CS36+DB36, 0.1)*$I$9+DB36/MAX(DA36+CS36+DB36, 0.1)*$J$9))/($B$11+$C$11+$F$11)</f>
        <v>0</v>
      </c>
      <c r="BT36">
        <f>($B$11*$K$9+$C$11*$K$9+$F$11*((DA36+CS36)/MAX(DA36+CS36+DB36, 0.1)*$P$9+DB36/MAX(DA36+CS36+DB36, 0.1)*$Q$9))/($B$11+$C$11+$F$11)</f>
        <v>0</v>
      </c>
      <c r="BU36">
        <v>6</v>
      </c>
      <c r="BV36">
        <v>0.5</v>
      </c>
      <c r="BW36" t="s">
        <v>265</v>
      </c>
      <c r="BX36">
        <v>1592960192.6</v>
      </c>
      <c r="BY36">
        <v>399.995193548387</v>
      </c>
      <c r="BZ36">
        <v>400.646290322581</v>
      </c>
      <c r="CA36">
        <v>27.4028322580645</v>
      </c>
      <c r="CB36">
        <v>27.5505096774194</v>
      </c>
      <c r="CC36">
        <v>500.033032258064</v>
      </c>
      <c r="CD36">
        <v>101.120903225806</v>
      </c>
      <c r="CE36">
        <v>0.0328338548387097</v>
      </c>
      <c r="CF36">
        <v>32.3024580645161</v>
      </c>
      <c r="CG36">
        <v>32.2935677419355</v>
      </c>
      <c r="CH36">
        <v>999.9</v>
      </c>
      <c r="CI36">
        <v>0</v>
      </c>
      <c r="CJ36">
        <v>0</v>
      </c>
      <c r="CK36">
        <v>10002.3274193548</v>
      </c>
      <c r="CL36">
        <v>0</v>
      </c>
      <c r="CM36">
        <v>13.0268387096774</v>
      </c>
      <c r="CN36">
        <v>1000.00225806452</v>
      </c>
      <c r="CO36">
        <v>0.959989</v>
      </c>
      <c r="CP36">
        <v>0.0400112</v>
      </c>
      <c r="CQ36">
        <v>0</v>
      </c>
      <c r="CR36">
        <v>2.50263225806452</v>
      </c>
      <c r="CS36">
        <v>5.00059</v>
      </c>
      <c r="CT36">
        <v>123.112</v>
      </c>
      <c r="CU36">
        <v>9587.77225806452</v>
      </c>
      <c r="CV36">
        <v>44.433</v>
      </c>
      <c r="CW36">
        <v>47.2439032258065</v>
      </c>
      <c r="CX36">
        <v>46.024</v>
      </c>
      <c r="CY36">
        <v>46.758</v>
      </c>
      <c r="CZ36">
        <v>46.625</v>
      </c>
      <c r="DA36">
        <v>955.192258064516</v>
      </c>
      <c r="DB36">
        <v>39.81</v>
      </c>
      <c r="DC36">
        <v>0</v>
      </c>
      <c r="DD36">
        <v>1592960200.6</v>
      </c>
      <c r="DE36">
        <v>2.50687692307692</v>
      </c>
      <c r="DF36">
        <v>0.580253000817191</v>
      </c>
      <c r="DG36">
        <v>-1.22553845600172</v>
      </c>
      <c r="DH36">
        <v>123.113961538462</v>
      </c>
      <c r="DI36">
        <v>15</v>
      </c>
      <c r="DJ36">
        <v>1592959144.6</v>
      </c>
      <c r="DK36" t="s">
        <v>293</v>
      </c>
      <c r="DL36">
        <v>1</v>
      </c>
      <c r="DM36">
        <v>1.533</v>
      </c>
      <c r="DN36">
        <v>0.298</v>
      </c>
      <c r="DO36">
        <v>420</v>
      </c>
      <c r="DP36">
        <v>22</v>
      </c>
      <c r="DQ36">
        <v>0.25</v>
      </c>
      <c r="DR36">
        <v>0.05</v>
      </c>
      <c r="DS36">
        <v>-0.657196804878049</v>
      </c>
      <c r="DT36">
        <v>0.197036968641122</v>
      </c>
      <c r="DU36">
        <v>0.0317482932917273</v>
      </c>
      <c r="DV36">
        <v>1</v>
      </c>
      <c r="DW36">
        <v>2.50811176470588</v>
      </c>
      <c r="DX36">
        <v>0.300486490547158</v>
      </c>
      <c r="DY36">
        <v>0.142049738109177</v>
      </c>
      <c r="DZ36">
        <v>1</v>
      </c>
      <c r="EA36">
        <v>-0.149627804878049</v>
      </c>
      <c r="EB36">
        <v>0.0384759721254359</v>
      </c>
      <c r="EC36">
        <v>0.00419175276930792</v>
      </c>
      <c r="ED36">
        <v>1</v>
      </c>
      <c r="EE36">
        <v>3</v>
      </c>
      <c r="EF36">
        <v>3</v>
      </c>
      <c r="EG36" t="s">
        <v>288</v>
      </c>
      <c r="EH36">
        <v>100</v>
      </c>
      <c r="EI36">
        <v>100</v>
      </c>
      <c r="EJ36">
        <v>1.533</v>
      </c>
      <c r="EK36">
        <v>0.298</v>
      </c>
      <c r="EL36">
        <v>2</v>
      </c>
      <c r="EM36">
        <v>517.132</v>
      </c>
      <c r="EN36">
        <v>435.078</v>
      </c>
      <c r="EO36">
        <v>31.4746</v>
      </c>
      <c r="EP36">
        <v>31.8284</v>
      </c>
      <c r="EQ36">
        <v>29.9976</v>
      </c>
      <c r="ER36">
        <v>31.8361</v>
      </c>
      <c r="ES36">
        <v>31.7894</v>
      </c>
      <c r="ET36">
        <v>19.4476</v>
      </c>
      <c r="EU36">
        <v>28.3837</v>
      </c>
      <c r="EV36">
        <v>0</v>
      </c>
      <c r="EW36">
        <v>31.5004</v>
      </c>
      <c r="EX36">
        <v>400.722</v>
      </c>
      <c r="EY36">
        <v>27.6098</v>
      </c>
      <c r="EZ36">
        <v>98.526</v>
      </c>
      <c r="FA36">
        <v>100.038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  <row r="15" spans="1:2">
      <c r="A15" t="s">
        <v>270</v>
      </c>
      <c r="B15" t="s">
        <v>271</v>
      </c>
    </row>
    <row r="16" spans="1:2">
      <c r="A16" t="s">
        <v>272</v>
      </c>
      <c r="B16" t="s">
        <v>271</v>
      </c>
    </row>
    <row r="17" spans="1:2">
      <c r="A17" t="s">
        <v>276</v>
      </c>
      <c r="B17" t="s">
        <v>271</v>
      </c>
    </row>
    <row r="18" spans="1:2">
      <c r="A18" t="s">
        <v>298</v>
      </c>
      <c r="B18" t="s">
        <v>299</v>
      </c>
    </row>
    <row r="19" spans="1:2">
      <c r="A19" t="s">
        <v>300</v>
      </c>
      <c r="B19" t="s">
        <v>299</v>
      </c>
    </row>
    <row r="20" spans="1:2">
      <c r="A20" t="s">
        <v>301</v>
      </c>
      <c r="B20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2020-06-23T15:00:34Z</dcterms:created>
  <dcterms:modified xsi:type="dcterms:W3CDTF">2020-06-23T15:00:34Z</dcterms:modified>
</cp:coreProperties>
</file>