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4" l="1"/>
  <c r="C22" i="4"/>
  <c r="C21" i="4"/>
  <c r="C18" i="4"/>
  <c r="C17" i="4"/>
  <c r="C16" i="4"/>
  <c r="C15" i="4"/>
  <c r="C10" i="4"/>
  <c r="C7" i="4"/>
  <c r="C6" i="4"/>
  <c r="C5" i="4"/>
  <c r="C4" i="4"/>
  <c r="C3" i="4"/>
  <c r="C17" i="3" l="1"/>
  <c r="C15" i="3"/>
  <c r="C14" i="3"/>
  <c r="C13" i="3"/>
  <c r="D10" i="3"/>
  <c r="C10" i="3"/>
  <c r="B10" i="3"/>
  <c r="D9" i="3"/>
  <c r="C9" i="3"/>
  <c r="D6" i="3"/>
  <c r="C6" i="3"/>
  <c r="D4" i="3"/>
  <c r="C4" i="3"/>
  <c r="B9" i="3"/>
  <c r="B8" i="3"/>
  <c r="C19" i="2" l="1"/>
  <c r="C18" i="2"/>
  <c r="C17" i="2"/>
  <c r="C16" i="2"/>
  <c r="C15" i="2"/>
  <c r="C14" i="2"/>
  <c r="C13" i="2"/>
  <c r="C12" i="2"/>
  <c r="C8" i="2"/>
  <c r="C7" i="2"/>
  <c r="C6" i="2"/>
  <c r="C5" i="2"/>
  <c r="C4" i="2"/>
  <c r="C3" i="2"/>
  <c r="C2" i="2"/>
  <c r="D6" i="1"/>
  <c r="C6" i="1"/>
  <c r="B6" i="1"/>
  <c r="D5" i="1"/>
  <c r="C5" i="1"/>
  <c r="B5" i="1"/>
  <c r="D4" i="1"/>
  <c r="C4" i="1"/>
  <c r="B4" i="1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Mukesh Reddy:</t>
        </r>
        <r>
          <rPr>
            <sz val="9"/>
            <color indexed="81"/>
            <rFont val="Tahoma"/>
            <charset val="1"/>
          </rPr>
          <t xml:space="preserve">
According to the table the average cost per coffee cup Served decreased as the number of cups of coffee served in a week increased. This is because the fixed cost is divided by the larger quantity.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Mukesh Reddy:</t>
        </r>
        <r>
          <rPr>
            <sz val="9"/>
            <color indexed="81"/>
            <rFont val="Tahoma"/>
            <charset val="1"/>
          </rPr>
          <t xml:space="preserve">
According to the table the average cost per cup of coffee served decreased as the number of cups of coffee in a week increases. This because the fixed cost is divide by the larger quantity</t>
        </r>
      </text>
    </comment>
  </commentList>
</comments>
</file>

<file path=xl/sharedStrings.xml><?xml version="1.0" encoding="utf-8"?>
<sst xmlns="http://schemas.openxmlformats.org/spreadsheetml/2006/main" count="96" uniqueCount="74">
  <si>
    <t>Cups of Coffee served in a week</t>
  </si>
  <si>
    <t>Fixed Cost</t>
  </si>
  <si>
    <t>Variable Cost($0.22/Cup)</t>
  </si>
  <si>
    <t xml:space="preserve"> Total Cost = Fixed Cost + Variable Cost</t>
  </si>
  <si>
    <t xml:space="preserve">Average Cost per Coffee served = Total/Cups of coffee served in a week </t>
  </si>
  <si>
    <t>Cups of coffee served in a week</t>
  </si>
  <si>
    <t>Round off average cost per cup of coffee</t>
  </si>
  <si>
    <t>Traditional Format Income Statement</t>
  </si>
  <si>
    <t>Sales</t>
  </si>
  <si>
    <t>No of units sold * Selling price per unit</t>
  </si>
  <si>
    <t>Cost of goods sold</t>
  </si>
  <si>
    <t>Merchandise purchases+Beginning merchandise inventory-Ending merchandise inventory</t>
  </si>
  <si>
    <t>Selling expenses</t>
  </si>
  <si>
    <t>((Variable selling expense per unit*no of units sold)+Total fixed selling expense)</t>
  </si>
  <si>
    <t>Administrative expenses</t>
  </si>
  <si>
    <t>((Variable administrative expenses per unit*no of units sold)+total fixed administrative expenses</t>
  </si>
  <si>
    <t>Gross Margin</t>
  </si>
  <si>
    <t>Sales - Cost of goods sold</t>
  </si>
  <si>
    <t>Selling and administrative expenses</t>
  </si>
  <si>
    <t>Selling expenses + Administrative expenses</t>
  </si>
  <si>
    <t>Net operating income</t>
  </si>
  <si>
    <t>Gross margin - Selling and administrative expenses</t>
  </si>
  <si>
    <t>Contribution format income statement</t>
  </si>
  <si>
    <t>Variable administrative expenses per unit*no of units sold</t>
  </si>
  <si>
    <t>Contribution margin</t>
  </si>
  <si>
    <t>Sales - Variable expenses</t>
  </si>
  <si>
    <t>Variable expenses</t>
  </si>
  <si>
    <t>Cost of goods sold+selling expenses+administrative expenses</t>
  </si>
  <si>
    <t>Selling expenses+administrative expenses</t>
  </si>
  <si>
    <t>Contribution margin - Fixed expenses</t>
  </si>
  <si>
    <t>Fixed expenses</t>
  </si>
  <si>
    <t>variable cost</t>
  </si>
  <si>
    <t>units produced and sold</t>
  </si>
  <si>
    <t>Fixed cost</t>
  </si>
  <si>
    <t>Total cost</t>
  </si>
  <si>
    <t>Total Cost:</t>
  </si>
  <si>
    <t>Cost per unit:</t>
  </si>
  <si>
    <t>Variable cost* units produced and sold</t>
  </si>
  <si>
    <t>Fixed cost*units produced and sold</t>
  </si>
  <si>
    <t>variable cost+fixed cost</t>
  </si>
  <si>
    <t>Contribution Format income statement</t>
  </si>
  <si>
    <t>Sales revenue</t>
  </si>
  <si>
    <t>No of units*price per unit</t>
  </si>
  <si>
    <t>no of units*variable cost</t>
  </si>
  <si>
    <t>Sales revenue-variable cost</t>
  </si>
  <si>
    <t>Net Income</t>
  </si>
  <si>
    <t>Traditional income statement</t>
  </si>
  <si>
    <t>cost of revenue</t>
  </si>
  <si>
    <t>beginning revenue+purchases-ending inventory</t>
  </si>
  <si>
    <t>Gross Profit</t>
  </si>
  <si>
    <t>total sales-cost of revenue</t>
  </si>
  <si>
    <t>No of units sold</t>
  </si>
  <si>
    <t>total sale/selling price per unit</t>
  </si>
  <si>
    <t>Variable selling price</t>
  </si>
  <si>
    <t>no of units sold*variable selling expenses per pair</t>
  </si>
  <si>
    <t>Variable administrative expenses</t>
  </si>
  <si>
    <t>no of units sold*variable administrative per pair</t>
  </si>
  <si>
    <t>Total fixed selling expenses</t>
  </si>
  <si>
    <t>Total fixed administrative expenses</t>
  </si>
  <si>
    <t>net profit</t>
  </si>
  <si>
    <t>grossprofit-(Variable selling and administrative+ total fixed selling and administrative)</t>
  </si>
  <si>
    <t>Total sales</t>
  </si>
  <si>
    <t>Cost of sales</t>
  </si>
  <si>
    <t>Total variable cost</t>
  </si>
  <si>
    <t>Cost of sales+variable selling price+variable administrative expenses</t>
  </si>
  <si>
    <t>total contribution</t>
  </si>
  <si>
    <t>total sales-total variable cost</t>
  </si>
  <si>
    <t>total fixed cost</t>
  </si>
  <si>
    <t>Total fixed selling expenses+total fixed administrative expenses</t>
  </si>
  <si>
    <t>net profir</t>
  </si>
  <si>
    <t>total contribution-total fixed cost</t>
  </si>
  <si>
    <t>Contribution margin per unit</t>
  </si>
  <si>
    <t>total contribution/total units sold</t>
  </si>
  <si>
    <t>According to the table the average cost per coffee cup Served decreased as the number of cups of coffee served in a week increased. This is because the fixed cost is divided by the larger quantity. The reduction in average cost of the cup is due to the variable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</si>
</sst>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5" x14ac:dyDescent="0.25"/>
  <cols>
    <col min="1" max="1" width="63.85546875" customWidth="1"/>
    <col min="2" max="2" width="11" customWidth="1"/>
  </cols>
  <sheetData>
    <row r="1" spans="1:4" x14ac:dyDescent="0.25">
      <c r="B1" t="s">
        <v>0</v>
      </c>
    </row>
    <row r="2" spans="1:4" x14ac:dyDescent="0.25">
      <c r="A2" t="s">
        <v>5</v>
      </c>
      <c r="B2">
        <v>2000</v>
      </c>
      <c r="C2">
        <v>2100</v>
      </c>
      <c r="D2">
        <v>2200</v>
      </c>
    </row>
    <row r="3" spans="1:4" x14ac:dyDescent="0.25">
      <c r="A3" t="s">
        <v>1</v>
      </c>
      <c r="B3">
        <v>1200</v>
      </c>
      <c r="C3">
        <v>1200</v>
      </c>
      <c r="D3">
        <v>1200</v>
      </c>
    </row>
    <row r="4" spans="1:4" x14ac:dyDescent="0.25">
      <c r="A4" t="s">
        <v>2</v>
      </c>
      <c r="B4">
        <f>0.22*2000</f>
        <v>440</v>
      </c>
      <c r="C4">
        <f>0.22*2100</f>
        <v>462</v>
      </c>
      <c r="D4">
        <f>0.22*2200</f>
        <v>484</v>
      </c>
    </row>
    <row r="5" spans="1:4" x14ac:dyDescent="0.25">
      <c r="A5" t="s">
        <v>3</v>
      </c>
      <c r="B5">
        <f>1200+440</f>
        <v>1640</v>
      </c>
      <c r="C5">
        <f>1200+462</f>
        <v>1662</v>
      </c>
      <c r="D5">
        <f>1200+484</f>
        <v>1684</v>
      </c>
    </row>
    <row r="6" spans="1:4" x14ac:dyDescent="0.25">
      <c r="A6" t="s">
        <v>4</v>
      </c>
      <c r="B6">
        <f>1640/2000</f>
        <v>0.82</v>
      </c>
      <c r="C6">
        <f>1662/2100</f>
        <v>0.79142857142857148</v>
      </c>
      <c r="D6">
        <f>1684/2200</f>
        <v>0.7654545454545455</v>
      </c>
    </row>
    <row r="7" spans="1:4" x14ac:dyDescent="0.25">
      <c r="A7" t="s">
        <v>6</v>
      </c>
      <c r="B7">
        <v>0.82</v>
      </c>
      <c r="C7">
        <v>0.79</v>
      </c>
      <c r="D7">
        <v>0.77</v>
      </c>
    </row>
    <row r="8" spans="1:4" x14ac:dyDescent="0.25">
      <c r="A8" t="s">
        <v>73</v>
      </c>
    </row>
    <row r="9" spans="1:4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2" sqref="C22"/>
    </sheetView>
  </sheetViews>
  <sheetFormatPr defaultRowHeight="15" x14ac:dyDescent="0.25"/>
  <cols>
    <col min="1" max="1" width="32.5703125" customWidth="1"/>
    <col min="2" max="2" width="86.5703125" customWidth="1"/>
    <col min="3" max="3" width="21.7109375" customWidth="1"/>
  </cols>
  <sheetData>
    <row r="1" spans="1:3" x14ac:dyDescent="0.25">
      <c r="A1" t="s">
        <v>7</v>
      </c>
    </row>
    <row r="2" spans="1:3" x14ac:dyDescent="0.25">
      <c r="A2" t="s">
        <v>8</v>
      </c>
      <c r="B2" t="s">
        <v>9</v>
      </c>
      <c r="C2">
        <f>20000*30</f>
        <v>600000</v>
      </c>
    </row>
    <row r="3" spans="1:3" x14ac:dyDescent="0.25">
      <c r="A3" t="s">
        <v>10</v>
      </c>
      <c r="B3" t="s">
        <v>11</v>
      </c>
      <c r="C3">
        <f>180000+24000-44000</f>
        <v>160000</v>
      </c>
    </row>
    <row r="4" spans="1:3" x14ac:dyDescent="0.25">
      <c r="A4" t="s">
        <v>12</v>
      </c>
      <c r="B4" t="s">
        <v>13</v>
      </c>
      <c r="C4">
        <f>((4*20000)+40000)</f>
        <v>120000</v>
      </c>
    </row>
    <row r="5" spans="1:3" x14ac:dyDescent="0.25">
      <c r="A5" t="s">
        <v>14</v>
      </c>
      <c r="B5" t="s">
        <v>15</v>
      </c>
      <c r="C5">
        <f>((2*20000)+30000)</f>
        <v>70000</v>
      </c>
    </row>
    <row r="6" spans="1:3" x14ac:dyDescent="0.25">
      <c r="A6" t="s">
        <v>16</v>
      </c>
      <c r="B6" t="s">
        <v>17</v>
      </c>
      <c r="C6">
        <f>600000-160000</f>
        <v>440000</v>
      </c>
    </row>
    <row r="7" spans="1:3" x14ac:dyDescent="0.25">
      <c r="A7" t="s">
        <v>18</v>
      </c>
      <c r="B7" t="s">
        <v>19</v>
      </c>
      <c r="C7">
        <f>120000+70000</f>
        <v>190000</v>
      </c>
    </row>
    <row r="8" spans="1:3" x14ac:dyDescent="0.25">
      <c r="A8" t="s">
        <v>20</v>
      </c>
      <c r="B8" t="s">
        <v>21</v>
      </c>
      <c r="C8">
        <f>440000-190000</f>
        <v>250000</v>
      </c>
    </row>
    <row r="11" spans="1:3" x14ac:dyDescent="0.25">
      <c r="A11" t="s">
        <v>22</v>
      </c>
    </row>
    <row r="12" spans="1:3" x14ac:dyDescent="0.25">
      <c r="A12" t="s">
        <v>10</v>
      </c>
      <c r="B12" t="s">
        <v>11</v>
      </c>
      <c r="C12">
        <f>180000+24000-44000</f>
        <v>160000</v>
      </c>
    </row>
    <row r="13" spans="1:3" x14ac:dyDescent="0.25">
      <c r="A13" t="s">
        <v>12</v>
      </c>
      <c r="B13" t="s">
        <v>13</v>
      </c>
      <c r="C13">
        <f>((4*20000)+40000)</f>
        <v>120000</v>
      </c>
    </row>
    <row r="14" spans="1:3" x14ac:dyDescent="0.25">
      <c r="A14" t="s">
        <v>14</v>
      </c>
      <c r="B14" t="s">
        <v>23</v>
      </c>
      <c r="C14">
        <f>2*20000</f>
        <v>40000</v>
      </c>
    </row>
    <row r="15" spans="1:3" x14ac:dyDescent="0.25">
      <c r="A15" t="s">
        <v>8</v>
      </c>
      <c r="B15" t="s">
        <v>9</v>
      </c>
      <c r="C15">
        <f>30*20000</f>
        <v>600000</v>
      </c>
    </row>
    <row r="16" spans="1:3" x14ac:dyDescent="0.25">
      <c r="A16" t="s">
        <v>26</v>
      </c>
      <c r="B16" t="s">
        <v>27</v>
      </c>
      <c r="C16">
        <f>160000+120000+40000</f>
        <v>320000</v>
      </c>
    </row>
    <row r="17" spans="1:3" x14ac:dyDescent="0.25">
      <c r="A17" t="s">
        <v>24</v>
      </c>
      <c r="B17" t="s">
        <v>25</v>
      </c>
      <c r="C17">
        <f>600000-320000</f>
        <v>280000</v>
      </c>
    </row>
    <row r="18" spans="1:3" x14ac:dyDescent="0.25">
      <c r="A18" t="s">
        <v>30</v>
      </c>
      <c r="B18" t="s">
        <v>28</v>
      </c>
      <c r="C18">
        <f>120000+40000</f>
        <v>160000</v>
      </c>
    </row>
    <row r="19" spans="1:3" x14ac:dyDescent="0.25">
      <c r="A19" t="s">
        <v>20</v>
      </c>
      <c r="B19" t="s">
        <v>29</v>
      </c>
      <c r="C19">
        <f>280000-160000</f>
        <v>120000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" x14ac:dyDescent="0.25"/>
  <cols>
    <col min="1" max="1" width="19.28515625" customWidth="1"/>
    <col min="2" max="2" width="24.85546875" customWidth="1"/>
    <col min="5" max="5" width="32.28515625" customWidth="1"/>
  </cols>
  <sheetData>
    <row r="1" spans="1:5" x14ac:dyDescent="0.25">
      <c r="B1" t="s">
        <v>32</v>
      </c>
    </row>
    <row r="2" spans="1:5" x14ac:dyDescent="0.25">
      <c r="B2">
        <v>30000</v>
      </c>
      <c r="C2">
        <v>40000</v>
      </c>
      <c r="D2">
        <v>50000</v>
      </c>
    </row>
    <row r="3" spans="1:5" x14ac:dyDescent="0.25">
      <c r="A3" t="s">
        <v>35</v>
      </c>
    </row>
    <row r="4" spans="1:5" x14ac:dyDescent="0.25">
      <c r="A4" t="s">
        <v>31</v>
      </c>
      <c r="B4">
        <v>180000</v>
      </c>
      <c r="C4">
        <f>6*40000</f>
        <v>240000</v>
      </c>
      <c r="D4">
        <f>6*50000</f>
        <v>300000</v>
      </c>
      <c r="E4" t="s">
        <v>37</v>
      </c>
    </row>
    <row r="5" spans="1:5" x14ac:dyDescent="0.25">
      <c r="A5" t="s">
        <v>33</v>
      </c>
      <c r="B5">
        <v>300000</v>
      </c>
      <c r="C5">
        <v>300000</v>
      </c>
      <c r="D5">
        <v>300000</v>
      </c>
    </row>
    <row r="6" spans="1:5" x14ac:dyDescent="0.25">
      <c r="A6" t="s">
        <v>34</v>
      </c>
      <c r="B6">
        <v>480000</v>
      </c>
      <c r="C6">
        <f>240000+300000</f>
        <v>540000</v>
      </c>
      <c r="D6">
        <f>300000+300000</f>
        <v>600000</v>
      </c>
      <c r="E6" t="s">
        <v>39</v>
      </c>
    </row>
    <row r="7" spans="1:5" x14ac:dyDescent="0.25">
      <c r="A7" t="s">
        <v>36</v>
      </c>
    </row>
    <row r="8" spans="1:5" x14ac:dyDescent="0.25">
      <c r="A8" t="s">
        <v>31</v>
      </c>
      <c r="B8">
        <f>180000/30000</f>
        <v>6</v>
      </c>
      <c r="C8">
        <v>6</v>
      </c>
      <c r="D8">
        <v>6</v>
      </c>
    </row>
    <row r="9" spans="1:5" x14ac:dyDescent="0.25">
      <c r="A9" t="s">
        <v>33</v>
      </c>
      <c r="B9">
        <f>300000/30000</f>
        <v>10</v>
      </c>
      <c r="C9">
        <f>300000/40000</f>
        <v>7.5</v>
      </c>
      <c r="D9">
        <f>300000/50000</f>
        <v>6</v>
      </c>
      <c r="E9" t="s">
        <v>38</v>
      </c>
    </row>
    <row r="10" spans="1:5" x14ac:dyDescent="0.25">
      <c r="A10" t="s">
        <v>34</v>
      </c>
      <c r="B10">
        <f>6+10</f>
        <v>16</v>
      </c>
      <c r="C10">
        <f>6+7.5</f>
        <v>13.5</v>
      </c>
      <c r="D10">
        <f>6+6</f>
        <v>12</v>
      </c>
    </row>
    <row r="12" spans="1:5" x14ac:dyDescent="0.25">
      <c r="A12" t="s">
        <v>40</v>
      </c>
    </row>
    <row r="13" spans="1:5" x14ac:dyDescent="0.25">
      <c r="A13" t="s">
        <v>41</v>
      </c>
      <c r="B13" t="s">
        <v>42</v>
      </c>
      <c r="C13">
        <f>45000*16</f>
        <v>720000</v>
      </c>
    </row>
    <row r="14" spans="1:5" x14ac:dyDescent="0.25">
      <c r="A14" t="s">
        <v>31</v>
      </c>
      <c r="B14" t="s">
        <v>43</v>
      </c>
      <c r="C14">
        <f>45000*6</f>
        <v>270000</v>
      </c>
    </row>
    <row r="15" spans="1:5" x14ac:dyDescent="0.25">
      <c r="A15" t="s">
        <v>24</v>
      </c>
      <c r="B15" t="s">
        <v>44</v>
      </c>
      <c r="C15">
        <f>720000-270000</f>
        <v>450000</v>
      </c>
    </row>
    <row r="16" spans="1:5" x14ac:dyDescent="0.25">
      <c r="A16" t="s">
        <v>33</v>
      </c>
      <c r="C16">
        <v>300000</v>
      </c>
    </row>
    <row r="17" spans="1:3" x14ac:dyDescent="0.25">
      <c r="A17" t="s">
        <v>45</v>
      </c>
      <c r="C17">
        <f>450000-300000</f>
        <v>150000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3" workbookViewId="0">
      <selection activeCell="C23" sqref="C23"/>
    </sheetView>
  </sheetViews>
  <sheetFormatPr defaultRowHeight="15" x14ac:dyDescent="0.25"/>
  <cols>
    <col min="1" max="1" width="32.28515625" customWidth="1"/>
    <col min="2" max="2" width="76.7109375" customWidth="1"/>
  </cols>
  <sheetData>
    <row r="1" spans="1:3" x14ac:dyDescent="0.25">
      <c r="A1" t="s">
        <v>46</v>
      </c>
    </row>
    <row r="2" spans="1:3" x14ac:dyDescent="0.25">
      <c r="A2" t="s">
        <v>8</v>
      </c>
      <c r="C2">
        <v>150000</v>
      </c>
    </row>
    <row r="3" spans="1:3" x14ac:dyDescent="0.25">
      <c r="A3" t="s">
        <v>47</v>
      </c>
      <c r="B3" t="s">
        <v>48</v>
      </c>
      <c r="C3">
        <f>30000+100000-40000</f>
        <v>90000</v>
      </c>
    </row>
    <row r="4" spans="1:3" x14ac:dyDescent="0.25">
      <c r="A4" t="s">
        <v>49</v>
      </c>
      <c r="B4" t="s">
        <v>50</v>
      </c>
      <c r="C4">
        <f>150000-90000</f>
        <v>60000</v>
      </c>
    </row>
    <row r="5" spans="1:3" x14ac:dyDescent="0.25">
      <c r="A5" t="s">
        <v>51</v>
      </c>
      <c r="B5" t="s">
        <v>52</v>
      </c>
      <c r="C5">
        <f>150000/750</f>
        <v>200</v>
      </c>
    </row>
    <row r="6" spans="1:3" x14ac:dyDescent="0.25">
      <c r="A6" t="s">
        <v>53</v>
      </c>
      <c r="B6" t="s">
        <v>54</v>
      </c>
      <c r="C6">
        <f>200*50</f>
        <v>10000</v>
      </c>
    </row>
    <row r="7" spans="1:3" x14ac:dyDescent="0.25">
      <c r="A7" t="s">
        <v>55</v>
      </c>
      <c r="B7" t="s">
        <v>56</v>
      </c>
      <c r="C7">
        <f>200*10</f>
        <v>2000</v>
      </c>
    </row>
    <row r="8" spans="1:3" x14ac:dyDescent="0.25">
      <c r="A8" t="s">
        <v>57</v>
      </c>
      <c r="C8">
        <v>20000</v>
      </c>
    </row>
    <row r="9" spans="1:3" x14ac:dyDescent="0.25">
      <c r="A9" t="s">
        <v>58</v>
      </c>
      <c r="C9">
        <v>20000</v>
      </c>
    </row>
    <row r="10" spans="1:3" x14ac:dyDescent="0.25">
      <c r="A10" t="s">
        <v>59</v>
      </c>
      <c r="B10" t="s">
        <v>60</v>
      </c>
      <c r="C10">
        <f>60000-(10000+2000+20000+20000)</f>
        <v>8000</v>
      </c>
    </row>
    <row r="12" spans="1:3" x14ac:dyDescent="0.25">
      <c r="A12" t="s">
        <v>22</v>
      </c>
    </row>
    <row r="13" spans="1:3" x14ac:dyDescent="0.25">
      <c r="A13" t="s">
        <v>61</v>
      </c>
      <c r="C13">
        <v>150000</v>
      </c>
    </row>
    <row r="14" spans="1:3" x14ac:dyDescent="0.25">
      <c r="A14" t="s">
        <v>62</v>
      </c>
      <c r="C14">
        <v>90000</v>
      </c>
    </row>
    <row r="15" spans="1:3" x14ac:dyDescent="0.25">
      <c r="A15" t="s">
        <v>53</v>
      </c>
      <c r="B15" t="s">
        <v>54</v>
      </c>
      <c r="C15">
        <f>200*50</f>
        <v>10000</v>
      </c>
    </row>
    <row r="16" spans="1:3" x14ac:dyDescent="0.25">
      <c r="A16" t="s">
        <v>55</v>
      </c>
      <c r="B16" t="s">
        <v>56</v>
      </c>
      <c r="C16">
        <f>200*10</f>
        <v>2000</v>
      </c>
    </row>
    <row r="17" spans="1:3" x14ac:dyDescent="0.25">
      <c r="A17" t="s">
        <v>63</v>
      </c>
      <c r="B17" t="s">
        <v>64</v>
      </c>
      <c r="C17">
        <f>90000+10000+2000</f>
        <v>102000</v>
      </c>
    </row>
    <row r="18" spans="1:3" x14ac:dyDescent="0.25">
      <c r="A18" t="s">
        <v>65</v>
      </c>
      <c r="B18" t="s">
        <v>66</v>
      </c>
      <c r="C18">
        <f>150000-102000</f>
        <v>48000</v>
      </c>
    </row>
    <row r="19" spans="1:3" x14ac:dyDescent="0.25">
      <c r="A19" t="s">
        <v>57</v>
      </c>
      <c r="C19">
        <v>20000</v>
      </c>
    </row>
    <row r="20" spans="1:3" x14ac:dyDescent="0.25">
      <c r="A20" t="s">
        <v>58</v>
      </c>
      <c r="C20">
        <v>20000</v>
      </c>
    </row>
    <row r="21" spans="1:3" x14ac:dyDescent="0.25">
      <c r="A21" t="s">
        <v>67</v>
      </c>
      <c r="B21" t="s">
        <v>68</v>
      </c>
      <c r="C21">
        <f>20000+20000</f>
        <v>40000</v>
      </c>
    </row>
    <row r="22" spans="1:3" x14ac:dyDescent="0.25">
      <c r="A22" t="s">
        <v>69</v>
      </c>
      <c r="B22" t="s">
        <v>70</v>
      </c>
      <c r="C22">
        <f>48000-40000</f>
        <v>8000</v>
      </c>
    </row>
    <row r="24" spans="1:3" x14ac:dyDescent="0.25">
      <c r="A24" t="s">
        <v>71</v>
      </c>
      <c r="B24" t="s">
        <v>72</v>
      </c>
      <c r="C24">
        <f>48000/200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2019-10-11T04:41:32Z</dcterms:modified>
</cp:coreProperties>
</file>