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C32" i="5" l="1"/>
  <c r="C31" i="5"/>
  <c r="C27" i="5"/>
  <c r="C21" i="5"/>
  <c r="C19" i="5"/>
  <c r="C12" i="5"/>
  <c r="C9" i="5"/>
  <c r="C6" i="5"/>
  <c r="C3" i="1"/>
  <c r="C2" i="1"/>
  <c r="C26" i="4" l="1"/>
  <c r="C20" i="4"/>
  <c r="C14" i="4"/>
  <c r="C13" i="4"/>
  <c r="C12" i="4"/>
  <c r="C11" i="4"/>
  <c r="C10" i="4"/>
  <c r="B4" i="4"/>
  <c r="C3" i="4"/>
  <c r="C11" i="3"/>
  <c r="C5" i="3"/>
  <c r="C2" i="3"/>
  <c r="C11" i="2"/>
  <c r="C8" i="2"/>
  <c r="C4" i="2"/>
  <c r="C2" i="2"/>
  <c r="C5" i="1"/>
</calcChain>
</file>

<file path=xl/sharedStrings.xml><?xml version="1.0" encoding="utf-8"?>
<sst xmlns="http://schemas.openxmlformats.org/spreadsheetml/2006/main" count="111" uniqueCount="100">
  <si>
    <t>Calculate the estimated total overhead expense</t>
  </si>
  <si>
    <t>Variable overhead expenses + Fixed overhead expenses</t>
  </si>
  <si>
    <t xml:space="preserve">Variable overhead expenses </t>
  </si>
  <si>
    <t xml:space="preserve">Estimated overhead expenses </t>
  </si>
  <si>
    <t>Direct labor-hours * Cost per direct labor-hour</t>
  </si>
  <si>
    <t>Pre-determined overhead rate</t>
  </si>
  <si>
    <t>Estimated overhead expenses/Estimated direct labor-hour</t>
  </si>
  <si>
    <t>$6.7 per direct labor-hour.</t>
  </si>
  <si>
    <t>Predetermined Overhead rate</t>
  </si>
  <si>
    <t>Fixed overhead rate</t>
  </si>
  <si>
    <t>Estimated fixed overhead rate/direct labor-hours</t>
  </si>
  <si>
    <t xml:space="preserve">Variable overhead rate </t>
  </si>
  <si>
    <t>$0.50 per direct labor-hour</t>
  </si>
  <si>
    <t>Variable overhead rate+Fixed overhead rate</t>
  </si>
  <si>
    <t>Predetermined overhead rate is $9 per direct labor-hour.</t>
  </si>
  <si>
    <t>Determine predetermined Overhead rate:</t>
  </si>
  <si>
    <t>Determine the total job cost:</t>
  </si>
  <si>
    <t>Overhead cost</t>
  </si>
  <si>
    <t>Predetermined overhead cost*Direct labor-hours worked</t>
  </si>
  <si>
    <t>Direct materials</t>
  </si>
  <si>
    <t>Direct labor cost</t>
  </si>
  <si>
    <t>Total job cost</t>
  </si>
  <si>
    <t>Direct materials+Direct labor cost+Overhead cost</t>
  </si>
  <si>
    <t>Determine the total manufacturing cost assigned for job:</t>
  </si>
  <si>
    <t>Overheads cost</t>
  </si>
  <si>
    <t>Manufacturing Cost</t>
  </si>
  <si>
    <t>Direct materials cost+Direct labor cost+Overhead cost</t>
  </si>
  <si>
    <t>Direct labor cost*(percentage of direct labor cost/100)</t>
  </si>
  <si>
    <t>Determine the unit product cost:</t>
  </si>
  <si>
    <t xml:space="preserve">Total job cost </t>
  </si>
  <si>
    <t>Total units</t>
  </si>
  <si>
    <t>Unit product cost</t>
  </si>
  <si>
    <t>Total job cost/Total units</t>
  </si>
  <si>
    <t>The unit product cost for the job is $37.</t>
  </si>
  <si>
    <t>Compute the plantwide predetermined overhead rate:</t>
  </si>
  <si>
    <t>Plantwide predetermined overhead rate</t>
  </si>
  <si>
    <t>Variable overhead rate per machine hour+Fixed overhead rate per machine hour</t>
  </si>
  <si>
    <t>Fixed overhead rate per machine hour</t>
  </si>
  <si>
    <t>Estimated fixed manufacturing overhead/Estimated machine hours</t>
  </si>
  <si>
    <t>Plantwide predetermined overhead rate is $14 per machine hours.</t>
  </si>
  <si>
    <t>Total manufacturing cost assigned to job P90:</t>
  </si>
  <si>
    <t>Variable manufacturing overhead</t>
  </si>
  <si>
    <t>Variable manufacturing overhead costper machine-hour*Machine-hours used</t>
  </si>
  <si>
    <t>Total variable cost</t>
  </si>
  <si>
    <t>Direct materials+Direct labor cost+Variable manufacturing overhead</t>
  </si>
  <si>
    <t>Fixed manufacturing overhead</t>
  </si>
  <si>
    <t>Machine-hours used*Fixed overhead rate per machine hour</t>
  </si>
  <si>
    <t>Total manufacturing cost assigned to job</t>
  </si>
  <si>
    <t>Total variable cost+Fixed manufacturing overhead</t>
  </si>
  <si>
    <t xml:space="preserve">3a). </t>
  </si>
  <si>
    <t>Total Variable cost</t>
  </si>
  <si>
    <t>Selling price</t>
  </si>
  <si>
    <t>Contribution margin</t>
  </si>
  <si>
    <t>selling price-total variable cost</t>
  </si>
  <si>
    <t>3b).</t>
  </si>
  <si>
    <t>Total manufacturing cost assigned for job</t>
  </si>
  <si>
    <t>Net profit or loss</t>
  </si>
  <si>
    <t>Selling price for the job</t>
  </si>
  <si>
    <t>Total manufacturing cost-Selling price for the job</t>
  </si>
  <si>
    <t>If the company accept the margin then it would be a loss.</t>
  </si>
  <si>
    <t>Schedule of cost of goods manufactured</t>
  </si>
  <si>
    <t>Materials</t>
  </si>
  <si>
    <t>Beginning Raw materials</t>
  </si>
  <si>
    <t>Raw materials purchased</t>
  </si>
  <si>
    <t>Ending raw materials</t>
  </si>
  <si>
    <t>[(Beginning raw materials+Raw materials purchased)-Ending raw materials]</t>
  </si>
  <si>
    <t>Direct materials used</t>
  </si>
  <si>
    <t>Manufacturing overhead applied</t>
  </si>
  <si>
    <t>Total current manufacturing cost</t>
  </si>
  <si>
    <t>Direct materials used+Direct labor cost+Manufacturing overhead applied</t>
  </si>
  <si>
    <t>Beginning work in process inventory</t>
  </si>
  <si>
    <t>Ending work in process inventory</t>
  </si>
  <si>
    <t>Cost of goods manufactured</t>
  </si>
  <si>
    <t>Total current manufacturing cost+Beginning work in process inventory-Ending work in process inventory</t>
  </si>
  <si>
    <t>2). Assuming that the company's underapplied or overapplied overhead is closed to cost of goods sold.</t>
  </si>
  <si>
    <t>Beginning finished goods inventory</t>
  </si>
  <si>
    <t>Ending finished goods inventory</t>
  </si>
  <si>
    <t>Unadjusted cost of goods sold</t>
  </si>
  <si>
    <t>Cost of goods manufactured+Beginning finished goods inventory-Ending finished goods inventory</t>
  </si>
  <si>
    <t>Overhead adjustment</t>
  </si>
  <si>
    <t>Adjusted cost of goods sold</t>
  </si>
  <si>
    <t>Unadjusted cost of goods sold-Overhead adjustment</t>
  </si>
  <si>
    <t>Cost of goods manufactured is $275000</t>
  </si>
  <si>
    <t>3). Income Statement</t>
  </si>
  <si>
    <t>Sales revenue</t>
  </si>
  <si>
    <t>Cost of goods sold</t>
  </si>
  <si>
    <t>Gross profit</t>
  </si>
  <si>
    <t>Sales revenue-cost of goods sold</t>
  </si>
  <si>
    <t>Operational expenses:</t>
  </si>
  <si>
    <t>Selling expenses</t>
  </si>
  <si>
    <t>Administrative expenses</t>
  </si>
  <si>
    <t>Selling expenses+Administrative expenses</t>
  </si>
  <si>
    <t>Net income</t>
  </si>
  <si>
    <t>Gross profit-Operational expenses</t>
  </si>
  <si>
    <t>The total job cost is $61,520.</t>
  </si>
  <si>
    <t>The total manufacturing cost assigned for the job is $37,000</t>
  </si>
  <si>
    <t>Total manufacturing cost assigned to job is $2,988.</t>
  </si>
  <si>
    <t>Manufacturing cost assigned is $2,988 and the contribution margin is $376. If the company accept this margin then the company goes into loss.</t>
  </si>
  <si>
    <t>Adjusted cost of goods sold is $250,000</t>
  </si>
  <si>
    <t>Net income is $71,000.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</si>
</sst>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3" sqref="D3"/>
    </sheetView>
  </sheetViews>
  <sheetFormatPr defaultRowHeight="15" x14ac:dyDescent="0.25"/>
  <cols>
    <col min="1" max="1" width="28.7109375" customWidth="1"/>
    <col min="2" max="2" width="52.42578125" customWidth="1"/>
  </cols>
  <sheetData>
    <row r="1" spans="1:3" x14ac:dyDescent="0.25">
      <c r="A1" t="s">
        <v>0</v>
      </c>
    </row>
    <row r="2" spans="1:3" x14ac:dyDescent="0.25">
      <c r="A2" t="s">
        <v>2</v>
      </c>
      <c r="B2" t="s">
        <v>4</v>
      </c>
      <c r="C2" s="3">
        <f>20000*2</f>
        <v>40000</v>
      </c>
    </row>
    <row r="3" spans="1:3" x14ac:dyDescent="0.25">
      <c r="A3" t="s">
        <v>3</v>
      </c>
      <c r="B3" t="s">
        <v>1</v>
      </c>
      <c r="C3" s="3">
        <f>(40000+94000)</f>
        <v>134000</v>
      </c>
    </row>
    <row r="5" spans="1:3" x14ac:dyDescent="0.25">
      <c r="A5" t="s">
        <v>5</v>
      </c>
      <c r="B5" t="s">
        <v>6</v>
      </c>
      <c r="C5" s="2">
        <f>134000/20000</f>
        <v>6.7</v>
      </c>
    </row>
    <row r="6" spans="1:3" x14ac:dyDescent="0.25">
      <c r="A6" t="s">
        <v>5</v>
      </c>
      <c r="B6" t="s">
        <v>7</v>
      </c>
    </row>
  </sheetData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defaultRowHeight="15" x14ac:dyDescent="0.25"/>
  <cols>
    <col min="1" max="1" width="28" customWidth="1"/>
    <col min="2" max="2" width="51.140625" customWidth="1"/>
  </cols>
  <sheetData>
    <row r="1" spans="1:3" x14ac:dyDescent="0.25">
      <c r="A1" t="s">
        <v>15</v>
      </c>
    </row>
    <row r="2" spans="1:3" x14ac:dyDescent="0.25">
      <c r="A2" t="s">
        <v>9</v>
      </c>
      <c r="B2" t="s">
        <v>10</v>
      </c>
      <c r="C2" s="3">
        <f>680000/80000</f>
        <v>8.5</v>
      </c>
    </row>
    <row r="3" spans="1:3" x14ac:dyDescent="0.25">
      <c r="A3" t="s">
        <v>11</v>
      </c>
      <c r="B3" t="s">
        <v>12</v>
      </c>
    </row>
    <row r="4" spans="1:3" x14ac:dyDescent="0.25">
      <c r="A4" t="s">
        <v>8</v>
      </c>
      <c r="B4" t="s">
        <v>13</v>
      </c>
      <c r="C4" s="3">
        <f>0.5+8.5</f>
        <v>9</v>
      </c>
    </row>
    <row r="5" spans="1:3" x14ac:dyDescent="0.25">
      <c r="A5" t="s">
        <v>14</v>
      </c>
    </row>
    <row r="7" spans="1:3" x14ac:dyDescent="0.25">
      <c r="A7" t="s">
        <v>16</v>
      </c>
    </row>
    <row r="8" spans="1:3" x14ac:dyDescent="0.25">
      <c r="A8" t="s">
        <v>17</v>
      </c>
      <c r="B8" t="s">
        <v>18</v>
      </c>
      <c r="C8" s="3">
        <f>9*280</f>
        <v>2520</v>
      </c>
    </row>
    <row r="9" spans="1:3" x14ac:dyDescent="0.25">
      <c r="A9" t="s">
        <v>19</v>
      </c>
      <c r="B9" s="1">
        <v>38000</v>
      </c>
    </row>
    <row r="10" spans="1:3" x14ac:dyDescent="0.25">
      <c r="A10" t="s">
        <v>20</v>
      </c>
      <c r="B10" s="1">
        <v>21000</v>
      </c>
    </row>
    <row r="11" spans="1:3" x14ac:dyDescent="0.25">
      <c r="A11" t="s">
        <v>21</v>
      </c>
      <c r="B11" t="s">
        <v>22</v>
      </c>
      <c r="C11" s="2">
        <f>38000+21000+2520</f>
        <v>61520</v>
      </c>
    </row>
    <row r="12" spans="1:3" x14ac:dyDescent="0.25">
      <c r="A1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7" sqref="B17"/>
    </sheetView>
  </sheetViews>
  <sheetFormatPr defaultRowHeight="15" x14ac:dyDescent="0.25"/>
  <cols>
    <col min="1" max="1" width="18.42578125" customWidth="1"/>
    <col min="2" max="2" width="48" customWidth="1"/>
  </cols>
  <sheetData>
    <row r="1" spans="1:3" x14ac:dyDescent="0.25">
      <c r="A1" t="s">
        <v>23</v>
      </c>
    </row>
    <row r="2" spans="1:3" x14ac:dyDescent="0.25">
      <c r="A2" t="s">
        <v>24</v>
      </c>
      <c r="B2" t="s">
        <v>27</v>
      </c>
      <c r="C2" s="3">
        <f>12000*(125/100)</f>
        <v>15000</v>
      </c>
    </row>
    <row r="3" spans="1:3" x14ac:dyDescent="0.25">
      <c r="A3" t="s">
        <v>19</v>
      </c>
      <c r="B3" s="1">
        <v>10000</v>
      </c>
    </row>
    <row r="4" spans="1:3" x14ac:dyDescent="0.25">
      <c r="A4" t="s">
        <v>20</v>
      </c>
      <c r="B4" s="1">
        <v>12000</v>
      </c>
    </row>
    <row r="5" spans="1:3" x14ac:dyDescent="0.25">
      <c r="A5" t="s">
        <v>25</v>
      </c>
      <c r="B5" t="s">
        <v>26</v>
      </c>
      <c r="C5" s="3">
        <f>10000+12000+15000</f>
        <v>37000</v>
      </c>
    </row>
    <row r="6" spans="1:3" x14ac:dyDescent="0.25">
      <c r="A6" t="s">
        <v>95</v>
      </c>
    </row>
    <row r="8" spans="1:3" x14ac:dyDescent="0.25">
      <c r="A8" t="s">
        <v>28</v>
      </c>
    </row>
    <row r="9" spans="1:3" x14ac:dyDescent="0.25">
      <c r="A9" t="s">
        <v>29</v>
      </c>
      <c r="B9" s="1">
        <v>37000</v>
      </c>
    </row>
    <row r="10" spans="1:3" x14ac:dyDescent="0.25">
      <c r="A10" t="s">
        <v>30</v>
      </c>
      <c r="B10">
        <v>1000</v>
      </c>
    </row>
    <row r="11" spans="1:3" x14ac:dyDescent="0.25">
      <c r="A11" t="s">
        <v>31</v>
      </c>
      <c r="B11" t="s">
        <v>32</v>
      </c>
      <c r="C11" s="2">
        <f>37000/1000</f>
        <v>37</v>
      </c>
    </row>
    <row r="12" spans="1:3" x14ac:dyDescent="0.25">
      <c r="A12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9" workbookViewId="0">
      <selection activeCell="B30" sqref="B30"/>
    </sheetView>
  </sheetViews>
  <sheetFormatPr defaultRowHeight="15" x14ac:dyDescent="0.25"/>
  <cols>
    <col min="1" max="1" width="36.5703125" customWidth="1"/>
    <col min="2" max="2" width="73.140625" customWidth="1"/>
  </cols>
  <sheetData>
    <row r="1" spans="1:3" x14ac:dyDescent="0.25">
      <c r="A1" t="s">
        <v>34</v>
      </c>
    </row>
    <row r="2" spans="1:3" x14ac:dyDescent="0.25">
      <c r="A2" t="s">
        <v>35</v>
      </c>
      <c r="B2" t="s">
        <v>36</v>
      </c>
    </row>
    <row r="3" spans="1:3" x14ac:dyDescent="0.25">
      <c r="A3" t="s">
        <v>37</v>
      </c>
      <c r="B3" t="s">
        <v>38</v>
      </c>
      <c r="C3">
        <f>1980000/165000</f>
        <v>12</v>
      </c>
    </row>
    <row r="4" spans="1:3" x14ac:dyDescent="0.25">
      <c r="A4" t="s">
        <v>35</v>
      </c>
      <c r="B4">
        <f>2+12</f>
        <v>14</v>
      </c>
    </row>
    <row r="5" spans="1:3" x14ac:dyDescent="0.25">
      <c r="A5" t="s">
        <v>39</v>
      </c>
    </row>
    <row r="7" spans="1:3" x14ac:dyDescent="0.25">
      <c r="A7" t="s">
        <v>40</v>
      </c>
    </row>
    <row r="8" spans="1:3" x14ac:dyDescent="0.25">
      <c r="A8" t="s">
        <v>19</v>
      </c>
      <c r="B8" s="1">
        <v>1150</v>
      </c>
    </row>
    <row r="9" spans="1:3" x14ac:dyDescent="0.25">
      <c r="A9" t="s">
        <v>20</v>
      </c>
      <c r="B9" s="1">
        <v>830</v>
      </c>
    </row>
    <row r="10" spans="1:3" x14ac:dyDescent="0.25">
      <c r="A10" t="s">
        <v>41</v>
      </c>
      <c r="B10" t="s">
        <v>42</v>
      </c>
      <c r="C10" s="3">
        <f>2*72</f>
        <v>144</v>
      </c>
    </row>
    <row r="11" spans="1:3" x14ac:dyDescent="0.25">
      <c r="A11" t="s">
        <v>43</v>
      </c>
      <c r="B11" t="s">
        <v>44</v>
      </c>
      <c r="C11" s="3">
        <f>1150+830+144</f>
        <v>2124</v>
      </c>
    </row>
    <row r="12" spans="1:3" x14ac:dyDescent="0.25">
      <c r="A12" t="s">
        <v>37</v>
      </c>
      <c r="B12" t="s">
        <v>38</v>
      </c>
      <c r="C12" s="3">
        <f>1980000/165000</f>
        <v>12</v>
      </c>
    </row>
    <row r="13" spans="1:3" x14ac:dyDescent="0.25">
      <c r="A13" t="s">
        <v>45</v>
      </c>
      <c r="B13" t="s">
        <v>46</v>
      </c>
      <c r="C13" s="3">
        <f>72*12</f>
        <v>864</v>
      </c>
    </row>
    <row r="14" spans="1:3" x14ac:dyDescent="0.25">
      <c r="A14" t="s">
        <v>47</v>
      </c>
      <c r="B14" t="s">
        <v>48</v>
      </c>
      <c r="C14" s="2">
        <f>2124+864</f>
        <v>2988</v>
      </c>
    </row>
    <row r="15" spans="1:3" x14ac:dyDescent="0.25">
      <c r="A15" t="s">
        <v>96</v>
      </c>
    </row>
    <row r="17" spans="1:3" x14ac:dyDescent="0.25">
      <c r="A17" t="s">
        <v>49</v>
      </c>
    </row>
    <row r="18" spans="1:3" x14ac:dyDescent="0.25">
      <c r="A18" t="s">
        <v>50</v>
      </c>
      <c r="B18" s="1">
        <v>2124</v>
      </c>
    </row>
    <row r="19" spans="1:3" x14ac:dyDescent="0.25">
      <c r="A19" t="s">
        <v>51</v>
      </c>
      <c r="B19" s="1">
        <v>2500</v>
      </c>
    </row>
    <row r="20" spans="1:3" x14ac:dyDescent="0.25">
      <c r="A20" t="s">
        <v>52</v>
      </c>
      <c r="B20" t="s">
        <v>53</v>
      </c>
      <c r="C20" s="2">
        <f>2500-2124</f>
        <v>376</v>
      </c>
    </row>
    <row r="21" spans="1:3" x14ac:dyDescent="0.25">
      <c r="A21" t="s">
        <v>97</v>
      </c>
    </row>
    <row r="23" spans="1:3" x14ac:dyDescent="0.25">
      <c r="A23" t="s">
        <v>54</v>
      </c>
    </row>
    <row r="24" spans="1:3" x14ac:dyDescent="0.25">
      <c r="A24" t="s">
        <v>55</v>
      </c>
      <c r="B24" s="1">
        <v>2988</v>
      </c>
    </row>
    <row r="25" spans="1:3" x14ac:dyDescent="0.25">
      <c r="A25" t="s">
        <v>57</v>
      </c>
      <c r="B25" s="1">
        <v>2500</v>
      </c>
    </row>
    <row r="26" spans="1:3" x14ac:dyDescent="0.25">
      <c r="A26" t="s">
        <v>56</v>
      </c>
      <c r="B26" t="s">
        <v>58</v>
      </c>
      <c r="C26" s="2">
        <f>2988-2500</f>
        <v>488</v>
      </c>
    </row>
    <row r="27" spans="1:3" x14ac:dyDescent="0.25">
      <c r="A27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1" workbookViewId="0">
      <selection activeCell="B33" sqref="B33"/>
    </sheetView>
  </sheetViews>
  <sheetFormatPr defaultRowHeight="15" x14ac:dyDescent="0.25"/>
  <cols>
    <col min="1" max="1" width="32.7109375" customWidth="1"/>
    <col min="2" max="2" width="92.7109375" customWidth="1"/>
  </cols>
  <sheetData>
    <row r="1" spans="1:3" x14ac:dyDescent="0.25">
      <c r="A1" t="s">
        <v>60</v>
      </c>
    </row>
    <row r="2" spans="1:3" x14ac:dyDescent="0.25">
      <c r="A2" t="s">
        <v>61</v>
      </c>
    </row>
    <row r="3" spans="1:3" x14ac:dyDescent="0.25">
      <c r="A3" t="s">
        <v>62</v>
      </c>
      <c r="B3" s="1">
        <v>7000</v>
      </c>
    </row>
    <row r="4" spans="1:3" x14ac:dyDescent="0.25">
      <c r="A4" t="s">
        <v>63</v>
      </c>
      <c r="B4" s="1">
        <v>118000</v>
      </c>
    </row>
    <row r="5" spans="1:3" x14ac:dyDescent="0.25">
      <c r="A5" t="s">
        <v>64</v>
      </c>
      <c r="B5" s="1">
        <v>15000</v>
      </c>
    </row>
    <row r="6" spans="1:3" x14ac:dyDescent="0.25">
      <c r="A6" t="s">
        <v>66</v>
      </c>
      <c r="B6" t="s">
        <v>65</v>
      </c>
      <c r="C6" s="3">
        <f>(7000+118000)-15000</f>
        <v>110000</v>
      </c>
    </row>
    <row r="7" spans="1:3" x14ac:dyDescent="0.25">
      <c r="A7" t="s">
        <v>20</v>
      </c>
      <c r="B7" s="1">
        <v>70000</v>
      </c>
    </row>
    <row r="8" spans="1:3" x14ac:dyDescent="0.25">
      <c r="A8" t="s">
        <v>67</v>
      </c>
      <c r="B8" s="1">
        <v>90000</v>
      </c>
    </row>
    <row r="9" spans="1:3" x14ac:dyDescent="0.25">
      <c r="A9" t="s">
        <v>68</v>
      </c>
      <c r="B9" t="s">
        <v>69</v>
      </c>
      <c r="C9" s="3">
        <f>110000+70000+90000</f>
        <v>270000</v>
      </c>
    </row>
    <row r="10" spans="1:3" x14ac:dyDescent="0.25">
      <c r="A10" t="s">
        <v>70</v>
      </c>
      <c r="B10" s="1">
        <v>10000</v>
      </c>
    </row>
    <row r="11" spans="1:3" x14ac:dyDescent="0.25">
      <c r="A11" t="s">
        <v>71</v>
      </c>
      <c r="B11" s="1">
        <v>5000</v>
      </c>
    </row>
    <row r="12" spans="1:3" x14ac:dyDescent="0.25">
      <c r="A12" t="s">
        <v>72</v>
      </c>
      <c r="B12" t="s">
        <v>73</v>
      </c>
      <c r="C12" s="2">
        <f>270000+10000-5000</f>
        <v>275000</v>
      </c>
    </row>
    <row r="13" spans="1:3" x14ac:dyDescent="0.25">
      <c r="A13" t="s">
        <v>82</v>
      </c>
      <c r="C13" s="2"/>
    </row>
    <row r="15" spans="1:3" x14ac:dyDescent="0.25">
      <c r="A15" t="s">
        <v>74</v>
      </c>
    </row>
    <row r="16" spans="1:3" x14ac:dyDescent="0.25">
      <c r="A16" t="s">
        <v>72</v>
      </c>
      <c r="B16" s="1">
        <v>275000</v>
      </c>
    </row>
    <row r="17" spans="1:3" x14ac:dyDescent="0.25">
      <c r="A17" t="s">
        <v>75</v>
      </c>
      <c r="B17" s="1">
        <v>20000</v>
      </c>
    </row>
    <row r="18" spans="1:3" x14ac:dyDescent="0.25">
      <c r="A18" t="s">
        <v>76</v>
      </c>
      <c r="B18" s="1">
        <v>35000</v>
      </c>
    </row>
    <row r="19" spans="1:3" x14ac:dyDescent="0.25">
      <c r="A19" t="s">
        <v>77</v>
      </c>
      <c r="B19" t="s">
        <v>78</v>
      </c>
      <c r="C19" s="3">
        <f>275000+20000-35000</f>
        <v>260000</v>
      </c>
    </row>
    <row r="20" spans="1:3" x14ac:dyDescent="0.25">
      <c r="A20" t="s">
        <v>79</v>
      </c>
      <c r="B20" s="1">
        <v>10000</v>
      </c>
    </row>
    <row r="21" spans="1:3" x14ac:dyDescent="0.25">
      <c r="A21" t="s">
        <v>80</v>
      </c>
      <c r="B21" t="s">
        <v>81</v>
      </c>
      <c r="C21">
        <f>260000-10000</f>
        <v>250000</v>
      </c>
    </row>
    <row r="22" spans="1:3" x14ac:dyDescent="0.25">
      <c r="A22" t="s">
        <v>98</v>
      </c>
    </row>
    <row r="24" spans="1:3" x14ac:dyDescent="0.25">
      <c r="A24" t="s">
        <v>83</v>
      </c>
    </row>
    <row r="25" spans="1:3" x14ac:dyDescent="0.25">
      <c r="A25" t="s">
        <v>84</v>
      </c>
      <c r="B25" s="1">
        <v>524000</v>
      </c>
    </row>
    <row r="26" spans="1:3" x14ac:dyDescent="0.25">
      <c r="A26" t="s">
        <v>85</v>
      </c>
      <c r="B26" s="1">
        <v>250000</v>
      </c>
    </row>
    <row r="27" spans="1:3" x14ac:dyDescent="0.25">
      <c r="A27" t="s">
        <v>86</v>
      </c>
      <c r="B27" t="s">
        <v>87</v>
      </c>
      <c r="C27" s="3">
        <f>524000-250000</f>
        <v>274000</v>
      </c>
    </row>
    <row r="28" spans="1:3" x14ac:dyDescent="0.25">
      <c r="A28" t="s">
        <v>88</v>
      </c>
    </row>
    <row r="29" spans="1:3" x14ac:dyDescent="0.25">
      <c r="A29" t="s">
        <v>89</v>
      </c>
      <c r="B29" s="1">
        <v>140000</v>
      </c>
    </row>
    <row r="30" spans="1:3" x14ac:dyDescent="0.25">
      <c r="A30" t="s">
        <v>90</v>
      </c>
      <c r="B30" s="1">
        <v>63000</v>
      </c>
    </row>
    <row r="31" spans="1:3" x14ac:dyDescent="0.25">
      <c r="A31" t="s">
        <v>88</v>
      </c>
      <c r="B31" t="s">
        <v>91</v>
      </c>
      <c r="C31" s="3">
        <f>140000+63000</f>
        <v>203000</v>
      </c>
    </row>
    <row r="32" spans="1:3" x14ac:dyDescent="0.25">
      <c r="A32" t="s">
        <v>92</v>
      </c>
      <c r="B32" t="s">
        <v>93</v>
      </c>
      <c r="C32" s="2">
        <f>274000-203000</f>
        <v>71000</v>
      </c>
    </row>
    <row r="33" spans="1:1" x14ac:dyDescent="0.25">
      <c r="A33" t="s">
        <v>99</v>
      </c>
    </row>
  </sheetData>
  <pageMargins left="0.7" right="0.7" top="0.75" bottom="0.75" header="0.3" footer="0.3"/>
  <pageSetup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2019-10-17T06:55:26Z</dcterms:modified>
</cp:coreProperties>
</file>