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IMESER\"/>
    </mc:Choice>
  </mc:AlternateContent>
  <xr:revisionPtr revIDLastSave="0" documentId="13_ncr:1_{5D40FDE9-07F3-4808-A1F8-0822CB45537B}" xr6:coauthVersionLast="40" xr6:coauthVersionMax="40" xr10:uidLastSave="{00000000-0000-0000-0000-000000000000}"/>
  <bookViews>
    <workbookView xWindow="-101" yWindow="-101" windowWidth="19536" windowHeight="10473" firstSheet="5" activeTab="6" xr2:uid="{00000000-000D-0000-FFFF-FFFF00000000}"/>
  </bookViews>
  <sheets>
    <sheet name="SERIESI (Irregular)" sheetId="3" r:id="rId1"/>
    <sheet name="SERIESG (Trend)" sheetId="1" r:id="rId2"/>
    <sheet name="PT Unemployment (Quarterly)" sheetId="10" r:id="rId3"/>
    <sheet name="ACF_PACF" sheetId="15" r:id="rId4"/>
    <sheet name="A" sheetId="21" r:id="rId5"/>
    <sheet name="Decomposition, Deseasonalizing" sheetId="18" r:id="rId6"/>
    <sheet name="MRData" sheetId="20" r:id="rId7"/>
    <sheet name="COMPUTE" sheetId="19" r:id="rId8"/>
    <sheet name="Table 5-7_MLRM Decomposition" sheetId="11" r:id="rId9"/>
    <sheet name="WWFATAL_Table 2-4" sheetId="14" r:id="rId10"/>
    <sheet name="SERIESF" sheetId="16" r:id="rId11"/>
    <sheet name="SERIESH" sheetId="2" r:id="rId12"/>
    <sheet name="Table4-1" sheetId="4" r:id="rId13"/>
    <sheet name="PT Unemployment (Add)" sheetId="9" r:id="rId14"/>
    <sheet name="PT Unemployment (Mult)" sheetId="5" r:id="rId15"/>
    <sheet name="Quarterly Simulated Data" sheetId="6" r:id="rId16"/>
    <sheet name="Monthly Employment" sheetId="7" r:id="rId17"/>
    <sheet name="Megawatt" sheetId="8" r:id="rId18"/>
    <sheet name="Table 6-5 DMA" sheetId="12" r:id="rId19"/>
    <sheet name="Table 6-8 Brown's DES" sheetId="13" r:id="rId20"/>
    <sheet name="Table 6-7" sheetId="17" r:id="rId21"/>
  </sheets>
  <calcPr calcId="181029"/>
</workbook>
</file>

<file path=xl/calcChain.xml><?xml version="1.0" encoding="utf-8"?>
<calcChain xmlns="http://schemas.openxmlformats.org/spreadsheetml/2006/main">
  <c r="B18" i="20" l="1"/>
  <c r="L3" i="20"/>
  <c r="L4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K16" i="20"/>
  <c r="K5" i="20"/>
  <c r="K6" i="20"/>
  <c r="K7" i="20"/>
  <c r="K8" i="20"/>
  <c r="K9" i="20"/>
  <c r="K10" i="20"/>
  <c r="K11" i="20"/>
  <c r="K12" i="20"/>
  <c r="K13" i="20"/>
  <c r="K14" i="20"/>
  <c r="K15" i="20"/>
  <c r="M24" i="20"/>
  <c r="I5" i="20"/>
  <c r="I6" i="20"/>
  <c r="I7" i="20"/>
  <c r="I8" i="20"/>
  <c r="I9" i="20"/>
  <c r="I10" i="20"/>
  <c r="I11" i="20"/>
  <c r="I12" i="20"/>
  <c r="I13" i="20"/>
  <c r="I14" i="20"/>
  <c r="I15" i="20"/>
  <c r="I16" i="20"/>
  <c r="H5" i="20"/>
  <c r="H6" i="20"/>
  <c r="H7" i="20"/>
  <c r="H8" i="20"/>
  <c r="H9" i="20"/>
  <c r="H10" i="20"/>
  <c r="H11" i="20"/>
  <c r="H12" i="20"/>
  <c r="H13" i="20"/>
  <c r="H14" i="20"/>
  <c r="H15" i="20"/>
  <c r="H16" i="20"/>
  <c r="H4" i="20"/>
  <c r="G16" i="20"/>
  <c r="F16" i="20"/>
  <c r="L2" i="20" l="1"/>
  <c r="K4" i="20"/>
  <c r="N23" i="20"/>
  <c r="N24" i="20"/>
  <c r="N26" i="20" s="1"/>
  <c r="N25" i="20"/>
  <c r="N22" i="20"/>
  <c r="M23" i="20"/>
  <c r="L23" i="20"/>
  <c r="L24" i="20"/>
  <c r="L25" i="20"/>
  <c r="K23" i="20"/>
  <c r="K24" i="20"/>
  <c r="K25" i="20"/>
  <c r="J25" i="20"/>
  <c r="M22" i="20"/>
  <c r="L22" i="20"/>
  <c r="K22" i="20"/>
  <c r="J24" i="20"/>
  <c r="I4" i="20"/>
  <c r="G5" i="20"/>
  <c r="G6" i="20"/>
  <c r="G7" i="20"/>
  <c r="G8" i="20"/>
  <c r="G9" i="20"/>
  <c r="G10" i="20"/>
  <c r="G11" i="20"/>
  <c r="G12" i="20"/>
  <c r="G13" i="20"/>
  <c r="G14" i="20"/>
  <c r="G15" i="20"/>
  <c r="G4" i="20"/>
  <c r="F5" i="20"/>
  <c r="F6" i="20"/>
  <c r="F7" i="20"/>
  <c r="F8" i="20"/>
  <c r="F9" i="20"/>
  <c r="F10" i="20"/>
  <c r="F11" i="20"/>
  <c r="F12" i="20"/>
  <c r="F13" i="20"/>
  <c r="F14" i="20"/>
  <c r="F15" i="20"/>
  <c r="I19" i="21"/>
  <c r="I20" i="21"/>
  <c r="I21" i="21"/>
  <c r="I18" i="21"/>
  <c r="F27" i="21"/>
  <c r="F28" i="21"/>
  <c r="F26" i="21"/>
  <c r="E29" i="21"/>
  <c r="E27" i="21"/>
  <c r="E28" i="21"/>
  <c r="E26" i="21"/>
  <c r="D27" i="21"/>
  <c r="D26" i="21"/>
  <c r="C28" i="21"/>
  <c r="C27" i="21"/>
  <c r="G19" i="21"/>
  <c r="G20" i="21"/>
  <c r="G21" i="21"/>
  <c r="G18" i="21"/>
  <c r="F21" i="21"/>
  <c r="F20" i="21"/>
  <c r="F19" i="21"/>
  <c r="F18" i="21"/>
  <c r="E19" i="21"/>
  <c r="E20" i="21"/>
  <c r="E21" i="21"/>
  <c r="E18" i="21"/>
  <c r="D21" i="21"/>
  <c r="D20" i="21"/>
  <c r="D19" i="21"/>
  <c r="D18" i="21"/>
  <c r="I4" i="21"/>
  <c r="I5" i="21"/>
  <c r="I6" i="21"/>
  <c r="I3" i="21"/>
  <c r="F14" i="21"/>
  <c r="F12" i="21"/>
  <c r="F13" i="21"/>
  <c r="F11" i="21"/>
  <c r="D12" i="21"/>
  <c r="D11" i="21"/>
  <c r="C13" i="21"/>
  <c r="C12" i="21"/>
  <c r="E12" i="21"/>
  <c r="E13" i="21"/>
  <c r="E11" i="21"/>
  <c r="F4" i="21"/>
  <c r="G4" i="21"/>
  <c r="F5" i="21"/>
  <c r="G5" i="21"/>
  <c r="F6" i="21"/>
  <c r="G6" i="21"/>
  <c r="F3" i="21"/>
  <c r="G3" i="21"/>
  <c r="E4" i="21"/>
  <c r="E5" i="21"/>
  <c r="E6" i="21"/>
  <c r="E3" i="21"/>
  <c r="D4" i="21"/>
  <c r="D5" i="21"/>
  <c r="D6" i="21"/>
  <c r="D3" i="21"/>
  <c r="B40" i="15"/>
  <c r="F18" i="10"/>
  <c r="F17" i="10"/>
  <c r="F8" i="10"/>
  <c r="E8" i="10"/>
  <c r="E7" i="10"/>
  <c r="E15" i="10"/>
  <c r="K6" i="1"/>
  <c r="K5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D5" i="1"/>
  <c r="D4" i="1"/>
  <c r="J35" i="1"/>
  <c r="I4" i="1"/>
  <c r="J5" i="1"/>
  <c r="E5" i="1"/>
  <c r="C4" i="1"/>
  <c r="AD48" i="3"/>
  <c r="AD47" i="3"/>
  <c r="AD46" i="3"/>
  <c r="AD40" i="3"/>
  <c r="AD4" i="3"/>
  <c r="N41" i="3"/>
  <c r="N40" i="3"/>
  <c r="N33" i="3"/>
  <c r="O23" i="20" l="1"/>
  <c r="O25" i="20"/>
  <c r="O24" i="20"/>
  <c r="O22" i="20"/>
  <c r="F29" i="21"/>
  <c r="E14" i="21"/>
  <c r="F4" i="20"/>
  <c r="A22" i="20"/>
  <c r="B21" i="20"/>
  <c r="B8" i="19"/>
  <c r="B14" i="19" s="1"/>
  <c r="L2" i="19" a="1"/>
  <c r="L2" i="19" s="1"/>
  <c r="B21" i="19" s="1"/>
  <c r="B26" i="20" s="1"/>
  <c r="A21" i="19"/>
  <c r="A26" i="20" s="1"/>
  <c r="A20" i="19"/>
  <c r="A25" i="20" s="1"/>
  <c r="A19" i="19"/>
  <c r="A24" i="20" s="1"/>
  <c r="A18" i="19"/>
  <c r="A23" i="20" s="1"/>
  <c r="G16" i="19"/>
  <c r="I16" i="19" s="1"/>
  <c r="F16" i="19"/>
  <c r="H16" i="19" s="1"/>
  <c r="O26" i="20" l="1"/>
  <c r="P4" i="19"/>
  <c r="M6" i="19"/>
  <c r="C13" i="19" s="1"/>
  <c r="O4" i="19"/>
  <c r="L3" i="19"/>
  <c r="C21" i="19" s="1"/>
  <c r="D21" i="19" s="1"/>
  <c r="M3" i="19"/>
  <c r="C20" i="19" s="1"/>
  <c r="L6" i="19"/>
  <c r="C12" i="19" s="1"/>
  <c r="N4" i="19"/>
  <c r="P2" i="19"/>
  <c r="B17" i="19" s="1"/>
  <c r="B22" i="20" s="1"/>
  <c r="L5" i="19"/>
  <c r="E12" i="19" s="1"/>
  <c r="N6" i="19"/>
  <c r="P5" i="19"/>
  <c r="M4" i="19"/>
  <c r="B7" i="19" s="1"/>
  <c r="O2" i="19"/>
  <c r="B18" i="19" s="1"/>
  <c r="B23" i="20" s="1"/>
  <c r="O5" i="19"/>
  <c r="L4" i="19"/>
  <c r="B5" i="19" s="1"/>
  <c r="N2" i="19"/>
  <c r="B19" i="19" s="1"/>
  <c r="B24" i="20" s="1"/>
  <c r="N3" i="19"/>
  <c r="C19" i="19" s="1"/>
  <c r="N5" i="19"/>
  <c r="P3" i="19"/>
  <c r="C17" i="19" s="1"/>
  <c r="M2" i="19"/>
  <c r="B20" i="19" s="1"/>
  <c r="B25" i="20" s="1"/>
  <c r="O6" i="19"/>
  <c r="P6" i="19"/>
  <c r="M5" i="19"/>
  <c r="B13" i="19" s="1"/>
  <c r="L9" i="19" s="1"/>
  <c r="L10" i="19" s="1"/>
  <c r="O3" i="19"/>
  <c r="C18" i="19" s="1"/>
  <c r="G17" i="19" l="1"/>
  <c r="I17" i="19" s="1"/>
  <c r="C14" i="19"/>
  <c r="B4" i="19" s="1"/>
  <c r="E21" i="19"/>
  <c r="D13" i="19"/>
  <c r="D17" i="19"/>
  <c r="E17" i="19" s="1"/>
  <c r="B12" i="19"/>
  <c r="D12" i="19" s="1"/>
  <c r="D18" i="19"/>
  <c r="E18" i="19" s="1"/>
  <c r="D20" i="19"/>
  <c r="E20" i="19" s="1"/>
  <c r="L11" i="19"/>
  <c r="F18" i="19" s="1"/>
  <c r="H18" i="19" s="1"/>
  <c r="L12" i="19"/>
  <c r="F19" i="19" s="1"/>
  <c r="H19" i="19" s="1"/>
  <c r="L13" i="19"/>
  <c r="F20" i="19" s="1"/>
  <c r="H20" i="19" s="1"/>
  <c r="L14" i="19"/>
  <c r="D19" i="19"/>
  <c r="E19" i="19" s="1"/>
  <c r="F17" i="19"/>
  <c r="H17" i="19" s="1"/>
  <c r="F12" i="19" l="1"/>
  <c r="G20" i="19"/>
  <c r="I20" i="19" s="1"/>
  <c r="G19" i="19"/>
  <c r="I19" i="19" s="1"/>
  <c r="B6" i="19"/>
  <c r="G18" i="19"/>
  <c r="I18" i="19" s="1"/>
  <c r="F21" i="19"/>
  <c r="H21" i="19" s="1"/>
  <c r="G21" i="19"/>
  <c r="I21" i="19" s="1"/>
  <c r="F3" i="11" l="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2" i="11"/>
  <c r="D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F4" i="18"/>
  <c r="F5" i="18"/>
  <c r="F6" i="18"/>
  <c r="F3" i="18"/>
  <c r="D5" i="18"/>
  <c r="D6" i="18"/>
  <c r="D4" i="18"/>
  <c r="D3" i="18"/>
  <c r="E3" i="18" s="1"/>
  <c r="G5" i="18" l="1"/>
  <c r="D12" i="18"/>
  <c r="G4" i="18"/>
  <c r="G6" i="18"/>
  <c r="G3" i="18"/>
  <c r="E6" i="18"/>
  <c r="E5" i="18"/>
  <c r="E4" i="18"/>
  <c r="I40" i="15"/>
  <c r="J43" i="15" s="1"/>
  <c r="T42" i="15"/>
  <c r="U43" i="15"/>
  <c r="V44" i="15"/>
  <c r="S41" i="15"/>
  <c r="T32" i="15"/>
  <c r="U33" i="15"/>
  <c r="S31" i="15"/>
  <c r="T24" i="15"/>
  <c r="S23" i="15"/>
  <c r="S17" i="15"/>
  <c r="C43" i="15"/>
  <c r="H4" i="15"/>
  <c r="H5" i="15"/>
  <c r="H6" i="15"/>
  <c r="H7" i="15"/>
  <c r="H3" i="15"/>
  <c r="V9" i="15"/>
  <c r="G4" i="15"/>
  <c r="G5" i="15"/>
  <c r="G6" i="15"/>
  <c r="G7" i="15"/>
  <c r="G8" i="15"/>
  <c r="G3" i="15"/>
  <c r="F4" i="15"/>
  <c r="F5" i="15"/>
  <c r="F6" i="15"/>
  <c r="F7" i="15"/>
  <c r="F8" i="15"/>
  <c r="F9" i="15"/>
  <c r="F3" i="15"/>
  <c r="E4" i="15"/>
  <c r="E5" i="15"/>
  <c r="E6" i="15"/>
  <c r="E7" i="15"/>
  <c r="E8" i="15"/>
  <c r="E9" i="15"/>
  <c r="E10" i="15"/>
  <c r="E3" i="15"/>
  <c r="D5" i="15"/>
  <c r="D6" i="15"/>
  <c r="D7" i="15"/>
  <c r="D8" i="15"/>
  <c r="D9" i="15"/>
  <c r="D10" i="15"/>
  <c r="D11" i="15"/>
  <c r="D12" i="15"/>
  <c r="D4" i="15"/>
  <c r="C4" i="15"/>
  <c r="C5" i="15"/>
  <c r="C6" i="15"/>
  <c r="C7" i="15"/>
  <c r="C8" i="15"/>
  <c r="C9" i="15"/>
  <c r="C10" i="15"/>
  <c r="C11" i="15"/>
  <c r="C3" i="15"/>
  <c r="B13" i="15"/>
  <c r="T9" i="15" s="1"/>
  <c r="W9" i="15" s="1"/>
  <c r="D13" i="18" l="1"/>
  <c r="F13" i="18" s="1"/>
  <c r="E11" i="18"/>
  <c r="F11" i="18" s="1"/>
  <c r="E12" i="18"/>
  <c r="F12" i="18" s="1"/>
  <c r="X9" i="15"/>
  <c r="Y9" i="15"/>
  <c r="U9" i="15"/>
  <c r="T8" i="15"/>
  <c r="T7" i="15"/>
  <c r="T6" i="15"/>
  <c r="T3" i="15"/>
  <c r="T5" i="15"/>
  <c r="T12" i="15"/>
  <c r="T4" i="15"/>
  <c r="T11" i="15"/>
  <c r="T10" i="15"/>
  <c r="E9" i="10"/>
  <c r="E10" i="10"/>
  <c r="E11" i="10"/>
  <c r="E12" i="10"/>
  <c r="E13" i="10"/>
  <c r="E14" i="10"/>
  <c r="I33" i="1"/>
  <c r="J33" i="1" s="1"/>
  <c r="I32" i="1"/>
  <c r="J32" i="1" s="1"/>
  <c r="I31" i="1"/>
  <c r="J31" i="1" s="1"/>
  <c r="I30" i="1"/>
  <c r="J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G8" i="10" l="1"/>
  <c r="H8" i="10" s="1"/>
  <c r="AA3" i="15"/>
  <c r="Z3" i="15"/>
  <c r="X3" i="15"/>
  <c r="V3" i="15"/>
  <c r="Y3" i="15"/>
  <c r="F14" i="18"/>
  <c r="G12" i="18" s="1"/>
  <c r="Y6" i="15"/>
  <c r="X6" i="15"/>
  <c r="V6" i="15"/>
  <c r="AA6" i="15"/>
  <c r="W6" i="15"/>
  <c r="Z6" i="15"/>
  <c r="X7" i="15"/>
  <c r="V7" i="15"/>
  <c r="Z7" i="15"/>
  <c r="Y7" i="15"/>
  <c r="AA7" i="15"/>
  <c r="W7" i="15"/>
  <c r="W10" i="15"/>
  <c r="X10" i="15"/>
  <c r="V10" i="15"/>
  <c r="W11" i="15"/>
  <c r="V11" i="15"/>
  <c r="Z4" i="15"/>
  <c r="Z13" i="15" s="1"/>
  <c r="B27" i="15" s="1"/>
  <c r="W4" i="15"/>
  <c r="X4" i="15"/>
  <c r="AA4" i="15"/>
  <c r="Y4" i="15"/>
  <c r="V4" i="15"/>
  <c r="Y8" i="15"/>
  <c r="X8" i="15"/>
  <c r="V8" i="15"/>
  <c r="Z8" i="15"/>
  <c r="W8" i="15"/>
  <c r="U12" i="15"/>
  <c r="W12" i="15"/>
  <c r="V12" i="15"/>
  <c r="Y5" i="15"/>
  <c r="X5" i="15"/>
  <c r="V5" i="15"/>
  <c r="V13" i="15" s="1"/>
  <c r="B24" i="15" s="1"/>
  <c r="Z5" i="15"/>
  <c r="AA5" i="15"/>
  <c r="W5" i="15"/>
  <c r="U5" i="15"/>
  <c r="U4" i="15"/>
  <c r="U3" i="15"/>
  <c r="U11" i="15"/>
  <c r="U6" i="15"/>
  <c r="U7" i="15"/>
  <c r="U10" i="15"/>
  <c r="U8" i="15"/>
  <c r="F7" i="10"/>
  <c r="G7" i="10" s="1"/>
  <c r="H7" i="10" s="1"/>
  <c r="F9" i="10"/>
  <c r="G9" i="10" s="1"/>
  <c r="H9" i="10" s="1"/>
  <c r="F14" i="10"/>
  <c r="G14" i="10" s="1"/>
  <c r="H14" i="10" s="1"/>
  <c r="F13" i="10"/>
  <c r="G13" i="10" s="1"/>
  <c r="H13" i="10" s="1"/>
  <c r="F12" i="10"/>
  <c r="G12" i="10" s="1"/>
  <c r="H12" i="10" s="1"/>
  <c r="F11" i="10"/>
  <c r="G11" i="10" s="1"/>
  <c r="H11" i="10" s="1"/>
  <c r="F10" i="10"/>
  <c r="G10" i="10" s="1"/>
  <c r="H10" i="10" s="1"/>
  <c r="H15" i="10" l="1"/>
  <c r="H6" i="18"/>
  <c r="K6" i="18" s="1"/>
  <c r="H3" i="18"/>
  <c r="K3" i="18" s="1"/>
  <c r="G11" i="18"/>
  <c r="G13" i="18"/>
  <c r="Y13" i="15"/>
  <c r="B26" i="15" s="1"/>
  <c r="AA13" i="15"/>
  <c r="B28" i="15" s="1"/>
  <c r="X13" i="15"/>
  <c r="B25" i="15" s="1"/>
  <c r="W13" i="15"/>
  <c r="U13" i="15"/>
  <c r="C37" i="1"/>
  <c r="C36" i="1"/>
  <c r="F36" i="1" s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5" i="1"/>
  <c r="E44" i="1" l="1"/>
  <c r="E47" i="1" s="1"/>
  <c r="E7" i="1"/>
  <c r="E9" i="1"/>
  <c r="E11" i="1"/>
  <c r="E13" i="1"/>
  <c r="E15" i="1"/>
  <c r="E17" i="1"/>
  <c r="E19" i="1"/>
  <c r="E21" i="1"/>
  <c r="E23" i="1"/>
  <c r="E25" i="1"/>
  <c r="E27" i="1"/>
  <c r="E29" i="1"/>
  <c r="E31" i="1"/>
  <c r="E33" i="1"/>
  <c r="D44" i="1"/>
  <c r="D45" i="1" s="1"/>
  <c r="D6" i="1"/>
  <c r="D8" i="1"/>
  <c r="D10" i="1"/>
  <c r="D12" i="1"/>
  <c r="D14" i="1"/>
  <c r="D16" i="1"/>
  <c r="D18" i="1"/>
  <c r="D20" i="1"/>
  <c r="D22" i="1"/>
  <c r="D24" i="1"/>
  <c r="D26" i="1"/>
  <c r="D28" i="1"/>
  <c r="D30" i="1"/>
  <c r="D32" i="1"/>
  <c r="F35" i="1"/>
  <c r="F37" i="1" s="1"/>
  <c r="E45" i="1"/>
  <c r="E6" i="1"/>
  <c r="E8" i="1"/>
  <c r="E10" i="1"/>
  <c r="E12" i="1"/>
  <c r="E14" i="1"/>
  <c r="E16" i="1"/>
  <c r="E18" i="1"/>
  <c r="E20" i="1"/>
  <c r="E22" i="1"/>
  <c r="E24" i="1"/>
  <c r="E26" i="1"/>
  <c r="E28" i="1"/>
  <c r="E30" i="1"/>
  <c r="E32" i="1"/>
  <c r="D7" i="1"/>
  <c r="D9" i="1"/>
  <c r="D11" i="1"/>
  <c r="D13" i="1"/>
  <c r="D15" i="1"/>
  <c r="D17" i="1"/>
  <c r="D19" i="1"/>
  <c r="D21" i="1"/>
  <c r="D23" i="1"/>
  <c r="D25" i="1"/>
  <c r="D27" i="1"/>
  <c r="D29" i="1"/>
  <c r="D31" i="1"/>
  <c r="D33" i="1"/>
  <c r="C24" i="15"/>
  <c r="D24" i="15" s="1"/>
  <c r="C23" i="15"/>
  <c r="B23" i="15"/>
  <c r="D23" i="15" s="1"/>
  <c r="I3" i="18"/>
  <c r="J3" i="18"/>
  <c r="I6" i="18"/>
  <c r="J6" i="18" s="1"/>
  <c r="H4" i="18"/>
  <c r="K4" i="18" s="1"/>
  <c r="H7" i="18"/>
  <c r="K7" i="18" s="1"/>
  <c r="H2" i="18"/>
  <c r="K2" i="18" s="1"/>
  <c r="G14" i="18"/>
  <c r="H5" i="18"/>
  <c r="K5" i="18" s="1"/>
  <c r="C25" i="15"/>
  <c r="D25" i="15" s="1"/>
  <c r="C26" i="15"/>
  <c r="D26" i="15" s="1"/>
  <c r="AD5" i="3"/>
  <c r="AD37" i="3" s="1"/>
  <c r="AD6" i="3"/>
  <c r="AD35" i="3" s="1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X3" i="3"/>
  <c r="X4" i="3" s="1"/>
  <c r="Y4" i="3" s="1"/>
  <c r="N42" i="3"/>
  <c r="V46" i="15" l="1"/>
  <c r="V41" i="15" s="1"/>
  <c r="W43" i="15"/>
  <c r="S49" i="15"/>
  <c r="S44" i="15" s="1"/>
  <c r="V33" i="15"/>
  <c r="U25" i="15"/>
  <c r="W47" i="15"/>
  <c r="V35" i="15"/>
  <c r="T50" i="15"/>
  <c r="T45" i="15" s="1"/>
  <c r="S38" i="15"/>
  <c r="S34" i="15" s="1"/>
  <c r="AD49" i="3"/>
  <c r="AD39" i="3"/>
  <c r="AD41" i="3" s="1"/>
  <c r="W48" i="15"/>
  <c r="U46" i="15"/>
  <c r="U41" i="15" s="1"/>
  <c r="V36" i="15"/>
  <c r="U35" i="15"/>
  <c r="U31" i="15" s="1"/>
  <c r="U50" i="15"/>
  <c r="U45" i="15" s="1"/>
  <c r="T49" i="15"/>
  <c r="T44" i="15" s="1"/>
  <c r="S37" i="15"/>
  <c r="S33" i="15" s="1"/>
  <c r="U26" i="15"/>
  <c r="V47" i="15"/>
  <c r="V42" i="15" s="1"/>
  <c r="W42" i="15"/>
  <c r="S48" i="15"/>
  <c r="S43" i="15" s="1"/>
  <c r="V32" i="15"/>
  <c r="T38" i="15"/>
  <c r="T34" i="15" s="1"/>
  <c r="U24" i="15"/>
  <c r="S28" i="15"/>
  <c r="S25" i="15" s="1"/>
  <c r="T18" i="15"/>
  <c r="V48" i="15"/>
  <c r="V43" i="15" s="1"/>
  <c r="T46" i="15"/>
  <c r="T41" i="15" s="1"/>
  <c r="T35" i="15"/>
  <c r="T31" i="15" s="1"/>
  <c r="T48" i="15"/>
  <c r="T43" i="15" s="1"/>
  <c r="S47" i="15"/>
  <c r="S42" i="15" s="1"/>
  <c r="T37" i="15"/>
  <c r="T33" i="15" s="1"/>
  <c r="V31" i="15"/>
  <c r="S36" i="15"/>
  <c r="S32" i="15" s="1"/>
  <c r="S27" i="15"/>
  <c r="S24" i="15" s="1"/>
  <c r="T28" i="15"/>
  <c r="T25" i="15" s="1"/>
  <c r="T17" i="15"/>
  <c r="T19" i="15"/>
  <c r="W49" i="15"/>
  <c r="U47" i="15"/>
  <c r="U42" i="15" s="1"/>
  <c r="V37" i="15"/>
  <c r="U36" i="15"/>
  <c r="U32" i="15" s="1"/>
  <c r="W41" i="15"/>
  <c r="V50" i="15"/>
  <c r="V45" i="15" s="1"/>
  <c r="U49" i="15"/>
  <c r="U44" i="15" s="1"/>
  <c r="U38" i="15"/>
  <c r="U34" i="15" s="1"/>
  <c r="E24" i="15"/>
  <c r="U23" i="15"/>
  <c r="U27" i="15"/>
  <c r="T26" i="15"/>
  <c r="T23" i="15" s="1"/>
  <c r="E26" i="15" s="1"/>
  <c r="S20" i="15"/>
  <c r="S18" i="15" s="1"/>
  <c r="C28" i="15"/>
  <c r="D28" i="15" s="1"/>
  <c r="W45" i="15" s="1"/>
  <c r="C27" i="15"/>
  <c r="D27" i="15" s="1"/>
  <c r="I4" i="18"/>
  <c r="J4" i="18" s="1"/>
  <c r="I5" i="18"/>
  <c r="J5" i="18" s="1"/>
  <c r="X5" i="3"/>
  <c r="Z4" i="3"/>
  <c r="R33" i="3"/>
  <c r="S33" i="3" s="1"/>
  <c r="T33" i="3" s="1"/>
  <c r="R32" i="3"/>
  <c r="S32" i="3" s="1"/>
  <c r="T32" i="3" s="1"/>
  <c r="R31" i="3"/>
  <c r="S31" i="3" s="1"/>
  <c r="T31" i="3" s="1"/>
  <c r="R30" i="3"/>
  <c r="S30" i="3" s="1"/>
  <c r="T30" i="3" s="1"/>
  <c r="R29" i="3"/>
  <c r="S29" i="3" s="1"/>
  <c r="T29" i="3" s="1"/>
  <c r="R28" i="3"/>
  <c r="S28" i="3" s="1"/>
  <c r="T28" i="3" s="1"/>
  <c r="R27" i="3"/>
  <c r="S27" i="3" s="1"/>
  <c r="T27" i="3" s="1"/>
  <c r="R26" i="3"/>
  <c r="S26" i="3" s="1"/>
  <c r="T26" i="3" s="1"/>
  <c r="R25" i="3"/>
  <c r="S25" i="3" s="1"/>
  <c r="T25" i="3" s="1"/>
  <c r="R24" i="3"/>
  <c r="S24" i="3" s="1"/>
  <c r="T24" i="3" s="1"/>
  <c r="R23" i="3"/>
  <c r="S23" i="3" s="1"/>
  <c r="T23" i="3" s="1"/>
  <c r="R22" i="3"/>
  <c r="S22" i="3" s="1"/>
  <c r="T22" i="3" s="1"/>
  <c r="R21" i="3"/>
  <c r="S21" i="3" s="1"/>
  <c r="T21" i="3" s="1"/>
  <c r="R20" i="3"/>
  <c r="S20" i="3" s="1"/>
  <c r="T20" i="3" s="1"/>
  <c r="R19" i="3"/>
  <c r="S19" i="3" s="1"/>
  <c r="T19" i="3" s="1"/>
  <c r="R18" i="3"/>
  <c r="S18" i="3" s="1"/>
  <c r="T18" i="3" s="1"/>
  <c r="R17" i="3"/>
  <c r="S17" i="3" s="1"/>
  <c r="T17" i="3" s="1"/>
  <c r="R16" i="3"/>
  <c r="S16" i="3" s="1"/>
  <c r="T16" i="3" s="1"/>
  <c r="R15" i="3"/>
  <c r="S15" i="3" s="1"/>
  <c r="T15" i="3" s="1"/>
  <c r="R14" i="3"/>
  <c r="S14" i="3" s="1"/>
  <c r="T14" i="3" s="1"/>
  <c r="R13" i="3"/>
  <c r="S13" i="3" s="1"/>
  <c r="T13" i="3" s="1"/>
  <c r="R12" i="3"/>
  <c r="S12" i="3" s="1"/>
  <c r="T12" i="3" s="1"/>
  <c r="R11" i="3"/>
  <c r="S11" i="3" s="1"/>
  <c r="T11" i="3" s="1"/>
  <c r="R10" i="3"/>
  <c r="S10" i="3" s="1"/>
  <c r="T10" i="3" s="1"/>
  <c r="R9" i="3"/>
  <c r="S9" i="3" s="1"/>
  <c r="T9" i="3" s="1"/>
  <c r="R8" i="3"/>
  <c r="S8" i="3" s="1"/>
  <c r="T8" i="3" s="1"/>
  <c r="R7" i="3"/>
  <c r="S7" i="3" s="1"/>
  <c r="T7" i="3" s="1"/>
  <c r="R6" i="3"/>
  <c r="S6" i="3" s="1"/>
  <c r="T6" i="3" s="1"/>
  <c r="T35" i="3" s="1"/>
  <c r="N6" i="3"/>
  <c r="O6" i="3"/>
  <c r="P6" i="3" s="1"/>
  <c r="N7" i="3"/>
  <c r="O7" i="3" s="1"/>
  <c r="P7" i="3" s="1"/>
  <c r="N8" i="3"/>
  <c r="O8" i="3" s="1"/>
  <c r="P8" i="3" s="1"/>
  <c r="N9" i="3"/>
  <c r="O9" i="3" s="1"/>
  <c r="P9" i="3" s="1"/>
  <c r="N10" i="3"/>
  <c r="O10" i="3" s="1"/>
  <c r="P10" i="3" s="1"/>
  <c r="N11" i="3"/>
  <c r="O11" i="3" s="1"/>
  <c r="P11" i="3" s="1"/>
  <c r="N12" i="3"/>
  <c r="O12" i="3" s="1"/>
  <c r="P12" i="3" s="1"/>
  <c r="N13" i="3"/>
  <c r="O13" i="3" s="1"/>
  <c r="P13" i="3" s="1"/>
  <c r="N14" i="3"/>
  <c r="O14" i="3" s="1"/>
  <c r="P14" i="3" s="1"/>
  <c r="N15" i="3"/>
  <c r="O15" i="3" s="1"/>
  <c r="P15" i="3" s="1"/>
  <c r="N16" i="3"/>
  <c r="O16" i="3" s="1"/>
  <c r="P16" i="3" s="1"/>
  <c r="N17" i="3"/>
  <c r="O17" i="3" s="1"/>
  <c r="P17" i="3" s="1"/>
  <c r="N18" i="3"/>
  <c r="O18" i="3" s="1"/>
  <c r="P18" i="3" s="1"/>
  <c r="N19" i="3"/>
  <c r="O19" i="3" s="1"/>
  <c r="P19" i="3" s="1"/>
  <c r="N20" i="3"/>
  <c r="O20" i="3" s="1"/>
  <c r="P20" i="3" s="1"/>
  <c r="N21" i="3"/>
  <c r="O21" i="3" s="1"/>
  <c r="P21" i="3" s="1"/>
  <c r="N22" i="3"/>
  <c r="O22" i="3" s="1"/>
  <c r="P22" i="3" s="1"/>
  <c r="N23" i="3"/>
  <c r="O23" i="3" s="1"/>
  <c r="P23" i="3" s="1"/>
  <c r="N24" i="3"/>
  <c r="O24" i="3" s="1"/>
  <c r="P24" i="3" s="1"/>
  <c r="N25" i="3"/>
  <c r="O25" i="3" s="1"/>
  <c r="P25" i="3" s="1"/>
  <c r="N26" i="3"/>
  <c r="O26" i="3" s="1"/>
  <c r="P26" i="3" s="1"/>
  <c r="N27" i="3"/>
  <c r="O27" i="3" s="1"/>
  <c r="P27" i="3" s="1"/>
  <c r="N28" i="3"/>
  <c r="O28" i="3" s="1"/>
  <c r="P28" i="3" s="1"/>
  <c r="N29" i="3"/>
  <c r="O29" i="3" s="1"/>
  <c r="P29" i="3" s="1"/>
  <c r="N30" i="3"/>
  <c r="O30" i="3" s="1"/>
  <c r="P30" i="3" s="1"/>
  <c r="N31" i="3"/>
  <c r="O31" i="3" s="1"/>
  <c r="P31" i="3" s="1"/>
  <c r="N32" i="3"/>
  <c r="O32" i="3" s="1"/>
  <c r="P32" i="3" s="1"/>
  <c r="O33" i="3"/>
  <c r="P33" i="3" s="1"/>
  <c r="C35" i="3"/>
  <c r="C3" i="3" s="1"/>
  <c r="D3" i="3" s="1"/>
  <c r="P35" i="3" l="1"/>
  <c r="C32" i="3"/>
  <c r="D32" i="3" s="1"/>
  <c r="F32" i="3" s="1"/>
  <c r="C30" i="3"/>
  <c r="D30" i="3" s="1"/>
  <c r="C28" i="3"/>
  <c r="D28" i="3" s="1"/>
  <c r="H28" i="3" s="1"/>
  <c r="I28" i="3" s="1"/>
  <c r="C26" i="3"/>
  <c r="D26" i="3" s="1"/>
  <c r="F26" i="3" s="1"/>
  <c r="C24" i="3"/>
  <c r="D24" i="3" s="1"/>
  <c r="F24" i="3" s="1"/>
  <c r="C22" i="3"/>
  <c r="D22" i="3" s="1"/>
  <c r="C20" i="3"/>
  <c r="D20" i="3" s="1"/>
  <c r="H20" i="3" s="1"/>
  <c r="I20" i="3" s="1"/>
  <c r="C18" i="3"/>
  <c r="D18" i="3" s="1"/>
  <c r="F18" i="3" s="1"/>
  <c r="C16" i="3"/>
  <c r="D16" i="3" s="1"/>
  <c r="H16" i="3" s="1"/>
  <c r="I16" i="3" s="1"/>
  <c r="C14" i="3"/>
  <c r="D14" i="3" s="1"/>
  <c r="C12" i="3"/>
  <c r="D12" i="3" s="1"/>
  <c r="F12" i="3" s="1"/>
  <c r="C10" i="3"/>
  <c r="D10" i="3" s="1"/>
  <c r="F10" i="3" s="1"/>
  <c r="C8" i="3"/>
  <c r="D8" i="3" s="1"/>
  <c r="F8" i="3" s="1"/>
  <c r="C6" i="3"/>
  <c r="D6" i="3" s="1"/>
  <c r="C4" i="3"/>
  <c r="D4" i="3" s="1"/>
  <c r="H4" i="3" s="1"/>
  <c r="I4" i="3" s="1"/>
  <c r="C33" i="3"/>
  <c r="D33" i="3" s="1"/>
  <c r="C31" i="3"/>
  <c r="D31" i="3" s="1"/>
  <c r="H31" i="3" s="1"/>
  <c r="I31" i="3" s="1"/>
  <c r="C29" i="3"/>
  <c r="D29" i="3" s="1"/>
  <c r="C27" i="3"/>
  <c r="D27" i="3" s="1"/>
  <c r="H27" i="3" s="1"/>
  <c r="I27" i="3" s="1"/>
  <c r="C25" i="3"/>
  <c r="D25" i="3" s="1"/>
  <c r="C23" i="3"/>
  <c r="D23" i="3" s="1"/>
  <c r="H23" i="3" s="1"/>
  <c r="I23" i="3" s="1"/>
  <c r="C21" i="3"/>
  <c r="D21" i="3" s="1"/>
  <c r="C19" i="3"/>
  <c r="D19" i="3" s="1"/>
  <c r="H19" i="3" s="1"/>
  <c r="I19" i="3" s="1"/>
  <c r="C17" i="3"/>
  <c r="D17" i="3" s="1"/>
  <c r="C15" i="3"/>
  <c r="D15" i="3" s="1"/>
  <c r="H15" i="3" s="1"/>
  <c r="I15" i="3" s="1"/>
  <c r="C13" i="3"/>
  <c r="D13" i="3" s="1"/>
  <c r="C11" i="3"/>
  <c r="D11" i="3" s="1"/>
  <c r="H11" i="3" s="1"/>
  <c r="I11" i="3" s="1"/>
  <c r="C9" i="3"/>
  <c r="D9" i="3" s="1"/>
  <c r="C7" i="3"/>
  <c r="D7" i="3" s="1"/>
  <c r="H7" i="3" s="1"/>
  <c r="I7" i="3" s="1"/>
  <c r="C5" i="3"/>
  <c r="D5" i="3" s="1"/>
  <c r="W46" i="15"/>
  <c r="W44" i="15"/>
  <c r="S50" i="15"/>
  <c r="S45" i="15" s="1"/>
  <c r="V34" i="15"/>
  <c r="E25" i="15"/>
  <c r="E27" i="15"/>
  <c r="E28" i="15"/>
  <c r="X6" i="3"/>
  <c r="Y5" i="3"/>
  <c r="Z5" i="3" s="1"/>
  <c r="F25" i="3"/>
  <c r="E25" i="3"/>
  <c r="H25" i="3"/>
  <c r="I25" i="3" s="1"/>
  <c r="F17" i="3"/>
  <c r="E17" i="3"/>
  <c r="H17" i="3"/>
  <c r="I17" i="3" s="1"/>
  <c r="F9" i="3"/>
  <c r="E9" i="3"/>
  <c r="H9" i="3"/>
  <c r="I9" i="3" s="1"/>
  <c r="H32" i="3"/>
  <c r="I32" i="3" s="1"/>
  <c r="E32" i="3"/>
  <c r="H24" i="3"/>
  <c r="I24" i="3" s="1"/>
  <c r="E16" i="3"/>
  <c r="F16" i="3"/>
  <c r="H8" i="3"/>
  <c r="I8" i="3" s="1"/>
  <c r="F33" i="3"/>
  <c r="E33" i="3"/>
  <c r="H33" i="3"/>
  <c r="I33" i="3" s="1"/>
  <c r="H29" i="3"/>
  <c r="I29" i="3" s="1"/>
  <c r="F29" i="3"/>
  <c r="E29" i="3"/>
  <c r="H13" i="3"/>
  <c r="I13" i="3" s="1"/>
  <c r="F13" i="3"/>
  <c r="E13" i="3"/>
  <c r="H5" i="3"/>
  <c r="I5" i="3" s="1"/>
  <c r="F5" i="3"/>
  <c r="E5" i="3"/>
  <c r="F3" i="3"/>
  <c r="E3" i="3"/>
  <c r="C36" i="3"/>
  <c r="H3" i="3"/>
  <c r="E28" i="3"/>
  <c r="F28" i="3"/>
  <c r="F20" i="3"/>
  <c r="H12" i="3"/>
  <c r="I12" i="3" s="1"/>
  <c r="E12" i="3"/>
  <c r="F4" i="3"/>
  <c r="H21" i="3"/>
  <c r="I21" i="3" s="1"/>
  <c r="F21" i="3"/>
  <c r="E21" i="3"/>
  <c r="E23" i="3"/>
  <c r="E7" i="3"/>
  <c r="F23" i="3"/>
  <c r="F7" i="3"/>
  <c r="H10" i="3"/>
  <c r="I10" i="3" s="1"/>
  <c r="E30" i="3"/>
  <c r="E22" i="3"/>
  <c r="E14" i="3"/>
  <c r="E6" i="3"/>
  <c r="H26" i="3"/>
  <c r="I26" i="3" s="1"/>
  <c r="H18" i="3"/>
  <c r="I18" i="3" s="1"/>
  <c r="E11" i="3"/>
  <c r="E26" i="3"/>
  <c r="E18" i="3"/>
  <c r="E10" i="3"/>
  <c r="E27" i="3"/>
  <c r="F27" i="3"/>
  <c r="F11" i="3"/>
  <c r="U29" i="4"/>
  <c r="F19" i="3" l="1"/>
  <c r="E19" i="3"/>
  <c r="F15" i="3"/>
  <c r="F31" i="3"/>
  <c r="E15" i="3"/>
  <c r="E31" i="3"/>
  <c r="E4" i="3"/>
  <c r="E20" i="3"/>
  <c r="E8" i="3"/>
  <c r="E24" i="3"/>
  <c r="F6" i="3"/>
  <c r="C38" i="3" s="1"/>
  <c r="H6" i="3"/>
  <c r="I6" i="3" s="1"/>
  <c r="F14" i="3"/>
  <c r="H14" i="3"/>
  <c r="I14" i="3" s="1"/>
  <c r="F22" i="3"/>
  <c r="H22" i="3"/>
  <c r="I22" i="3" s="1"/>
  <c r="F30" i="3"/>
  <c r="H30" i="3"/>
  <c r="I30" i="3" s="1"/>
  <c r="X7" i="3"/>
  <c r="Y6" i="3"/>
  <c r="Z6" i="3" s="1"/>
  <c r="I3" i="3"/>
  <c r="I36" i="3" s="1"/>
  <c r="I35" i="3"/>
  <c r="C37" i="3"/>
  <c r="C39" i="3" l="1"/>
  <c r="C40" i="3"/>
  <c r="X8" i="3"/>
  <c r="Y7" i="3"/>
  <c r="Z7" i="3" s="1"/>
  <c r="X9" i="3" l="1"/>
  <c r="Y8" i="3"/>
  <c r="Z8" i="3" s="1"/>
  <c r="X10" i="3" l="1"/>
  <c r="Y9" i="3"/>
  <c r="Z9" i="3" s="1"/>
  <c r="X11" i="3" l="1"/>
  <c r="Y10" i="3"/>
  <c r="Z10" i="3" s="1"/>
  <c r="X12" i="3" l="1"/>
  <c r="Y11" i="3"/>
  <c r="Z11" i="3" s="1"/>
  <c r="X13" i="3" l="1"/>
  <c r="Y12" i="3"/>
  <c r="Z12" i="3" s="1"/>
  <c r="X14" i="3" l="1"/>
  <c r="Y13" i="3"/>
  <c r="Z13" i="3" s="1"/>
  <c r="X15" i="3" l="1"/>
  <c r="Y14" i="3"/>
  <c r="Z14" i="3" s="1"/>
  <c r="X16" i="3" l="1"/>
  <c r="Y15" i="3"/>
  <c r="Z15" i="3" s="1"/>
  <c r="X17" i="3" l="1"/>
  <c r="Y16" i="3"/>
  <c r="Z16" i="3" s="1"/>
  <c r="X18" i="3" l="1"/>
  <c r="Y17" i="3"/>
  <c r="Z17" i="3" s="1"/>
  <c r="X19" i="3" l="1"/>
  <c r="Y18" i="3"/>
  <c r="Z18" i="3" s="1"/>
  <c r="X20" i="3" l="1"/>
  <c r="Y19" i="3"/>
  <c r="Z19" i="3" s="1"/>
  <c r="X21" i="3" l="1"/>
  <c r="Y20" i="3"/>
  <c r="Z20" i="3" s="1"/>
  <c r="X22" i="3" l="1"/>
  <c r="Y21" i="3"/>
  <c r="Z21" i="3" s="1"/>
  <c r="X23" i="3" l="1"/>
  <c r="Y22" i="3"/>
  <c r="Z22" i="3" s="1"/>
  <c r="X24" i="3" l="1"/>
  <c r="Y23" i="3"/>
  <c r="Z23" i="3" s="1"/>
  <c r="X25" i="3" l="1"/>
  <c r="Y24" i="3"/>
  <c r="Z24" i="3" s="1"/>
  <c r="X26" i="3" l="1"/>
  <c r="Y25" i="3"/>
  <c r="Z25" i="3" s="1"/>
  <c r="X27" i="3" l="1"/>
  <c r="Y26" i="3"/>
  <c r="Z26" i="3" s="1"/>
  <c r="X28" i="3" l="1"/>
  <c r="Y27" i="3"/>
  <c r="Z27" i="3" s="1"/>
  <c r="X29" i="3" l="1"/>
  <c r="Y28" i="3"/>
  <c r="Z28" i="3" s="1"/>
  <c r="X30" i="3" l="1"/>
  <c r="Y29" i="3"/>
  <c r="Z29" i="3" s="1"/>
  <c r="X31" i="3" l="1"/>
  <c r="Y30" i="3"/>
  <c r="Z30" i="3" s="1"/>
  <c r="X32" i="3" l="1"/>
  <c r="Y31" i="3"/>
  <c r="Z31" i="3" s="1"/>
  <c r="X33" i="3" l="1"/>
  <c r="Y32" i="3"/>
  <c r="Z32" i="3" s="1"/>
  <c r="Y33" i="3" l="1"/>
  <c r="Z33" i="3" s="1"/>
  <c r="X41" i="3"/>
  <c r="X42" i="3" s="1"/>
  <c r="X43" i="3" s="1"/>
  <c r="X44" i="3" s="1"/>
  <c r="Z35" i="3"/>
</calcChain>
</file>

<file path=xl/sharedStrings.xml><?xml version="1.0" encoding="utf-8"?>
<sst xmlns="http://schemas.openxmlformats.org/spreadsheetml/2006/main" count="348" uniqueCount="215">
  <si>
    <t>t</t>
  </si>
  <si>
    <t>G(t)</t>
  </si>
  <si>
    <t>H(T)</t>
  </si>
  <si>
    <t>I(T)</t>
  </si>
  <si>
    <t>Z(T)</t>
  </si>
  <si>
    <t xml:space="preserve"> </t>
  </si>
  <si>
    <t>Series I (n = 31)</t>
  </si>
  <si>
    <t>Series H (n = 31)</t>
  </si>
  <si>
    <t>Series G (n = 31)</t>
  </si>
  <si>
    <t>Table 4-1 (n = 24)</t>
  </si>
  <si>
    <t>S</t>
  </si>
  <si>
    <t>Z(t)</t>
  </si>
  <si>
    <t>Qtr</t>
  </si>
  <si>
    <t>Year</t>
  </si>
  <si>
    <t>Part-time Unemployment Rates (in %), New Zealand 1992-1994</t>
  </si>
  <si>
    <t>Quarterly Data</t>
  </si>
  <si>
    <t>SimData</t>
  </si>
  <si>
    <t>Monthly Data</t>
  </si>
  <si>
    <t>MonthlyEmploy</t>
  </si>
  <si>
    <t>Electric Utility in California (Monthly)</t>
  </si>
  <si>
    <t>Zt</t>
  </si>
  <si>
    <t>Table 6-5</t>
  </si>
  <si>
    <t>Table 6-8</t>
  </si>
  <si>
    <t>year</t>
  </si>
  <si>
    <t>Zt (Quarterly Demand)</t>
  </si>
  <si>
    <t>k</t>
  </si>
  <si>
    <t>I_hat(t)</t>
  </si>
  <si>
    <t>e(t)</t>
  </si>
  <si>
    <t xml:space="preserve">e_bar = </t>
  </si>
  <si>
    <t>I_bar =</t>
  </si>
  <si>
    <t>|e(t)|</t>
  </si>
  <si>
    <t>MAD =</t>
  </si>
  <si>
    <t>e(t)^2</t>
  </si>
  <si>
    <t xml:space="preserve">SSE = </t>
  </si>
  <si>
    <t>MSE =</t>
  </si>
  <si>
    <t xml:space="preserve">RSE = </t>
  </si>
  <si>
    <t>PE(t)</t>
  </si>
  <si>
    <t>MPE =</t>
  </si>
  <si>
    <t>MAPE =</t>
  </si>
  <si>
    <t>|PE(t)|</t>
  </si>
  <si>
    <t>MAPE &lt; 10%</t>
  </si>
  <si>
    <t>MAPE &gt; 50%</t>
  </si>
  <si>
    <t>highly accurate</t>
  </si>
  <si>
    <t>good</t>
  </si>
  <si>
    <t>reasonable</t>
  </si>
  <si>
    <t>inaccurate</t>
  </si>
  <si>
    <t>10% &lt; MAPE &lt; 20%</t>
  </si>
  <si>
    <t>20 % &lt; MAPE &lt; 50%</t>
  </si>
  <si>
    <t>- The absolute error is on average 4.34% of the observed value.</t>
  </si>
  <si>
    <t>- The absolute error is on average 3.16 units.</t>
  </si>
  <si>
    <t>INTERPRETATIONS</t>
  </si>
  <si>
    <t>MAPE CRITERIA</t>
  </si>
  <si>
    <t>SMA-3</t>
  </si>
  <si>
    <t xml:space="preserve">SMA-3 MAPE = </t>
  </si>
  <si>
    <t>WMA-3</t>
  </si>
  <si>
    <t>WMA-3 MAPE =</t>
  </si>
  <si>
    <t>(0.2, 0.3, 0.5)</t>
  </si>
  <si>
    <t>SIMPLE MOVING AVERAGE</t>
  </si>
  <si>
    <t>WEIGHTED MOVING AVERAGE</t>
  </si>
  <si>
    <t>ABSOLUTE MEASURES</t>
  </si>
  <si>
    <t>RELATIVE MEASURES</t>
  </si>
  <si>
    <t>The series is irregular. Thus, we can use smoothing methods on it.</t>
  </si>
  <si>
    <t>NOTE:</t>
  </si>
  <si>
    <t>SES(0.3)</t>
  </si>
  <si>
    <t>SINGLE EXPONENTIAL SMOOTHING</t>
  </si>
  <si>
    <t>SES(0.3) MAPE =</t>
  </si>
  <si>
    <t>- Assume that the forecast at t = 1  is the same to make the formula work.</t>
  </si>
  <si>
    <t>- Because there are no actual values for t = 32, we simply make a naïve forecast.</t>
  </si>
  <si>
    <t>(1-B)*I(t)</t>
  </si>
  <si>
    <t>b =</t>
  </si>
  <si>
    <t>n =</t>
  </si>
  <si>
    <t>s =</t>
  </si>
  <si>
    <t>t(0.025, 29) =</t>
  </si>
  <si>
    <t>t_computed =</t>
  </si>
  <si>
    <t>p-value =</t>
  </si>
  <si>
    <t>Since abs(t_computed) &lt; t_critical,  we do not reject Ho.</t>
  </si>
  <si>
    <t>Thus, we can conclude that Series I has no significant trend.</t>
  </si>
  <si>
    <t>(1-step ahead forecast)</t>
  </si>
  <si>
    <t>FIRST DIFFERENCES</t>
  </si>
  <si>
    <t>(1-B)G(t)</t>
  </si>
  <si>
    <t>G(t+1)</t>
  </si>
  <si>
    <t>m = 1</t>
  </si>
  <si>
    <t>- no observed value for</t>
  </si>
  <si>
    <t>32 so use forecast instead</t>
  </si>
  <si>
    <t>G(t+2)</t>
  </si>
  <si>
    <t>m = 2</t>
  </si>
  <si>
    <t>t-computed</t>
  </si>
  <si>
    <t xml:space="preserve">p-value = </t>
  </si>
  <si>
    <t>- The series increases by 2.94 for every succeeding period.</t>
  </si>
  <si>
    <t>- m-step ahead forecast: F_(t+m) = Z_t + m*b</t>
  </si>
  <si>
    <t>- Since abs(t_computed) &gt; t_critical,  we reject Ho.</t>
  </si>
  <si>
    <t>Thus, we can conclude that Series G has a significant trend.</t>
  </si>
  <si>
    <t>(1-B)^2G(t)</t>
  </si>
  <si>
    <t>- Second differencing is used to take care of nonconstant variance.</t>
  </si>
  <si>
    <t>- Another way is to take the log transformation.</t>
  </si>
  <si>
    <t>- First differencing is used to take care of nonconstant mean.</t>
  </si>
  <si>
    <t>SECOND-ORDER (ORDINARY) DIFFERENCING</t>
  </si>
  <si>
    <t>FIRST-ORDER (ORDINARY) DIFFERENCING</t>
  </si>
  <si>
    <t>(1-B^1)^2*Z_t VS. (1-B^2)^1*Z_t</t>
  </si>
  <si>
    <t>In general, (1-B^m)^n*Z_t</t>
  </si>
  <si>
    <t>- The exponent m associated with the backshift operator B is the seasonality</t>
  </si>
  <si>
    <t>- The exponent n associated with the term (1-B^n) is the order of differencing</t>
  </si>
  <si>
    <t>(1-B^4)*Z_t</t>
  </si>
  <si>
    <t>- The series decreases by 0.7 for every succeeding quarter.</t>
  </si>
  <si>
    <t>F(t)</t>
  </si>
  <si>
    <t>- forecast: F_(t) = Z_(t-s) + *b</t>
  </si>
  <si>
    <t>Zbar =</t>
  </si>
  <si>
    <t>Z(t + 1)</t>
  </si>
  <si>
    <t>Z(t - 1)</t>
  </si>
  <si>
    <t>Z(t + 2)</t>
  </si>
  <si>
    <t>Z(t + 3)</t>
  </si>
  <si>
    <t>Z(t + 4)</t>
  </si>
  <si>
    <t>stationary?</t>
  </si>
  <si>
    <t>Yes, because:</t>
  </si>
  <si>
    <t>- no trend (i.e., mean is constant)</t>
  </si>
  <si>
    <t>- data does not have a megaphone shape (i.e., constant variance)</t>
  </si>
  <si>
    <t>k = 0</t>
  </si>
  <si>
    <t>k = 3</t>
  </si>
  <si>
    <t>k = 4</t>
  </si>
  <si>
    <t>num</t>
  </si>
  <si>
    <t>den</t>
  </si>
  <si>
    <t>(Z(t)-Zbar)^2</t>
  </si>
  <si>
    <t>Z(t) - Zbar</t>
  </si>
  <si>
    <t>(Z(t)-Zbar)(Z(t + 1) - Zbar)</t>
  </si>
  <si>
    <t>k = 1</t>
  </si>
  <si>
    <t>den =</t>
  </si>
  <si>
    <t>sum =</t>
  </si>
  <si>
    <t>sample acf</t>
  </si>
  <si>
    <t>sample pacf</t>
  </si>
  <si>
    <t>k = -1</t>
  </si>
  <si>
    <t>(Z(t)-Zbar)(Z(t - 1) - Zbar)</t>
  </si>
  <si>
    <t>(Z(t)-Zbar)(Z(t + 2) - Zbar)</t>
  </si>
  <si>
    <t>k = 2</t>
  </si>
  <si>
    <t>(Z(t)-Zbar)(Z(t + 4) - Zbar)</t>
  </si>
  <si>
    <t>k = 5</t>
  </si>
  <si>
    <t>Z(t + 5)</t>
  </si>
  <si>
    <t>(Z(t)-Zbar)(Z(t + 5) - Zbar)</t>
  </si>
  <si>
    <t>Under H_0 : rho_k = 0 (for k != 0)</t>
  </si>
  <si>
    <t>SE(rho_k) = 1/sqrt(n)</t>
  </si>
  <si>
    <t xml:space="preserve">SE(rho_k) = </t>
  </si>
  <si>
    <t>95% Critical Limits for white noise:</t>
  </si>
  <si>
    <t>0 +- 1.96(0.316228) =</t>
  </si>
  <si>
    <t>Since there are no ACF values which are less than/exceed the critical</t>
  </si>
  <si>
    <t>limit, there is sufficient evidence to conclude that the series is white noise.</t>
  </si>
  <si>
    <t>lag (+/-)</t>
  </si>
  <si>
    <t>num =</t>
  </si>
  <si>
    <t>Since there are no PACF values which are less than/exceed the critical</t>
  </si>
  <si>
    <t>Season</t>
  </si>
  <si>
    <t>Z_t</t>
  </si>
  <si>
    <t>TC</t>
  </si>
  <si>
    <t>- multiplicative model is more appropriate</t>
  </si>
  <si>
    <t>SI</t>
  </si>
  <si>
    <t>T</t>
  </si>
  <si>
    <t>C</t>
  </si>
  <si>
    <t>I</t>
  </si>
  <si>
    <t>Unadj. SI</t>
  </si>
  <si>
    <t>Adj. SI</t>
  </si>
  <si>
    <t xml:space="preserve">sbar = </t>
  </si>
  <si>
    <t>- always 3 for trimestral</t>
  </si>
  <si>
    <t>- For term 1, value is 62% of the usual/38% lower</t>
  </si>
  <si>
    <t>TCSI</t>
  </si>
  <si>
    <t>Z'(t)</t>
  </si>
  <si>
    <t>Q2</t>
  </si>
  <si>
    <t>Q3</t>
  </si>
  <si>
    <t>Q4</t>
  </si>
  <si>
    <t>Q</t>
  </si>
  <si>
    <t>MLRN with dummy variables (for the seasonal components)</t>
  </si>
  <si>
    <t>Z_t = a + b*t + b_2*Q2 + b_3*Q3 + b_4*Q4 (reference quarter is Q1)</t>
  </si>
  <si>
    <t>Calculations</t>
  </si>
  <si>
    <t>Regression Statistics</t>
  </si>
  <si>
    <t>Multiple R</t>
  </si>
  <si>
    <t>R Square, Standard Error</t>
  </si>
  <si>
    <t>R Square</t>
  </si>
  <si>
    <r>
      <t>F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df</t>
    </r>
  </si>
  <si>
    <t>Adjusted R Square</t>
  </si>
  <si>
    <r>
      <t xml:space="preserve">Regression </t>
    </r>
    <r>
      <rPr>
        <i/>
        <sz val="11"/>
        <rFont val="Calibri"/>
        <family val="2"/>
      </rPr>
      <t>SS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SS</t>
    </r>
  </si>
  <si>
    <t>Standard Error</t>
  </si>
  <si>
    <t>Observations</t>
  </si>
  <si>
    <t>Confidence level</t>
  </si>
  <si>
    <r>
      <t>t</t>
    </r>
    <r>
      <rPr>
        <sz val="11"/>
        <rFont val="Calibri"/>
        <family val="2"/>
      </rPr>
      <t xml:space="preserve"> Critical Value</t>
    </r>
  </si>
  <si>
    <t>ANOVA</t>
  </si>
  <si>
    <r>
      <t xml:space="preserve">Half Width </t>
    </r>
    <r>
      <rPr>
        <i/>
        <sz val="11"/>
        <rFont val="Calibri"/>
        <family val="2"/>
      </rPr>
      <t>b0</t>
    </r>
  </si>
  <si>
    <t>df</t>
  </si>
  <si>
    <t>SS</t>
  </si>
  <si>
    <t>MS</t>
  </si>
  <si>
    <t>F</t>
  </si>
  <si>
    <t>Significance F</t>
  </si>
  <si>
    <r>
      <t xml:space="preserve">Half Width </t>
    </r>
    <r>
      <rPr>
        <i/>
        <sz val="11"/>
        <rFont val="Calibri"/>
        <family val="2"/>
      </rPr>
      <t>b1</t>
    </r>
  </si>
  <si>
    <t>Regression</t>
  </si>
  <si>
    <r>
      <t xml:space="preserve">Half Width </t>
    </r>
    <r>
      <rPr>
        <i/>
        <sz val="11"/>
        <rFont val="Calibri"/>
        <family val="2"/>
      </rPr>
      <t>b2</t>
    </r>
  </si>
  <si>
    <t>Residual</t>
  </si>
  <si>
    <t>Total</t>
  </si>
  <si>
    <t>Coefficients</t>
  </si>
  <si>
    <t>t Stat</t>
  </si>
  <si>
    <t>P-value</t>
  </si>
  <si>
    <t>Intercept</t>
  </si>
  <si>
    <t>Regression Analysis</t>
  </si>
  <si>
    <r>
      <t xml:space="preserve">Half Width </t>
    </r>
    <r>
      <rPr>
        <i/>
        <sz val="11"/>
        <rFont val="Calibri"/>
        <family val="2"/>
      </rPr>
      <t>b3</t>
    </r>
    <r>
      <rPr>
        <sz val="11"/>
        <color theme="1"/>
        <rFont val="Calibri"/>
        <family val="2"/>
        <scheme val="minor"/>
      </rPr>
      <t/>
    </r>
  </si>
  <si>
    <t>b4 through b0 intercepts</t>
  </si>
  <si>
    <t>b4 through b0 Standard Error</t>
  </si>
  <si>
    <r>
      <t xml:space="preserve">Half Width </t>
    </r>
    <r>
      <rPr>
        <i/>
        <sz val="11"/>
        <rFont val="Calibri"/>
        <family val="2"/>
      </rPr>
      <t>b4</t>
    </r>
    <r>
      <rPr>
        <sz val="11"/>
        <color theme="1"/>
        <rFont val="Calibri"/>
        <family val="2"/>
        <scheme val="minor"/>
      </rPr>
      <t/>
    </r>
  </si>
  <si>
    <t>Z_t = a + b*t + b2*Q2 + b3*Q3 + b4*Q4 (reference quarter is Q1)</t>
  </si>
  <si>
    <t>Z_t = 62.88 + 1.98*t + 40.02*Q2 + 48.29*Q3 + 113.06*Q4</t>
  </si>
  <si>
    <t>- additive</t>
  </si>
  <si>
    <t>- center at 3rd value</t>
  </si>
  <si>
    <t>-  Interpretation of RSE????</t>
  </si>
  <si>
    <t>Unadj.</t>
  </si>
  <si>
    <t>Adj.</t>
  </si>
  <si>
    <t>Unadj</t>
  </si>
  <si>
    <t>Adj</t>
  </si>
  <si>
    <t>average</t>
  </si>
  <si>
    <t>- end at 15 because last four values should be centered at third value (15)</t>
  </si>
  <si>
    <t>Unadj S</t>
  </si>
  <si>
    <t>Adj S</t>
  </si>
  <si>
    <t xml:space="preserve">zbar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</si>
</sst>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rgb="FF00206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4"/>
      <color rgb="FF00B050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2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i/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5" fillId="0" borderId="0"/>
    <xf numFmtId="9" fontId="35" fillId="0" borderId="0" applyFont="0" applyFill="0" applyBorder="0" applyAlignment="0" applyProtection="0"/>
  </cellStyleXfs>
  <cellXfs count="93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1" fillId="0" borderId="0" xfId="0" applyFont="1"/>
    <xf numFmtId="0" fontId="19" fillId="33" borderId="0" xfId="0" applyFont="1" applyFill="1"/>
    <xf numFmtId="0" fontId="22" fillId="0" borderId="0" xfId="0" applyFont="1"/>
    <xf numFmtId="16" fontId="19" fillId="0" borderId="0" xfId="0" applyNumberFormat="1" applyFont="1"/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/>
    <xf numFmtId="0" fontId="14" fillId="0" borderId="0" xfId="0" applyFont="1"/>
    <xf numFmtId="0" fontId="2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8" fillId="0" borderId="0" xfId="0" applyFont="1" applyFill="1"/>
    <xf numFmtId="0" fontId="29" fillId="0" borderId="0" xfId="0" applyFont="1" applyFill="1"/>
    <xf numFmtId="0" fontId="28" fillId="0" borderId="0" xfId="0" applyFont="1" applyFill="1" applyAlignment="1">
      <alignment horizontal="right"/>
    </xf>
    <xf numFmtId="164" fontId="28" fillId="0" borderId="0" xfId="0" applyNumberFormat="1" applyFont="1"/>
    <xf numFmtId="164" fontId="28" fillId="0" borderId="0" xfId="0" applyNumberFormat="1" applyFont="1" applyFill="1"/>
    <xf numFmtId="164" fontId="29" fillId="0" borderId="0" xfId="0" applyNumberFormat="1" applyFont="1" applyFill="1"/>
    <xf numFmtId="0" fontId="30" fillId="0" borderId="10" xfId="0" applyFont="1" applyBorder="1"/>
    <xf numFmtId="0" fontId="19" fillId="0" borderId="0" xfId="0" applyFont="1" applyFill="1"/>
    <xf numFmtId="0" fontId="0" fillId="0" borderId="0" xfId="0" applyFill="1"/>
    <xf numFmtId="0" fontId="14" fillId="0" borderId="0" xfId="0" applyFont="1" applyFill="1"/>
    <xf numFmtId="0" fontId="0" fillId="0" borderId="0" xfId="0" applyAlignment="1">
      <alignment horizontal="left"/>
    </xf>
    <xf numFmtId="0" fontId="32" fillId="0" borderId="0" xfId="0" applyFont="1"/>
    <xf numFmtId="0" fontId="32" fillId="0" borderId="0" xfId="0" applyNumberFormat="1" applyFont="1"/>
    <xf numFmtId="0" fontId="32" fillId="0" borderId="11" xfId="0" applyFont="1" applyBorder="1"/>
    <xf numFmtId="0" fontId="0" fillId="0" borderId="10" xfId="0" applyBorder="1"/>
    <xf numFmtId="0" fontId="0" fillId="34" borderId="0" xfId="0" applyFill="1" applyAlignment="1">
      <alignment horizontal="center"/>
    </xf>
    <xf numFmtId="0" fontId="0" fillId="34" borderId="0" xfId="0" applyFill="1"/>
    <xf numFmtId="0" fontId="21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21" fillId="34" borderId="0" xfId="0" applyFont="1" applyFill="1"/>
    <xf numFmtId="0" fontId="19" fillId="34" borderId="0" xfId="0" applyFont="1" applyFill="1"/>
    <xf numFmtId="0" fontId="19" fillId="0" borderId="0" xfId="0" quotePrefix="1" applyFont="1"/>
    <xf numFmtId="0" fontId="19" fillId="0" borderId="0" xfId="0" applyFont="1" applyAlignment="1">
      <alignment horizontal="center"/>
    </xf>
    <xf numFmtId="0" fontId="19" fillId="0" borderId="0" xfId="0" applyFont="1" applyAlignment="1"/>
    <xf numFmtId="0" fontId="19" fillId="0" borderId="0" xfId="0" applyFont="1" applyAlignment="1">
      <alignment horizontal="right"/>
    </xf>
    <xf numFmtId="0" fontId="33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21" fillId="0" borderId="0" xfId="0" applyFont="1" applyAlignment="1"/>
    <xf numFmtId="0" fontId="34" fillId="0" borderId="0" xfId="0" applyFont="1" applyFill="1"/>
    <xf numFmtId="164" fontId="34" fillId="0" borderId="0" xfId="0" applyNumberFormat="1" applyFont="1" applyFill="1"/>
    <xf numFmtId="0" fontId="28" fillId="34" borderId="0" xfId="0" applyFont="1" applyFill="1"/>
    <xf numFmtId="164" fontId="28" fillId="34" borderId="0" xfId="0" applyNumberFormat="1" applyFont="1" applyFill="1"/>
    <xf numFmtId="0" fontId="0" fillId="0" borderId="0" xfId="0" quotePrefix="1"/>
    <xf numFmtId="0" fontId="0" fillId="0" borderId="0" xfId="0" applyFill="1" applyAlignment="1">
      <alignment horizontal="center"/>
    </xf>
    <xf numFmtId="0" fontId="18" fillId="0" borderId="0" xfId="0" quotePrefix="1" applyFont="1"/>
    <xf numFmtId="0" fontId="18" fillId="0" borderId="0" xfId="0" applyFont="1" applyFill="1"/>
    <xf numFmtId="0" fontId="36" fillId="0" borderId="0" xfId="42" applyFont="1"/>
    <xf numFmtId="0" fontId="37" fillId="0" borderId="0" xfId="42" applyFont="1"/>
    <xf numFmtId="165" fontId="37" fillId="0" borderId="0" xfId="42" applyNumberFormat="1" applyFont="1" applyFill="1" applyBorder="1"/>
    <xf numFmtId="0" fontId="39" fillId="0" borderId="12" xfId="42" applyFont="1" applyFill="1" applyBorder="1" applyAlignment="1">
      <alignment horizontal="centerContinuous"/>
    </xf>
    <xf numFmtId="0" fontId="38" fillId="0" borderId="12" xfId="42" applyFont="1" applyFill="1" applyBorder="1" applyAlignment="1">
      <alignment horizontal="centerContinuous"/>
    </xf>
    <xf numFmtId="0" fontId="38" fillId="0" borderId="0" xfId="42" applyFont="1"/>
    <xf numFmtId="0" fontId="37" fillId="0" borderId="0" xfId="42" applyFont="1" applyFill="1" applyBorder="1" applyAlignment="1"/>
    <xf numFmtId="165" fontId="37" fillId="0" borderId="0" xfId="42" applyNumberFormat="1" applyFont="1" applyFill="1" applyBorder="1" applyAlignment="1"/>
    <xf numFmtId="0" fontId="37" fillId="0" borderId="0" xfId="42" applyNumberFormat="1" applyFont="1" applyFill="1" applyBorder="1"/>
    <xf numFmtId="0" fontId="37" fillId="0" borderId="0" xfId="42" applyFont="1" applyFill="1"/>
    <xf numFmtId="165" fontId="37" fillId="0" borderId="0" xfId="42" applyNumberFormat="1" applyFont="1" applyFill="1"/>
    <xf numFmtId="165" fontId="37" fillId="0" borderId="0" xfId="42" applyNumberFormat="1" applyFont="1"/>
    <xf numFmtId="0" fontId="37" fillId="0" borderId="10" xfId="42" applyFont="1" applyFill="1" applyBorder="1" applyAlignment="1"/>
    <xf numFmtId="9" fontId="37" fillId="0" borderId="0" xfId="43" applyFont="1" applyFill="1"/>
    <xf numFmtId="0" fontId="38" fillId="0" borderId="0" xfId="42" applyFont="1" applyFill="1"/>
    <xf numFmtId="0" fontId="38" fillId="0" borderId="12" xfId="42" applyFont="1" applyFill="1" applyBorder="1" applyAlignment="1">
      <alignment horizontal="center"/>
    </xf>
    <xf numFmtId="165" fontId="37" fillId="0" borderId="10" xfId="42" applyNumberFormat="1" applyFont="1" applyFill="1" applyBorder="1" applyAlignment="1"/>
    <xf numFmtId="0" fontId="37" fillId="0" borderId="0" xfId="42" applyFont="1" applyBorder="1"/>
    <xf numFmtId="165" fontId="37" fillId="0" borderId="13" xfId="42" applyNumberFormat="1" applyFont="1" applyFill="1" applyBorder="1"/>
    <xf numFmtId="165" fontId="37" fillId="0" borderId="14" xfId="42" applyNumberFormat="1" applyFont="1" applyFill="1" applyBorder="1"/>
    <xf numFmtId="165" fontId="37" fillId="0" borderId="15" xfId="42" applyNumberFormat="1" applyFont="1" applyFill="1" applyBorder="1"/>
    <xf numFmtId="0" fontId="37" fillId="0" borderId="15" xfId="42" applyFont="1" applyBorder="1"/>
    <xf numFmtId="0" fontId="37" fillId="0" borderId="16" xfId="42" applyNumberFormat="1" applyFont="1" applyFill="1" applyBorder="1"/>
    <xf numFmtId="0" fontId="37" fillId="0" borderId="10" xfId="42" applyNumberFormat="1" applyFont="1" applyFill="1" applyBorder="1"/>
    <xf numFmtId="165" fontId="37" fillId="0" borderId="10" xfId="42" applyNumberFormat="1" applyFont="1" applyFill="1" applyBorder="1"/>
    <xf numFmtId="0" fontId="37" fillId="0" borderId="10" xfId="42" applyFont="1" applyBorder="1"/>
    <xf numFmtId="0" fontId="37" fillId="0" borderId="17" xfId="42" applyFont="1" applyBorder="1"/>
    <xf numFmtId="0" fontId="37" fillId="0" borderId="18" xfId="42" applyFont="1" applyBorder="1"/>
    <xf numFmtId="0" fontId="37" fillId="0" borderId="19" xfId="42" applyFont="1" applyBorder="1"/>
    <xf numFmtId="0" fontId="19" fillId="35" borderId="0" xfId="0" quotePrefix="1" applyFont="1" applyFill="1"/>
    <xf numFmtId="0" fontId="19" fillId="35" borderId="0" xfId="0" applyFont="1" applyFill="1"/>
    <xf numFmtId="0" fontId="32" fillId="0" borderId="0" xfId="0" applyFont="1" applyFill="1"/>
    <xf numFmtId="0" fontId="21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38" fillId="0" borderId="11" xfId="42" applyFont="1" applyFill="1" applyBorder="1" applyAlignment="1">
      <alignment horizontal="center"/>
    </xf>
    <xf numFmtId="0" fontId="38" fillId="0" borderId="0" xfId="42" applyFont="1" applyFill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31" fillId="0" borderId="0" xfId="0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Percent 2" xfId="43" xr:uid="{00000000-0005-0000-0000-000028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Smoothing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'SERIESI (Irregular)'!$B$2</c:f>
              <c:strCache>
                <c:ptCount val="1"/>
                <c:pt idx="0">
                  <c:v>I(T)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'SERIESI (Irregular)'!$B$3:$B$33</c:f>
              <c:numCache>
                <c:formatCode>General</c:formatCode>
                <c:ptCount val="31"/>
                <c:pt idx="0">
                  <c:v>77.42</c:v>
                </c:pt>
                <c:pt idx="1">
                  <c:v>78.790000000000006</c:v>
                </c:pt>
                <c:pt idx="2">
                  <c:v>80.069999999999993</c:v>
                </c:pt>
                <c:pt idx="3">
                  <c:v>79.53</c:v>
                </c:pt>
                <c:pt idx="4">
                  <c:v>81.17</c:v>
                </c:pt>
                <c:pt idx="5">
                  <c:v>75.78</c:v>
                </c:pt>
                <c:pt idx="6">
                  <c:v>72.8</c:v>
                </c:pt>
                <c:pt idx="7">
                  <c:v>72.78</c:v>
                </c:pt>
                <c:pt idx="8">
                  <c:v>72.37</c:v>
                </c:pt>
                <c:pt idx="9">
                  <c:v>69.239999999999995</c:v>
                </c:pt>
                <c:pt idx="10">
                  <c:v>71.48</c:v>
                </c:pt>
                <c:pt idx="11">
                  <c:v>69.77</c:v>
                </c:pt>
                <c:pt idx="12">
                  <c:v>70.599999999999994</c:v>
                </c:pt>
                <c:pt idx="13">
                  <c:v>67.34</c:v>
                </c:pt>
                <c:pt idx="14">
                  <c:v>66.61</c:v>
                </c:pt>
                <c:pt idx="15">
                  <c:v>65.8</c:v>
                </c:pt>
                <c:pt idx="16">
                  <c:v>66.11</c:v>
                </c:pt>
                <c:pt idx="17">
                  <c:v>66.83</c:v>
                </c:pt>
                <c:pt idx="18">
                  <c:v>71.8</c:v>
                </c:pt>
                <c:pt idx="19">
                  <c:v>72.55</c:v>
                </c:pt>
                <c:pt idx="20">
                  <c:v>72.81</c:v>
                </c:pt>
                <c:pt idx="21">
                  <c:v>69.260000000000005</c:v>
                </c:pt>
                <c:pt idx="22">
                  <c:v>71.11</c:v>
                </c:pt>
                <c:pt idx="23">
                  <c:v>74.569999999999993</c:v>
                </c:pt>
                <c:pt idx="24">
                  <c:v>75.13</c:v>
                </c:pt>
                <c:pt idx="25">
                  <c:v>73.81</c:v>
                </c:pt>
                <c:pt idx="26">
                  <c:v>75.819999999999993</c:v>
                </c:pt>
                <c:pt idx="27">
                  <c:v>74.03</c:v>
                </c:pt>
                <c:pt idx="28">
                  <c:v>71.510000000000005</c:v>
                </c:pt>
                <c:pt idx="29">
                  <c:v>72.12</c:v>
                </c:pt>
                <c:pt idx="30">
                  <c:v>69.83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6C-4627-8C2E-D963F160E7C0}"/>
            </c:ext>
          </c:extLst>
        </c:ser>
        <c:ser>
          <c:idx val="1"/>
          <c:order val="1"/>
          <c:tx>
            <c:strRef>
              <c:f>'SERIESI (Irregular)'!$C$2</c:f>
              <c:strCache>
                <c:ptCount val="1"/>
                <c:pt idx="0">
                  <c:v>I_hat(t)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'SERIESI (Irregular)'!$A$3:$A$33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'SERIESI (Irregular)'!$C$3:$C$33</c:f>
              <c:numCache>
                <c:formatCode>General</c:formatCode>
                <c:ptCount val="31"/>
                <c:pt idx="0">
                  <c:v>72.543225806451588</c:v>
                </c:pt>
                <c:pt idx="1">
                  <c:v>72.543225806451588</c:v>
                </c:pt>
                <c:pt idx="2">
                  <c:v>72.543225806451588</c:v>
                </c:pt>
                <c:pt idx="3">
                  <c:v>72.543225806451588</c:v>
                </c:pt>
                <c:pt idx="4">
                  <c:v>72.543225806451588</c:v>
                </c:pt>
                <c:pt idx="5">
                  <c:v>72.543225806451588</c:v>
                </c:pt>
                <c:pt idx="6">
                  <c:v>72.543225806451588</c:v>
                </c:pt>
                <c:pt idx="7">
                  <c:v>72.543225806451588</c:v>
                </c:pt>
                <c:pt idx="8">
                  <c:v>72.543225806451588</c:v>
                </c:pt>
                <c:pt idx="9">
                  <c:v>72.543225806451588</c:v>
                </c:pt>
                <c:pt idx="10">
                  <c:v>72.543225806451588</c:v>
                </c:pt>
                <c:pt idx="11">
                  <c:v>72.543225806451588</c:v>
                </c:pt>
                <c:pt idx="12">
                  <c:v>72.543225806451588</c:v>
                </c:pt>
                <c:pt idx="13">
                  <c:v>72.543225806451588</c:v>
                </c:pt>
                <c:pt idx="14">
                  <c:v>72.543225806451588</c:v>
                </c:pt>
                <c:pt idx="15">
                  <c:v>72.543225806451588</c:v>
                </c:pt>
                <c:pt idx="16">
                  <c:v>72.543225806451588</c:v>
                </c:pt>
                <c:pt idx="17">
                  <c:v>72.543225806451588</c:v>
                </c:pt>
                <c:pt idx="18">
                  <c:v>72.543225806451588</c:v>
                </c:pt>
                <c:pt idx="19">
                  <c:v>72.543225806451588</c:v>
                </c:pt>
                <c:pt idx="20">
                  <c:v>72.543225806451588</c:v>
                </c:pt>
                <c:pt idx="21">
                  <c:v>72.543225806451588</c:v>
                </c:pt>
                <c:pt idx="22">
                  <c:v>72.543225806451588</c:v>
                </c:pt>
                <c:pt idx="23">
                  <c:v>72.543225806451588</c:v>
                </c:pt>
                <c:pt idx="24">
                  <c:v>72.543225806451588</c:v>
                </c:pt>
                <c:pt idx="25">
                  <c:v>72.543225806451588</c:v>
                </c:pt>
                <c:pt idx="26">
                  <c:v>72.543225806451588</c:v>
                </c:pt>
                <c:pt idx="27">
                  <c:v>72.543225806451588</c:v>
                </c:pt>
                <c:pt idx="28">
                  <c:v>72.543225806451588</c:v>
                </c:pt>
                <c:pt idx="29">
                  <c:v>72.543225806451588</c:v>
                </c:pt>
                <c:pt idx="30">
                  <c:v>72.543225806451588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D6C-4627-8C2E-D963F160E7C0}"/>
            </c:ext>
          </c:extLst>
        </c:ser>
        <c:ser>
          <c:idx val="2"/>
          <c:order val="2"/>
          <c:tx>
            <c:strRef>
              <c:f>'SERIESI (Irregular)'!$N$2</c:f>
              <c:strCache>
                <c:ptCount val="1"/>
                <c:pt idx="0">
                  <c:v>SMA-3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'SERIESI (Irregular)'!$A$3:$A$33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'SERIESI (Irregular)'!$N$3:$N$33</c:f>
              <c:numCache>
                <c:formatCode>General</c:formatCode>
                <c:ptCount val="31"/>
                <c:pt idx="3">
                  <c:v>78.760000000000005</c:v>
                </c:pt>
                <c:pt idx="4">
                  <c:v>79.463333333333338</c:v>
                </c:pt>
                <c:pt idx="5">
                  <c:v>80.256666666666661</c:v>
                </c:pt>
                <c:pt idx="6">
                  <c:v>78.826666666666668</c:v>
                </c:pt>
                <c:pt idx="7">
                  <c:v>76.583333333333329</c:v>
                </c:pt>
                <c:pt idx="8">
                  <c:v>73.786666666666662</c:v>
                </c:pt>
                <c:pt idx="9">
                  <c:v>72.649999999999991</c:v>
                </c:pt>
                <c:pt idx="10">
                  <c:v>71.463333333333324</c:v>
                </c:pt>
                <c:pt idx="11">
                  <c:v>71.030000000000015</c:v>
                </c:pt>
                <c:pt idx="12">
                  <c:v>70.163333333333341</c:v>
                </c:pt>
                <c:pt idx="13">
                  <c:v>70.61666666666666</c:v>
                </c:pt>
                <c:pt idx="14">
                  <c:v>69.236666666666665</c:v>
                </c:pt>
                <c:pt idx="15">
                  <c:v>68.183333333333337</c:v>
                </c:pt>
                <c:pt idx="16">
                  <c:v>66.583333333333329</c:v>
                </c:pt>
                <c:pt idx="17">
                  <c:v>66.173333333333332</c:v>
                </c:pt>
                <c:pt idx="18">
                  <c:v>66.24666666666667</c:v>
                </c:pt>
                <c:pt idx="19">
                  <c:v>68.24666666666667</c:v>
                </c:pt>
                <c:pt idx="20">
                  <c:v>70.393333333333331</c:v>
                </c:pt>
                <c:pt idx="21">
                  <c:v>72.38666666666667</c:v>
                </c:pt>
                <c:pt idx="22">
                  <c:v>71.540000000000006</c:v>
                </c:pt>
                <c:pt idx="23">
                  <c:v>71.06</c:v>
                </c:pt>
                <c:pt idx="24">
                  <c:v>71.646666666666661</c:v>
                </c:pt>
                <c:pt idx="25">
                  <c:v>73.603333333333339</c:v>
                </c:pt>
                <c:pt idx="26">
                  <c:v>74.50333333333333</c:v>
                </c:pt>
                <c:pt idx="27">
                  <c:v>74.92</c:v>
                </c:pt>
                <c:pt idx="28">
                  <c:v>74.553333333333327</c:v>
                </c:pt>
                <c:pt idx="29">
                  <c:v>73.786666666666676</c:v>
                </c:pt>
                <c:pt idx="30">
                  <c:v>72.553333333333342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D6C-4627-8C2E-D963F160E7C0}"/>
            </c:ext>
          </c:extLst>
        </c:ser>
        <c:ser>
          <c:idx val="3"/>
          <c:order val="3"/>
          <c:tx>
            <c:strRef>
              <c:f>'SERIESI (Irregular)'!$R$2</c:f>
              <c:strCache>
                <c:ptCount val="1"/>
                <c:pt idx="0">
                  <c:v>WMA-3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'SERIESI (Irregular)'!$A$3:$A$33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'SERIESI (Irregular)'!$R$6:$R$33</c:f>
              <c:numCache>
                <c:formatCode>General</c:formatCode>
                <c:ptCount val="28"/>
                <c:pt idx="0">
                  <c:v>79.156000000000006</c:v>
                </c:pt>
                <c:pt idx="1">
                  <c:v>79.543999999999997</c:v>
                </c:pt>
                <c:pt idx="2">
                  <c:v>80.457999999999998</c:v>
                </c:pt>
                <c:pt idx="3">
                  <c:v>78.146999999999991</c:v>
                </c:pt>
                <c:pt idx="4">
                  <c:v>75.367999999999995</c:v>
                </c:pt>
                <c:pt idx="5">
                  <c:v>73.385999999999996</c:v>
                </c:pt>
                <c:pt idx="6">
                  <c:v>72.579000000000008</c:v>
                </c:pt>
                <c:pt idx="7">
                  <c:v>70.887</c:v>
                </c:pt>
                <c:pt idx="8">
                  <c:v>70.986000000000004</c:v>
                </c:pt>
                <c:pt idx="9">
                  <c:v>70.176999999999992</c:v>
                </c:pt>
                <c:pt idx="10">
                  <c:v>70.526999999999987</c:v>
                </c:pt>
                <c:pt idx="11">
                  <c:v>68.804000000000002</c:v>
                </c:pt>
                <c:pt idx="12">
                  <c:v>67.62700000000001</c:v>
                </c:pt>
                <c:pt idx="13">
                  <c:v>66.350999999999999</c:v>
                </c:pt>
                <c:pt idx="14">
                  <c:v>66.11699999999999</c:v>
                </c:pt>
                <c:pt idx="15">
                  <c:v>66.407999999999987</c:v>
                </c:pt>
                <c:pt idx="16">
                  <c:v>69.170999999999992</c:v>
                </c:pt>
                <c:pt idx="17">
                  <c:v>71.180999999999997</c:v>
                </c:pt>
                <c:pt idx="18">
                  <c:v>72.53</c:v>
                </c:pt>
                <c:pt idx="19">
                  <c:v>70.983000000000004</c:v>
                </c:pt>
                <c:pt idx="20">
                  <c:v>70.89500000000001</c:v>
                </c:pt>
                <c:pt idx="21">
                  <c:v>72.47</c:v>
                </c:pt>
                <c:pt idx="22">
                  <c:v>74.158000000000001</c:v>
                </c:pt>
                <c:pt idx="23">
                  <c:v>74.358000000000004</c:v>
                </c:pt>
                <c:pt idx="24">
                  <c:v>75.078999999999994</c:v>
                </c:pt>
                <c:pt idx="25">
                  <c:v>74.522999999999996</c:v>
                </c:pt>
                <c:pt idx="26">
                  <c:v>73.128</c:v>
                </c:pt>
                <c:pt idx="27">
                  <c:v>72.319000000000003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D6C-4627-8C2E-D963F160E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179760"/>
        <c:axId val="1567986736"/>
      </c:scatterChart>
      <c:valAx>
        <c:axId val="128317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986736"/>
        <c:crosses val="autoZero"/>
        <c:crossBetween val="midCat"/>
      </c:valAx>
      <c:valAx>
        <c:axId val="156798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179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'SERIESI (Irregular)'!$B$2</c:f>
              <c:strCache>
                <c:ptCount val="1"/>
                <c:pt idx="0">
                  <c:v>I(T)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'SERIESI (Irregular)'!$A$3:$A$33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'SERIESI (Irregular)'!$B$3:$B$33</c:f>
              <c:numCache>
                <c:formatCode>General</c:formatCode>
                <c:ptCount val="31"/>
                <c:pt idx="0">
                  <c:v>77.42</c:v>
                </c:pt>
                <c:pt idx="1">
                  <c:v>78.790000000000006</c:v>
                </c:pt>
                <c:pt idx="2">
                  <c:v>80.069999999999993</c:v>
                </c:pt>
                <c:pt idx="3">
                  <c:v>79.53</c:v>
                </c:pt>
                <c:pt idx="4">
                  <c:v>81.17</c:v>
                </c:pt>
                <c:pt idx="5">
                  <c:v>75.78</c:v>
                </c:pt>
                <c:pt idx="6">
                  <c:v>72.8</c:v>
                </c:pt>
                <c:pt idx="7">
                  <c:v>72.78</c:v>
                </c:pt>
                <c:pt idx="8">
                  <c:v>72.37</c:v>
                </c:pt>
                <c:pt idx="9">
                  <c:v>69.239999999999995</c:v>
                </c:pt>
                <c:pt idx="10">
                  <c:v>71.48</c:v>
                </c:pt>
                <c:pt idx="11">
                  <c:v>69.77</c:v>
                </c:pt>
                <c:pt idx="12">
                  <c:v>70.599999999999994</c:v>
                </c:pt>
                <c:pt idx="13">
                  <c:v>67.34</c:v>
                </c:pt>
                <c:pt idx="14">
                  <c:v>66.61</c:v>
                </c:pt>
                <c:pt idx="15">
                  <c:v>65.8</c:v>
                </c:pt>
                <c:pt idx="16">
                  <c:v>66.11</c:v>
                </c:pt>
                <c:pt idx="17">
                  <c:v>66.83</c:v>
                </c:pt>
                <c:pt idx="18">
                  <c:v>71.8</c:v>
                </c:pt>
                <c:pt idx="19">
                  <c:v>72.55</c:v>
                </c:pt>
                <c:pt idx="20">
                  <c:v>72.81</c:v>
                </c:pt>
                <c:pt idx="21">
                  <c:v>69.260000000000005</c:v>
                </c:pt>
                <c:pt idx="22">
                  <c:v>71.11</c:v>
                </c:pt>
                <c:pt idx="23">
                  <c:v>74.569999999999993</c:v>
                </c:pt>
                <c:pt idx="24">
                  <c:v>75.13</c:v>
                </c:pt>
                <c:pt idx="25">
                  <c:v>73.81</c:v>
                </c:pt>
                <c:pt idx="26">
                  <c:v>75.819999999999993</c:v>
                </c:pt>
                <c:pt idx="27">
                  <c:v>74.03</c:v>
                </c:pt>
                <c:pt idx="28">
                  <c:v>71.510000000000005</c:v>
                </c:pt>
                <c:pt idx="29">
                  <c:v>72.12</c:v>
                </c:pt>
                <c:pt idx="30">
                  <c:v>69.83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F3-402C-8B29-C64A4A341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039775"/>
        <c:axId val="1518046431"/>
      </c:scatterChart>
      <c:valAx>
        <c:axId val="151803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046431"/>
        <c:crosses val="autoZero"/>
        <c:crossBetween val="midCat"/>
      </c:valAx>
      <c:valAx>
        <c:axId val="151804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039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'SERIESG (Trend)'!$B$2</c:f>
              <c:strCache>
                <c:ptCount val="1"/>
                <c:pt idx="0">
                  <c:v>G(t)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'SERIESG (Trend)'!$B$3:$B$33</c:f>
              <c:numCache>
                <c:formatCode>General</c:formatCode>
                <c:ptCount val="31"/>
                <c:pt idx="0">
                  <c:v>29.64</c:v>
                </c:pt>
                <c:pt idx="1">
                  <c:v>27.14</c:v>
                </c:pt>
                <c:pt idx="2">
                  <c:v>32.700000000000003</c:v>
                </c:pt>
                <c:pt idx="3">
                  <c:v>36.53</c:v>
                </c:pt>
                <c:pt idx="4">
                  <c:v>34.96</c:v>
                </c:pt>
                <c:pt idx="5">
                  <c:v>44</c:v>
                </c:pt>
                <c:pt idx="6">
                  <c:v>45.17</c:v>
                </c:pt>
                <c:pt idx="7">
                  <c:v>48.02</c:v>
                </c:pt>
                <c:pt idx="8">
                  <c:v>53.73</c:v>
                </c:pt>
                <c:pt idx="9">
                  <c:v>55.02</c:v>
                </c:pt>
                <c:pt idx="10">
                  <c:v>54.58</c:v>
                </c:pt>
                <c:pt idx="11">
                  <c:v>59.49</c:v>
                </c:pt>
                <c:pt idx="12">
                  <c:v>62.34</c:v>
                </c:pt>
                <c:pt idx="13">
                  <c:v>65.41</c:v>
                </c:pt>
                <c:pt idx="14">
                  <c:v>72.23</c:v>
                </c:pt>
                <c:pt idx="15">
                  <c:v>70.66</c:v>
                </c:pt>
                <c:pt idx="16">
                  <c:v>73.59</c:v>
                </c:pt>
                <c:pt idx="17">
                  <c:v>77.5</c:v>
                </c:pt>
                <c:pt idx="18">
                  <c:v>76.78</c:v>
                </c:pt>
                <c:pt idx="19">
                  <c:v>81.069999999999993</c:v>
                </c:pt>
                <c:pt idx="20">
                  <c:v>87.15</c:v>
                </c:pt>
                <c:pt idx="21">
                  <c:v>91.78</c:v>
                </c:pt>
                <c:pt idx="22">
                  <c:v>91.29</c:v>
                </c:pt>
                <c:pt idx="23">
                  <c:v>97.13</c:v>
                </c:pt>
                <c:pt idx="24">
                  <c:v>99.96</c:v>
                </c:pt>
                <c:pt idx="25">
                  <c:v>100.91</c:v>
                </c:pt>
                <c:pt idx="26">
                  <c:v>103.3</c:v>
                </c:pt>
                <c:pt idx="27">
                  <c:v>109.99</c:v>
                </c:pt>
                <c:pt idx="28">
                  <c:v>113.93</c:v>
                </c:pt>
                <c:pt idx="29">
                  <c:v>112.28</c:v>
                </c:pt>
                <c:pt idx="30">
                  <c:v>117.86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E6-479A-B430-1DE74F029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827055"/>
        <c:axId val="449869759"/>
      </c:scatterChart>
      <c:valAx>
        <c:axId val="468827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869759"/>
        <c:crosses val="autoZero"/>
        <c:crossBetween val="midCat"/>
      </c:valAx>
      <c:valAx>
        <c:axId val="44986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27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'SERIESG (Trend)'!$D$2</c:f>
              <c:strCache>
                <c:ptCount val="1"/>
                <c:pt idx="0">
                  <c:v>G(t+1)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'SERIESG (Trend)'!$A$3:$A$33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'SERIESG (Trend)'!$D$3:$D$33</c:f>
              <c:numCache>
                <c:formatCode>General</c:formatCode>
                <c:ptCount val="31"/>
                <c:pt idx="0">
                  <c:v>0</c:v>
                </c:pt>
                <c:pt idx="1">
                  <c:v>32.580666666666666</c:v>
                </c:pt>
                <c:pt idx="2">
                  <c:v>30.080666666666666</c:v>
                </c:pt>
                <c:pt idx="3">
                  <c:v>35.640666666666668</c:v>
                </c:pt>
                <c:pt idx="4">
                  <c:v>39.470666666666666</c:v>
                </c:pt>
                <c:pt idx="5">
                  <c:v>37.900666666666666</c:v>
                </c:pt>
                <c:pt idx="6">
                  <c:v>46.940666666666665</c:v>
                </c:pt>
                <c:pt idx="7">
                  <c:v>48.110666666666667</c:v>
                </c:pt>
                <c:pt idx="8">
                  <c:v>50.960666666666668</c:v>
                </c:pt>
                <c:pt idx="9">
                  <c:v>56.670666666666662</c:v>
                </c:pt>
                <c:pt idx="10">
                  <c:v>57.960666666666668</c:v>
                </c:pt>
                <c:pt idx="11">
                  <c:v>57.520666666666664</c:v>
                </c:pt>
                <c:pt idx="12">
                  <c:v>62.430666666666667</c:v>
                </c:pt>
                <c:pt idx="13">
                  <c:v>65.280666666666676</c:v>
                </c:pt>
                <c:pt idx="14">
                  <c:v>68.350666666666669</c:v>
                </c:pt>
                <c:pt idx="15">
                  <c:v>75.170666666666676</c:v>
                </c:pt>
                <c:pt idx="16">
                  <c:v>73.600666666666669</c:v>
                </c:pt>
                <c:pt idx="17">
                  <c:v>76.530666666666676</c:v>
                </c:pt>
                <c:pt idx="18">
                  <c:v>80.440666666666672</c:v>
                </c:pt>
                <c:pt idx="19">
                  <c:v>79.720666666666673</c:v>
                </c:pt>
                <c:pt idx="20">
                  <c:v>84.010666666666665</c:v>
                </c:pt>
                <c:pt idx="21">
                  <c:v>90.090666666666678</c:v>
                </c:pt>
                <c:pt idx="22">
                  <c:v>94.720666666666673</c:v>
                </c:pt>
                <c:pt idx="23">
                  <c:v>94.230666666666679</c:v>
                </c:pt>
                <c:pt idx="24">
                  <c:v>100.07066666666667</c:v>
                </c:pt>
                <c:pt idx="25">
                  <c:v>102.90066666666667</c:v>
                </c:pt>
                <c:pt idx="26">
                  <c:v>103.85066666666667</c:v>
                </c:pt>
                <c:pt idx="27">
                  <c:v>106.24066666666667</c:v>
                </c:pt>
                <c:pt idx="28">
                  <c:v>112.93066666666667</c:v>
                </c:pt>
                <c:pt idx="29">
                  <c:v>116.87066666666668</c:v>
                </c:pt>
                <c:pt idx="30">
                  <c:v>115.22066666666667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0A-4E8A-9571-89469ADE10E6}"/>
            </c:ext>
          </c:extLst>
        </c:ser>
        <c:ser>
          <c:idx val="1"/>
          <c:order val="1"/>
          <c:tx>
            <c:strRef>
              <c:f>'SERIESG (Trend)'!$E$2</c:f>
              <c:strCache>
                <c:ptCount val="1"/>
                <c:pt idx="0">
                  <c:v>G(t+2)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'SERIESG (Trend)'!$A$3:$A$33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'SERIESG (Trend)'!$E$3:$E$33</c:f>
              <c:numCache>
                <c:formatCode>General</c:formatCode>
                <c:ptCount val="31"/>
                <c:pt idx="0">
                  <c:v>0</c:v>
                </c:pt>
                <c:pt idx="2">
                  <c:v>35.521333333333331</c:v>
                </c:pt>
                <c:pt idx="3">
                  <c:v>33.021333333333331</c:v>
                </c:pt>
                <c:pt idx="4">
                  <c:v>38.581333333333333</c:v>
                </c:pt>
                <c:pt idx="5">
                  <c:v>42.411333333333332</c:v>
                </c:pt>
                <c:pt idx="6">
                  <c:v>40.841333333333331</c:v>
                </c:pt>
                <c:pt idx="7">
                  <c:v>49.88133333333333</c:v>
                </c:pt>
                <c:pt idx="8">
                  <c:v>51.051333333333332</c:v>
                </c:pt>
                <c:pt idx="9">
                  <c:v>53.901333333333334</c:v>
                </c:pt>
                <c:pt idx="10">
                  <c:v>59.611333333333327</c:v>
                </c:pt>
                <c:pt idx="11">
                  <c:v>60.901333333333334</c:v>
                </c:pt>
                <c:pt idx="12">
                  <c:v>60.461333333333329</c:v>
                </c:pt>
                <c:pt idx="13">
                  <c:v>65.37133333333334</c:v>
                </c:pt>
                <c:pt idx="14">
                  <c:v>68.221333333333334</c:v>
                </c:pt>
                <c:pt idx="15">
                  <c:v>71.291333333333327</c:v>
                </c:pt>
                <c:pt idx="16">
                  <c:v>78.111333333333334</c:v>
                </c:pt>
                <c:pt idx="17">
                  <c:v>76.541333333333327</c:v>
                </c:pt>
                <c:pt idx="18">
                  <c:v>79.471333333333334</c:v>
                </c:pt>
                <c:pt idx="19">
                  <c:v>83.38133333333333</c:v>
                </c:pt>
                <c:pt idx="20">
                  <c:v>82.661333333333332</c:v>
                </c:pt>
                <c:pt idx="21">
                  <c:v>86.951333333333324</c:v>
                </c:pt>
                <c:pt idx="22">
                  <c:v>93.031333333333336</c:v>
                </c:pt>
                <c:pt idx="23">
                  <c:v>97.661333333333332</c:v>
                </c:pt>
                <c:pt idx="24">
                  <c:v>97.171333333333337</c:v>
                </c:pt>
                <c:pt idx="25">
                  <c:v>103.01133333333333</c:v>
                </c:pt>
                <c:pt idx="26">
                  <c:v>105.84133333333332</c:v>
                </c:pt>
                <c:pt idx="27">
                  <c:v>106.79133333333333</c:v>
                </c:pt>
                <c:pt idx="28">
                  <c:v>109.18133333333333</c:v>
                </c:pt>
                <c:pt idx="29">
                  <c:v>115.87133333333333</c:v>
                </c:pt>
                <c:pt idx="30">
                  <c:v>119.81133333333334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0A-4E8A-9571-89469ADE10E6}"/>
            </c:ext>
          </c:extLst>
        </c:ser>
        <c:ser>
          <c:idx val="2"/>
          <c:order val="2"/>
          <c:tx>
            <c:strRef>
              <c:f>'SERIESG (Trend)'!$B$2</c:f>
              <c:strCache>
                <c:ptCount val="1"/>
                <c:pt idx="0">
                  <c:v>G(t)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'SERIESG (Trend)'!$A$3:$A$33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'SERIESG (Trend)'!$B$3:$B$33</c:f>
              <c:numCache>
                <c:formatCode>General</c:formatCode>
                <c:ptCount val="31"/>
                <c:pt idx="0">
                  <c:v>29.64</c:v>
                </c:pt>
                <c:pt idx="1">
                  <c:v>27.14</c:v>
                </c:pt>
                <c:pt idx="2">
                  <c:v>32.700000000000003</c:v>
                </c:pt>
                <c:pt idx="3">
                  <c:v>36.53</c:v>
                </c:pt>
                <c:pt idx="4">
                  <c:v>34.96</c:v>
                </c:pt>
                <c:pt idx="5">
                  <c:v>44</c:v>
                </c:pt>
                <c:pt idx="6">
                  <c:v>45.17</c:v>
                </c:pt>
                <c:pt idx="7">
                  <c:v>48.02</c:v>
                </c:pt>
                <c:pt idx="8">
                  <c:v>53.73</c:v>
                </c:pt>
                <c:pt idx="9">
                  <c:v>55.02</c:v>
                </c:pt>
                <c:pt idx="10">
                  <c:v>54.58</c:v>
                </c:pt>
                <c:pt idx="11">
                  <c:v>59.49</c:v>
                </c:pt>
                <c:pt idx="12">
                  <c:v>62.34</c:v>
                </c:pt>
                <c:pt idx="13">
                  <c:v>65.41</c:v>
                </c:pt>
                <c:pt idx="14">
                  <c:v>72.23</c:v>
                </c:pt>
                <c:pt idx="15">
                  <c:v>70.66</c:v>
                </c:pt>
                <c:pt idx="16">
                  <c:v>73.59</c:v>
                </c:pt>
                <c:pt idx="17">
                  <c:v>77.5</c:v>
                </c:pt>
                <c:pt idx="18">
                  <c:v>76.78</c:v>
                </c:pt>
                <c:pt idx="19">
                  <c:v>81.069999999999993</c:v>
                </c:pt>
                <c:pt idx="20">
                  <c:v>87.15</c:v>
                </c:pt>
                <c:pt idx="21">
                  <c:v>91.78</c:v>
                </c:pt>
                <c:pt idx="22">
                  <c:v>91.29</c:v>
                </c:pt>
                <c:pt idx="23">
                  <c:v>97.13</c:v>
                </c:pt>
                <c:pt idx="24">
                  <c:v>99.96</c:v>
                </c:pt>
                <c:pt idx="25">
                  <c:v>100.91</c:v>
                </c:pt>
                <c:pt idx="26">
                  <c:v>103.3</c:v>
                </c:pt>
                <c:pt idx="27">
                  <c:v>109.99</c:v>
                </c:pt>
                <c:pt idx="28">
                  <c:v>113.93</c:v>
                </c:pt>
                <c:pt idx="29">
                  <c:v>112.28</c:v>
                </c:pt>
                <c:pt idx="30">
                  <c:v>117.86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B0A-4E8A-9571-89469ADE1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745071"/>
        <c:axId val="586745487"/>
      </c:scatterChart>
      <c:valAx>
        <c:axId val="58674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45487"/>
        <c:crosses val="autoZero"/>
        <c:crossBetween val="midCat"/>
      </c:valAx>
      <c:valAx>
        <c:axId val="58674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45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'PT Unemployment (Quarterly)'!$D$2</c:f>
              <c:strCache>
                <c:ptCount val="1"/>
                <c:pt idx="0">
                  <c:v>Z(t)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'PT Unemployment (Quarterly)'!$D$3:$D$14</c:f>
              <c:numCache>
                <c:formatCode>0.0</c:formatCode>
                <c:ptCount val="12"/>
                <c:pt idx="0">
                  <c:v>9.9</c:v>
                </c:pt>
                <c:pt idx="1">
                  <c:v>9.5</c:v>
                </c:pt>
                <c:pt idx="2">
                  <c:v>8.3000000000000007</c:v>
                </c:pt>
                <c:pt idx="3">
                  <c:v>8.6999999999999993</c:v>
                </c:pt>
                <c:pt idx="4">
                  <c:v>9.9</c:v>
                </c:pt>
                <c:pt idx="5">
                  <c:v>8.8000000000000007</c:v>
                </c:pt>
                <c:pt idx="6">
                  <c:v>7</c:v>
                </c:pt>
                <c:pt idx="7">
                  <c:v>7.9</c:v>
                </c:pt>
                <c:pt idx="8">
                  <c:v>9.3000000000000007</c:v>
                </c:pt>
                <c:pt idx="9">
                  <c:v>7.5</c:v>
                </c:pt>
                <c:pt idx="10">
                  <c:v>6.9</c:v>
                </c:pt>
                <c:pt idx="11">
                  <c:v>6.9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4A-4296-9DD4-652175577800}"/>
            </c:ext>
          </c:extLst>
        </c:ser>
        <c:ser>
          <c:idx val="1"/>
          <c:order val="1"/>
          <c:tx>
            <c:strRef>
              <c:f>'PT Unemployment (Quarterly)'!$F$2</c:f>
              <c:strCache>
                <c:ptCount val="1"/>
                <c:pt idx="0">
                  <c:v>F(t)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'PT Unemployment (Quarterly)'!$A$3:$A$14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'PT Unemployment (Quarterly)'!$F$3:$F$14</c:f>
              <c:numCache>
                <c:formatCode>General</c:formatCode>
                <c:ptCount val="12"/>
                <c:pt idx="4" formatCode="0.0">
                  <c:v>9.1750000000000007</c:v>
                </c:pt>
                <c:pt idx="5" formatCode="0.0">
                  <c:v>8.7750000000000004</c:v>
                </c:pt>
                <c:pt idx="6" formatCode="0.0">
                  <c:v>7.5750000000000011</c:v>
                </c:pt>
                <c:pt idx="7" formatCode="0.0">
                  <c:v>7.9749999999999996</c:v>
                </c:pt>
                <c:pt idx="8" formatCode="0.0">
                  <c:v>9.1750000000000007</c:v>
                </c:pt>
                <c:pt idx="9" formatCode="0.0">
                  <c:v>8.0750000000000011</c:v>
                </c:pt>
                <c:pt idx="10" formatCode="0.0">
                  <c:v>6.2750000000000004</c:v>
                </c:pt>
                <c:pt idx="11" formatCode="0.0">
                  <c:v>7.1750000000000007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A-4296-9DD4-652175577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11423"/>
        <c:axId val="124408511"/>
      </c:scatterChart>
      <c:valAx>
        <c:axId val="12441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08511"/>
        <c:crosses val="autoZero"/>
        <c:crossBetween val="midCat"/>
      </c:valAx>
      <c:valAx>
        <c:axId val="12440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1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ACF_PACF!$B$2</c:f>
              <c:strCache>
                <c:ptCount val="1"/>
                <c:pt idx="0">
                  <c:v>Z(t)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ACF_PACF!$B$3:$B$12</c:f>
              <c:numCache>
                <c:formatCode>General</c:formatCode>
                <c:ptCount val="10"/>
                <c:pt idx="0">
                  <c:v>13</c:v>
                </c:pt>
                <c:pt idx="1">
                  <c:v>8</c:v>
                </c:pt>
                <c:pt idx="2">
                  <c:v>15</c:v>
                </c:pt>
                <c:pt idx="3">
                  <c:v>4</c:v>
                </c:pt>
                <c:pt idx="4">
                  <c:v>4</c:v>
                </c:pt>
                <c:pt idx="5">
                  <c:v>12</c:v>
                </c:pt>
                <c:pt idx="6">
                  <c:v>11</c:v>
                </c:pt>
                <c:pt idx="7">
                  <c:v>7</c:v>
                </c:pt>
                <c:pt idx="8">
                  <c:v>14</c:v>
                </c:pt>
                <c:pt idx="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05-4E11-904A-2E9785BC3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463199"/>
        <c:axId val="1840455711"/>
      </c:scatterChart>
      <c:valAx>
        <c:axId val="184046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455711"/>
        <c:crosses val="autoZero"/>
        <c:crossBetween val="midCat"/>
      </c:valAx>
      <c:valAx>
        <c:axId val="184045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46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ACF_PACF!$E$22</c:f>
              <c:strCache>
                <c:ptCount val="1"/>
                <c:pt idx="0">
                  <c:v>sample pacf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ACF_PACF!$A$23:$A$28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ACF_PACF!$E$23:$E$28</c:f>
              <c:numCache>
                <c:formatCode>General</c:formatCode>
                <c:ptCount val="6"/>
                <c:pt idx="0">
                  <c:v>1</c:v>
                </c:pt>
                <c:pt idx="1">
                  <c:v>-0.1875</c:v>
                </c:pt>
                <c:pt idx="2">
                  <c:v>-0.2451641925326136</c:v>
                </c:pt>
                <c:pt idx="3">
                  <c:v>9.6564172873018397E-2</c:v>
                </c:pt>
                <c:pt idx="4">
                  <c:v>-0.1344533429404127</c:v>
                </c:pt>
                <c:pt idx="5">
                  <c:v>-0.36070914712552066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81-4DCD-8B1F-84A77328E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6843455"/>
        <c:axId val="1836843871"/>
      </c:barChart>
      <c:catAx>
        <c:axId val="183684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843871"/>
        <c:crosses val="autoZero"/>
        <c:auto val="1"/>
        <c:lblAlgn val="ctr"/>
        <c:lblOffset val="100"/>
        <c:noMultiLvlLbl val="0"/>
      </c:catAx>
      <c:valAx>
        <c:axId val="183684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84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ACF_PACF!$D$22</c:f>
              <c:strCache>
                <c:ptCount val="1"/>
                <c:pt idx="0">
                  <c:v>sample acf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ACF_PACF!$A$23:$A$28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ACF_PACF!$D$23:$D$28</c:f>
              <c:numCache>
                <c:formatCode>General</c:formatCode>
                <c:ptCount val="6"/>
                <c:pt idx="0">
                  <c:v>1</c:v>
                </c:pt>
                <c:pt idx="1">
                  <c:v>-0.1875</c:v>
                </c:pt>
                <c:pt idx="2">
                  <c:v>-0.2013888888888889</c:v>
                </c:pt>
                <c:pt idx="3">
                  <c:v>0.18055555555555555</c:v>
                </c:pt>
                <c:pt idx="4">
                  <c:v>-0.13194444444444445</c:v>
                </c:pt>
                <c:pt idx="5">
                  <c:v>-0.3263888888888889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FF-4CDD-A762-F583687F9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6844287"/>
        <c:axId val="1836839295"/>
      </c:barChart>
      <c:catAx>
        <c:axId val="183684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839295"/>
        <c:crosses val="autoZero"/>
        <c:auto val="1"/>
        <c:lblAlgn val="ctr"/>
        <c:lblOffset val="100"/>
        <c:noMultiLvlLbl val="0"/>
      </c:catAx>
      <c:valAx>
        <c:axId val="18368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84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26.897x - 8.3133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A!$A$3:$A$6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A!$D$3:$D$6</c:f>
              <c:numCache>
                <c:formatCode>General</c:formatCode>
                <c:ptCount val="4"/>
                <c:pt idx="0">
                  <c:v>49.633333333333326</c:v>
                </c:pt>
                <c:pt idx="1">
                  <c:v>63.4</c:v>
                </c:pt>
                <c:pt idx="2">
                  <c:v>104.76666666666667</c:v>
                </c:pt>
                <c:pt idx="3">
                  <c:v>125.5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0A-4B77-87DC-ECB307170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642064"/>
        <c:axId val="542642392"/>
      </c:scatterChart>
      <c:valAx>
        <c:axId val="54264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42392"/>
        <c:crosses val="autoZero"/>
        <c:crossBetween val="midCat"/>
      </c:valAx>
      <c:valAx>
        <c:axId val="54264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4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'Decomposition, Deseasonalizing'!$C$1</c:f>
              <c:strCache>
                <c:ptCount val="1"/>
                <c:pt idx="0">
                  <c:v>Z_t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'Decomposition, Deseasonalizing'!$C$2:$C$7</c:f>
              <c:numCache>
                <c:formatCode>General</c:formatCode>
                <c:ptCount val="6"/>
                <c:pt idx="0">
                  <c:v>23.4</c:v>
                </c:pt>
                <c:pt idx="1">
                  <c:v>71.2</c:v>
                </c:pt>
                <c:pt idx="2">
                  <c:v>54.3</c:v>
                </c:pt>
                <c:pt idx="3">
                  <c:v>64.7</c:v>
                </c:pt>
                <c:pt idx="4">
                  <c:v>195.3</c:v>
                </c:pt>
                <c:pt idx="5">
                  <c:v>116.5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4A-4B40-AFB3-A7FFE6D511CB}"/>
            </c:ext>
          </c:extLst>
        </c:ser>
        <c:ser>
          <c:idx val="1"/>
          <c:order val="1"/>
          <c:tx>
            <c:strRef>
              <c:f>'Decomposition, Deseasonalizing'!$K$1</c:f>
              <c:strCache>
                <c:ptCount val="1"/>
                <c:pt idx="0">
                  <c:v>Z'(t)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'Decomposition, Deseasonalizing'!$A$2:$A$7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'Decomposition, Deseasonalizing'!$K$2:$K$7</c:f>
              <c:numCache>
                <c:formatCode>General</c:formatCode>
                <c:ptCount val="6"/>
                <c:pt idx="0">
                  <c:v>37.504106921618622</c:v>
                </c:pt>
                <c:pt idx="1">
                  <c:v>47.128321638265085</c:v>
                </c:pt>
                <c:pt idx="2">
                  <c:v>62.752839647870793</c:v>
                </c:pt>
                <c:pt idx="3">
                  <c:v>103.69725289866346</c:v>
                </c:pt>
                <c:pt idx="4">
                  <c:v>129.27192719035352</c:v>
                </c:pt>
                <c:pt idx="5">
                  <c:v>134.6354662795018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4A-4B40-AFB3-A7FFE6D51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147632"/>
        <c:axId val="1553148880"/>
      </c:scatterChart>
      <c:valAx>
        <c:axId val="155314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148880"/>
        <c:crosses val="autoZero"/>
        <c:crossBetween val="midCat"/>
      </c:valAx>
      <c:valAx>
        <c:axId val="15531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14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'Decomposition, Deseasonalizing'!$D$1</c:f>
              <c:strCache>
                <c:ptCount val="1"/>
                <c:pt idx="0">
                  <c:v>TC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561837054091624"/>
                  <c:y val="2.440284368427456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26.897x - 8.3133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'Decomposition, Deseasonalizing'!$D$2:$D$7</c:f>
              <c:numCache>
                <c:formatCode>General</c:formatCode>
                <c:ptCount val="6"/>
                <c:pt idx="1">
                  <c:v>49.633333333333326</c:v>
                </c:pt>
                <c:pt idx="2">
                  <c:v>63.4</c:v>
                </c:pt>
                <c:pt idx="3">
                  <c:v>104.76666666666667</c:v>
                </c:pt>
                <c:pt idx="4">
                  <c:v>125.5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27-412A-BC16-7AE04E5D93ED}"/>
            </c:ext>
          </c:extLst>
        </c:ser>
        <c:ser>
          <c:idx val="1"/>
          <c:order val="1"/>
          <c:tx>
            <c:strRef>
              <c:f>'Decomposition, Deseasonalizing'!$F$1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'Decomposition, Deseasonalizing'!$A$3:$A$6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'Decomposition, Deseasonalizing'!$F$3:$F$6</c:f>
              <c:numCache>
                <c:formatCode>General</c:formatCode>
                <c:ptCount val="4"/>
                <c:pt idx="0">
                  <c:v>45.480699999999999</c:v>
                </c:pt>
                <c:pt idx="1">
                  <c:v>72.377700000000004</c:v>
                </c:pt>
                <c:pt idx="2">
                  <c:v>99.274699999999996</c:v>
                </c:pt>
                <c:pt idx="3">
                  <c:v>126.17169999999999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27-412A-BC16-7AE04E5D9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9420576"/>
        <c:axId val="1649412256"/>
      </c:scatterChart>
      <c:valAx>
        <c:axId val="164942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412256"/>
        <c:crosses val="autoZero"/>
        <c:crossBetween val="midCat"/>
      </c:valAx>
      <c:valAx>
        <c:axId val="164941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420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'Decomposition, Deseasonalizing'!$K$2:$K$7</c:f>
              <c:numCache>
                <c:formatCode>General</c:formatCode>
                <c:ptCount val="6"/>
                <c:pt idx="0">
                  <c:v>37.504106921618622</c:v>
                </c:pt>
                <c:pt idx="1">
                  <c:v>47.128321638265085</c:v>
                </c:pt>
                <c:pt idx="2">
                  <c:v>62.752839647870793</c:v>
                </c:pt>
                <c:pt idx="3">
                  <c:v>103.69725289866346</c:v>
                </c:pt>
                <c:pt idx="4">
                  <c:v>129.27192719035352</c:v>
                </c:pt>
                <c:pt idx="5">
                  <c:v>134.6354662795018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E1-45C8-98F7-68ADB6192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36792"/>
        <c:axId val="439138432"/>
      </c:scatterChart>
      <c:valAx>
        <c:axId val="439136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38432"/>
        <c:crosses val="autoZero"/>
        <c:crossBetween val="midCat"/>
      </c:valAx>
      <c:valAx>
        <c:axId val="43913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36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MRData!$B$1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MRData!$B$2:$B$17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MRData!$A$2:$A$17</c:f>
              <c:numCache>
                <c:formatCode>General</c:formatCode>
                <c:ptCount val="16"/>
                <c:pt idx="0">
                  <c:v>72</c:v>
                </c:pt>
                <c:pt idx="1">
                  <c:v>110</c:v>
                </c:pt>
                <c:pt idx="2">
                  <c:v>117</c:v>
                </c:pt>
                <c:pt idx="3">
                  <c:v>172</c:v>
                </c:pt>
                <c:pt idx="4">
                  <c:v>76</c:v>
                </c:pt>
                <c:pt idx="5">
                  <c:v>112</c:v>
                </c:pt>
                <c:pt idx="6">
                  <c:v>130</c:v>
                </c:pt>
                <c:pt idx="7">
                  <c:v>194</c:v>
                </c:pt>
                <c:pt idx="8">
                  <c:v>78</c:v>
                </c:pt>
                <c:pt idx="9">
                  <c:v>119</c:v>
                </c:pt>
                <c:pt idx="10">
                  <c:v>128</c:v>
                </c:pt>
                <c:pt idx="11">
                  <c:v>201</c:v>
                </c:pt>
                <c:pt idx="12">
                  <c:v>81</c:v>
                </c:pt>
                <c:pt idx="13">
                  <c:v>134</c:v>
                </c:pt>
                <c:pt idx="14">
                  <c:v>141</c:v>
                </c:pt>
                <c:pt idx="15">
                  <c:v>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2F-4C9B-B422-0CA5D2B89A3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MRData!$B$2:$B$17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MRData!$L$2:$L$17</c:f>
              <c:numCache>
                <c:formatCode>General</c:formatCode>
                <c:ptCount val="16"/>
                <c:pt idx="0">
                  <c:v>122.77604166666666</c:v>
                </c:pt>
                <c:pt idx="1">
                  <c:v>119.44270833333333</c:v>
                </c:pt>
                <c:pt idx="2">
                  <c:v>118.671875</c:v>
                </c:pt>
                <c:pt idx="3">
                  <c:v>110.109375</c:v>
                </c:pt>
                <c:pt idx="4">
                  <c:v>126.77604166666666</c:v>
                </c:pt>
                <c:pt idx="5">
                  <c:v>121.44270833333333</c:v>
                </c:pt>
                <c:pt idx="6">
                  <c:v>131.671875</c:v>
                </c:pt>
                <c:pt idx="7">
                  <c:v>132.109375</c:v>
                </c:pt>
                <c:pt idx="8">
                  <c:v>128.77604166666666</c:v>
                </c:pt>
                <c:pt idx="9">
                  <c:v>128.44270833333334</c:v>
                </c:pt>
                <c:pt idx="10">
                  <c:v>129.671875</c:v>
                </c:pt>
                <c:pt idx="11">
                  <c:v>139.109375</c:v>
                </c:pt>
                <c:pt idx="12">
                  <c:v>131.77604166666666</c:v>
                </c:pt>
                <c:pt idx="13">
                  <c:v>143.44270833333334</c:v>
                </c:pt>
                <c:pt idx="14">
                  <c:v>142.671875</c:v>
                </c:pt>
                <c:pt idx="15">
                  <c:v>154.109375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33-4AC0-9151-8547B89AC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98128"/>
        <c:axId val="1636094384"/>
      </c:scatterChart>
      <c:valAx>
        <c:axId val="163609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94384"/>
        <c:crosses val="autoZero"/>
        <c:crossBetween val="midCat"/>
      </c:valAx>
      <c:valAx>
        <c:axId val="163609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9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2911286089238845"/>
                  <c:y val="0.3019287693205016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 baseline="0"/>
                      <a:t>y = 1.9698x + 111.25</a:t>
                    </a:r>
                    <a:endParaRPr lang="en-US" sz="2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MRData!$B$4:$B$16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</c:numCache>
            </c:numRef>
          </c:xVal>
          <c:yVal>
            <c:numRef>
              <c:f>MRData!$F$4:$F$16</c:f>
              <c:numCache>
                <c:formatCode>General</c:formatCode>
                <c:ptCount val="13"/>
                <c:pt idx="0">
                  <c:v>117.75</c:v>
                </c:pt>
                <c:pt idx="1">
                  <c:v>118.75</c:v>
                </c:pt>
                <c:pt idx="2">
                  <c:v>119.25</c:v>
                </c:pt>
                <c:pt idx="3">
                  <c:v>122.5</c:v>
                </c:pt>
                <c:pt idx="4">
                  <c:v>128</c:v>
                </c:pt>
                <c:pt idx="5">
                  <c:v>128.5</c:v>
                </c:pt>
                <c:pt idx="6">
                  <c:v>130.25</c:v>
                </c:pt>
                <c:pt idx="7">
                  <c:v>129.75</c:v>
                </c:pt>
                <c:pt idx="8">
                  <c:v>131.5</c:v>
                </c:pt>
                <c:pt idx="9">
                  <c:v>132.25</c:v>
                </c:pt>
                <c:pt idx="10">
                  <c:v>136</c:v>
                </c:pt>
                <c:pt idx="11">
                  <c:v>139.25</c:v>
                </c:pt>
                <c:pt idx="12">
                  <c:v>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FD-42BA-A38B-AC8328CCD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340488"/>
        <c:axId val="499335568"/>
      </c:scatterChart>
      <c:valAx>
        <c:axId val="499340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335568"/>
        <c:crosses val="autoZero"/>
        <c:crossBetween val="midCat"/>
      </c:valAx>
      <c:valAx>
        <c:axId val="49933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340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'Table 5-7_MLRM Decomposition'!$B$1</c:f>
              <c:strCache>
                <c:ptCount val="1"/>
                <c:pt idx="0">
                  <c:v>Zt (Quarterly Demand)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5-7_MLRM Decomposition'!$A$2:$A$17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'Table 5-7_MLRM Decomposition'!$B$2:$B$17</c:f>
              <c:numCache>
                <c:formatCode>General</c:formatCode>
                <c:ptCount val="16"/>
                <c:pt idx="0">
                  <c:v>72</c:v>
                </c:pt>
                <c:pt idx="1">
                  <c:v>110</c:v>
                </c:pt>
                <c:pt idx="2">
                  <c:v>117</c:v>
                </c:pt>
                <c:pt idx="3">
                  <c:v>172</c:v>
                </c:pt>
                <c:pt idx="4">
                  <c:v>76</c:v>
                </c:pt>
                <c:pt idx="5">
                  <c:v>112</c:v>
                </c:pt>
                <c:pt idx="6">
                  <c:v>130</c:v>
                </c:pt>
                <c:pt idx="7">
                  <c:v>194</c:v>
                </c:pt>
                <c:pt idx="8">
                  <c:v>78</c:v>
                </c:pt>
                <c:pt idx="9">
                  <c:v>119</c:v>
                </c:pt>
                <c:pt idx="10">
                  <c:v>128</c:v>
                </c:pt>
                <c:pt idx="11">
                  <c:v>201</c:v>
                </c:pt>
                <c:pt idx="12">
                  <c:v>81</c:v>
                </c:pt>
                <c:pt idx="13">
                  <c:v>134</c:v>
                </c:pt>
                <c:pt idx="14">
                  <c:v>141</c:v>
                </c:pt>
                <c:pt idx="15">
                  <c:v>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B7-4B83-B8C5-6057B4E34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057776"/>
        <c:axId val="1641052368"/>
      </c:scatterChart>
      <c:valAx>
        <c:axId val="164105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052368"/>
        <c:crosses val="autoZero"/>
        <c:crossBetween val="midCat"/>
      </c:valAx>
      <c:valAx>
        <c:axId val="164105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05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" Target="../charts/chart8.xml"/><Relationship Id="rId2" Type="http://schemas.openxmlformats.org/officeDocument/2006/relationships/image" Target="../media/image2.png"/><Relationship Id="rId1" Type="http://schemas.openxmlformats.org/officeDocument/2006/relationships/chart" Target="../charts/chart6.xml"/><Relationship Id="rId6" Type="http://schemas.openxmlformats.org/officeDocument/2006/relationships/chart" Target="../charts/chart7.xm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2.xml"/><Relationship Id="rId4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1332957</xdr:colOff>
      <xdr:row>43</xdr:row>
      <xdr:rowOff>241426</xdr:rowOff>
    </xdr:from>
    <xdr:to>
      <xdr:col>13</xdr:col>
      <xdr:colOff>1673641</xdr:colOff>
      <xdr:row>58</xdr:row>
      <xdr:rowOff>71709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107154</xdr:colOff>
      <xdr:row>47</xdr:row>
      <xdr:rowOff>57148</xdr:rowOff>
    </xdr:from>
    <xdr:to>
      <xdr:col>6</xdr:col>
      <xdr:colOff>738186</xdr:colOff>
      <xdr:row>60</xdr:row>
      <xdr:rowOff>119061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30</xdr:col>
      <xdr:colOff>761999</xdr:colOff>
      <xdr:row>29</xdr:row>
      <xdr:rowOff>333374</xdr:rowOff>
    </xdr:from>
    <xdr:to>
      <xdr:col>39</xdr:col>
      <xdr:colOff>238123</xdr:colOff>
      <xdr:row>41</xdr:row>
      <xdr:rowOff>114185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316812" y="12072937"/>
          <a:ext cx="9620249" cy="4638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1078367</xdr:colOff>
      <xdr:row>48</xdr:row>
      <xdr:rowOff>43542</xdr:rowOff>
    </xdr:from>
    <xdr:to>
      <xdr:col>8</xdr:col>
      <xdr:colOff>1095374</xdr:colOff>
      <xdr:row>58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614006</xdr:colOff>
      <xdr:row>48</xdr:row>
      <xdr:rowOff>44295</xdr:rowOff>
    </xdr:from>
    <xdr:to>
      <xdr:col>4</xdr:col>
      <xdr:colOff>255024</xdr:colOff>
      <xdr:row>58</xdr:row>
      <xdr:rowOff>105492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1071560</xdr:colOff>
      <xdr:row>1</xdr:row>
      <xdr:rowOff>249350</xdr:rowOff>
    </xdr:from>
    <xdr:to>
      <xdr:col>15</xdr:col>
      <xdr:colOff>122463</xdr:colOff>
      <xdr:row>13</xdr:row>
      <xdr:rowOff>136071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1</xdr:row>
      <xdr:rowOff>9525</xdr:rowOff>
    </xdr:from>
    <xdr:to>
      <xdr:col>16</xdr:col>
      <xdr:colOff>104775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28</xdr:row>
      <xdr:rowOff>57150</xdr:rowOff>
    </xdr:from>
    <xdr:to>
      <xdr:col>4</xdr:col>
      <xdr:colOff>361533</xdr:colOff>
      <xdr:row>33</xdr:row>
      <xdr:rowOff>95126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91150"/>
          <a:ext cx="3333333" cy="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33</xdr:row>
      <xdr:rowOff>142875</xdr:rowOff>
    </xdr:from>
    <xdr:to>
      <xdr:col>6</xdr:col>
      <xdr:colOff>180400</xdr:colOff>
      <xdr:row>36</xdr:row>
      <xdr:rowOff>123756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6429375"/>
          <a:ext cx="4600000" cy="5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476250</xdr:colOff>
      <xdr:row>21</xdr:row>
      <xdr:rowOff>114300</xdr:rowOff>
    </xdr:from>
    <xdr:to>
      <xdr:col>13</xdr:col>
      <xdr:colOff>18574</xdr:colOff>
      <xdr:row>32</xdr:row>
      <xdr:rowOff>37848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62525" y="4114800"/>
          <a:ext cx="3809524" cy="20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31</xdr:row>
      <xdr:rowOff>161926</xdr:rowOff>
    </xdr:from>
    <xdr:to>
      <xdr:col>13</xdr:col>
      <xdr:colOff>104775</xdr:colOff>
      <xdr:row>36</xdr:row>
      <xdr:rowOff>142876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81575" y="6067426"/>
          <a:ext cx="3876675" cy="933450"/>
        </a:xfrm>
        <a:prstGeom prst="rect">
          <a:avLst/>
        </a:prstGeom>
      </xdr:spPr>
    </xdr:pic>
    <xdr:clientData/>
  </xdr:twoCellAnchor>
  <xdr:twoCellAnchor>
    <xdr:from>
      <xdr:col>6</xdr:col>
      <xdr:colOff>385762</xdr:colOff>
      <xdr:row>46</xdr:row>
      <xdr:rowOff>180975</xdr:rowOff>
    </xdr:from>
    <xdr:to>
      <xdr:col>14</xdr:col>
      <xdr:colOff>80962</xdr:colOff>
      <xdr:row>61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47</xdr:row>
      <xdr:rowOff>9525</xdr:rowOff>
    </xdr:from>
    <xdr:to>
      <xdr:col>6</xdr:col>
      <xdr:colOff>85725</xdr:colOff>
      <xdr:row>61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274958</xdr:colOff>
      <xdr:row>4</xdr:row>
      <xdr:rowOff>15987</xdr:rowOff>
    </xdr:from>
    <xdr:to>
      <xdr:col>16</xdr:col>
      <xdr:colOff>549917</xdr:colOff>
      <xdr:row>17</xdr:row>
      <xdr:rowOff>182241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072964-D9C2-4594-8060-05EBE2522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252412</xdr:colOff>
      <xdr:row>15</xdr:row>
      <xdr:rowOff>85725</xdr:rowOff>
    </xdr:from>
    <xdr:to>
      <xdr:col>7</xdr:col>
      <xdr:colOff>80962</xdr:colOff>
      <xdr:row>23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481011</xdr:colOff>
      <xdr:row>15</xdr:row>
      <xdr:rowOff>85725</xdr:rowOff>
    </xdr:from>
    <xdr:to>
      <xdr:col>15</xdr:col>
      <xdr:colOff>371474</xdr:colOff>
      <xdr:row>23</xdr:row>
      <xdr:rowOff>295275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76200</xdr:colOff>
      <xdr:row>13</xdr:row>
      <xdr:rowOff>0</xdr:rowOff>
    </xdr:from>
    <xdr:to>
      <xdr:col>23</xdr:col>
      <xdr:colOff>47626</xdr:colOff>
      <xdr:row>29</xdr:row>
      <xdr:rowOff>227905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4703" r="14665"/>
        <a:stretch/>
      </xdr:blipFill>
      <xdr:spPr>
        <a:xfrm>
          <a:off x="11363325" y="4333875"/>
          <a:ext cx="4238626" cy="5561905"/>
        </a:xfrm>
        <a:prstGeom prst="rect">
          <a:avLst/>
        </a:prstGeom>
      </xdr:spPr>
    </xdr:pic>
    <xdr:clientData/>
  </xdr:twoCellAnchor>
  <xdr:twoCellAnchor editAs="oneCell">
    <xdr:from>
      <xdr:col>16</xdr:col>
      <xdr:colOff>28575</xdr:colOff>
      <xdr:row>30</xdr:row>
      <xdr:rowOff>57150</xdr:rowOff>
    </xdr:from>
    <xdr:to>
      <xdr:col>23</xdr:col>
      <xdr:colOff>332804</xdr:colOff>
      <xdr:row>42</xdr:row>
      <xdr:rowOff>247126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15700" y="10058400"/>
          <a:ext cx="4571429" cy="4190476"/>
        </a:xfrm>
        <a:prstGeom prst="rect">
          <a:avLst/>
        </a:prstGeom>
      </xdr:spPr>
    </xdr:pic>
    <xdr:clientData/>
  </xdr:twoCellAnchor>
  <xdr:twoCellAnchor>
    <xdr:from>
      <xdr:col>7</xdr:col>
      <xdr:colOff>207815</xdr:colOff>
      <xdr:row>27</xdr:row>
      <xdr:rowOff>205685</xdr:rowOff>
    </xdr:from>
    <xdr:to>
      <xdr:col>11</xdr:col>
      <xdr:colOff>538192</xdr:colOff>
      <xdr:row>35</xdr:row>
      <xdr:rowOff>220605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612F396-EB16-4FA8-97D8-534427922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423196</xdr:colOff>
      <xdr:row>28</xdr:row>
      <xdr:rowOff>120694</xdr:rowOff>
    </xdr:from>
    <xdr:to>
      <xdr:col>8</xdr:col>
      <xdr:colOff>118397</xdr:colOff>
      <xdr:row>43</xdr:row>
      <xdr:rowOff>6394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444411</xdr:colOff>
      <xdr:row>29</xdr:row>
      <xdr:rowOff>73536</xdr:rowOff>
    </xdr:from>
    <xdr:to>
      <xdr:col>15</xdr:col>
      <xdr:colOff>105508</xdr:colOff>
      <xdr:row>44</xdr:row>
      <xdr:rowOff>35169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7BBB06B-70AA-427B-82C2-A963ABB81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95250</xdr:rowOff>
    </xdr:from>
    <xdr:to>
      <xdr:col>7</xdr:col>
      <xdr:colOff>304800</xdr:colOff>
      <xdr:row>36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"/>
  <sheetViews>
    <sheetView topLeftCell="Q1" zoomScale="40" zoomScaleNormal="40" workbookViewId="0">
      <selection activeCell="A16" sqref="A16"/>
    </sheetView>
  </sheetViews>
  <sheetFormatPr defaultColWidth="9.1796875" defaultRowHeight="31.25" x14ac:dyDescent="0.7"/>
  <cols>
    <col min="1" max="1" width="21.7265625" style="2" customWidth="1"/>
    <col min="2" max="2" width="26.26953125" style="2" customWidth="1"/>
    <col min="3" max="3" width="25.453125" style="2" customWidth="1"/>
    <col min="4" max="4" width="21.453125" style="2" customWidth="1"/>
    <col min="5" max="5" width="21.7265625" style="2" customWidth="1"/>
    <col min="6" max="6" width="26.7265625" style="2" customWidth="1"/>
    <col min="7" max="7" width="29.7265625" style="2" customWidth="1"/>
    <col min="8" max="8" width="26.453125" style="2" customWidth="1"/>
    <col min="9" max="9" width="23.453125" style="2" customWidth="1"/>
    <col min="10" max="10" width="9.1796875" style="2"/>
    <col min="11" max="11" width="31" style="2" customWidth="1"/>
    <col min="12" max="12" width="11.1796875" style="2" customWidth="1"/>
    <col min="13" max="17" width="31" style="2" customWidth="1"/>
    <col min="18" max="26" width="34.54296875" style="2" customWidth="1"/>
    <col min="27" max="27" width="19.81640625" style="2" customWidth="1"/>
    <col min="28" max="29" width="32" style="2" customWidth="1"/>
    <col min="30" max="30" width="37" style="2" customWidth="1"/>
    <col min="31" max="33" width="32" style="2" customWidth="1"/>
    <col min="34" max="16384" width="9.1796875" style="2"/>
  </cols>
  <sheetData>
    <row r="1" spans="1:30" s="7" customFormat="1" x14ac:dyDescent="0.7">
      <c r="A1" s="86" t="s">
        <v>6</v>
      </c>
      <c r="B1" s="86"/>
      <c r="C1" s="86" t="s">
        <v>59</v>
      </c>
      <c r="D1" s="86"/>
      <c r="E1" s="86"/>
      <c r="F1" s="86"/>
      <c r="H1" s="86" t="s">
        <v>60</v>
      </c>
      <c r="I1" s="86"/>
      <c r="L1" s="86" t="s">
        <v>57</v>
      </c>
      <c r="M1" s="86"/>
      <c r="N1" s="86"/>
      <c r="O1" s="86"/>
      <c r="P1" s="86"/>
      <c r="R1" s="86" t="s">
        <v>58</v>
      </c>
      <c r="S1" s="86"/>
      <c r="T1" s="86"/>
      <c r="V1" s="86" t="s">
        <v>64</v>
      </c>
      <c r="W1" s="86"/>
      <c r="X1" s="86"/>
      <c r="Y1" s="86"/>
      <c r="Z1" s="7">
        <v>0.3</v>
      </c>
      <c r="AB1" s="87" t="s">
        <v>78</v>
      </c>
      <c r="AC1" s="87"/>
      <c r="AD1" s="87"/>
    </row>
    <row r="2" spans="1:30" s="6" customFormat="1" x14ac:dyDescent="0.7">
      <c r="A2" s="36" t="s">
        <v>0</v>
      </c>
      <c r="B2" s="36" t="s">
        <v>3</v>
      </c>
      <c r="C2" s="36" t="s">
        <v>26</v>
      </c>
      <c r="D2" s="36" t="s">
        <v>27</v>
      </c>
      <c r="E2" s="36" t="s">
        <v>30</v>
      </c>
      <c r="F2" s="36" t="s">
        <v>32</v>
      </c>
      <c r="H2" s="36" t="s">
        <v>36</v>
      </c>
      <c r="I2" s="36" t="s">
        <v>39</v>
      </c>
      <c r="L2" s="36" t="s">
        <v>0</v>
      </c>
      <c r="M2" s="36" t="s">
        <v>3</v>
      </c>
      <c r="N2" s="36" t="s">
        <v>52</v>
      </c>
      <c r="O2" s="36" t="s">
        <v>27</v>
      </c>
      <c r="P2" s="36" t="s">
        <v>39</v>
      </c>
      <c r="R2" s="36" t="s">
        <v>54</v>
      </c>
      <c r="S2" s="36" t="s">
        <v>27</v>
      </c>
      <c r="T2" s="36" t="s">
        <v>39</v>
      </c>
      <c r="V2" s="36" t="s">
        <v>0</v>
      </c>
      <c r="W2" s="36" t="s">
        <v>3</v>
      </c>
      <c r="X2" s="7" t="s">
        <v>63</v>
      </c>
      <c r="Y2" s="35" t="s">
        <v>27</v>
      </c>
      <c r="Z2" s="35" t="s">
        <v>39</v>
      </c>
      <c r="AB2" s="36" t="s">
        <v>0</v>
      </c>
      <c r="AC2" s="36" t="s">
        <v>3</v>
      </c>
      <c r="AD2" s="36" t="s">
        <v>68</v>
      </c>
    </row>
    <row r="3" spans="1:30" x14ac:dyDescent="0.7">
      <c r="A3" s="2">
        <v>1</v>
      </c>
      <c r="B3" s="2">
        <v>77.42</v>
      </c>
      <c r="C3" s="2">
        <f t="shared" ref="C3:C33" si="0">$C$35</f>
        <v>72.543225806451588</v>
      </c>
      <c r="D3" s="2">
        <f>B3-C3</f>
        <v>4.8767741935484139</v>
      </c>
      <c r="E3" s="2">
        <f>ABS(D3)</f>
        <v>4.8767741935484139</v>
      </c>
      <c r="F3" s="2">
        <f>D3^2</f>
        <v>23.782926534859783</v>
      </c>
      <c r="H3" s="2">
        <f t="shared" ref="H3:H33" si="1">D3/B3</f>
        <v>6.299114174048584E-2</v>
      </c>
      <c r="I3" s="2">
        <f>ABS(H3)</f>
        <v>6.299114174048584E-2</v>
      </c>
      <c r="L3" s="2">
        <v>1</v>
      </c>
      <c r="M3" s="2">
        <v>77.42</v>
      </c>
      <c r="R3" s="40" t="s">
        <v>56</v>
      </c>
      <c r="V3" s="2">
        <v>1</v>
      </c>
      <c r="W3" s="2">
        <v>77.42</v>
      </c>
      <c r="X3" s="2">
        <f>W3</f>
        <v>77.42</v>
      </c>
      <c r="AB3" s="2">
        <v>1</v>
      </c>
      <c r="AC3" s="2">
        <v>77.42</v>
      </c>
    </row>
    <row r="4" spans="1:30" x14ac:dyDescent="0.7">
      <c r="A4" s="2">
        <v>2</v>
      </c>
      <c r="B4" s="2">
        <v>78.790000000000006</v>
      </c>
      <c r="C4" s="2">
        <f t="shared" si="0"/>
        <v>72.543225806451588</v>
      </c>
      <c r="D4" s="2">
        <f t="shared" ref="D4:D33" si="2">B4-C4</f>
        <v>6.2467741935484185</v>
      </c>
      <c r="E4" s="2">
        <f t="shared" ref="E4:E33" si="3">ABS(D4)</f>
        <v>6.2467741935484185</v>
      </c>
      <c r="F4" s="2">
        <f t="shared" ref="F4:F33" si="4">D4^2</f>
        <v>39.022187825182492</v>
      </c>
      <c r="H4" s="2">
        <f t="shared" si="1"/>
        <v>7.9283845583810353E-2</v>
      </c>
      <c r="I4" s="2">
        <f t="shared" ref="I4:I33" si="5">ABS(H4)</f>
        <v>7.9283845583810353E-2</v>
      </c>
      <c r="L4" s="2">
        <v>2</v>
      </c>
      <c r="M4" s="2">
        <v>78.790000000000006</v>
      </c>
      <c r="V4" s="2">
        <v>2</v>
      </c>
      <c r="W4" s="2">
        <v>78.790000000000006</v>
      </c>
      <c r="X4" s="2">
        <f t="shared" ref="X4:X33" si="6">$Z$1*W3+(1-$Z$1)*X3</f>
        <v>77.419999999999987</v>
      </c>
      <c r="Y4" s="2">
        <f>W4-X4</f>
        <v>1.3700000000000188</v>
      </c>
      <c r="Z4" s="2">
        <f>ABS(Y4/M4)</f>
        <v>1.7387993400177923E-2</v>
      </c>
      <c r="AB4" s="2">
        <v>2</v>
      </c>
      <c r="AC4" s="2">
        <v>78.790000000000006</v>
      </c>
      <c r="AD4" s="2">
        <f>AC4-AC3</f>
        <v>1.3700000000000045</v>
      </c>
    </row>
    <row r="5" spans="1:30" x14ac:dyDescent="0.7">
      <c r="A5" s="2">
        <v>3</v>
      </c>
      <c r="B5" s="2">
        <v>80.069999999999993</v>
      </c>
      <c r="C5" s="2">
        <f t="shared" si="0"/>
        <v>72.543225806451588</v>
      </c>
      <c r="D5" s="2">
        <f t="shared" si="2"/>
        <v>7.5267741935484054</v>
      </c>
      <c r="E5" s="2">
        <f t="shared" si="3"/>
        <v>7.5267741935484054</v>
      </c>
      <c r="F5" s="2">
        <f t="shared" si="4"/>
        <v>56.652329760666248</v>
      </c>
      <c r="H5" s="2">
        <f t="shared" si="1"/>
        <v>9.4002425297220013E-2</v>
      </c>
      <c r="I5" s="2">
        <f t="shared" si="5"/>
        <v>9.4002425297220013E-2</v>
      </c>
      <c r="L5" s="2">
        <v>3</v>
      </c>
      <c r="M5" s="2">
        <v>80.069999999999993</v>
      </c>
      <c r="V5" s="2">
        <v>3</v>
      </c>
      <c r="W5" s="2">
        <v>80.069999999999993</v>
      </c>
      <c r="X5" s="2">
        <f t="shared" si="6"/>
        <v>77.830999999999989</v>
      </c>
      <c r="Y5" s="2">
        <f t="shared" ref="Y5:Y33" si="7">W5-X5</f>
        <v>2.2390000000000043</v>
      </c>
      <c r="Z5" s="2">
        <f t="shared" ref="Z5:Z33" si="8">ABS(Y5/M5)</f>
        <v>2.7963032346696698E-2</v>
      </c>
      <c r="AB5" s="2">
        <v>3</v>
      </c>
      <c r="AC5" s="2">
        <v>80.069999999999993</v>
      </c>
      <c r="AD5" s="2">
        <f t="shared" ref="AD5:AD33" si="9">AC5-AC4</f>
        <v>1.2799999999999869</v>
      </c>
    </row>
    <row r="6" spans="1:30" x14ac:dyDescent="0.7">
      <c r="A6" s="2">
        <v>4</v>
      </c>
      <c r="B6" s="2">
        <v>79.53</v>
      </c>
      <c r="C6" s="2">
        <f t="shared" si="0"/>
        <v>72.543225806451588</v>
      </c>
      <c r="D6" s="2">
        <f t="shared" si="2"/>
        <v>6.9867741935484133</v>
      </c>
      <c r="E6" s="2">
        <f t="shared" si="3"/>
        <v>6.9867741935484133</v>
      </c>
      <c r="F6" s="2">
        <f t="shared" si="4"/>
        <v>48.815013631634081</v>
      </c>
      <c r="H6" s="2">
        <f t="shared" si="1"/>
        <v>8.7850800874492804E-2</v>
      </c>
      <c r="I6" s="2">
        <f t="shared" si="5"/>
        <v>8.7850800874492804E-2</v>
      </c>
      <c r="L6" s="2">
        <v>4</v>
      </c>
      <c r="M6" s="2">
        <v>79.53</v>
      </c>
      <c r="N6" s="2">
        <f>AVERAGE(M3:M5)</f>
        <v>78.760000000000005</v>
      </c>
      <c r="O6" s="2">
        <f>M6-N6</f>
        <v>0.76999999999999602</v>
      </c>
      <c r="P6" s="2">
        <f>ABS(O6/M6)</f>
        <v>9.681881051175607E-3</v>
      </c>
      <c r="R6" s="2">
        <f t="shared" ref="R6:R33" si="10">0.2*M3+0.3*M4+0.5*M5</f>
        <v>79.156000000000006</v>
      </c>
      <c r="S6" s="2">
        <f>M6-R6</f>
        <v>0.37399999999999523</v>
      </c>
      <c r="T6" s="2">
        <f>ABS(S6/M6)</f>
        <v>4.7026279391424019E-3</v>
      </c>
      <c r="V6" s="2">
        <v>4</v>
      </c>
      <c r="W6" s="2">
        <v>79.53</v>
      </c>
      <c r="X6" s="2">
        <f t="shared" si="6"/>
        <v>78.50269999999999</v>
      </c>
      <c r="Y6" s="2">
        <f t="shared" si="7"/>
        <v>1.027300000000011</v>
      </c>
      <c r="Z6" s="2">
        <f t="shared" si="8"/>
        <v>1.2917138186847869E-2</v>
      </c>
      <c r="AB6" s="2">
        <v>4</v>
      </c>
      <c r="AC6" s="2">
        <v>79.53</v>
      </c>
      <c r="AD6" s="2">
        <f t="shared" si="9"/>
        <v>-0.53999999999999204</v>
      </c>
    </row>
    <row r="7" spans="1:30" x14ac:dyDescent="0.7">
      <c r="A7" s="2">
        <v>5</v>
      </c>
      <c r="B7" s="2">
        <v>81.17</v>
      </c>
      <c r="C7" s="2">
        <f t="shared" si="0"/>
        <v>72.543225806451588</v>
      </c>
      <c r="D7" s="2">
        <f t="shared" si="2"/>
        <v>8.6267741935484139</v>
      </c>
      <c r="E7" s="2">
        <f t="shared" si="3"/>
        <v>8.6267741935484139</v>
      </c>
      <c r="F7" s="2">
        <f t="shared" si="4"/>
        <v>74.421232986472887</v>
      </c>
      <c r="H7" s="2">
        <f t="shared" si="1"/>
        <v>0.10628032762779861</v>
      </c>
      <c r="I7" s="2">
        <f t="shared" si="5"/>
        <v>0.10628032762779861</v>
      </c>
      <c r="L7" s="2">
        <v>5</v>
      </c>
      <c r="M7" s="2">
        <v>81.17</v>
      </c>
      <c r="N7" s="2">
        <f>AVERAGE(M4:M6)</f>
        <v>79.463333333333338</v>
      </c>
      <c r="O7" s="2">
        <f t="shared" ref="O7:O33" si="11">M7-N7</f>
        <v>1.7066666666666634</v>
      </c>
      <c r="P7" s="2">
        <f t="shared" ref="P7:P33" si="12">ABS(O7/M7)</f>
        <v>2.1025830561373211E-2</v>
      </c>
      <c r="R7" s="2">
        <f t="shared" si="10"/>
        <v>79.543999999999997</v>
      </c>
      <c r="S7" s="2">
        <f t="shared" ref="S7:S33" si="13">M7-R7</f>
        <v>1.6260000000000048</v>
      </c>
      <c r="T7" s="2">
        <f t="shared" ref="T7:T33" si="14">ABS(S7/M7)</f>
        <v>2.0032031538745901E-2</v>
      </c>
      <c r="V7" s="2">
        <v>5</v>
      </c>
      <c r="W7" s="2">
        <v>81.17</v>
      </c>
      <c r="X7" s="2">
        <f t="shared" si="6"/>
        <v>78.810889999999986</v>
      </c>
      <c r="Y7" s="2">
        <f t="shared" si="7"/>
        <v>2.3591100000000154</v>
      </c>
      <c r="Z7" s="2">
        <f t="shared" si="8"/>
        <v>2.9063816681039981E-2</v>
      </c>
      <c r="AB7" s="2">
        <v>5</v>
      </c>
      <c r="AC7" s="2">
        <v>81.17</v>
      </c>
      <c r="AD7" s="2">
        <f t="shared" si="9"/>
        <v>1.6400000000000006</v>
      </c>
    </row>
    <row r="8" spans="1:30" x14ac:dyDescent="0.7">
      <c r="A8" s="2">
        <v>6</v>
      </c>
      <c r="B8" s="2">
        <v>75.78</v>
      </c>
      <c r="C8" s="2">
        <f t="shared" si="0"/>
        <v>72.543225806451588</v>
      </c>
      <c r="D8" s="2">
        <f t="shared" si="2"/>
        <v>3.2367741935484133</v>
      </c>
      <c r="E8" s="2">
        <f t="shared" si="3"/>
        <v>3.2367741935484133</v>
      </c>
      <c r="F8" s="2">
        <f t="shared" si="4"/>
        <v>10.476707180020982</v>
      </c>
      <c r="H8" s="2">
        <f t="shared" si="1"/>
        <v>4.271277637303264E-2</v>
      </c>
      <c r="I8" s="2">
        <f t="shared" si="5"/>
        <v>4.271277637303264E-2</v>
      </c>
      <c r="L8" s="2">
        <v>6</v>
      </c>
      <c r="M8" s="2">
        <v>75.78</v>
      </c>
      <c r="N8" s="2">
        <f t="shared" ref="N8:N32" si="15">AVERAGE(M5:M7)</f>
        <v>80.256666666666661</v>
      </c>
      <c r="O8" s="2">
        <f t="shared" si="11"/>
        <v>-4.4766666666666595</v>
      </c>
      <c r="P8" s="2">
        <f t="shared" si="12"/>
        <v>5.9074513943872517E-2</v>
      </c>
      <c r="R8" s="2">
        <f t="shared" si="10"/>
        <v>80.457999999999998</v>
      </c>
      <c r="S8" s="2">
        <f t="shared" si="13"/>
        <v>-4.6779999999999973</v>
      </c>
      <c r="T8" s="2">
        <f t="shared" si="14"/>
        <v>6.1731327527051953E-2</v>
      </c>
      <c r="V8" s="2">
        <v>6</v>
      </c>
      <c r="W8" s="2">
        <v>75.78</v>
      </c>
      <c r="X8" s="2">
        <f t="shared" si="6"/>
        <v>79.518622999999991</v>
      </c>
      <c r="Y8" s="2">
        <f t="shared" si="7"/>
        <v>-3.7386229999999898</v>
      </c>
      <c r="Z8" s="2">
        <f t="shared" si="8"/>
        <v>4.933522037476893E-2</v>
      </c>
      <c r="AB8" s="2">
        <v>6</v>
      </c>
      <c r="AC8" s="2">
        <v>75.78</v>
      </c>
      <c r="AD8" s="2">
        <f t="shared" si="9"/>
        <v>-5.3900000000000006</v>
      </c>
    </row>
    <row r="9" spans="1:30" x14ac:dyDescent="0.7">
      <c r="A9" s="2">
        <v>7</v>
      </c>
      <c r="B9" s="2">
        <v>72.8</v>
      </c>
      <c r="C9" s="2">
        <f t="shared" si="0"/>
        <v>72.543225806451588</v>
      </c>
      <c r="D9" s="2">
        <f t="shared" si="2"/>
        <v>0.25677419354840936</v>
      </c>
      <c r="E9" s="2">
        <f t="shared" si="3"/>
        <v>0.25677419354840936</v>
      </c>
      <c r="F9" s="2">
        <f t="shared" si="4"/>
        <v>6.5932986472435992E-2</v>
      </c>
      <c r="H9" s="2">
        <f t="shared" si="1"/>
        <v>3.5271180432473815E-3</v>
      </c>
      <c r="I9" s="2">
        <f t="shared" si="5"/>
        <v>3.5271180432473815E-3</v>
      </c>
      <c r="L9" s="2">
        <v>7</v>
      </c>
      <c r="M9" s="2">
        <v>72.8</v>
      </c>
      <c r="N9" s="2">
        <f t="shared" si="15"/>
        <v>78.826666666666668</v>
      </c>
      <c r="O9" s="2">
        <f t="shared" si="11"/>
        <v>-6.0266666666666708</v>
      </c>
      <c r="P9" s="2">
        <f t="shared" si="12"/>
        <v>8.2783882783882851E-2</v>
      </c>
      <c r="R9" s="2">
        <f t="shared" si="10"/>
        <v>78.146999999999991</v>
      </c>
      <c r="S9" s="2">
        <f t="shared" si="13"/>
        <v>-5.3469999999999942</v>
      </c>
      <c r="T9" s="2">
        <f t="shared" si="14"/>
        <v>7.3447802197802114E-2</v>
      </c>
      <c r="V9" s="2">
        <v>7</v>
      </c>
      <c r="W9" s="2">
        <v>72.8</v>
      </c>
      <c r="X9" s="2">
        <f t="shared" si="6"/>
        <v>78.397036099999994</v>
      </c>
      <c r="Y9" s="2">
        <f t="shared" si="7"/>
        <v>-5.5970360999999968</v>
      </c>
      <c r="Z9" s="2">
        <f t="shared" si="8"/>
        <v>7.6882364010988968E-2</v>
      </c>
      <c r="AB9" s="2">
        <v>7</v>
      </c>
      <c r="AC9" s="2">
        <v>72.8</v>
      </c>
      <c r="AD9" s="2">
        <f t="shared" si="9"/>
        <v>-2.980000000000004</v>
      </c>
    </row>
    <row r="10" spans="1:30" x14ac:dyDescent="0.7">
      <c r="A10" s="2">
        <v>8</v>
      </c>
      <c r="B10" s="2">
        <v>72.78</v>
      </c>
      <c r="C10" s="2">
        <f t="shared" si="0"/>
        <v>72.543225806451588</v>
      </c>
      <c r="D10" s="2">
        <f t="shared" si="2"/>
        <v>0.23677419354841334</v>
      </c>
      <c r="E10" s="2">
        <f t="shared" si="3"/>
        <v>0.23677419354841334</v>
      </c>
      <c r="F10" s="2">
        <f t="shared" si="4"/>
        <v>5.6062018730501498E-2</v>
      </c>
      <c r="H10" s="2">
        <f t="shared" si="1"/>
        <v>3.2532865285574792E-3</v>
      </c>
      <c r="I10" s="2">
        <f t="shared" si="5"/>
        <v>3.2532865285574792E-3</v>
      </c>
      <c r="L10" s="2">
        <v>8</v>
      </c>
      <c r="M10" s="2">
        <v>72.78</v>
      </c>
      <c r="N10" s="2">
        <f t="shared" si="15"/>
        <v>76.583333333333329</v>
      </c>
      <c r="O10" s="2">
        <f t="shared" si="11"/>
        <v>-3.8033333333333275</v>
      </c>
      <c r="P10" s="2">
        <f t="shared" si="12"/>
        <v>5.2257946322249622E-2</v>
      </c>
      <c r="R10" s="2">
        <f t="shared" si="10"/>
        <v>75.367999999999995</v>
      </c>
      <c r="S10" s="2">
        <f t="shared" si="13"/>
        <v>-2.5879999999999939</v>
      </c>
      <c r="T10" s="2">
        <f t="shared" si="14"/>
        <v>3.5559219565814697E-2</v>
      </c>
      <c r="V10" s="2">
        <v>8</v>
      </c>
      <c r="W10" s="2">
        <v>72.78</v>
      </c>
      <c r="X10" s="2">
        <f t="shared" si="6"/>
        <v>76.717925269999995</v>
      </c>
      <c r="Y10" s="2">
        <f t="shared" si="7"/>
        <v>-3.9379252699999938</v>
      </c>
      <c r="Z10" s="2">
        <f t="shared" si="8"/>
        <v>5.4107244710085101E-2</v>
      </c>
      <c r="AB10" s="2">
        <v>8</v>
      </c>
      <c r="AC10" s="2">
        <v>72.78</v>
      </c>
      <c r="AD10" s="2">
        <f t="shared" si="9"/>
        <v>-1.9999999999996021E-2</v>
      </c>
    </row>
    <row r="11" spans="1:30" x14ac:dyDescent="0.7">
      <c r="A11" s="2">
        <v>9</v>
      </c>
      <c r="B11" s="2">
        <v>72.37</v>
      </c>
      <c r="C11" s="2">
        <f t="shared" si="0"/>
        <v>72.543225806451588</v>
      </c>
      <c r="D11" s="2">
        <f t="shared" si="2"/>
        <v>-0.17322580645158325</v>
      </c>
      <c r="E11" s="2">
        <f t="shared" si="3"/>
        <v>0.17322580645158325</v>
      </c>
      <c r="F11" s="2">
        <f t="shared" si="4"/>
        <v>3.0007180020801383E-2</v>
      </c>
      <c r="H11" s="2">
        <f t="shared" si="1"/>
        <v>-2.3936134648553718E-3</v>
      </c>
      <c r="I11" s="2">
        <f t="shared" si="5"/>
        <v>2.3936134648553718E-3</v>
      </c>
      <c r="L11" s="2">
        <v>9</v>
      </c>
      <c r="M11" s="2">
        <v>72.37</v>
      </c>
      <c r="N11" s="2">
        <f t="shared" si="15"/>
        <v>73.786666666666662</v>
      </c>
      <c r="O11" s="2">
        <f t="shared" si="11"/>
        <v>-1.4166666666666572</v>
      </c>
      <c r="P11" s="2">
        <f t="shared" si="12"/>
        <v>1.9575330477637931E-2</v>
      </c>
      <c r="R11" s="2">
        <f t="shared" si="10"/>
        <v>73.385999999999996</v>
      </c>
      <c r="S11" s="2">
        <f t="shared" si="13"/>
        <v>-1.0159999999999911</v>
      </c>
      <c r="T11" s="2">
        <f t="shared" si="14"/>
        <v>1.4038966422550658E-2</v>
      </c>
      <c r="V11" s="2">
        <v>9</v>
      </c>
      <c r="W11" s="2">
        <v>72.37</v>
      </c>
      <c r="X11" s="2">
        <f t="shared" si="6"/>
        <v>75.536547688999988</v>
      </c>
      <c r="Y11" s="2">
        <f t="shared" si="7"/>
        <v>-3.1665476889999837</v>
      </c>
      <c r="Z11" s="2">
        <f t="shared" si="8"/>
        <v>4.375497704850053E-2</v>
      </c>
      <c r="AB11" s="2">
        <v>9</v>
      </c>
      <c r="AC11" s="2">
        <v>72.37</v>
      </c>
      <c r="AD11" s="2">
        <f t="shared" si="9"/>
        <v>-0.40999999999999659</v>
      </c>
    </row>
    <row r="12" spans="1:30" x14ac:dyDescent="0.7">
      <c r="A12" s="2">
        <v>10</v>
      </c>
      <c r="B12" s="2">
        <v>69.239999999999995</v>
      </c>
      <c r="C12" s="2">
        <f t="shared" si="0"/>
        <v>72.543225806451588</v>
      </c>
      <c r="D12" s="2">
        <f t="shared" si="2"/>
        <v>-3.3032258064515929</v>
      </c>
      <c r="E12" s="2">
        <f t="shared" si="3"/>
        <v>3.3032258064515929</v>
      </c>
      <c r="F12" s="2">
        <f t="shared" si="4"/>
        <v>10.911300728407776</v>
      </c>
      <c r="H12" s="2">
        <f t="shared" si="1"/>
        <v>-4.7706900728648083E-2</v>
      </c>
      <c r="I12" s="2">
        <f t="shared" si="5"/>
        <v>4.7706900728648083E-2</v>
      </c>
      <c r="L12" s="2">
        <v>10</v>
      </c>
      <c r="M12" s="2">
        <v>69.239999999999995</v>
      </c>
      <c r="N12" s="2">
        <f t="shared" si="15"/>
        <v>72.649999999999991</v>
      </c>
      <c r="O12" s="2">
        <f t="shared" si="11"/>
        <v>-3.4099999999999966</v>
      </c>
      <c r="P12" s="2">
        <f t="shared" si="12"/>
        <v>4.9248989023685685E-2</v>
      </c>
      <c r="R12" s="2">
        <f t="shared" si="10"/>
        <v>72.579000000000008</v>
      </c>
      <c r="S12" s="2">
        <f t="shared" si="13"/>
        <v>-3.3390000000000128</v>
      </c>
      <c r="T12" s="2">
        <f t="shared" si="14"/>
        <v>4.8223570190641434E-2</v>
      </c>
      <c r="V12" s="2">
        <v>10</v>
      </c>
      <c r="W12" s="2">
        <v>69.239999999999995</v>
      </c>
      <c r="X12" s="2">
        <f t="shared" si="6"/>
        <v>74.586583382299992</v>
      </c>
      <c r="Y12" s="2">
        <f t="shared" si="7"/>
        <v>-5.3465833822999969</v>
      </c>
      <c r="Z12" s="2">
        <f t="shared" si="8"/>
        <v>7.7218130882437855E-2</v>
      </c>
      <c r="AB12" s="2">
        <v>10</v>
      </c>
      <c r="AC12" s="2">
        <v>69.239999999999995</v>
      </c>
      <c r="AD12" s="2">
        <f t="shared" si="9"/>
        <v>-3.1300000000000097</v>
      </c>
    </row>
    <row r="13" spans="1:30" x14ac:dyDescent="0.7">
      <c r="A13" s="2">
        <v>11</v>
      </c>
      <c r="B13" s="2">
        <v>71.48</v>
      </c>
      <c r="C13" s="2">
        <f t="shared" si="0"/>
        <v>72.543225806451588</v>
      </c>
      <c r="D13" s="2">
        <f t="shared" si="2"/>
        <v>-1.0632258064515838</v>
      </c>
      <c r="E13" s="2">
        <f t="shared" si="3"/>
        <v>1.0632258064515838</v>
      </c>
      <c r="F13" s="2">
        <f t="shared" si="4"/>
        <v>1.1304491155046208</v>
      </c>
      <c r="H13" s="2">
        <f t="shared" si="1"/>
        <v>-1.4874451685108894E-2</v>
      </c>
      <c r="I13" s="2">
        <f t="shared" si="5"/>
        <v>1.4874451685108894E-2</v>
      </c>
      <c r="L13" s="2">
        <v>11</v>
      </c>
      <c r="M13" s="2">
        <v>71.48</v>
      </c>
      <c r="N13" s="2">
        <f t="shared" si="15"/>
        <v>71.463333333333324</v>
      </c>
      <c r="O13" s="2">
        <f t="shared" si="11"/>
        <v>1.666666666667993E-2</v>
      </c>
      <c r="P13" s="2">
        <f t="shared" si="12"/>
        <v>2.3316545420649034E-4</v>
      </c>
      <c r="R13" s="2">
        <f t="shared" si="10"/>
        <v>70.887</v>
      </c>
      <c r="S13" s="2">
        <f t="shared" si="13"/>
        <v>0.59300000000000352</v>
      </c>
      <c r="T13" s="2">
        <f t="shared" si="14"/>
        <v>8.2960268606603726E-3</v>
      </c>
      <c r="V13" s="2">
        <v>11</v>
      </c>
      <c r="W13" s="2">
        <v>71.48</v>
      </c>
      <c r="X13" s="2">
        <f t="shared" si="6"/>
        <v>72.982608367609998</v>
      </c>
      <c r="Y13" s="2">
        <f t="shared" si="7"/>
        <v>-1.5026083676099944</v>
      </c>
      <c r="Z13" s="2">
        <f t="shared" si="8"/>
        <v>2.1021381751678711E-2</v>
      </c>
      <c r="AB13" s="2">
        <v>11</v>
      </c>
      <c r="AC13" s="2">
        <v>71.48</v>
      </c>
      <c r="AD13" s="2">
        <f t="shared" si="9"/>
        <v>2.2400000000000091</v>
      </c>
    </row>
    <row r="14" spans="1:30" x14ac:dyDescent="0.7">
      <c r="A14" s="2">
        <v>12</v>
      </c>
      <c r="B14" s="2">
        <v>69.77</v>
      </c>
      <c r="C14" s="2">
        <f t="shared" si="0"/>
        <v>72.543225806451588</v>
      </c>
      <c r="D14" s="2">
        <f t="shared" si="2"/>
        <v>-2.7732258064515918</v>
      </c>
      <c r="E14" s="2">
        <f t="shared" si="3"/>
        <v>2.7732258064515918</v>
      </c>
      <c r="F14" s="2">
        <f t="shared" si="4"/>
        <v>7.6907813735690818</v>
      </c>
      <c r="H14" s="2">
        <f t="shared" si="1"/>
        <v>-3.9748112461682555E-2</v>
      </c>
      <c r="I14" s="2">
        <f t="shared" si="5"/>
        <v>3.9748112461682555E-2</v>
      </c>
      <c r="L14" s="2">
        <v>12</v>
      </c>
      <c r="M14" s="2">
        <v>69.77</v>
      </c>
      <c r="N14" s="2">
        <f t="shared" si="15"/>
        <v>71.030000000000015</v>
      </c>
      <c r="O14" s="2">
        <f t="shared" si="11"/>
        <v>-1.2600000000000193</v>
      </c>
      <c r="P14" s="2">
        <f t="shared" si="12"/>
        <v>1.8059337824280056E-2</v>
      </c>
      <c r="R14" s="2">
        <f t="shared" si="10"/>
        <v>70.986000000000004</v>
      </c>
      <c r="S14" s="2">
        <f t="shared" si="13"/>
        <v>-1.2160000000000082</v>
      </c>
      <c r="T14" s="2">
        <f t="shared" si="14"/>
        <v>1.7428694281209807E-2</v>
      </c>
      <c r="V14" s="2">
        <v>12</v>
      </c>
      <c r="W14" s="2">
        <v>69.77</v>
      </c>
      <c r="X14" s="2">
        <f t="shared" si="6"/>
        <v>72.531825857326993</v>
      </c>
      <c r="Y14" s="2">
        <f t="shared" si="7"/>
        <v>-2.7618258573269969</v>
      </c>
      <c r="Z14" s="2">
        <f t="shared" si="8"/>
        <v>3.958471918198362E-2</v>
      </c>
      <c r="AB14" s="2">
        <v>12</v>
      </c>
      <c r="AC14" s="2">
        <v>69.77</v>
      </c>
      <c r="AD14" s="2">
        <f t="shared" si="9"/>
        <v>-1.710000000000008</v>
      </c>
    </row>
    <row r="15" spans="1:30" x14ac:dyDescent="0.7">
      <c r="A15" s="2">
        <v>13</v>
      </c>
      <c r="B15" s="2">
        <v>70.599999999999994</v>
      </c>
      <c r="C15" s="2">
        <f t="shared" si="0"/>
        <v>72.543225806451588</v>
      </c>
      <c r="D15" s="2">
        <f t="shared" si="2"/>
        <v>-1.9432258064515935</v>
      </c>
      <c r="E15" s="2">
        <f t="shared" si="3"/>
        <v>1.9432258064515935</v>
      </c>
      <c r="F15" s="2">
        <f t="shared" si="4"/>
        <v>3.7761265348594457</v>
      </c>
      <c r="H15" s="2">
        <f t="shared" si="1"/>
        <v>-2.7524444850589146E-2</v>
      </c>
      <c r="I15" s="2">
        <f t="shared" si="5"/>
        <v>2.7524444850589146E-2</v>
      </c>
      <c r="L15" s="2">
        <v>13</v>
      </c>
      <c r="M15" s="2">
        <v>70.599999999999994</v>
      </c>
      <c r="N15" s="2">
        <f t="shared" si="15"/>
        <v>70.163333333333341</v>
      </c>
      <c r="O15" s="2">
        <f t="shared" si="11"/>
        <v>0.43666666666665321</v>
      </c>
      <c r="P15" s="2">
        <f t="shared" si="12"/>
        <v>6.1850802644001874E-3</v>
      </c>
      <c r="R15" s="2">
        <f t="shared" si="10"/>
        <v>70.176999999999992</v>
      </c>
      <c r="S15" s="2">
        <f t="shared" si="13"/>
        <v>0.42300000000000182</v>
      </c>
      <c r="T15" s="2">
        <f t="shared" si="14"/>
        <v>5.9915014164306215E-3</v>
      </c>
      <c r="V15" s="2">
        <v>13</v>
      </c>
      <c r="W15" s="2">
        <v>70.599999999999994</v>
      </c>
      <c r="X15" s="2">
        <f t="shared" si="6"/>
        <v>71.703278100128898</v>
      </c>
      <c r="Y15" s="2">
        <f t="shared" si="7"/>
        <v>-1.1032781001289038</v>
      </c>
      <c r="Z15" s="2">
        <f t="shared" si="8"/>
        <v>1.5627168557066629E-2</v>
      </c>
      <c r="AB15" s="2">
        <v>13</v>
      </c>
      <c r="AC15" s="2">
        <v>70.599999999999994</v>
      </c>
      <c r="AD15" s="2">
        <f t="shared" si="9"/>
        <v>0.82999999999999829</v>
      </c>
    </row>
    <row r="16" spans="1:30" x14ac:dyDescent="0.7">
      <c r="A16" s="2">
        <v>14</v>
      </c>
      <c r="B16" s="2">
        <v>67.34</v>
      </c>
      <c r="C16" s="2">
        <f t="shared" si="0"/>
        <v>72.543225806451588</v>
      </c>
      <c r="D16" s="2">
        <f t="shared" si="2"/>
        <v>-5.2032258064515844</v>
      </c>
      <c r="E16" s="2">
        <f t="shared" si="3"/>
        <v>5.2032258064515844</v>
      </c>
      <c r="F16" s="2">
        <f t="shared" si="4"/>
        <v>27.073558792923741</v>
      </c>
      <c r="H16" s="2">
        <f t="shared" si="1"/>
        <v>-7.7267980493786512E-2</v>
      </c>
      <c r="I16" s="2">
        <f t="shared" si="5"/>
        <v>7.7267980493786512E-2</v>
      </c>
      <c r="L16" s="2">
        <v>14</v>
      </c>
      <c r="M16" s="2">
        <v>67.34</v>
      </c>
      <c r="N16" s="2">
        <f t="shared" si="15"/>
        <v>70.61666666666666</v>
      </c>
      <c r="O16" s="2">
        <f t="shared" si="11"/>
        <v>-3.2766666666666566</v>
      </c>
      <c r="P16" s="2">
        <f t="shared" si="12"/>
        <v>4.865854865854851E-2</v>
      </c>
      <c r="R16" s="2">
        <f t="shared" si="10"/>
        <v>70.526999999999987</v>
      </c>
      <c r="S16" s="2">
        <f t="shared" si="13"/>
        <v>-3.1869999999999834</v>
      </c>
      <c r="T16" s="2">
        <f t="shared" si="14"/>
        <v>4.7326997326997078E-2</v>
      </c>
      <c r="V16" s="2">
        <v>14</v>
      </c>
      <c r="W16" s="2">
        <v>67.34</v>
      </c>
      <c r="X16" s="2">
        <f t="shared" si="6"/>
        <v>71.372294670090227</v>
      </c>
      <c r="Y16" s="2">
        <f t="shared" si="7"/>
        <v>-4.0322946700902236</v>
      </c>
      <c r="Z16" s="2">
        <f t="shared" si="8"/>
        <v>5.9879635730475549E-2</v>
      </c>
      <c r="AB16" s="2">
        <v>14</v>
      </c>
      <c r="AC16" s="2">
        <v>67.34</v>
      </c>
      <c r="AD16" s="2">
        <f t="shared" si="9"/>
        <v>-3.2599999999999909</v>
      </c>
    </row>
    <row r="17" spans="1:30" x14ac:dyDescent="0.7">
      <c r="A17" s="2">
        <v>15</v>
      </c>
      <c r="B17" s="2">
        <v>66.61</v>
      </c>
      <c r="C17" s="2">
        <f t="shared" si="0"/>
        <v>72.543225806451588</v>
      </c>
      <c r="D17" s="2">
        <f t="shared" si="2"/>
        <v>-5.9332258064515884</v>
      </c>
      <c r="E17" s="2">
        <f t="shared" si="3"/>
        <v>5.9332258064515884</v>
      </c>
      <c r="F17" s="2">
        <f t="shared" si="4"/>
        <v>35.203168470343101</v>
      </c>
      <c r="H17" s="2">
        <f t="shared" si="1"/>
        <v>-8.9074100081843396E-2</v>
      </c>
      <c r="I17" s="2">
        <f t="shared" si="5"/>
        <v>8.9074100081843396E-2</v>
      </c>
      <c r="L17" s="2">
        <v>15</v>
      </c>
      <c r="M17" s="2">
        <v>66.61</v>
      </c>
      <c r="N17" s="2">
        <f t="shared" si="15"/>
        <v>69.236666666666665</v>
      </c>
      <c r="O17" s="2">
        <f t="shared" si="11"/>
        <v>-2.6266666666666652</v>
      </c>
      <c r="P17" s="2">
        <f t="shared" si="12"/>
        <v>3.9433518490717086E-2</v>
      </c>
      <c r="R17" s="2">
        <f t="shared" si="10"/>
        <v>68.804000000000002</v>
      </c>
      <c r="S17" s="2">
        <f t="shared" si="13"/>
        <v>-2.1940000000000026</v>
      </c>
      <c r="T17" s="2">
        <f t="shared" si="14"/>
        <v>3.2937997297703088E-2</v>
      </c>
      <c r="V17" s="2">
        <v>15</v>
      </c>
      <c r="W17" s="2">
        <v>66.61</v>
      </c>
      <c r="X17" s="2">
        <f t="shared" si="6"/>
        <v>70.162606269063161</v>
      </c>
      <c r="Y17" s="2">
        <f t="shared" si="7"/>
        <v>-3.5526062690631619</v>
      </c>
      <c r="Z17" s="2">
        <f t="shared" si="8"/>
        <v>5.3334428300002429E-2</v>
      </c>
      <c r="AB17" s="2">
        <v>15</v>
      </c>
      <c r="AC17" s="2">
        <v>66.61</v>
      </c>
      <c r="AD17" s="2">
        <f t="shared" si="9"/>
        <v>-0.73000000000000398</v>
      </c>
    </row>
    <row r="18" spans="1:30" x14ac:dyDescent="0.7">
      <c r="A18" s="2">
        <v>16</v>
      </c>
      <c r="B18" s="2">
        <v>65.8</v>
      </c>
      <c r="C18" s="2">
        <f t="shared" si="0"/>
        <v>72.543225806451588</v>
      </c>
      <c r="D18" s="2">
        <f t="shared" si="2"/>
        <v>-6.7432258064515906</v>
      </c>
      <c r="E18" s="2">
        <f t="shared" si="3"/>
        <v>6.7432258064515906</v>
      </c>
      <c r="F18" s="2">
        <f t="shared" si="4"/>
        <v>45.471094276794702</v>
      </c>
      <c r="H18" s="2">
        <f t="shared" si="1"/>
        <v>-0.10248063535640715</v>
      </c>
      <c r="I18" s="2">
        <f t="shared" si="5"/>
        <v>0.10248063535640715</v>
      </c>
      <c r="L18" s="2">
        <v>16</v>
      </c>
      <c r="M18" s="2">
        <v>65.8</v>
      </c>
      <c r="N18" s="2">
        <f t="shared" si="15"/>
        <v>68.183333333333337</v>
      </c>
      <c r="O18" s="2">
        <f t="shared" si="11"/>
        <v>-2.38333333333334</v>
      </c>
      <c r="P18" s="2">
        <f t="shared" si="12"/>
        <v>3.6220871327254406E-2</v>
      </c>
      <c r="R18" s="2">
        <f t="shared" si="10"/>
        <v>67.62700000000001</v>
      </c>
      <c r="S18" s="2">
        <f t="shared" si="13"/>
        <v>-1.8270000000000124</v>
      </c>
      <c r="T18" s="2">
        <f t="shared" si="14"/>
        <v>2.7765957446808699E-2</v>
      </c>
      <c r="V18" s="2">
        <v>16</v>
      </c>
      <c r="W18" s="2">
        <v>65.8</v>
      </c>
      <c r="X18" s="2">
        <f t="shared" si="6"/>
        <v>69.096824388344217</v>
      </c>
      <c r="Y18" s="2">
        <f t="shared" si="7"/>
        <v>-3.2968243883442199</v>
      </c>
      <c r="Z18" s="2">
        <f t="shared" si="8"/>
        <v>5.0103714108574775E-2</v>
      </c>
      <c r="AB18" s="2">
        <v>16</v>
      </c>
      <c r="AC18" s="2">
        <v>65.8</v>
      </c>
      <c r="AD18" s="2">
        <f t="shared" si="9"/>
        <v>-0.81000000000000227</v>
      </c>
    </row>
    <row r="19" spans="1:30" x14ac:dyDescent="0.7">
      <c r="A19" s="2">
        <v>17</v>
      </c>
      <c r="B19" s="2">
        <v>66.11</v>
      </c>
      <c r="C19" s="2">
        <f t="shared" si="0"/>
        <v>72.543225806451588</v>
      </c>
      <c r="D19" s="2">
        <f t="shared" si="2"/>
        <v>-6.4332258064515884</v>
      </c>
      <c r="E19" s="2">
        <f t="shared" si="3"/>
        <v>6.4332258064515884</v>
      </c>
      <c r="F19" s="2">
        <f t="shared" si="4"/>
        <v>41.38639427679469</v>
      </c>
      <c r="H19" s="2">
        <f t="shared" si="1"/>
        <v>-9.7310933390585219E-2</v>
      </c>
      <c r="I19" s="2">
        <f t="shared" si="5"/>
        <v>9.7310933390585219E-2</v>
      </c>
      <c r="L19" s="2">
        <v>17</v>
      </c>
      <c r="M19" s="2">
        <v>66.11</v>
      </c>
      <c r="N19" s="2">
        <f t="shared" si="15"/>
        <v>66.583333333333329</v>
      </c>
      <c r="O19" s="2">
        <f t="shared" si="11"/>
        <v>-0.47333333333332916</v>
      </c>
      <c r="P19" s="2">
        <f t="shared" si="12"/>
        <v>7.1597841980536861E-3</v>
      </c>
      <c r="R19" s="2">
        <f t="shared" si="10"/>
        <v>66.350999999999999</v>
      </c>
      <c r="S19" s="2">
        <f t="shared" si="13"/>
        <v>-0.24099999999999966</v>
      </c>
      <c r="T19" s="2">
        <f t="shared" si="14"/>
        <v>3.6454394191498965E-3</v>
      </c>
      <c r="V19" s="2">
        <v>17</v>
      </c>
      <c r="W19" s="2">
        <v>66.11</v>
      </c>
      <c r="X19" s="2">
        <f t="shared" si="6"/>
        <v>68.107777071840943</v>
      </c>
      <c r="Y19" s="2">
        <f t="shared" si="7"/>
        <v>-1.9977770718409431</v>
      </c>
      <c r="Z19" s="2">
        <f t="shared" si="8"/>
        <v>3.0218984599015931E-2</v>
      </c>
      <c r="AB19" s="2">
        <v>17</v>
      </c>
      <c r="AC19" s="2">
        <v>66.11</v>
      </c>
      <c r="AD19" s="2">
        <f t="shared" si="9"/>
        <v>0.31000000000000227</v>
      </c>
    </row>
    <row r="20" spans="1:30" x14ac:dyDescent="0.7">
      <c r="A20" s="2">
        <v>18</v>
      </c>
      <c r="B20" s="2">
        <v>66.83</v>
      </c>
      <c r="C20" s="2">
        <f t="shared" si="0"/>
        <v>72.543225806451588</v>
      </c>
      <c r="D20" s="2">
        <f t="shared" si="2"/>
        <v>-5.7132258064515895</v>
      </c>
      <c r="E20" s="2">
        <f t="shared" si="3"/>
        <v>5.7132258064515895</v>
      </c>
      <c r="F20" s="2">
        <f t="shared" si="4"/>
        <v>32.640949115504412</v>
      </c>
      <c r="H20" s="2">
        <f t="shared" si="1"/>
        <v>-8.5488939195744268E-2</v>
      </c>
      <c r="I20" s="2">
        <f t="shared" si="5"/>
        <v>8.5488939195744268E-2</v>
      </c>
      <c r="L20" s="2">
        <v>18</v>
      </c>
      <c r="M20" s="2">
        <v>66.83</v>
      </c>
      <c r="N20" s="2">
        <f t="shared" si="15"/>
        <v>66.173333333333332</v>
      </c>
      <c r="O20" s="2">
        <f t="shared" si="11"/>
        <v>0.65666666666666629</v>
      </c>
      <c r="P20" s="2">
        <f t="shared" si="12"/>
        <v>9.8259264801236913E-3</v>
      </c>
      <c r="R20" s="2">
        <f t="shared" si="10"/>
        <v>66.11699999999999</v>
      </c>
      <c r="S20" s="2">
        <f t="shared" si="13"/>
        <v>0.71300000000000807</v>
      </c>
      <c r="T20" s="2">
        <f t="shared" si="14"/>
        <v>1.0668861289840013E-2</v>
      </c>
      <c r="V20" s="2">
        <v>18</v>
      </c>
      <c r="W20" s="2">
        <v>66.83</v>
      </c>
      <c r="X20" s="2">
        <f t="shared" si="6"/>
        <v>67.508443950288665</v>
      </c>
      <c r="Y20" s="2">
        <f t="shared" si="7"/>
        <v>-0.678443950288667</v>
      </c>
      <c r="Z20" s="2">
        <f t="shared" si="8"/>
        <v>1.0151787375260617E-2</v>
      </c>
      <c r="AB20" s="2">
        <v>18</v>
      </c>
      <c r="AC20" s="2">
        <v>66.83</v>
      </c>
      <c r="AD20" s="2">
        <f t="shared" si="9"/>
        <v>0.71999999999999886</v>
      </c>
    </row>
    <row r="21" spans="1:30" x14ac:dyDescent="0.7">
      <c r="A21" s="2">
        <v>19</v>
      </c>
      <c r="B21" s="2">
        <v>71.8</v>
      </c>
      <c r="C21" s="2">
        <f t="shared" si="0"/>
        <v>72.543225806451588</v>
      </c>
      <c r="D21" s="2">
        <f t="shared" si="2"/>
        <v>-0.74322580645159064</v>
      </c>
      <c r="E21" s="2">
        <f t="shared" si="3"/>
        <v>0.74322580645159064</v>
      </c>
      <c r="F21" s="2">
        <f t="shared" si="4"/>
        <v>0.55238459937561724</v>
      </c>
      <c r="H21" s="2">
        <f t="shared" si="1"/>
        <v>-1.0351334351693463E-2</v>
      </c>
      <c r="I21" s="2">
        <f t="shared" si="5"/>
        <v>1.0351334351693463E-2</v>
      </c>
      <c r="L21" s="2">
        <v>19</v>
      </c>
      <c r="M21" s="2">
        <v>71.8</v>
      </c>
      <c r="N21" s="2">
        <f t="shared" si="15"/>
        <v>66.24666666666667</v>
      </c>
      <c r="O21" s="2">
        <f t="shared" si="11"/>
        <v>5.5533333333333275</v>
      </c>
      <c r="P21" s="2">
        <f t="shared" si="12"/>
        <v>7.7344475394614587E-2</v>
      </c>
      <c r="R21" s="2">
        <f t="shared" si="10"/>
        <v>66.407999999999987</v>
      </c>
      <c r="S21" s="2">
        <f t="shared" si="13"/>
        <v>5.3920000000000101</v>
      </c>
      <c r="T21" s="2">
        <f t="shared" si="14"/>
        <v>7.509749303621184E-2</v>
      </c>
      <c r="V21" s="2">
        <v>19</v>
      </c>
      <c r="W21" s="2">
        <v>71.8</v>
      </c>
      <c r="X21" s="2">
        <f t="shared" si="6"/>
        <v>67.304910765202067</v>
      </c>
      <c r="Y21" s="2">
        <f t="shared" si="7"/>
        <v>4.4950892347979305</v>
      </c>
      <c r="Z21" s="2">
        <f t="shared" si="8"/>
        <v>6.2605699648996246E-2</v>
      </c>
      <c r="AB21" s="2">
        <v>19</v>
      </c>
      <c r="AC21" s="2">
        <v>71.8</v>
      </c>
      <c r="AD21" s="2">
        <f t="shared" si="9"/>
        <v>4.9699999999999989</v>
      </c>
    </row>
    <row r="22" spans="1:30" x14ac:dyDescent="0.7">
      <c r="A22" s="2">
        <v>20</v>
      </c>
      <c r="B22" s="2">
        <v>72.55</v>
      </c>
      <c r="C22" s="2">
        <f t="shared" si="0"/>
        <v>72.543225806451588</v>
      </c>
      <c r="D22" s="2">
        <f t="shared" si="2"/>
        <v>6.7741935484093574E-3</v>
      </c>
      <c r="E22" s="2">
        <f t="shared" si="3"/>
        <v>6.7741935484093574E-3</v>
      </c>
      <c r="F22" s="2">
        <f t="shared" si="4"/>
        <v>4.5889698231310959E-5</v>
      </c>
      <c r="H22" s="2">
        <f t="shared" si="1"/>
        <v>9.3372757386758887E-5</v>
      </c>
      <c r="I22" s="2">
        <f t="shared" si="5"/>
        <v>9.3372757386758887E-5</v>
      </c>
      <c r="L22" s="2">
        <v>20</v>
      </c>
      <c r="M22" s="2">
        <v>72.55</v>
      </c>
      <c r="N22" s="2">
        <f t="shared" si="15"/>
        <v>68.24666666666667</v>
      </c>
      <c r="O22" s="2">
        <f t="shared" si="11"/>
        <v>4.3033333333333275</v>
      </c>
      <c r="P22" s="2">
        <f t="shared" si="12"/>
        <v>5.9315414656558617E-2</v>
      </c>
      <c r="R22" s="2">
        <f t="shared" si="10"/>
        <v>69.170999999999992</v>
      </c>
      <c r="S22" s="2">
        <f t="shared" si="13"/>
        <v>3.3790000000000049</v>
      </c>
      <c r="T22" s="2">
        <f t="shared" si="14"/>
        <v>4.6574776016540385E-2</v>
      </c>
      <c r="V22" s="2">
        <v>20</v>
      </c>
      <c r="W22" s="2">
        <v>72.55</v>
      </c>
      <c r="X22" s="2">
        <f t="shared" si="6"/>
        <v>68.653437535641444</v>
      </c>
      <c r="Y22" s="2">
        <f t="shared" si="7"/>
        <v>3.8965624643585528</v>
      </c>
      <c r="Z22" s="2">
        <f t="shared" si="8"/>
        <v>5.3708648716175783E-2</v>
      </c>
      <c r="AB22" s="2">
        <v>20</v>
      </c>
      <c r="AC22" s="2">
        <v>72.55</v>
      </c>
      <c r="AD22" s="2">
        <f t="shared" si="9"/>
        <v>0.75</v>
      </c>
    </row>
    <row r="23" spans="1:30" x14ac:dyDescent="0.7">
      <c r="A23" s="2">
        <v>21</v>
      </c>
      <c r="B23" s="2">
        <v>72.81</v>
      </c>
      <c r="C23" s="2">
        <f t="shared" si="0"/>
        <v>72.543225806451588</v>
      </c>
      <c r="D23" s="2">
        <f t="shared" si="2"/>
        <v>0.26677419354841447</v>
      </c>
      <c r="E23" s="2">
        <f t="shared" si="3"/>
        <v>0.26677419354841447</v>
      </c>
      <c r="F23" s="2">
        <f t="shared" si="4"/>
        <v>7.1168470343406912E-2</v>
      </c>
      <c r="H23" s="2">
        <f t="shared" si="1"/>
        <v>3.6639773870129717E-3</v>
      </c>
      <c r="I23" s="2">
        <f t="shared" si="5"/>
        <v>3.6639773870129717E-3</v>
      </c>
      <c r="L23" s="2">
        <v>21</v>
      </c>
      <c r="M23" s="2">
        <v>72.81</v>
      </c>
      <c r="N23" s="2">
        <f t="shared" si="15"/>
        <v>70.393333333333331</v>
      </c>
      <c r="O23" s="2">
        <f t="shared" si="11"/>
        <v>2.4166666666666714</v>
      </c>
      <c r="P23" s="2">
        <f t="shared" si="12"/>
        <v>3.31914114361581E-2</v>
      </c>
      <c r="R23" s="2">
        <f t="shared" si="10"/>
        <v>71.180999999999997</v>
      </c>
      <c r="S23" s="2">
        <f t="shared" si="13"/>
        <v>1.6290000000000049</v>
      </c>
      <c r="T23" s="2">
        <f t="shared" si="14"/>
        <v>2.2373300370828249E-2</v>
      </c>
      <c r="V23" s="2">
        <v>21</v>
      </c>
      <c r="W23" s="2">
        <v>72.81</v>
      </c>
      <c r="X23" s="2">
        <f t="shared" si="6"/>
        <v>69.822406274949003</v>
      </c>
      <c r="Y23" s="2">
        <f t="shared" si="7"/>
        <v>2.9875937250509992</v>
      </c>
      <c r="Z23" s="2">
        <f t="shared" si="8"/>
        <v>4.1032738978862782E-2</v>
      </c>
      <c r="AB23" s="2">
        <v>21</v>
      </c>
      <c r="AC23" s="2">
        <v>72.81</v>
      </c>
      <c r="AD23" s="2">
        <f t="shared" si="9"/>
        <v>0.26000000000000512</v>
      </c>
    </row>
    <row r="24" spans="1:30" x14ac:dyDescent="0.7">
      <c r="A24" s="2">
        <v>22</v>
      </c>
      <c r="B24" s="2">
        <v>69.260000000000005</v>
      </c>
      <c r="C24" s="2">
        <f t="shared" si="0"/>
        <v>72.543225806451588</v>
      </c>
      <c r="D24" s="2">
        <f t="shared" si="2"/>
        <v>-3.2832258064515827</v>
      </c>
      <c r="E24" s="2">
        <f t="shared" si="3"/>
        <v>3.2832258064515827</v>
      </c>
      <c r="F24" s="2">
        <f t="shared" si="4"/>
        <v>10.779571696149645</v>
      </c>
      <c r="H24" s="2">
        <f t="shared" si="1"/>
        <v>-4.7404357586652936E-2</v>
      </c>
      <c r="I24" s="2">
        <f t="shared" si="5"/>
        <v>4.7404357586652936E-2</v>
      </c>
      <c r="L24" s="2">
        <v>22</v>
      </c>
      <c r="M24" s="2">
        <v>69.260000000000005</v>
      </c>
      <c r="N24" s="2">
        <f t="shared" si="15"/>
        <v>72.38666666666667</v>
      </c>
      <c r="O24" s="2">
        <f t="shared" si="11"/>
        <v>-3.1266666666666652</v>
      </c>
      <c r="P24" s="2">
        <f t="shared" si="12"/>
        <v>4.5143902204254474E-2</v>
      </c>
      <c r="R24" s="2">
        <f t="shared" si="10"/>
        <v>72.53</v>
      </c>
      <c r="S24" s="2">
        <f t="shared" si="13"/>
        <v>-3.269999999999996</v>
      </c>
      <c r="T24" s="2">
        <f t="shared" si="14"/>
        <v>4.7213398787178687E-2</v>
      </c>
      <c r="V24" s="2">
        <v>22</v>
      </c>
      <c r="W24" s="2">
        <v>69.260000000000005</v>
      </c>
      <c r="X24" s="2">
        <f t="shared" si="6"/>
        <v>70.718684392464297</v>
      </c>
      <c r="Y24" s="2">
        <f t="shared" si="7"/>
        <v>-1.458684392464292</v>
      </c>
      <c r="Z24" s="2">
        <f t="shared" si="8"/>
        <v>2.1060993249556625E-2</v>
      </c>
      <c r="AB24" s="2">
        <v>22</v>
      </c>
      <c r="AC24" s="2">
        <v>69.260000000000005</v>
      </c>
      <c r="AD24" s="2">
        <f t="shared" si="9"/>
        <v>-3.5499999999999972</v>
      </c>
    </row>
    <row r="25" spans="1:30" x14ac:dyDescent="0.7">
      <c r="A25" s="2">
        <v>23</v>
      </c>
      <c r="B25" s="2">
        <v>71.11</v>
      </c>
      <c r="C25" s="2">
        <f t="shared" si="0"/>
        <v>72.543225806451588</v>
      </c>
      <c r="D25" s="2">
        <f t="shared" si="2"/>
        <v>-1.4332258064515884</v>
      </c>
      <c r="E25" s="2">
        <f t="shared" si="3"/>
        <v>1.4332258064515884</v>
      </c>
      <c r="F25" s="2">
        <f t="shared" si="4"/>
        <v>2.0541362122788058</v>
      </c>
      <c r="H25" s="2">
        <f t="shared" si="1"/>
        <v>-2.0155052825925866E-2</v>
      </c>
      <c r="I25" s="2">
        <f t="shared" si="5"/>
        <v>2.0155052825925866E-2</v>
      </c>
      <c r="L25" s="2">
        <v>23</v>
      </c>
      <c r="M25" s="2">
        <v>71.11</v>
      </c>
      <c r="N25" s="2">
        <f t="shared" si="15"/>
        <v>71.540000000000006</v>
      </c>
      <c r="O25" s="2">
        <f t="shared" si="11"/>
        <v>-0.43000000000000682</v>
      </c>
      <c r="P25" s="2">
        <f t="shared" si="12"/>
        <v>6.0469694838982818E-3</v>
      </c>
      <c r="R25" s="2">
        <f t="shared" si="10"/>
        <v>70.983000000000004</v>
      </c>
      <c r="S25" s="2">
        <f t="shared" si="13"/>
        <v>0.12699999999999534</v>
      </c>
      <c r="T25" s="2">
        <f t="shared" si="14"/>
        <v>1.7859654057093986E-3</v>
      </c>
      <c r="V25" s="2">
        <v>23</v>
      </c>
      <c r="W25" s="2">
        <v>71.11</v>
      </c>
      <c r="X25" s="2">
        <f t="shared" si="6"/>
        <v>70.281079074725014</v>
      </c>
      <c r="Y25" s="2">
        <f t="shared" si="7"/>
        <v>0.82892092527498562</v>
      </c>
      <c r="Z25" s="2">
        <f t="shared" si="8"/>
        <v>1.16568826504709E-2</v>
      </c>
      <c r="AB25" s="2">
        <v>23</v>
      </c>
      <c r="AC25" s="2">
        <v>71.11</v>
      </c>
      <c r="AD25" s="2">
        <f t="shared" si="9"/>
        <v>1.8499999999999943</v>
      </c>
    </row>
    <row r="26" spans="1:30" x14ac:dyDescent="0.7">
      <c r="A26" s="2">
        <v>24</v>
      </c>
      <c r="B26" s="2">
        <v>74.569999999999993</v>
      </c>
      <c r="C26" s="2">
        <f t="shared" si="0"/>
        <v>72.543225806451588</v>
      </c>
      <c r="D26" s="2">
        <f t="shared" si="2"/>
        <v>2.0267741935484054</v>
      </c>
      <c r="E26" s="2">
        <f t="shared" si="3"/>
        <v>2.0267741935484054</v>
      </c>
      <c r="F26" s="2">
        <f t="shared" si="4"/>
        <v>4.107813631633789</v>
      </c>
      <c r="H26" s="2">
        <f t="shared" si="1"/>
        <v>2.7179484961088983E-2</v>
      </c>
      <c r="I26" s="2">
        <f t="shared" si="5"/>
        <v>2.7179484961088983E-2</v>
      </c>
      <c r="L26" s="2">
        <v>24</v>
      </c>
      <c r="M26" s="2">
        <v>74.569999999999993</v>
      </c>
      <c r="N26" s="2">
        <f t="shared" si="15"/>
        <v>71.06</v>
      </c>
      <c r="O26" s="2">
        <f t="shared" si="11"/>
        <v>3.5099999999999909</v>
      </c>
      <c r="P26" s="2">
        <f t="shared" si="12"/>
        <v>4.7069867238835876E-2</v>
      </c>
      <c r="R26" s="2">
        <f t="shared" si="10"/>
        <v>70.89500000000001</v>
      </c>
      <c r="S26" s="2">
        <f t="shared" si="13"/>
        <v>3.6749999999999829</v>
      </c>
      <c r="T26" s="2">
        <f t="shared" si="14"/>
        <v>4.9282553305618655E-2</v>
      </c>
      <c r="V26" s="2">
        <v>24</v>
      </c>
      <c r="W26" s="2">
        <v>74.569999999999993</v>
      </c>
      <c r="X26" s="2">
        <f t="shared" si="6"/>
        <v>70.529755352307504</v>
      </c>
      <c r="Y26" s="2">
        <f t="shared" si="7"/>
        <v>4.0402446476924894</v>
      </c>
      <c r="Z26" s="2">
        <f t="shared" si="8"/>
        <v>5.4180563868747346E-2</v>
      </c>
      <c r="AB26" s="2">
        <v>24</v>
      </c>
      <c r="AC26" s="2">
        <v>74.569999999999993</v>
      </c>
      <c r="AD26" s="2">
        <f t="shared" si="9"/>
        <v>3.4599999999999937</v>
      </c>
    </row>
    <row r="27" spans="1:30" x14ac:dyDescent="0.7">
      <c r="A27" s="2">
        <v>25</v>
      </c>
      <c r="B27" s="2">
        <v>75.13</v>
      </c>
      <c r="C27" s="2">
        <f t="shared" si="0"/>
        <v>72.543225806451588</v>
      </c>
      <c r="D27" s="2">
        <f t="shared" si="2"/>
        <v>2.5867741935484077</v>
      </c>
      <c r="E27" s="2">
        <f t="shared" si="3"/>
        <v>2.5867741935484077</v>
      </c>
      <c r="F27" s="2">
        <f t="shared" si="4"/>
        <v>6.6914007284080146</v>
      </c>
      <c r="H27" s="2">
        <f t="shared" si="1"/>
        <v>3.4430642799792466E-2</v>
      </c>
      <c r="I27" s="2">
        <f t="shared" si="5"/>
        <v>3.4430642799792466E-2</v>
      </c>
      <c r="L27" s="2">
        <v>25</v>
      </c>
      <c r="M27" s="2">
        <v>75.13</v>
      </c>
      <c r="N27" s="2">
        <f t="shared" si="15"/>
        <v>71.646666666666661</v>
      </c>
      <c r="O27" s="2">
        <f t="shared" si="11"/>
        <v>3.4833333333333343</v>
      </c>
      <c r="P27" s="2">
        <f t="shared" si="12"/>
        <v>4.6364080039043451E-2</v>
      </c>
      <c r="R27" s="2">
        <f t="shared" si="10"/>
        <v>72.47</v>
      </c>
      <c r="S27" s="2">
        <f t="shared" si="13"/>
        <v>2.6599999999999966</v>
      </c>
      <c r="T27" s="2">
        <f t="shared" si="14"/>
        <v>3.5405297484360401E-2</v>
      </c>
      <c r="V27" s="2">
        <v>25</v>
      </c>
      <c r="W27" s="2">
        <v>75.13</v>
      </c>
      <c r="X27" s="2">
        <f t="shared" si="6"/>
        <v>71.741828746615255</v>
      </c>
      <c r="Y27" s="2">
        <f t="shared" si="7"/>
        <v>3.3881712533847406</v>
      </c>
      <c r="Z27" s="2">
        <f t="shared" si="8"/>
        <v>4.5097447802272601E-2</v>
      </c>
      <c r="AB27" s="2">
        <v>25</v>
      </c>
      <c r="AC27" s="2">
        <v>75.13</v>
      </c>
      <c r="AD27" s="2">
        <f t="shared" si="9"/>
        <v>0.56000000000000227</v>
      </c>
    </row>
    <row r="28" spans="1:30" x14ac:dyDescent="0.7">
      <c r="A28" s="2">
        <v>26</v>
      </c>
      <c r="B28" s="2">
        <v>73.81</v>
      </c>
      <c r="C28" s="2">
        <f t="shared" si="0"/>
        <v>72.543225806451588</v>
      </c>
      <c r="D28" s="2">
        <f t="shared" si="2"/>
        <v>1.2667741935484145</v>
      </c>
      <c r="E28" s="2">
        <f t="shared" si="3"/>
        <v>1.2667741935484145</v>
      </c>
      <c r="F28" s="2">
        <f t="shared" si="4"/>
        <v>1.604716857440236</v>
      </c>
      <c r="H28" s="2">
        <f t="shared" si="1"/>
        <v>1.7162636411711348E-2</v>
      </c>
      <c r="I28" s="2">
        <f t="shared" si="5"/>
        <v>1.7162636411711348E-2</v>
      </c>
      <c r="L28" s="2">
        <v>26</v>
      </c>
      <c r="M28" s="2">
        <v>73.81</v>
      </c>
      <c r="N28" s="2">
        <f t="shared" si="15"/>
        <v>73.603333333333339</v>
      </c>
      <c r="O28" s="2">
        <f t="shared" si="11"/>
        <v>0.20666666666666345</v>
      </c>
      <c r="P28" s="2">
        <f t="shared" si="12"/>
        <v>2.7999819356003719E-3</v>
      </c>
      <c r="R28" s="2">
        <f t="shared" si="10"/>
        <v>74.158000000000001</v>
      </c>
      <c r="S28" s="2">
        <f t="shared" si="13"/>
        <v>-0.34799999999999898</v>
      </c>
      <c r="T28" s="2">
        <f t="shared" si="14"/>
        <v>4.7148082915593956E-3</v>
      </c>
      <c r="V28" s="2">
        <v>26</v>
      </c>
      <c r="W28" s="2">
        <v>73.81</v>
      </c>
      <c r="X28" s="2">
        <f t="shared" si="6"/>
        <v>72.75828012263068</v>
      </c>
      <c r="Y28" s="2">
        <f t="shared" si="7"/>
        <v>1.0517198773693224</v>
      </c>
      <c r="Z28" s="2">
        <f t="shared" si="8"/>
        <v>1.4249016086835421E-2</v>
      </c>
      <c r="AB28" s="2">
        <v>26</v>
      </c>
      <c r="AC28" s="2">
        <v>73.81</v>
      </c>
      <c r="AD28" s="2">
        <f t="shared" si="9"/>
        <v>-1.3199999999999932</v>
      </c>
    </row>
    <row r="29" spans="1:30" x14ac:dyDescent="0.7">
      <c r="A29" s="2">
        <v>27</v>
      </c>
      <c r="B29" s="2">
        <v>75.819999999999993</v>
      </c>
      <c r="C29" s="2">
        <f t="shared" si="0"/>
        <v>72.543225806451588</v>
      </c>
      <c r="D29" s="2">
        <f t="shared" si="2"/>
        <v>3.2767741935484054</v>
      </c>
      <c r="E29" s="2">
        <f t="shared" si="3"/>
        <v>3.2767741935484054</v>
      </c>
      <c r="F29" s="2">
        <f t="shared" si="4"/>
        <v>10.737249115504802</v>
      </c>
      <c r="H29" s="2">
        <f t="shared" si="1"/>
        <v>4.321780788114489E-2</v>
      </c>
      <c r="I29" s="2">
        <f t="shared" si="5"/>
        <v>4.321780788114489E-2</v>
      </c>
      <c r="L29" s="2">
        <v>27</v>
      </c>
      <c r="M29" s="2">
        <v>75.819999999999993</v>
      </c>
      <c r="N29" s="2">
        <f t="shared" si="15"/>
        <v>74.50333333333333</v>
      </c>
      <c r="O29" s="2">
        <f t="shared" si="11"/>
        <v>1.3166666666666629</v>
      </c>
      <c r="P29" s="2">
        <f t="shared" si="12"/>
        <v>1.7365690670887141E-2</v>
      </c>
      <c r="R29" s="2">
        <f t="shared" si="10"/>
        <v>74.358000000000004</v>
      </c>
      <c r="S29" s="2">
        <f t="shared" si="13"/>
        <v>1.4619999999999891</v>
      </c>
      <c r="T29" s="2">
        <f t="shared" si="14"/>
        <v>1.9282511210762191E-2</v>
      </c>
      <c r="V29" s="2">
        <v>27</v>
      </c>
      <c r="W29" s="2">
        <v>75.819999999999993</v>
      </c>
      <c r="X29" s="2">
        <f t="shared" si="6"/>
        <v>73.073796085841479</v>
      </c>
      <c r="Y29" s="2">
        <f t="shared" si="7"/>
        <v>2.7462039141585137</v>
      </c>
      <c r="Z29" s="2">
        <f t="shared" si="8"/>
        <v>3.6220046348701053E-2</v>
      </c>
      <c r="AB29" s="2">
        <v>27</v>
      </c>
      <c r="AC29" s="2">
        <v>75.819999999999993</v>
      </c>
      <c r="AD29" s="2">
        <f t="shared" si="9"/>
        <v>2.0099999999999909</v>
      </c>
    </row>
    <row r="30" spans="1:30" x14ac:dyDescent="0.7">
      <c r="A30" s="2">
        <v>28</v>
      </c>
      <c r="B30" s="2">
        <v>74.03</v>
      </c>
      <c r="C30" s="2">
        <f t="shared" si="0"/>
        <v>72.543225806451588</v>
      </c>
      <c r="D30" s="2">
        <f t="shared" si="2"/>
        <v>1.4867741935484133</v>
      </c>
      <c r="E30" s="2">
        <f t="shared" si="3"/>
        <v>1.4867741935484133</v>
      </c>
      <c r="F30" s="2">
        <f t="shared" si="4"/>
        <v>2.2104975026015348</v>
      </c>
      <c r="H30" s="2">
        <f t="shared" si="1"/>
        <v>2.0083401236639379E-2</v>
      </c>
      <c r="I30" s="2">
        <f t="shared" si="5"/>
        <v>2.0083401236639379E-2</v>
      </c>
      <c r="L30" s="2">
        <v>28</v>
      </c>
      <c r="M30" s="2">
        <v>74.03</v>
      </c>
      <c r="N30" s="2">
        <f t="shared" si="15"/>
        <v>74.92</v>
      </c>
      <c r="O30" s="2">
        <f t="shared" si="11"/>
        <v>-0.89000000000000057</v>
      </c>
      <c r="P30" s="2">
        <f t="shared" si="12"/>
        <v>1.2022153181142787E-2</v>
      </c>
      <c r="R30" s="2">
        <f t="shared" si="10"/>
        <v>75.078999999999994</v>
      </c>
      <c r="S30" s="2">
        <f t="shared" si="13"/>
        <v>-1.0489999999999924</v>
      </c>
      <c r="T30" s="2">
        <f t="shared" si="14"/>
        <v>1.4169931109009758E-2</v>
      </c>
      <c r="V30" s="2">
        <v>28</v>
      </c>
      <c r="W30" s="2">
        <v>74.03</v>
      </c>
      <c r="X30" s="2">
        <f t="shared" si="6"/>
        <v>73.897657260089034</v>
      </c>
      <c r="Y30" s="2">
        <f t="shared" si="7"/>
        <v>0.13234273991096757</v>
      </c>
      <c r="Z30" s="2">
        <f t="shared" si="8"/>
        <v>1.7876906647435846E-3</v>
      </c>
      <c r="AB30" s="2">
        <v>28</v>
      </c>
      <c r="AC30" s="2">
        <v>74.03</v>
      </c>
      <c r="AD30" s="2">
        <f t="shared" si="9"/>
        <v>-1.789999999999992</v>
      </c>
    </row>
    <row r="31" spans="1:30" x14ac:dyDescent="0.7">
      <c r="A31" s="2">
        <v>29</v>
      </c>
      <c r="B31" s="2">
        <v>71.510000000000005</v>
      </c>
      <c r="C31" s="2">
        <f t="shared" si="0"/>
        <v>72.543225806451588</v>
      </c>
      <c r="D31" s="2">
        <f t="shared" si="2"/>
        <v>-1.0332258064515827</v>
      </c>
      <c r="E31" s="2">
        <f t="shared" si="3"/>
        <v>1.0332258064515827</v>
      </c>
      <c r="F31" s="2">
        <f t="shared" si="4"/>
        <v>1.0675555671175234</v>
      </c>
      <c r="H31" s="2">
        <f t="shared" si="1"/>
        <v>-1.4448689783968433E-2</v>
      </c>
      <c r="I31" s="2">
        <f t="shared" si="5"/>
        <v>1.4448689783968433E-2</v>
      </c>
      <c r="L31" s="2">
        <v>29</v>
      </c>
      <c r="M31" s="2">
        <v>71.510000000000005</v>
      </c>
      <c r="N31" s="2">
        <f t="shared" si="15"/>
        <v>74.553333333333327</v>
      </c>
      <c r="O31" s="2">
        <f t="shared" si="11"/>
        <v>-3.0433333333333223</v>
      </c>
      <c r="P31" s="2">
        <f t="shared" si="12"/>
        <v>4.2558150375238739E-2</v>
      </c>
      <c r="R31" s="2">
        <f t="shared" si="10"/>
        <v>74.522999999999996</v>
      </c>
      <c r="S31" s="2">
        <f t="shared" si="13"/>
        <v>-3.012999999999991</v>
      </c>
      <c r="T31" s="2">
        <f t="shared" si="14"/>
        <v>4.2133967277303744E-2</v>
      </c>
      <c r="V31" s="2">
        <v>29</v>
      </c>
      <c r="W31" s="2">
        <v>71.510000000000005</v>
      </c>
      <c r="X31" s="2">
        <f t="shared" si="6"/>
        <v>73.937360082062327</v>
      </c>
      <c r="Y31" s="2">
        <f t="shared" si="7"/>
        <v>-2.4273600820623216</v>
      </c>
      <c r="Z31" s="2">
        <f t="shared" si="8"/>
        <v>3.3944344596033023E-2</v>
      </c>
      <c r="AB31" s="2">
        <v>29</v>
      </c>
      <c r="AC31" s="2">
        <v>71.510000000000005</v>
      </c>
      <c r="AD31" s="2">
        <f t="shared" si="9"/>
        <v>-2.519999999999996</v>
      </c>
    </row>
    <row r="32" spans="1:30" x14ac:dyDescent="0.7">
      <c r="A32" s="2">
        <v>30</v>
      </c>
      <c r="B32" s="2">
        <v>72.12</v>
      </c>
      <c r="C32" s="2">
        <f t="shared" si="0"/>
        <v>72.543225806451588</v>
      </c>
      <c r="D32" s="2">
        <f t="shared" si="2"/>
        <v>-0.42322580645158325</v>
      </c>
      <c r="E32" s="2">
        <f t="shared" si="3"/>
        <v>0.42322580645158325</v>
      </c>
      <c r="F32" s="2">
        <f t="shared" si="4"/>
        <v>0.17912008324659301</v>
      </c>
      <c r="H32" s="2">
        <f t="shared" si="1"/>
        <v>-5.8683556080363734E-3</v>
      </c>
      <c r="I32" s="2">
        <f t="shared" si="5"/>
        <v>5.8683556080363734E-3</v>
      </c>
      <c r="L32" s="2">
        <v>30</v>
      </c>
      <c r="M32" s="2">
        <v>72.12</v>
      </c>
      <c r="N32" s="2">
        <f t="shared" si="15"/>
        <v>73.786666666666676</v>
      </c>
      <c r="O32" s="2">
        <f t="shared" si="11"/>
        <v>-1.6666666666666714</v>
      </c>
      <c r="P32" s="2">
        <f t="shared" si="12"/>
        <v>2.3109632094657117E-2</v>
      </c>
      <c r="R32" s="2">
        <f t="shared" si="10"/>
        <v>73.128</v>
      </c>
      <c r="S32" s="2">
        <f t="shared" si="13"/>
        <v>-1.0079999999999956</v>
      </c>
      <c r="T32" s="2">
        <f t="shared" si="14"/>
        <v>1.3976705490848524E-2</v>
      </c>
      <c r="V32" s="2">
        <v>30</v>
      </c>
      <c r="W32" s="2">
        <v>72.12</v>
      </c>
      <c r="X32" s="2">
        <f t="shared" si="6"/>
        <v>73.209152057443632</v>
      </c>
      <c r="Y32" s="2">
        <f t="shared" si="7"/>
        <v>-1.0891520574436271</v>
      </c>
      <c r="Z32" s="2">
        <f t="shared" si="8"/>
        <v>1.5101942005596603E-2</v>
      </c>
      <c r="AB32" s="2">
        <v>30</v>
      </c>
      <c r="AC32" s="2">
        <v>72.12</v>
      </c>
      <c r="AD32" s="2">
        <f t="shared" si="9"/>
        <v>0.60999999999999943</v>
      </c>
    </row>
    <row r="33" spans="1:31" x14ac:dyDescent="0.7">
      <c r="A33" s="2">
        <v>31</v>
      </c>
      <c r="B33" s="2">
        <v>69.83</v>
      </c>
      <c r="C33" s="2">
        <f t="shared" si="0"/>
        <v>72.543225806451588</v>
      </c>
      <c r="D33" s="2">
        <f t="shared" si="2"/>
        <v>-2.7132258064515895</v>
      </c>
      <c r="E33" s="2">
        <f t="shared" si="3"/>
        <v>2.7132258064515895</v>
      </c>
      <c r="F33" s="2">
        <f t="shared" si="4"/>
        <v>7.3615942767948779</v>
      </c>
      <c r="H33" s="2">
        <f t="shared" si="1"/>
        <v>-3.885473015110396E-2</v>
      </c>
      <c r="I33" s="2">
        <f t="shared" si="5"/>
        <v>3.885473015110396E-2</v>
      </c>
      <c r="L33" s="2">
        <v>31</v>
      </c>
      <c r="M33" s="2">
        <v>69.83</v>
      </c>
      <c r="N33" s="2">
        <f>AVERAGE(M30:M32)</f>
        <v>72.553333333333342</v>
      </c>
      <c r="O33" s="2">
        <f t="shared" si="11"/>
        <v>-2.7233333333333434</v>
      </c>
      <c r="P33" s="2">
        <f t="shared" si="12"/>
        <v>3.899947491527056E-2</v>
      </c>
      <c r="R33" s="2">
        <f t="shared" si="10"/>
        <v>72.319000000000003</v>
      </c>
      <c r="S33" s="2">
        <f t="shared" si="13"/>
        <v>-2.4890000000000043</v>
      </c>
      <c r="T33" s="2">
        <f t="shared" si="14"/>
        <v>3.5643706143491397E-2</v>
      </c>
      <c r="V33" s="2">
        <v>31</v>
      </c>
      <c r="W33" s="2">
        <v>69.83</v>
      </c>
      <c r="X33" s="2">
        <f t="shared" si="6"/>
        <v>72.882406440210545</v>
      </c>
      <c r="Y33" s="2">
        <f t="shared" si="7"/>
        <v>-3.0524064402105466</v>
      </c>
      <c r="Z33" s="2">
        <f t="shared" si="8"/>
        <v>4.3711963915373721E-2</v>
      </c>
      <c r="AB33" s="2">
        <v>31</v>
      </c>
      <c r="AC33" s="2">
        <v>69.83</v>
      </c>
      <c r="AD33" s="2">
        <f t="shared" si="9"/>
        <v>-2.2900000000000063</v>
      </c>
    </row>
    <row r="34" spans="1:31" x14ac:dyDescent="0.7">
      <c r="B34" s="2" t="s">
        <v>5</v>
      </c>
    </row>
    <row r="35" spans="1:31" x14ac:dyDescent="0.7">
      <c r="B35" s="7" t="s">
        <v>29</v>
      </c>
      <c r="C35" s="2">
        <f>AVERAGE(B3:B33)</f>
        <v>72.543225806451588</v>
      </c>
      <c r="H35" s="7" t="s">
        <v>37</v>
      </c>
      <c r="I35" s="2">
        <f>AVERAGE(H3:H33)</f>
        <v>-3.0715995649422461E-3</v>
      </c>
      <c r="O35" s="37" t="s">
        <v>53</v>
      </c>
      <c r="P35" s="38">
        <f>AVERAGE(P6:P33)</f>
        <v>3.2526993231700767E-2</v>
      </c>
      <c r="S35" s="37" t="s">
        <v>55</v>
      </c>
      <c r="T35" s="38">
        <f>AVERAGE(T6:T33)</f>
        <v>2.9266122666070409E-2</v>
      </c>
      <c r="X35" s="37" t="s">
        <v>65</v>
      </c>
      <c r="Y35" s="38"/>
      <c r="Z35" s="38">
        <f>AVERAGE(Z4:Z33)</f>
        <v>3.6763657192598928E-2</v>
      </c>
      <c r="AC35" s="42" t="s">
        <v>69</v>
      </c>
      <c r="AD35" s="2">
        <f>AVERAGE(AD4:AD33)</f>
        <v>-0.25300000000000011</v>
      </c>
    </row>
    <row r="36" spans="1:31" x14ac:dyDescent="0.7">
      <c r="B36" s="7" t="s">
        <v>28</v>
      </c>
      <c r="C36" s="2">
        <f>AVERAGE(D3:D33)</f>
        <v>2.4754392084545426E-14</v>
      </c>
      <c r="H36" s="37" t="s">
        <v>38</v>
      </c>
      <c r="I36" s="38">
        <f>AVERAGE(I3:I33)</f>
        <v>4.3441473468388822E-2</v>
      </c>
      <c r="AC36" s="42" t="s">
        <v>70</v>
      </c>
      <c r="AD36" s="2">
        <v>30</v>
      </c>
    </row>
    <row r="37" spans="1:31" x14ac:dyDescent="0.7">
      <c r="B37" s="37" t="s">
        <v>31</v>
      </c>
      <c r="C37" s="38">
        <f>AVERAGE(E3:E33)</f>
        <v>3.1555879292403732</v>
      </c>
      <c r="W37" s="7" t="s">
        <v>62</v>
      </c>
      <c r="AC37" s="42" t="s">
        <v>71</v>
      </c>
      <c r="AD37" s="2">
        <f>_xlfn.STDEV.S(AD4:AD33)</f>
        <v>2.2600749911268965</v>
      </c>
    </row>
    <row r="38" spans="1:31" x14ac:dyDescent="0.7">
      <c r="B38" s="7" t="s">
        <v>33</v>
      </c>
      <c r="C38" s="2">
        <f>SUM(F3:F33)</f>
        <v>506.02347741935495</v>
      </c>
      <c r="H38" s="7" t="s">
        <v>51</v>
      </c>
      <c r="L38" s="41"/>
      <c r="M38" s="41"/>
      <c r="N38" s="41"/>
      <c r="O38" s="41"/>
      <c r="P38" s="41"/>
      <c r="W38" s="39" t="s">
        <v>66</v>
      </c>
    </row>
    <row r="39" spans="1:31" x14ac:dyDescent="0.7">
      <c r="B39" s="7" t="s">
        <v>34</v>
      </c>
      <c r="C39" s="2">
        <f>C38/A33</f>
        <v>16.323337981269514</v>
      </c>
      <c r="H39" s="38" t="s">
        <v>40</v>
      </c>
      <c r="I39" s="38"/>
      <c r="J39" s="38" t="s">
        <v>42</v>
      </c>
      <c r="K39" s="38"/>
      <c r="L39" s="25"/>
      <c r="M39" s="25"/>
      <c r="W39" s="39" t="s">
        <v>67</v>
      </c>
      <c r="AC39" s="42" t="s">
        <v>73</v>
      </c>
      <c r="AD39" s="2">
        <f>(AD35-0)/(AD37/SQRT(AD36))</f>
        <v>-0.61313809317323931</v>
      </c>
    </row>
    <row r="40" spans="1:31" x14ac:dyDescent="0.7">
      <c r="B40" s="37" t="s">
        <v>35</v>
      </c>
      <c r="C40" s="38">
        <f>SQRT(C38/(A33-1))</f>
        <v>4.1070000301085745</v>
      </c>
      <c r="H40" s="2" t="s">
        <v>46</v>
      </c>
      <c r="J40" s="2" t="s">
        <v>43</v>
      </c>
      <c r="L40" s="2">
        <v>32</v>
      </c>
      <c r="N40" s="2">
        <f>AVERAGE(M31:M33)</f>
        <v>71.153333333333322</v>
      </c>
      <c r="AC40" s="42" t="s">
        <v>72</v>
      </c>
      <c r="AD40" s="2">
        <f>_xlfn.T.INV.2T(0.05,AD36-1)</f>
        <v>2.0452296421327048</v>
      </c>
    </row>
    <row r="41" spans="1:31" x14ac:dyDescent="0.7">
      <c r="H41" s="2" t="s">
        <v>47</v>
      </c>
      <c r="J41" s="2" t="s">
        <v>44</v>
      </c>
      <c r="L41" s="2">
        <v>33</v>
      </c>
      <c r="N41" s="2">
        <f>AVERAGE(M32:M33,N40)</f>
        <v>71.034444444444432</v>
      </c>
      <c r="V41" s="2">
        <v>32</v>
      </c>
      <c r="X41" s="2">
        <f>$Z$1*W33+(1-$Z$1)*X33</f>
        <v>71.966684508147381</v>
      </c>
      <c r="AC41" s="42" t="s">
        <v>74</v>
      </c>
      <c r="AD41" s="38">
        <f>_xlfn.T.DIST.2T(ABS(AD39),29)</f>
        <v>0.54456418884438151</v>
      </c>
    </row>
    <row r="42" spans="1:31" x14ac:dyDescent="0.7">
      <c r="B42" s="7" t="s">
        <v>50</v>
      </c>
      <c r="H42" s="2" t="s">
        <v>41</v>
      </c>
      <c r="J42" s="2" t="s">
        <v>45</v>
      </c>
      <c r="L42" s="2">
        <v>34</v>
      </c>
      <c r="N42" s="2">
        <f>AVERAGE(M31,N40:N41)</f>
        <v>71.232592592592582</v>
      </c>
      <c r="V42" s="2">
        <v>33</v>
      </c>
      <c r="X42" s="2">
        <f>X41</f>
        <v>71.966684508147381</v>
      </c>
    </row>
    <row r="43" spans="1:31" x14ac:dyDescent="0.7">
      <c r="B43" s="39" t="s">
        <v>49</v>
      </c>
      <c r="V43" s="2">
        <v>34</v>
      </c>
      <c r="X43" s="2">
        <f t="shared" ref="X43:X44" si="16">X42</f>
        <v>71.966684508147381</v>
      </c>
      <c r="AC43" s="2" t="s">
        <v>75</v>
      </c>
    </row>
    <row r="44" spans="1:31" x14ac:dyDescent="0.7">
      <c r="B44" s="83" t="s">
        <v>205</v>
      </c>
      <c r="C44" s="84"/>
      <c r="V44" s="2">
        <v>35</v>
      </c>
      <c r="X44" s="2">
        <f t="shared" si="16"/>
        <v>71.966684508147381</v>
      </c>
      <c r="AC44" s="2" t="s">
        <v>76</v>
      </c>
    </row>
    <row r="45" spans="1:31" x14ac:dyDescent="0.7">
      <c r="B45" s="39" t="s">
        <v>48</v>
      </c>
    </row>
    <row r="46" spans="1:31" x14ac:dyDescent="0.7">
      <c r="AB46" s="2">
        <v>32</v>
      </c>
      <c r="AD46" s="2">
        <f>AC33+AD35</f>
        <v>69.576999999999998</v>
      </c>
      <c r="AE46" s="2" t="s">
        <v>77</v>
      </c>
    </row>
    <row r="47" spans="1:31" x14ac:dyDescent="0.7">
      <c r="AB47" s="2">
        <v>33</v>
      </c>
      <c r="AD47" s="2">
        <f>AD46+$AD$35</f>
        <v>69.323999999999998</v>
      </c>
    </row>
    <row r="48" spans="1:31" x14ac:dyDescent="0.7">
      <c r="AB48" s="2">
        <v>34</v>
      </c>
      <c r="AD48" s="2">
        <f>AD47+$AD$35</f>
        <v>69.070999999999998</v>
      </c>
    </row>
    <row r="49" spans="1:30" x14ac:dyDescent="0.7">
      <c r="AB49" s="2">
        <v>35</v>
      </c>
      <c r="AD49" s="2">
        <f>AD48+$AD$35</f>
        <v>68.817999999999998</v>
      </c>
    </row>
    <row r="62" spans="1:30" x14ac:dyDescent="0.7">
      <c r="A62" s="2" t="s">
        <v>61</v>
      </c>
    </row>
  </sheetData>
  <mergeCells count="7">
    <mergeCell ref="V1:Y1"/>
    <mergeCell ref="AB1:AD1"/>
    <mergeCell ref="A1:B1"/>
    <mergeCell ref="L1:P1"/>
    <mergeCell ref="R1:T1"/>
    <mergeCell ref="C1:F1"/>
    <mergeCell ref="H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6"/>
  <sheetViews>
    <sheetView topLeftCell="B30" zoomScale="40" zoomScaleNormal="40" workbookViewId="0">
      <selection activeCell="K7" sqref="K7"/>
    </sheetView>
  </sheetViews>
  <sheetFormatPr defaultRowHeight="14.6" x14ac:dyDescent="0.35"/>
  <cols>
    <col min="1" max="35" width="32.1796875" customWidth="1"/>
  </cols>
  <sheetData>
    <row r="1" spans="1:13" s="2" customFormat="1" ht="31.25" x14ac:dyDescent="0.7">
      <c r="A1" s="86" t="s">
        <v>8</v>
      </c>
      <c r="B1" s="86"/>
      <c r="C1" s="86" t="s">
        <v>97</v>
      </c>
      <c r="D1" s="86"/>
      <c r="E1" s="86"/>
      <c r="F1" s="45"/>
      <c r="G1" s="86" t="s">
        <v>96</v>
      </c>
      <c r="H1" s="86"/>
      <c r="I1" s="86"/>
      <c r="J1" s="86"/>
    </row>
    <row r="2" spans="1:13" s="5" customFormat="1" ht="31.25" x14ac:dyDescent="0.7">
      <c r="A2" s="43" t="s">
        <v>0</v>
      </c>
      <c r="B2" s="43" t="s">
        <v>1</v>
      </c>
      <c r="C2" s="43" t="s">
        <v>79</v>
      </c>
      <c r="D2" s="43" t="s">
        <v>80</v>
      </c>
      <c r="E2" s="43" t="s">
        <v>84</v>
      </c>
      <c r="F2" s="43"/>
      <c r="G2" s="44" t="s">
        <v>0</v>
      </c>
      <c r="H2" s="44" t="s">
        <v>1</v>
      </c>
      <c r="I2" s="44" t="s">
        <v>79</v>
      </c>
      <c r="J2" s="43" t="s">
        <v>92</v>
      </c>
      <c r="K2" s="43" t="s">
        <v>80</v>
      </c>
      <c r="L2" s="43"/>
      <c r="M2" s="6"/>
    </row>
    <row r="3" spans="1:13" ht="31.25" x14ac:dyDescent="0.7">
      <c r="A3" s="2">
        <v>1</v>
      </c>
      <c r="B3" s="2">
        <v>29.64</v>
      </c>
      <c r="C3" s="2"/>
      <c r="D3" s="2" t="s">
        <v>81</v>
      </c>
      <c r="E3" s="2" t="s">
        <v>85</v>
      </c>
      <c r="F3" s="2"/>
      <c r="G3" s="2">
        <v>1</v>
      </c>
      <c r="H3" s="2">
        <v>29.64</v>
      </c>
      <c r="I3" s="2"/>
      <c r="J3" s="2"/>
      <c r="K3" s="2"/>
      <c r="L3" s="2"/>
      <c r="M3" s="2"/>
    </row>
    <row r="4" spans="1:13" ht="31.25" x14ac:dyDescent="0.7">
      <c r="A4" s="2">
        <v>2</v>
      </c>
      <c r="B4" s="2">
        <v>27.14</v>
      </c>
      <c r="C4" s="2">
        <f>B4-B3</f>
        <v>-2.5</v>
      </c>
      <c r="D4" s="2">
        <f>B3+1*$C$35</f>
        <v>32.580666666666666</v>
      </c>
      <c r="E4" s="2"/>
      <c r="F4" s="2"/>
      <c r="G4" s="2">
        <v>2</v>
      </c>
      <c r="H4" s="2">
        <v>27.14</v>
      </c>
      <c r="I4" s="2">
        <f>H4-H3</f>
        <v>-2.5</v>
      </c>
      <c r="J4" s="2"/>
      <c r="K4" s="2"/>
      <c r="L4" s="2"/>
      <c r="M4" s="2"/>
    </row>
    <row r="5" spans="1:13" ht="31.25" x14ac:dyDescent="0.7">
      <c r="A5" s="2">
        <v>3</v>
      </c>
      <c r="B5" s="2">
        <v>32.700000000000003</v>
      </c>
      <c r="C5" s="2">
        <f t="shared" ref="C5:C33" si="0">B5-B4</f>
        <v>5.5600000000000023</v>
      </c>
      <c r="D5" s="2">
        <f>B4+1*$C$35</f>
        <v>30.080666666666666</v>
      </c>
      <c r="E5" s="2">
        <f>B3+2*$C$35</f>
        <v>35.521333333333331</v>
      </c>
      <c r="F5" s="2"/>
      <c r="G5" s="2">
        <v>3</v>
      </c>
      <c r="H5" s="2">
        <v>32.700000000000003</v>
      </c>
      <c r="I5" s="2">
        <f t="shared" ref="I5:I33" si="1">H5-H4</f>
        <v>5.5600000000000023</v>
      </c>
      <c r="J5" s="2">
        <f>I5-I4</f>
        <v>8.0600000000000023</v>
      </c>
      <c r="K5" s="2">
        <f>H4+I4+$J$35</f>
        <v>24.918620689655175</v>
      </c>
      <c r="L5" s="2"/>
      <c r="M5" s="2"/>
    </row>
    <row r="6" spans="1:13" ht="31.25" x14ac:dyDescent="0.7">
      <c r="A6" s="2">
        <v>4</v>
      </c>
      <c r="B6" s="2">
        <v>36.53</v>
      </c>
      <c r="C6" s="2">
        <f t="shared" si="0"/>
        <v>3.8299999999999983</v>
      </c>
      <c r="D6" s="2">
        <f t="shared" ref="D6:D33" si="2">B5+1*$C$35</f>
        <v>35.640666666666668</v>
      </c>
      <c r="E6" s="2">
        <f t="shared" ref="E6:E33" si="3">B4+2*$C$35</f>
        <v>33.021333333333331</v>
      </c>
      <c r="F6" s="2"/>
      <c r="G6" s="2">
        <v>4</v>
      </c>
      <c r="H6" s="2">
        <v>36.53</v>
      </c>
      <c r="I6" s="2">
        <f t="shared" si="1"/>
        <v>3.8299999999999983</v>
      </c>
      <c r="J6" s="2">
        <f t="shared" ref="J6:J33" si="4">I6-I5</f>
        <v>-1.730000000000004</v>
      </c>
      <c r="K6" s="2">
        <f>H5+I5+$J$35</f>
        <v>38.538620689655176</v>
      </c>
      <c r="L6" s="2"/>
      <c r="M6" s="2"/>
    </row>
    <row r="7" spans="1:13" ht="31.25" x14ac:dyDescent="0.7">
      <c r="A7" s="2">
        <v>5</v>
      </c>
      <c r="B7" s="2">
        <v>34.96</v>
      </c>
      <c r="C7" s="2">
        <f t="shared" si="0"/>
        <v>-1.5700000000000003</v>
      </c>
      <c r="D7" s="2">
        <f t="shared" si="2"/>
        <v>39.470666666666666</v>
      </c>
      <c r="E7" s="2">
        <f t="shared" si="3"/>
        <v>38.581333333333333</v>
      </c>
      <c r="F7" s="2"/>
      <c r="G7" s="2">
        <v>5</v>
      </c>
      <c r="H7" s="2">
        <v>34.96</v>
      </c>
      <c r="I7" s="2">
        <f t="shared" si="1"/>
        <v>-1.5700000000000003</v>
      </c>
      <c r="J7" s="2">
        <f t="shared" si="4"/>
        <v>-5.3999999999999986</v>
      </c>
      <c r="K7" s="2">
        <f t="shared" ref="K7:K33" si="5">H6+I6+$J$35</f>
        <v>40.63862068965517</v>
      </c>
      <c r="L7" s="2"/>
      <c r="M7" s="2"/>
    </row>
    <row r="8" spans="1:13" ht="31.25" x14ac:dyDescent="0.7">
      <c r="A8" s="2">
        <v>6</v>
      </c>
      <c r="B8" s="2">
        <v>44</v>
      </c>
      <c r="C8" s="2">
        <f t="shared" si="0"/>
        <v>9.0399999999999991</v>
      </c>
      <c r="D8" s="2">
        <f t="shared" si="2"/>
        <v>37.900666666666666</v>
      </c>
      <c r="E8" s="2">
        <f t="shared" si="3"/>
        <v>42.411333333333332</v>
      </c>
      <c r="F8" s="2"/>
      <c r="G8" s="2">
        <v>6</v>
      </c>
      <c r="H8" s="2">
        <v>44</v>
      </c>
      <c r="I8" s="2">
        <f t="shared" si="1"/>
        <v>9.0399999999999991</v>
      </c>
      <c r="J8" s="2">
        <f t="shared" si="4"/>
        <v>10.61</v>
      </c>
      <c r="K8" s="2">
        <f t="shared" si="5"/>
        <v>33.668620689655171</v>
      </c>
      <c r="L8" s="2"/>
      <c r="M8" s="2"/>
    </row>
    <row r="9" spans="1:13" ht="31.25" x14ac:dyDescent="0.7">
      <c r="A9" s="2">
        <v>7</v>
      </c>
      <c r="B9" s="2">
        <v>45.17</v>
      </c>
      <c r="C9" s="2">
        <f t="shared" si="0"/>
        <v>1.1700000000000017</v>
      </c>
      <c r="D9" s="2">
        <f t="shared" si="2"/>
        <v>46.940666666666665</v>
      </c>
      <c r="E9" s="2">
        <f t="shared" si="3"/>
        <v>40.841333333333331</v>
      </c>
      <c r="F9" s="2"/>
      <c r="G9" s="2">
        <v>7</v>
      </c>
      <c r="H9" s="2">
        <v>45.17</v>
      </c>
      <c r="I9" s="2">
        <f t="shared" si="1"/>
        <v>1.1700000000000017</v>
      </c>
      <c r="J9" s="2">
        <f t="shared" si="4"/>
        <v>-7.8699999999999974</v>
      </c>
      <c r="K9" s="2">
        <f t="shared" si="5"/>
        <v>53.31862068965517</v>
      </c>
      <c r="L9" s="2"/>
      <c r="M9" s="2"/>
    </row>
    <row r="10" spans="1:13" ht="31.25" x14ac:dyDescent="0.7">
      <c r="A10" s="2">
        <v>8</v>
      </c>
      <c r="B10" s="2">
        <v>48.02</v>
      </c>
      <c r="C10" s="2">
        <f t="shared" si="0"/>
        <v>2.8500000000000014</v>
      </c>
      <c r="D10" s="2">
        <f t="shared" si="2"/>
        <v>48.110666666666667</v>
      </c>
      <c r="E10" s="2">
        <f t="shared" si="3"/>
        <v>49.88133333333333</v>
      </c>
      <c r="F10" s="2"/>
      <c r="G10" s="2">
        <v>8</v>
      </c>
      <c r="H10" s="2">
        <v>48.02</v>
      </c>
      <c r="I10" s="2">
        <f t="shared" si="1"/>
        <v>2.8500000000000014</v>
      </c>
      <c r="J10" s="2">
        <f t="shared" si="4"/>
        <v>1.6799999999999997</v>
      </c>
      <c r="K10" s="2">
        <f t="shared" si="5"/>
        <v>46.618620689655174</v>
      </c>
      <c r="L10" s="2"/>
      <c r="M10" s="2"/>
    </row>
    <row r="11" spans="1:13" ht="31.25" x14ac:dyDescent="0.7">
      <c r="A11" s="2">
        <v>9</v>
      </c>
      <c r="B11" s="2">
        <v>53.73</v>
      </c>
      <c r="C11" s="2">
        <f t="shared" si="0"/>
        <v>5.7099999999999937</v>
      </c>
      <c r="D11" s="2">
        <f t="shared" si="2"/>
        <v>50.960666666666668</v>
      </c>
      <c r="E11" s="2">
        <f t="shared" si="3"/>
        <v>51.051333333333332</v>
      </c>
      <c r="F11" s="2"/>
      <c r="G11" s="2">
        <v>9</v>
      </c>
      <c r="H11" s="2">
        <v>53.73</v>
      </c>
      <c r="I11" s="2">
        <f t="shared" si="1"/>
        <v>5.7099999999999937</v>
      </c>
      <c r="J11" s="2">
        <f t="shared" si="4"/>
        <v>2.8599999999999923</v>
      </c>
      <c r="K11" s="2">
        <f t="shared" si="5"/>
        <v>51.148620689655175</v>
      </c>
      <c r="L11" s="2"/>
      <c r="M11" s="2"/>
    </row>
    <row r="12" spans="1:13" ht="31.25" x14ac:dyDescent="0.7">
      <c r="A12" s="2">
        <v>10</v>
      </c>
      <c r="B12" s="2">
        <v>55.02</v>
      </c>
      <c r="C12" s="2">
        <f t="shared" si="0"/>
        <v>1.2900000000000063</v>
      </c>
      <c r="D12" s="2">
        <f t="shared" si="2"/>
        <v>56.670666666666662</v>
      </c>
      <c r="E12" s="2">
        <f t="shared" si="3"/>
        <v>53.901333333333334</v>
      </c>
      <c r="F12" s="2"/>
      <c r="G12" s="2">
        <v>10</v>
      </c>
      <c r="H12" s="2">
        <v>55.02</v>
      </c>
      <c r="I12" s="2">
        <f t="shared" si="1"/>
        <v>1.2900000000000063</v>
      </c>
      <c r="J12" s="2">
        <f t="shared" si="4"/>
        <v>-4.4199999999999875</v>
      </c>
      <c r="K12" s="2">
        <f t="shared" si="5"/>
        <v>59.718620689655161</v>
      </c>
      <c r="L12" s="2"/>
      <c r="M12" s="2"/>
    </row>
    <row r="13" spans="1:13" ht="31.25" x14ac:dyDescent="0.7">
      <c r="A13" s="2">
        <v>11</v>
      </c>
      <c r="B13" s="2">
        <v>54.58</v>
      </c>
      <c r="C13" s="2">
        <f t="shared" si="0"/>
        <v>-0.44000000000000483</v>
      </c>
      <c r="D13" s="2">
        <f t="shared" si="2"/>
        <v>57.960666666666668</v>
      </c>
      <c r="E13" s="2">
        <f t="shared" si="3"/>
        <v>59.611333333333327</v>
      </c>
      <c r="F13" s="2"/>
      <c r="G13" s="2">
        <v>11</v>
      </c>
      <c r="H13" s="2">
        <v>54.58</v>
      </c>
      <c r="I13" s="2">
        <f t="shared" si="1"/>
        <v>-0.44000000000000483</v>
      </c>
      <c r="J13" s="2">
        <f t="shared" si="4"/>
        <v>-1.7300000000000111</v>
      </c>
      <c r="K13" s="2">
        <f t="shared" si="5"/>
        <v>56.58862068965518</v>
      </c>
      <c r="L13" s="2"/>
      <c r="M13" s="2"/>
    </row>
    <row r="14" spans="1:13" ht="31.25" x14ac:dyDescent="0.7">
      <c r="A14" s="2">
        <v>12</v>
      </c>
      <c r="B14" s="2">
        <v>59.49</v>
      </c>
      <c r="C14" s="2">
        <f t="shared" si="0"/>
        <v>4.9100000000000037</v>
      </c>
      <c r="D14" s="2">
        <f t="shared" si="2"/>
        <v>57.520666666666664</v>
      </c>
      <c r="E14" s="2">
        <f t="shared" si="3"/>
        <v>60.901333333333334</v>
      </c>
      <c r="F14" s="2"/>
      <c r="G14" s="2">
        <v>12</v>
      </c>
      <c r="H14" s="2">
        <v>59.49</v>
      </c>
      <c r="I14" s="2">
        <f t="shared" si="1"/>
        <v>4.9100000000000037</v>
      </c>
      <c r="J14" s="2">
        <f t="shared" si="4"/>
        <v>5.3500000000000085</v>
      </c>
      <c r="K14" s="2">
        <f t="shared" si="5"/>
        <v>54.418620689655164</v>
      </c>
      <c r="L14" s="2"/>
      <c r="M14" s="2"/>
    </row>
    <row r="15" spans="1:13" ht="31.25" x14ac:dyDescent="0.7">
      <c r="A15" s="2">
        <v>13</v>
      </c>
      <c r="B15" s="2">
        <v>62.34</v>
      </c>
      <c r="C15" s="2">
        <f t="shared" si="0"/>
        <v>2.8500000000000014</v>
      </c>
      <c r="D15" s="2">
        <f t="shared" si="2"/>
        <v>62.430666666666667</v>
      </c>
      <c r="E15" s="2">
        <f t="shared" si="3"/>
        <v>60.461333333333329</v>
      </c>
      <c r="F15" s="2"/>
      <c r="G15" s="2">
        <v>13</v>
      </c>
      <c r="H15" s="2">
        <v>62.34</v>
      </c>
      <c r="I15" s="2">
        <f t="shared" si="1"/>
        <v>2.8500000000000014</v>
      </c>
      <c r="J15" s="2">
        <f t="shared" si="4"/>
        <v>-2.0600000000000023</v>
      </c>
      <c r="K15" s="2">
        <f t="shared" si="5"/>
        <v>64.678620689655176</v>
      </c>
      <c r="L15" s="2"/>
      <c r="M15" s="2"/>
    </row>
    <row r="16" spans="1:13" ht="31.25" x14ac:dyDescent="0.7">
      <c r="A16" s="2">
        <v>14</v>
      </c>
      <c r="B16" s="2">
        <v>65.41</v>
      </c>
      <c r="C16" s="2">
        <f t="shared" si="0"/>
        <v>3.0699999999999932</v>
      </c>
      <c r="D16" s="2">
        <f t="shared" si="2"/>
        <v>65.280666666666676</v>
      </c>
      <c r="E16" s="2">
        <f t="shared" si="3"/>
        <v>65.37133333333334</v>
      </c>
      <c r="F16" s="2"/>
      <c r="G16" s="2">
        <v>14</v>
      </c>
      <c r="H16" s="2">
        <v>65.41</v>
      </c>
      <c r="I16" s="2">
        <f t="shared" si="1"/>
        <v>3.0699999999999932</v>
      </c>
      <c r="J16" s="2">
        <f t="shared" si="4"/>
        <v>0.21999999999999176</v>
      </c>
      <c r="K16" s="2">
        <f t="shared" si="5"/>
        <v>65.468620689655168</v>
      </c>
      <c r="L16" s="2"/>
      <c r="M16" s="2"/>
    </row>
    <row r="17" spans="1:13" ht="31.25" x14ac:dyDescent="0.7">
      <c r="A17" s="2">
        <v>15</v>
      </c>
      <c r="B17" s="2">
        <v>72.23</v>
      </c>
      <c r="C17" s="2">
        <f t="shared" si="0"/>
        <v>6.8200000000000074</v>
      </c>
      <c r="D17" s="2">
        <f t="shared" si="2"/>
        <v>68.350666666666669</v>
      </c>
      <c r="E17" s="2">
        <f t="shared" si="3"/>
        <v>68.221333333333334</v>
      </c>
      <c r="F17" s="2"/>
      <c r="G17" s="2">
        <v>15</v>
      </c>
      <c r="H17" s="2">
        <v>72.23</v>
      </c>
      <c r="I17" s="2">
        <f t="shared" si="1"/>
        <v>6.8200000000000074</v>
      </c>
      <c r="J17" s="2">
        <f t="shared" si="4"/>
        <v>3.7500000000000142</v>
      </c>
      <c r="K17" s="2">
        <f t="shared" si="5"/>
        <v>68.75862068965516</v>
      </c>
      <c r="L17" s="2"/>
      <c r="M17" s="2"/>
    </row>
    <row r="18" spans="1:13" ht="31.25" x14ac:dyDescent="0.7">
      <c r="A18" s="2">
        <v>16</v>
      </c>
      <c r="B18" s="2">
        <v>70.66</v>
      </c>
      <c r="C18" s="2">
        <f t="shared" si="0"/>
        <v>-1.5700000000000074</v>
      </c>
      <c r="D18" s="2">
        <f t="shared" si="2"/>
        <v>75.170666666666676</v>
      </c>
      <c r="E18" s="2">
        <f t="shared" si="3"/>
        <v>71.291333333333327</v>
      </c>
      <c r="F18" s="2"/>
      <c r="G18" s="2">
        <v>16</v>
      </c>
      <c r="H18" s="2">
        <v>70.66</v>
      </c>
      <c r="I18" s="2">
        <f t="shared" si="1"/>
        <v>-1.5700000000000074</v>
      </c>
      <c r="J18" s="2">
        <f t="shared" si="4"/>
        <v>-8.3900000000000148</v>
      </c>
      <c r="K18" s="2">
        <f t="shared" si="5"/>
        <v>79.328620689655182</v>
      </c>
      <c r="L18" s="2"/>
      <c r="M18" s="2"/>
    </row>
    <row r="19" spans="1:13" ht="31.25" x14ac:dyDescent="0.7">
      <c r="A19" s="2">
        <v>17</v>
      </c>
      <c r="B19" s="2">
        <v>73.59</v>
      </c>
      <c r="C19" s="2">
        <f t="shared" si="0"/>
        <v>2.9300000000000068</v>
      </c>
      <c r="D19" s="2">
        <f t="shared" si="2"/>
        <v>73.600666666666669</v>
      </c>
      <c r="E19" s="2">
        <f t="shared" si="3"/>
        <v>78.111333333333334</v>
      </c>
      <c r="F19" s="2"/>
      <c r="G19" s="2">
        <v>17</v>
      </c>
      <c r="H19" s="2">
        <v>73.59</v>
      </c>
      <c r="I19" s="2">
        <f t="shared" si="1"/>
        <v>2.9300000000000068</v>
      </c>
      <c r="J19" s="2">
        <f t="shared" si="4"/>
        <v>4.5000000000000142</v>
      </c>
      <c r="K19" s="2">
        <f t="shared" si="5"/>
        <v>69.36862068965516</v>
      </c>
      <c r="L19" s="2"/>
      <c r="M19" s="2"/>
    </row>
    <row r="20" spans="1:13" ht="31.25" x14ac:dyDescent="0.7">
      <c r="A20" s="2">
        <v>18</v>
      </c>
      <c r="B20" s="2">
        <v>77.5</v>
      </c>
      <c r="C20" s="2">
        <f t="shared" si="0"/>
        <v>3.9099999999999966</v>
      </c>
      <c r="D20" s="2">
        <f t="shared" si="2"/>
        <v>76.530666666666676</v>
      </c>
      <c r="E20" s="2">
        <f t="shared" si="3"/>
        <v>76.541333333333327</v>
      </c>
      <c r="F20" s="2"/>
      <c r="G20" s="2">
        <v>18</v>
      </c>
      <c r="H20" s="2">
        <v>77.5</v>
      </c>
      <c r="I20" s="2">
        <f t="shared" si="1"/>
        <v>3.9099999999999966</v>
      </c>
      <c r="J20" s="2">
        <f t="shared" si="4"/>
        <v>0.97999999999998977</v>
      </c>
      <c r="K20" s="2">
        <f t="shared" si="5"/>
        <v>76.798620689655181</v>
      </c>
      <c r="L20" s="2"/>
      <c r="M20" s="2"/>
    </row>
    <row r="21" spans="1:13" ht="31.25" x14ac:dyDescent="0.7">
      <c r="A21" s="2">
        <v>19</v>
      </c>
      <c r="B21" s="2">
        <v>76.78</v>
      </c>
      <c r="C21" s="2">
        <f t="shared" si="0"/>
        <v>-0.71999999999999886</v>
      </c>
      <c r="D21" s="2">
        <f t="shared" si="2"/>
        <v>80.440666666666672</v>
      </c>
      <c r="E21" s="2">
        <f t="shared" si="3"/>
        <v>79.471333333333334</v>
      </c>
      <c r="F21" s="2"/>
      <c r="G21" s="2">
        <v>19</v>
      </c>
      <c r="H21" s="2">
        <v>76.78</v>
      </c>
      <c r="I21" s="2">
        <f t="shared" si="1"/>
        <v>-0.71999999999999886</v>
      </c>
      <c r="J21" s="2">
        <f t="shared" si="4"/>
        <v>-4.6299999999999955</v>
      </c>
      <c r="K21" s="2">
        <f t="shared" si="5"/>
        <v>81.688620689655167</v>
      </c>
      <c r="L21" s="2"/>
      <c r="M21" s="2"/>
    </row>
    <row r="22" spans="1:13" ht="31.25" x14ac:dyDescent="0.7">
      <c r="A22" s="2">
        <v>20</v>
      </c>
      <c r="B22" s="2">
        <v>81.069999999999993</v>
      </c>
      <c r="C22" s="2">
        <f t="shared" si="0"/>
        <v>4.289999999999992</v>
      </c>
      <c r="D22" s="2">
        <f t="shared" si="2"/>
        <v>79.720666666666673</v>
      </c>
      <c r="E22" s="2">
        <f t="shared" si="3"/>
        <v>83.38133333333333</v>
      </c>
      <c r="F22" s="2"/>
      <c r="G22" s="2">
        <v>20</v>
      </c>
      <c r="H22" s="2">
        <v>81.069999999999993</v>
      </c>
      <c r="I22" s="2">
        <f t="shared" si="1"/>
        <v>4.289999999999992</v>
      </c>
      <c r="J22" s="2">
        <f t="shared" si="4"/>
        <v>5.0099999999999909</v>
      </c>
      <c r="K22" s="2">
        <f t="shared" si="5"/>
        <v>76.338620689655173</v>
      </c>
      <c r="L22" s="2"/>
      <c r="M22" s="2"/>
    </row>
    <row r="23" spans="1:13" ht="31.25" x14ac:dyDescent="0.7">
      <c r="A23" s="2">
        <v>21</v>
      </c>
      <c r="B23" s="2">
        <v>87.15</v>
      </c>
      <c r="C23" s="2">
        <f t="shared" si="0"/>
        <v>6.0800000000000125</v>
      </c>
      <c r="D23" s="2">
        <f t="shared" si="2"/>
        <v>84.010666666666665</v>
      </c>
      <c r="E23" s="2">
        <f t="shared" si="3"/>
        <v>82.661333333333332</v>
      </c>
      <c r="F23" s="2"/>
      <c r="G23" s="2">
        <v>21</v>
      </c>
      <c r="H23" s="2">
        <v>87.15</v>
      </c>
      <c r="I23" s="2">
        <f t="shared" si="1"/>
        <v>6.0800000000000125</v>
      </c>
      <c r="J23" s="2">
        <f t="shared" si="4"/>
        <v>1.7900000000000205</v>
      </c>
      <c r="K23" s="2">
        <f t="shared" si="5"/>
        <v>85.638620689655156</v>
      </c>
      <c r="L23" s="2"/>
      <c r="M23" s="2"/>
    </row>
    <row r="24" spans="1:13" ht="31.25" x14ac:dyDescent="0.7">
      <c r="A24" s="2">
        <v>22</v>
      </c>
      <c r="B24" s="2">
        <v>91.78</v>
      </c>
      <c r="C24" s="2">
        <f t="shared" si="0"/>
        <v>4.6299999999999955</v>
      </c>
      <c r="D24" s="2">
        <f t="shared" si="2"/>
        <v>90.090666666666678</v>
      </c>
      <c r="E24" s="2">
        <f t="shared" si="3"/>
        <v>86.951333333333324</v>
      </c>
      <c r="F24" s="2"/>
      <c r="G24" s="2">
        <v>22</v>
      </c>
      <c r="H24" s="2">
        <v>91.78</v>
      </c>
      <c r="I24" s="2">
        <f t="shared" si="1"/>
        <v>4.6299999999999955</v>
      </c>
      <c r="J24" s="2">
        <f t="shared" si="4"/>
        <v>-1.4500000000000171</v>
      </c>
      <c r="K24" s="2">
        <f t="shared" si="5"/>
        <v>93.508620689655189</v>
      </c>
      <c r="L24" s="2"/>
      <c r="M24" s="2"/>
    </row>
    <row r="25" spans="1:13" ht="31.25" x14ac:dyDescent="0.7">
      <c r="A25" s="2">
        <v>23</v>
      </c>
      <c r="B25" s="2">
        <v>91.29</v>
      </c>
      <c r="C25" s="2">
        <f t="shared" si="0"/>
        <v>-0.48999999999999488</v>
      </c>
      <c r="D25" s="2">
        <f t="shared" si="2"/>
        <v>94.720666666666673</v>
      </c>
      <c r="E25" s="2">
        <f t="shared" si="3"/>
        <v>93.031333333333336</v>
      </c>
      <c r="F25" s="2"/>
      <c r="G25" s="2">
        <v>23</v>
      </c>
      <c r="H25" s="2">
        <v>91.29</v>
      </c>
      <c r="I25" s="2">
        <f t="shared" si="1"/>
        <v>-0.48999999999999488</v>
      </c>
      <c r="J25" s="2">
        <f t="shared" si="4"/>
        <v>-5.1199999999999903</v>
      </c>
      <c r="K25" s="2">
        <f t="shared" si="5"/>
        <v>96.688620689655167</v>
      </c>
      <c r="L25" s="2"/>
      <c r="M25" s="2"/>
    </row>
    <row r="26" spans="1:13" ht="31.25" x14ac:dyDescent="0.7">
      <c r="A26" s="2">
        <v>24</v>
      </c>
      <c r="B26" s="2">
        <v>97.13</v>
      </c>
      <c r="C26" s="2">
        <f t="shared" si="0"/>
        <v>5.8399999999999892</v>
      </c>
      <c r="D26" s="2">
        <f t="shared" si="2"/>
        <v>94.230666666666679</v>
      </c>
      <c r="E26" s="2">
        <f t="shared" si="3"/>
        <v>97.661333333333332</v>
      </c>
      <c r="F26" s="2"/>
      <c r="G26" s="2">
        <v>24</v>
      </c>
      <c r="H26" s="2">
        <v>97.13</v>
      </c>
      <c r="I26" s="2">
        <f t="shared" si="1"/>
        <v>5.8399999999999892</v>
      </c>
      <c r="J26" s="2">
        <f t="shared" si="4"/>
        <v>6.3299999999999841</v>
      </c>
      <c r="K26" s="2">
        <f t="shared" si="5"/>
        <v>91.078620689655182</v>
      </c>
      <c r="L26" s="2"/>
      <c r="M26" s="2"/>
    </row>
    <row r="27" spans="1:13" ht="31.25" x14ac:dyDescent="0.7">
      <c r="A27" s="2">
        <v>25</v>
      </c>
      <c r="B27" s="2">
        <v>99.96</v>
      </c>
      <c r="C27" s="2">
        <f t="shared" si="0"/>
        <v>2.8299999999999983</v>
      </c>
      <c r="D27" s="2">
        <f t="shared" si="2"/>
        <v>100.07066666666667</v>
      </c>
      <c r="E27" s="2">
        <f t="shared" si="3"/>
        <v>97.171333333333337</v>
      </c>
      <c r="F27" s="2"/>
      <c r="G27" s="2">
        <v>25</v>
      </c>
      <c r="H27" s="2">
        <v>99.96</v>
      </c>
      <c r="I27" s="2">
        <f t="shared" si="1"/>
        <v>2.8299999999999983</v>
      </c>
      <c r="J27" s="2">
        <f t="shared" si="4"/>
        <v>-3.0099999999999909</v>
      </c>
      <c r="K27" s="2">
        <f t="shared" si="5"/>
        <v>103.24862068965516</v>
      </c>
      <c r="L27" s="2"/>
      <c r="M27" s="2"/>
    </row>
    <row r="28" spans="1:13" ht="31.25" x14ac:dyDescent="0.7">
      <c r="A28" s="2">
        <v>26</v>
      </c>
      <c r="B28" s="2">
        <v>100.91</v>
      </c>
      <c r="C28" s="2">
        <f t="shared" si="0"/>
        <v>0.95000000000000284</v>
      </c>
      <c r="D28" s="2">
        <f t="shared" si="2"/>
        <v>102.90066666666667</v>
      </c>
      <c r="E28" s="2">
        <f t="shared" si="3"/>
        <v>103.01133333333333</v>
      </c>
      <c r="F28" s="2"/>
      <c r="G28" s="2">
        <v>26</v>
      </c>
      <c r="H28" s="2">
        <v>100.91</v>
      </c>
      <c r="I28" s="2">
        <f t="shared" si="1"/>
        <v>0.95000000000000284</v>
      </c>
      <c r="J28" s="2">
        <f t="shared" si="4"/>
        <v>-1.8799999999999955</v>
      </c>
      <c r="K28" s="2">
        <f t="shared" si="5"/>
        <v>103.06862068965516</v>
      </c>
      <c r="L28" s="2"/>
      <c r="M28" s="2"/>
    </row>
    <row r="29" spans="1:13" ht="31.25" x14ac:dyDescent="0.7">
      <c r="A29" s="2">
        <v>27</v>
      </c>
      <c r="B29" s="2">
        <v>103.3</v>
      </c>
      <c r="C29" s="2">
        <f t="shared" si="0"/>
        <v>2.3900000000000006</v>
      </c>
      <c r="D29" s="2">
        <f t="shared" si="2"/>
        <v>103.85066666666667</v>
      </c>
      <c r="E29" s="2">
        <f t="shared" si="3"/>
        <v>105.84133333333332</v>
      </c>
      <c r="F29" s="2"/>
      <c r="G29" s="2">
        <v>27</v>
      </c>
      <c r="H29" s="2">
        <v>103.3</v>
      </c>
      <c r="I29" s="2">
        <f t="shared" si="1"/>
        <v>2.3900000000000006</v>
      </c>
      <c r="J29" s="2">
        <f t="shared" si="4"/>
        <v>1.4399999999999977</v>
      </c>
      <c r="K29" s="2">
        <f t="shared" si="5"/>
        <v>102.13862068965517</v>
      </c>
      <c r="L29" s="2"/>
      <c r="M29" s="2"/>
    </row>
    <row r="30" spans="1:13" ht="31.25" x14ac:dyDescent="0.7">
      <c r="A30" s="2">
        <v>28</v>
      </c>
      <c r="B30" s="2">
        <v>109.99</v>
      </c>
      <c r="C30" s="2">
        <f t="shared" si="0"/>
        <v>6.6899999999999977</v>
      </c>
      <c r="D30" s="2">
        <f t="shared" si="2"/>
        <v>106.24066666666667</v>
      </c>
      <c r="E30" s="2">
        <f t="shared" si="3"/>
        <v>106.79133333333333</v>
      </c>
      <c r="F30" s="2"/>
      <c r="G30" s="2">
        <v>28</v>
      </c>
      <c r="H30" s="2">
        <v>109.99</v>
      </c>
      <c r="I30" s="2">
        <f t="shared" si="1"/>
        <v>6.6899999999999977</v>
      </c>
      <c r="J30" s="2">
        <f t="shared" si="4"/>
        <v>4.2999999999999972</v>
      </c>
      <c r="K30" s="2">
        <f t="shared" si="5"/>
        <v>105.96862068965517</v>
      </c>
      <c r="L30" s="2"/>
      <c r="M30" s="2"/>
    </row>
    <row r="31" spans="1:13" ht="31.25" x14ac:dyDescent="0.7">
      <c r="A31" s="2">
        <v>29</v>
      </c>
      <c r="B31" s="2">
        <v>113.93</v>
      </c>
      <c r="C31" s="2">
        <f t="shared" si="0"/>
        <v>3.9400000000000119</v>
      </c>
      <c r="D31" s="2">
        <f t="shared" si="2"/>
        <v>112.93066666666667</v>
      </c>
      <c r="E31" s="2">
        <f t="shared" si="3"/>
        <v>109.18133333333333</v>
      </c>
      <c r="F31" s="2"/>
      <c r="G31" s="2">
        <v>29</v>
      </c>
      <c r="H31" s="2">
        <v>113.93</v>
      </c>
      <c r="I31" s="2">
        <f t="shared" si="1"/>
        <v>3.9400000000000119</v>
      </c>
      <c r="J31" s="2">
        <f t="shared" si="4"/>
        <v>-2.7499999999999858</v>
      </c>
      <c r="K31" s="2">
        <f t="shared" si="5"/>
        <v>116.95862068965516</v>
      </c>
      <c r="L31" s="2"/>
      <c r="M31" s="2"/>
    </row>
    <row r="32" spans="1:13" ht="31.25" x14ac:dyDescent="0.7">
      <c r="A32" s="2">
        <v>30</v>
      </c>
      <c r="B32" s="2">
        <v>112.28</v>
      </c>
      <c r="C32" s="2">
        <f t="shared" si="0"/>
        <v>-1.6500000000000057</v>
      </c>
      <c r="D32" s="2">
        <f t="shared" si="2"/>
        <v>116.87066666666668</v>
      </c>
      <c r="E32" s="2">
        <f t="shared" si="3"/>
        <v>115.87133333333333</v>
      </c>
      <c r="F32" s="2"/>
      <c r="G32" s="2">
        <v>30</v>
      </c>
      <c r="H32" s="2">
        <v>112.28</v>
      </c>
      <c r="I32" s="2">
        <f t="shared" si="1"/>
        <v>-1.6500000000000057</v>
      </c>
      <c r="J32" s="2">
        <f t="shared" si="4"/>
        <v>-5.5900000000000176</v>
      </c>
      <c r="K32" s="2">
        <f t="shared" si="5"/>
        <v>118.14862068965519</v>
      </c>
      <c r="L32" s="2"/>
      <c r="M32" s="2"/>
    </row>
    <row r="33" spans="1:26" ht="31.25" x14ac:dyDescent="0.7">
      <c r="A33" s="2">
        <v>31</v>
      </c>
      <c r="B33" s="2">
        <v>117.86</v>
      </c>
      <c r="C33" s="2">
        <f t="shared" si="0"/>
        <v>5.5799999999999983</v>
      </c>
      <c r="D33" s="2">
        <f t="shared" si="2"/>
        <v>115.22066666666667</v>
      </c>
      <c r="E33" s="2">
        <f t="shared" si="3"/>
        <v>119.81133333333334</v>
      </c>
      <c r="F33" s="2"/>
      <c r="G33" s="2">
        <v>31</v>
      </c>
      <c r="H33" s="2">
        <v>117.86</v>
      </c>
      <c r="I33" s="2">
        <f t="shared" si="1"/>
        <v>5.5799999999999983</v>
      </c>
      <c r="J33" s="2">
        <f t="shared" si="4"/>
        <v>7.230000000000004</v>
      </c>
      <c r="K33" s="2">
        <f t="shared" si="5"/>
        <v>110.90862068965517</v>
      </c>
      <c r="L33" s="2"/>
      <c r="M33" s="2"/>
    </row>
    <row r="34" spans="1:26" ht="31.25" x14ac:dyDescent="0.7">
      <c r="A34" s="2"/>
      <c r="B34" s="2" t="s">
        <v>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26" ht="43.55" customHeight="1" x14ac:dyDescent="0.7">
      <c r="A35" s="2"/>
      <c r="B35" s="2" t="s">
        <v>69</v>
      </c>
      <c r="C35" s="2">
        <f>AVERAGE(C4:C33)</f>
        <v>2.9406666666666665</v>
      </c>
      <c r="D35" s="2"/>
      <c r="E35" s="2" t="s">
        <v>86</v>
      </c>
      <c r="F35" s="2">
        <f>(C35-0)/(C37/SQRT(C36))</f>
        <v>5.4265259344890531</v>
      </c>
      <c r="G35" s="2"/>
      <c r="H35" s="2"/>
      <c r="I35" s="2" t="s">
        <v>69</v>
      </c>
      <c r="J35" s="2">
        <f>AVERAGE(J5:J33)</f>
        <v>0.27862068965517234</v>
      </c>
      <c r="K35" s="2"/>
      <c r="L35" s="2"/>
      <c r="M35" s="2"/>
    </row>
    <row r="36" spans="1:26" ht="43.55" customHeight="1" x14ac:dyDescent="0.7">
      <c r="A36" s="2"/>
      <c r="B36" s="2" t="s">
        <v>70</v>
      </c>
      <c r="C36" s="2">
        <f>A33-1</f>
        <v>30</v>
      </c>
      <c r="D36" s="2"/>
      <c r="E36" s="2" t="s">
        <v>72</v>
      </c>
      <c r="F36" s="2">
        <f>_xlfn.T.INV.2T(0.05,C36-1)</f>
        <v>2.0452296421327048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43.55" customHeight="1" x14ac:dyDescent="0.7">
      <c r="A37" s="2"/>
      <c r="B37" s="2" t="s">
        <v>71</v>
      </c>
      <c r="C37" s="2">
        <f>_xlfn.STDEV.S(C4:C33)</f>
        <v>2.9681411033162504</v>
      </c>
      <c r="D37" s="2"/>
      <c r="E37" s="2" t="s">
        <v>87</v>
      </c>
      <c r="F37" s="2">
        <f>_xlfn.T.DIST.2T(ABS(F35),C36-1)</f>
        <v>7.7563653877345206E-6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43.55" customHeight="1" x14ac:dyDescent="0.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3.55" customHeight="1" x14ac:dyDescent="0.7">
      <c r="B39" s="39" t="s">
        <v>88</v>
      </c>
      <c r="C39" s="2"/>
      <c r="D39" s="2"/>
      <c r="E39" s="2"/>
      <c r="F39" s="2"/>
      <c r="G39" s="2"/>
      <c r="H39" s="39" t="s">
        <v>95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43.55" customHeight="1" x14ac:dyDescent="0.7">
      <c r="A40" s="2"/>
      <c r="B40" s="39" t="s">
        <v>89</v>
      </c>
      <c r="C40" s="2"/>
      <c r="D40" s="2"/>
      <c r="E40" s="2"/>
      <c r="F40" s="2"/>
      <c r="G40" s="2"/>
      <c r="H40" s="39" t="s">
        <v>93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43.55" customHeight="1" x14ac:dyDescent="0.7">
      <c r="A41" s="2"/>
      <c r="B41" s="39" t="s">
        <v>90</v>
      </c>
      <c r="C41" s="2"/>
      <c r="D41" s="2"/>
      <c r="E41" s="2"/>
      <c r="F41" s="2"/>
      <c r="G41" s="2"/>
      <c r="H41" s="39" t="s">
        <v>94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43.55" customHeight="1" x14ac:dyDescent="0.7">
      <c r="A42" s="2"/>
      <c r="B42" s="2" t="s">
        <v>91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43.55" customHeight="1" x14ac:dyDescent="0.7">
      <c r="F43" s="2"/>
      <c r="G43" s="2"/>
      <c r="H43" s="2" t="s">
        <v>98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43.55" customHeight="1" x14ac:dyDescent="0.7">
      <c r="A44" s="2">
        <v>32</v>
      </c>
      <c r="B44" s="2"/>
      <c r="C44" s="2"/>
      <c r="D44" s="2">
        <f>B33+1*$C$35</f>
        <v>120.80066666666667</v>
      </c>
      <c r="E44" s="2">
        <f>B32+2*$C$35</f>
        <v>118.16133333333333</v>
      </c>
      <c r="F44" s="2"/>
      <c r="G44" s="2"/>
      <c r="H44" s="2" t="s">
        <v>99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43.55" customHeight="1" x14ac:dyDescent="0.7">
      <c r="A45" s="2">
        <v>33</v>
      </c>
      <c r="B45" s="39" t="s">
        <v>82</v>
      </c>
      <c r="C45" s="2"/>
      <c r="D45" s="2">
        <f>D44+1*C35</f>
        <v>123.74133333333334</v>
      </c>
      <c r="E45" s="2">
        <f>B33+2*$C$35</f>
        <v>123.74133333333333</v>
      </c>
      <c r="F45" s="2"/>
      <c r="G45" s="2"/>
      <c r="H45" s="39" t="s">
        <v>100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43.55" customHeight="1" x14ac:dyDescent="0.7">
      <c r="A46" s="2"/>
      <c r="B46" s="2" t="s">
        <v>83</v>
      </c>
      <c r="C46" s="2"/>
      <c r="D46" s="2"/>
      <c r="E46" s="2"/>
      <c r="F46" s="2"/>
      <c r="G46" s="2"/>
      <c r="H46" s="39" t="s">
        <v>101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43.55" customHeight="1" x14ac:dyDescent="0.7">
      <c r="A47" s="2">
        <v>34</v>
      </c>
      <c r="B47" s="2"/>
      <c r="C47" s="2"/>
      <c r="D47" s="2"/>
      <c r="E47" s="2">
        <f>E44+2*C35</f>
        <v>124.04266666666666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43.55" customHeight="1" x14ac:dyDescent="0.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43.55" customHeight="1" x14ac:dyDescent="0.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43.55" customHeight="1" x14ac:dyDescent="0.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43.55" customHeight="1" x14ac:dyDescent="0.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43.55" customHeight="1" x14ac:dyDescent="0.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43.55" customHeight="1" x14ac:dyDescent="0.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43.55" customHeight="1" x14ac:dyDescent="0.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43.55" customHeight="1" x14ac:dyDescent="0.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43.55" customHeight="1" x14ac:dyDescent="0.35"/>
    <row r="57" spans="1:26" ht="43.55" customHeight="1" x14ac:dyDescent="0.35"/>
    <row r="58" spans="1:26" ht="43.55" customHeight="1" x14ac:dyDescent="0.35"/>
    <row r="59" spans="1:26" ht="43.55" customHeight="1" x14ac:dyDescent="0.35"/>
    <row r="60" spans="1:26" ht="43.55" customHeight="1" x14ac:dyDescent="0.35"/>
    <row r="61" spans="1:26" ht="43.55" customHeight="1" x14ac:dyDescent="0.35"/>
    <row r="62" spans="1:26" ht="43.55" customHeight="1" x14ac:dyDescent="0.35"/>
    <row r="63" spans="1:26" ht="43.55" customHeight="1" x14ac:dyDescent="0.35"/>
    <row r="64" spans="1:26" ht="43.55" customHeight="1" x14ac:dyDescent="0.35"/>
    <row r="65" ht="43.55" customHeight="1" x14ac:dyDescent="0.35"/>
    <row r="66" ht="43.55" customHeight="1" x14ac:dyDescent="0.35"/>
  </sheetData>
  <mergeCells count="3">
    <mergeCell ref="A1:B1"/>
    <mergeCell ref="G1:J1"/>
    <mergeCell ref="C1:E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1"/>
  <sheetViews>
    <sheetView topLeftCell="A6" zoomScale="70" zoomScaleNormal="70" workbookViewId="0"/>
  </sheetViews>
  <sheetFormatPr defaultRowHeight="14.6" x14ac:dyDescent="0.35"/>
  <cols>
    <col min="1" max="1" width="10.54296875" customWidth="1"/>
    <col min="2" max="2" width="12.1796875" customWidth="1"/>
    <col min="3" max="3" width="12.453125" customWidth="1"/>
    <col min="4" max="4" width="14" customWidth="1"/>
    <col min="5" max="20" width="21.26953125" customWidth="1"/>
  </cols>
  <sheetData>
    <row r="1" spans="1:22" ht="29.2" thickBot="1" x14ac:dyDescent="0.7">
      <c r="A1" s="24" t="s">
        <v>14</v>
      </c>
      <c r="B1" s="24"/>
      <c r="C1" s="24"/>
      <c r="D1" s="24"/>
    </row>
    <row r="2" spans="1:22" ht="28.7" x14ac:dyDescent="0.65">
      <c r="A2" s="16" t="s">
        <v>0</v>
      </c>
      <c r="B2" s="16" t="s">
        <v>13</v>
      </c>
      <c r="C2" s="16" t="s">
        <v>12</v>
      </c>
      <c r="D2" s="16" t="s">
        <v>11</v>
      </c>
      <c r="E2" s="14" t="s">
        <v>102</v>
      </c>
      <c r="F2" s="14" t="s">
        <v>104</v>
      </c>
      <c r="G2" s="14" t="s">
        <v>27</v>
      </c>
      <c r="H2" s="14" t="s">
        <v>39</v>
      </c>
      <c r="I2" s="14"/>
      <c r="J2" s="14"/>
      <c r="K2" s="14"/>
      <c r="L2" s="14"/>
      <c r="M2" s="14"/>
      <c r="N2" s="14"/>
    </row>
    <row r="3" spans="1:22" ht="28.7" x14ac:dyDescent="0.65">
      <c r="A3" s="14">
        <v>1</v>
      </c>
      <c r="B3" s="14">
        <v>1</v>
      </c>
      <c r="C3" s="14">
        <v>1</v>
      </c>
      <c r="D3" s="21">
        <v>9.9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22" ht="28.7" x14ac:dyDescent="0.65">
      <c r="A4" s="14">
        <v>2</v>
      </c>
      <c r="B4" s="14">
        <v>1</v>
      </c>
      <c r="C4" s="14">
        <v>2</v>
      </c>
      <c r="D4" s="21">
        <v>9.5</v>
      </c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22" ht="28.7" x14ac:dyDescent="0.65">
      <c r="A5" s="18">
        <v>3</v>
      </c>
      <c r="B5" s="18">
        <v>1</v>
      </c>
      <c r="C5" s="18">
        <v>3</v>
      </c>
      <c r="D5" s="22">
        <v>8.3000000000000007</v>
      </c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22" ht="28.7" x14ac:dyDescent="0.65">
      <c r="A6" s="18">
        <v>4</v>
      </c>
      <c r="B6" s="18">
        <v>1</v>
      </c>
      <c r="C6" s="18">
        <v>4</v>
      </c>
      <c r="D6" s="22">
        <v>8.6999999999999993</v>
      </c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22" ht="28.7" x14ac:dyDescent="0.65">
      <c r="A7" s="46">
        <v>5</v>
      </c>
      <c r="B7" s="46">
        <v>2</v>
      </c>
      <c r="C7" s="46">
        <v>1</v>
      </c>
      <c r="D7" s="47">
        <v>9.9</v>
      </c>
      <c r="E7" s="21">
        <f>D7-D3</f>
        <v>0</v>
      </c>
      <c r="F7" s="21">
        <f>D3+$E$15</f>
        <v>9.1750000000000007</v>
      </c>
      <c r="G7" s="21">
        <f>D7-F7</f>
        <v>0.72499999999999964</v>
      </c>
      <c r="H7" s="14">
        <f>ABS(G7/D7)</f>
        <v>7.323232323232319E-2</v>
      </c>
      <c r="I7" s="14"/>
      <c r="J7" s="14"/>
      <c r="K7" s="14"/>
      <c r="L7" s="14"/>
      <c r="M7" s="14"/>
      <c r="N7" s="14"/>
    </row>
    <row r="8" spans="1:22" ht="28.7" x14ac:dyDescent="0.65">
      <c r="A8" s="46">
        <v>6</v>
      </c>
      <c r="B8" s="46">
        <v>2</v>
      </c>
      <c r="C8" s="46">
        <v>2</v>
      </c>
      <c r="D8" s="47">
        <v>8.8000000000000007</v>
      </c>
      <c r="E8" s="21">
        <f>D8-D4</f>
        <v>-0.69999999999999929</v>
      </c>
      <c r="F8" s="21">
        <f>D4+$E$15</f>
        <v>8.7750000000000004</v>
      </c>
      <c r="G8" s="21">
        <f t="shared" ref="G8:G14" si="0">D8-F8</f>
        <v>2.5000000000000355E-2</v>
      </c>
      <c r="H8" s="14">
        <f t="shared" ref="H8:H14" si="1">ABS(G8/D8)</f>
        <v>2.8409090909091309E-3</v>
      </c>
      <c r="I8" s="14"/>
      <c r="J8" s="14"/>
      <c r="K8" s="14"/>
      <c r="L8" s="14"/>
      <c r="M8" s="14"/>
      <c r="N8" s="14"/>
    </row>
    <row r="9" spans="1:22" ht="28.7" x14ac:dyDescent="0.65">
      <c r="A9" s="46">
        <v>7</v>
      </c>
      <c r="B9" s="46">
        <v>2</v>
      </c>
      <c r="C9" s="46">
        <v>3</v>
      </c>
      <c r="D9" s="47">
        <v>7</v>
      </c>
      <c r="E9" s="21">
        <f t="shared" ref="E9:E14" si="2">D9-D5</f>
        <v>-1.3000000000000007</v>
      </c>
      <c r="F9" s="21">
        <f t="shared" ref="F9:F14" si="3">D5+$E$15</f>
        <v>7.5750000000000011</v>
      </c>
      <c r="G9" s="21">
        <f t="shared" si="0"/>
        <v>-0.57500000000000107</v>
      </c>
      <c r="H9" s="14">
        <f t="shared" si="1"/>
        <v>8.2142857142857295E-2</v>
      </c>
      <c r="I9" s="14"/>
      <c r="J9" s="14"/>
      <c r="K9" s="14"/>
      <c r="L9" s="14"/>
      <c r="M9" s="14"/>
      <c r="N9" s="14"/>
    </row>
    <row r="10" spans="1:22" ht="28.7" x14ac:dyDescent="0.65">
      <c r="A10" s="46">
        <v>8</v>
      </c>
      <c r="B10" s="46">
        <v>2</v>
      </c>
      <c r="C10" s="46">
        <v>4</v>
      </c>
      <c r="D10" s="47">
        <v>7.9</v>
      </c>
      <c r="E10" s="21">
        <f t="shared" si="2"/>
        <v>-0.79999999999999893</v>
      </c>
      <c r="F10" s="21">
        <f t="shared" si="3"/>
        <v>7.9749999999999996</v>
      </c>
      <c r="G10" s="21">
        <f t="shared" si="0"/>
        <v>-7.4999999999999289E-2</v>
      </c>
      <c r="H10" s="14">
        <f t="shared" si="1"/>
        <v>9.4936708860758594E-3</v>
      </c>
      <c r="I10" s="14"/>
      <c r="J10" s="14"/>
      <c r="K10" s="14"/>
      <c r="L10" s="14"/>
      <c r="M10" s="14"/>
      <c r="N10" s="14"/>
    </row>
    <row r="11" spans="1:22" ht="28.7" x14ac:dyDescent="0.65">
      <c r="A11" s="18">
        <v>9</v>
      </c>
      <c r="B11" s="18">
        <v>3</v>
      </c>
      <c r="C11" s="18">
        <v>1</v>
      </c>
      <c r="D11" s="22">
        <v>9.3000000000000007</v>
      </c>
      <c r="E11" s="21">
        <f t="shared" si="2"/>
        <v>-0.59999999999999964</v>
      </c>
      <c r="F11" s="21">
        <f t="shared" si="3"/>
        <v>9.1750000000000007</v>
      </c>
      <c r="G11" s="21">
        <f t="shared" si="0"/>
        <v>0.125</v>
      </c>
      <c r="H11" s="14">
        <f t="shared" si="1"/>
        <v>1.3440860215053762E-2</v>
      </c>
      <c r="I11" s="14"/>
      <c r="J11" s="14"/>
      <c r="L11" s="14"/>
      <c r="M11" s="14"/>
      <c r="N11" s="14"/>
    </row>
    <row r="12" spans="1:22" ht="28.7" x14ac:dyDescent="0.65">
      <c r="A12" s="18">
        <v>10</v>
      </c>
      <c r="B12" s="18">
        <v>3</v>
      </c>
      <c r="C12" s="18">
        <v>2</v>
      </c>
      <c r="D12" s="22">
        <v>7.5</v>
      </c>
      <c r="E12" s="21">
        <f t="shared" si="2"/>
        <v>-1.3000000000000007</v>
      </c>
      <c r="F12" s="21">
        <f t="shared" si="3"/>
        <v>8.0750000000000011</v>
      </c>
      <c r="G12" s="21">
        <f t="shared" si="0"/>
        <v>-0.57500000000000107</v>
      </c>
      <c r="H12" s="14">
        <f t="shared" si="1"/>
        <v>7.6666666666666813E-2</v>
      </c>
      <c r="I12" s="14"/>
      <c r="J12" s="14"/>
      <c r="L12" s="14"/>
      <c r="M12" s="14"/>
      <c r="N12" s="14"/>
    </row>
    <row r="13" spans="1:22" ht="28.7" x14ac:dyDescent="0.65">
      <c r="A13" s="18">
        <v>11</v>
      </c>
      <c r="B13" s="18">
        <v>3</v>
      </c>
      <c r="C13" s="18">
        <v>3</v>
      </c>
      <c r="D13" s="22">
        <v>6.9</v>
      </c>
      <c r="E13" s="21">
        <f t="shared" si="2"/>
        <v>-9.9999999999999645E-2</v>
      </c>
      <c r="F13" s="21">
        <f t="shared" si="3"/>
        <v>6.2750000000000004</v>
      </c>
      <c r="G13" s="21">
        <f t="shared" si="0"/>
        <v>0.625</v>
      </c>
      <c r="H13" s="14">
        <f t="shared" si="1"/>
        <v>9.0579710144927536E-2</v>
      </c>
      <c r="I13" s="14"/>
      <c r="J13" s="14"/>
      <c r="K13" s="14"/>
      <c r="L13" s="14"/>
      <c r="M13" s="14"/>
      <c r="N13" s="14"/>
    </row>
    <row r="14" spans="1:22" ht="28.7" x14ac:dyDescent="0.65">
      <c r="A14" s="14">
        <v>12</v>
      </c>
      <c r="B14" s="14">
        <v>3</v>
      </c>
      <c r="C14" s="14">
        <v>4</v>
      </c>
      <c r="D14" s="21">
        <v>6.9</v>
      </c>
      <c r="E14" s="21">
        <f t="shared" si="2"/>
        <v>-1</v>
      </c>
      <c r="F14" s="21">
        <f t="shared" si="3"/>
        <v>7.1750000000000007</v>
      </c>
      <c r="G14" s="21">
        <f t="shared" si="0"/>
        <v>-0.27500000000000036</v>
      </c>
      <c r="H14" s="14">
        <f t="shared" si="1"/>
        <v>3.9855072463768168E-2</v>
      </c>
      <c r="I14" s="14"/>
      <c r="J14" s="14"/>
      <c r="K14" s="14"/>
      <c r="L14" s="14"/>
      <c r="M14" s="14"/>
      <c r="N14" s="14"/>
    </row>
    <row r="15" spans="1:22" ht="28.7" x14ac:dyDescent="0.65">
      <c r="A15" s="14"/>
      <c r="B15" s="14"/>
      <c r="C15" s="14"/>
      <c r="D15" s="48" t="s">
        <v>69</v>
      </c>
      <c r="E15" s="49">
        <f>AVERAGE(E7:E14)</f>
        <v>-0.72499999999999987</v>
      </c>
      <c r="F15" s="14"/>
      <c r="G15" s="48" t="s">
        <v>38</v>
      </c>
      <c r="H15" s="48">
        <f>AVERAGE(H7:H14)</f>
        <v>4.853150873032272E-2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ht="28.7" x14ac:dyDescent="0.65">
      <c r="B16" s="14"/>
      <c r="C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ht="28.7" x14ac:dyDescent="0.65">
      <c r="A17" s="14">
        <v>13</v>
      </c>
      <c r="B17" s="14">
        <v>4</v>
      </c>
      <c r="C17" s="14">
        <v>1</v>
      </c>
      <c r="E17" s="14"/>
      <c r="F17" s="21">
        <f>D11+E15</f>
        <v>8.5750000000000011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ht="28.7" x14ac:dyDescent="0.65">
      <c r="A18" s="14">
        <v>14</v>
      </c>
      <c r="B18" s="14">
        <v>4</v>
      </c>
      <c r="C18" s="14">
        <v>2</v>
      </c>
      <c r="D18" s="14"/>
      <c r="E18" s="14"/>
      <c r="F18" s="21">
        <f>D12+E15</f>
        <v>6.7750000000000004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20" spans="1:22" ht="31.25" x14ac:dyDescent="0.7">
      <c r="A20" s="39" t="s">
        <v>103</v>
      </c>
    </row>
    <row r="21" spans="1:22" ht="31.25" x14ac:dyDescent="0.7">
      <c r="A21" s="39" t="s">
        <v>105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50"/>
  <sheetViews>
    <sheetView topLeftCell="H1" workbookViewId="0">
      <selection activeCell="R39" sqref="R39"/>
    </sheetView>
  </sheetViews>
  <sheetFormatPr defaultRowHeight="14.6" x14ac:dyDescent="0.35"/>
  <cols>
    <col min="1" max="1" width="12.7265625" customWidth="1"/>
    <col min="3" max="3" width="9.1796875" style="17"/>
    <col min="4" max="5" width="13.54296875" style="17" customWidth="1"/>
    <col min="6" max="14" width="9.1796875" style="17"/>
    <col min="20" max="20" width="10.81640625" customWidth="1"/>
    <col min="21" max="21" width="12" customWidth="1"/>
    <col min="22" max="22" width="24.1796875" customWidth="1"/>
    <col min="23" max="23" width="24" customWidth="1"/>
    <col min="24" max="24" width="22.453125" customWidth="1"/>
    <col min="25" max="25" width="23.453125" customWidth="1"/>
    <col min="26" max="27" width="23.1796875" customWidth="1"/>
  </cols>
  <sheetData>
    <row r="1" spans="1:27" s="26" customFormat="1" x14ac:dyDescent="0.35">
      <c r="A1" s="51" t="s">
        <v>25</v>
      </c>
      <c r="B1" s="51">
        <v>0</v>
      </c>
      <c r="C1" s="51">
        <v>1</v>
      </c>
      <c r="D1" s="51">
        <v>-1</v>
      </c>
      <c r="E1" s="51">
        <v>2</v>
      </c>
      <c r="F1" s="51">
        <v>3</v>
      </c>
      <c r="G1" s="51">
        <v>4</v>
      </c>
      <c r="H1" s="51">
        <v>5</v>
      </c>
      <c r="I1" s="51"/>
      <c r="J1" s="51"/>
      <c r="K1" s="51"/>
      <c r="L1" s="51"/>
      <c r="M1" s="51"/>
      <c r="N1" s="51"/>
      <c r="U1" s="26" t="s">
        <v>116</v>
      </c>
      <c r="V1" s="26" t="s">
        <v>124</v>
      </c>
      <c r="W1" s="26" t="s">
        <v>129</v>
      </c>
      <c r="X1" s="26" t="s">
        <v>132</v>
      </c>
      <c r="Y1" s="26" t="s">
        <v>117</v>
      </c>
      <c r="Z1" s="26" t="s">
        <v>118</v>
      </c>
      <c r="AA1" s="26" t="s">
        <v>134</v>
      </c>
    </row>
    <row r="2" spans="1:27" x14ac:dyDescent="0.35">
      <c r="A2" s="17" t="s">
        <v>0</v>
      </c>
      <c r="B2" s="17" t="s">
        <v>11</v>
      </c>
      <c r="C2" s="17" t="s">
        <v>107</v>
      </c>
      <c r="D2" s="17" t="s">
        <v>108</v>
      </c>
      <c r="E2" s="17" t="s">
        <v>109</v>
      </c>
      <c r="F2" s="17" t="s">
        <v>110</v>
      </c>
      <c r="G2" s="17" t="s">
        <v>111</v>
      </c>
      <c r="H2" s="17" t="s">
        <v>135</v>
      </c>
      <c r="R2" s="17" t="s">
        <v>0</v>
      </c>
      <c r="S2" s="17" t="s">
        <v>11</v>
      </c>
      <c r="T2" t="s">
        <v>122</v>
      </c>
      <c r="U2" t="s">
        <v>121</v>
      </c>
      <c r="V2" t="s">
        <v>123</v>
      </c>
      <c r="W2" t="s">
        <v>130</v>
      </c>
      <c r="X2" t="s">
        <v>131</v>
      </c>
      <c r="Y2" t="s">
        <v>131</v>
      </c>
      <c r="Z2" t="s">
        <v>133</v>
      </c>
      <c r="AA2" t="s">
        <v>136</v>
      </c>
    </row>
    <row r="3" spans="1:27" x14ac:dyDescent="0.35">
      <c r="A3" s="17">
        <v>1</v>
      </c>
      <c r="B3" s="17">
        <v>13</v>
      </c>
      <c r="C3" s="17">
        <f>B4</f>
        <v>8</v>
      </c>
      <c r="E3" s="17">
        <f>B5</f>
        <v>15</v>
      </c>
      <c r="F3" s="17">
        <f>B6</f>
        <v>4</v>
      </c>
      <c r="G3" s="17">
        <f>B7</f>
        <v>4</v>
      </c>
      <c r="H3" s="17">
        <f>B8</f>
        <v>12</v>
      </c>
      <c r="R3" s="17">
        <v>1</v>
      </c>
      <c r="S3" s="17">
        <v>13</v>
      </c>
      <c r="T3">
        <f>S3-$B$13</f>
        <v>3</v>
      </c>
      <c r="U3">
        <f>T3^2</f>
        <v>9</v>
      </c>
      <c r="V3">
        <f>T3*(C3-$B$13)</f>
        <v>-6</v>
      </c>
      <c r="X3">
        <f>T3*(E3-$B$13)</f>
        <v>15</v>
      </c>
      <c r="Y3">
        <f>T3*(F3-$B$13)</f>
        <v>-18</v>
      </c>
      <c r="Z3">
        <f>T3*(G3-$B$13)</f>
        <v>-18</v>
      </c>
      <c r="AA3">
        <f>T3*(H3-$B$13)</f>
        <v>6</v>
      </c>
    </row>
    <row r="4" spans="1:27" x14ac:dyDescent="0.35">
      <c r="A4" s="17">
        <v>2</v>
      </c>
      <c r="B4" s="17">
        <v>8</v>
      </c>
      <c r="C4" s="17">
        <f t="shared" ref="C4:C11" si="0">B5</f>
        <v>15</v>
      </c>
      <c r="D4" s="17">
        <f>B3</f>
        <v>13</v>
      </c>
      <c r="E4" s="17">
        <f t="shared" ref="E4:E10" si="1">B6</f>
        <v>4</v>
      </c>
      <c r="F4" s="17">
        <f t="shared" ref="F4:F9" si="2">B7</f>
        <v>4</v>
      </c>
      <c r="G4" s="17">
        <f t="shared" ref="G4:G8" si="3">B8</f>
        <v>12</v>
      </c>
      <c r="H4" s="17">
        <f t="shared" ref="H4:H7" si="4">B9</f>
        <v>11</v>
      </c>
      <c r="R4" s="17">
        <v>2</v>
      </c>
      <c r="S4" s="17">
        <v>8</v>
      </c>
      <c r="T4">
        <f t="shared" ref="T4:T12" si="5">S4-$B$13</f>
        <v>-2</v>
      </c>
      <c r="U4">
        <f t="shared" ref="U4:U12" si="6">T4^2</f>
        <v>4</v>
      </c>
      <c r="V4">
        <f t="shared" ref="V4:V12" si="7">T4*(C4-$B$13)</f>
        <v>-10</v>
      </c>
      <c r="W4">
        <f>T4*(D4-$B$13)</f>
        <v>-6</v>
      </c>
      <c r="X4">
        <f t="shared" ref="X4:X10" si="8">T4*(E4-$B$13)</f>
        <v>12</v>
      </c>
      <c r="Y4">
        <f t="shared" ref="Y4:Y9" si="9">T4*(F4-$B$13)</f>
        <v>12</v>
      </c>
      <c r="Z4">
        <f t="shared" ref="Z4:Z8" si="10">T4*(G4-$B$13)</f>
        <v>-4</v>
      </c>
      <c r="AA4">
        <f t="shared" ref="AA4:AA7" si="11">T4*(H4-$B$13)</f>
        <v>-2</v>
      </c>
    </row>
    <row r="5" spans="1:27" x14ac:dyDescent="0.35">
      <c r="A5" s="17">
        <v>3</v>
      </c>
      <c r="B5" s="17">
        <v>15</v>
      </c>
      <c r="C5" s="17">
        <f t="shared" si="0"/>
        <v>4</v>
      </c>
      <c r="D5" s="17">
        <f t="shared" ref="D5:D12" si="12">B4</f>
        <v>8</v>
      </c>
      <c r="E5" s="17">
        <f t="shared" si="1"/>
        <v>4</v>
      </c>
      <c r="F5" s="17">
        <f t="shared" si="2"/>
        <v>12</v>
      </c>
      <c r="G5" s="17">
        <f t="shared" si="3"/>
        <v>11</v>
      </c>
      <c r="H5" s="17">
        <f t="shared" si="4"/>
        <v>7</v>
      </c>
      <c r="R5" s="17">
        <v>3</v>
      </c>
      <c r="S5" s="17">
        <v>15</v>
      </c>
      <c r="T5">
        <f t="shared" si="5"/>
        <v>5</v>
      </c>
      <c r="U5">
        <f t="shared" si="6"/>
        <v>25</v>
      </c>
      <c r="V5">
        <f t="shared" si="7"/>
        <v>-30</v>
      </c>
      <c r="W5">
        <f t="shared" ref="W5:W12" si="13">T5*(D5-$B$13)</f>
        <v>-10</v>
      </c>
      <c r="X5">
        <f t="shared" si="8"/>
        <v>-30</v>
      </c>
      <c r="Y5">
        <f t="shared" si="9"/>
        <v>10</v>
      </c>
      <c r="Z5">
        <f t="shared" si="10"/>
        <v>5</v>
      </c>
      <c r="AA5">
        <f t="shared" si="11"/>
        <v>-15</v>
      </c>
    </row>
    <row r="6" spans="1:27" x14ac:dyDescent="0.35">
      <c r="A6" s="17">
        <v>4</v>
      </c>
      <c r="B6" s="17">
        <v>4</v>
      </c>
      <c r="C6" s="17">
        <f t="shared" si="0"/>
        <v>4</v>
      </c>
      <c r="D6" s="17">
        <f t="shared" si="12"/>
        <v>15</v>
      </c>
      <c r="E6" s="17">
        <f t="shared" si="1"/>
        <v>12</v>
      </c>
      <c r="F6" s="17">
        <f t="shared" si="2"/>
        <v>11</v>
      </c>
      <c r="G6" s="17">
        <f t="shared" si="3"/>
        <v>7</v>
      </c>
      <c r="H6" s="17">
        <f t="shared" si="4"/>
        <v>14</v>
      </c>
      <c r="R6" s="17">
        <v>4</v>
      </c>
      <c r="S6" s="17">
        <v>4</v>
      </c>
      <c r="T6">
        <f t="shared" si="5"/>
        <v>-6</v>
      </c>
      <c r="U6">
        <f t="shared" si="6"/>
        <v>36</v>
      </c>
      <c r="V6">
        <f t="shared" si="7"/>
        <v>36</v>
      </c>
      <c r="W6">
        <f t="shared" si="13"/>
        <v>-30</v>
      </c>
      <c r="X6">
        <f t="shared" si="8"/>
        <v>-12</v>
      </c>
      <c r="Y6">
        <f t="shared" si="9"/>
        <v>-6</v>
      </c>
      <c r="Z6">
        <f t="shared" si="10"/>
        <v>18</v>
      </c>
      <c r="AA6">
        <f t="shared" si="11"/>
        <v>-24</v>
      </c>
    </row>
    <row r="7" spans="1:27" x14ac:dyDescent="0.35">
      <c r="A7" s="17">
        <v>5</v>
      </c>
      <c r="B7" s="17">
        <v>4</v>
      </c>
      <c r="C7" s="17">
        <f t="shared" si="0"/>
        <v>12</v>
      </c>
      <c r="D7" s="17">
        <f t="shared" si="12"/>
        <v>4</v>
      </c>
      <c r="E7" s="17">
        <f t="shared" si="1"/>
        <v>11</v>
      </c>
      <c r="F7" s="17">
        <f t="shared" si="2"/>
        <v>7</v>
      </c>
      <c r="G7" s="17">
        <f t="shared" si="3"/>
        <v>14</v>
      </c>
      <c r="H7" s="17">
        <f t="shared" si="4"/>
        <v>12</v>
      </c>
      <c r="R7" s="17">
        <v>5</v>
      </c>
      <c r="S7" s="17">
        <v>4</v>
      </c>
      <c r="T7">
        <f t="shared" si="5"/>
        <v>-6</v>
      </c>
      <c r="U7">
        <f t="shared" si="6"/>
        <v>36</v>
      </c>
      <c r="V7">
        <f t="shared" si="7"/>
        <v>-12</v>
      </c>
      <c r="W7">
        <f t="shared" si="13"/>
        <v>36</v>
      </c>
      <c r="X7">
        <f t="shared" si="8"/>
        <v>-6</v>
      </c>
      <c r="Y7">
        <f t="shared" si="9"/>
        <v>18</v>
      </c>
      <c r="Z7">
        <f t="shared" si="10"/>
        <v>-24</v>
      </c>
      <c r="AA7">
        <f t="shared" si="11"/>
        <v>-12</v>
      </c>
    </row>
    <row r="8" spans="1:27" x14ac:dyDescent="0.35">
      <c r="A8" s="17">
        <v>6</v>
      </c>
      <c r="B8" s="17">
        <v>12</v>
      </c>
      <c r="C8" s="17">
        <f t="shared" si="0"/>
        <v>11</v>
      </c>
      <c r="D8" s="17">
        <f t="shared" si="12"/>
        <v>4</v>
      </c>
      <c r="E8" s="17">
        <f t="shared" si="1"/>
        <v>7</v>
      </c>
      <c r="F8" s="17">
        <f t="shared" si="2"/>
        <v>14</v>
      </c>
      <c r="G8" s="17">
        <f t="shared" si="3"/>
        <v>12</v>
      </c>
      <c r="R8" s="17">
        <v>6</v>
      </c>
      <c r="S8" s="17">
        <v>12</v>
      </c>
      <c r="T8">
        <f t="shared" si="5"/>
        <v>2</v>
      </c>
      <c r="U8">
        <f t="shared" si="6"/>
        <v>4</v>
      </c>
      <c r="V8">
        <f t="shared" si="7"/>
        <v>2</v>
      </c>
      <c r="W8">
        <f t="shared" si="13"/>
        <v>-12</v>
      </c>
      <c r="X8">
        <f t="shared" si="8"/>
        <v>-6</v>
      </c>
      <c r="Y8">
        <f t="shared" si="9"/>
        <v>8</v>
      </c>
      <c r="Z8">
        <f t="shared" si="10"/>
        <v>4</v>
      </c>
    </row>
    <row r="9" spans="1:27" x14ac:dyDescent="0.35">
      <c r="A9" s="17">
        <v>7</v>
      </c>
      <c r="B9" s="17">
        <v>11</v>
      </c>
      <c r="C9" s="17">
        <f t="shared" si="0"/>
        <v>7</v>
      </c>
      <c r="D9" s="17">
        <f t="shared" si="12"/>
        <v>12</v>
      </c>
      <c r="E9" s="17">
        <f t="shared" si="1"/>
        <v>14</v>
      </c>
      <c r="F9" s="17">
        <f t="shared" si="2"/>
        <v>12</v>
      </c>
      <c r="R9" s="17">
        <v>7</v>
      </c>
      <c r="S9" s="17">
        <v>11</v>
      </c>
      <c r="T9">
        <f t="shared" si="5"/>
        <v>1</v>
      </c>
      <c r="U9">
        <f t="shared" si="6"/>
        <v>1</v>
      </c>
      <c r="V9">
        <f t="shared" si="7"/>
        <v>-3</v>
      </c>
      <c r="W9">
        <f t="shared" si="13"/>
        <v>2</v>
      </c>
      <c r="X9">
        <f t="shared" si="8"/>
        <v>4</v>
      </c>
      <c r="Y9">
        <f t="shared" si="9"/>
        <v>2</v>
      </c>
    </row>
    <row r="10" spans="1:27" x14ac:dyDescent="0.35">
      <c r="A10" s="17">
        <v>8</v>
      </c>
      <c r="B10" s="17">
        <v>7</v>
      </c>
      <c r="C10" s="17">
        <f t="shared" si="0"/>
        <v>14</v>
      </c>
      <c r="D10" s="17">
        <f t="shared" si="12"/>
        <v>11</v>
      </c>
      <c r="E10" s="17">
        <f t="shared" si="1"/>
        <v>12</v>
      </c>
      <c r="R10" s="17">
        <v>8</v>
      </c>
      <c r="S10" s="17">
        <v>7</v>
      </c>
      <c r="T10">
        <f t="shared" si="5"/>
        <v>-3</v>
      </c>
      <c r="U10">
        <f t="shared" si="6"/>
        <v>9</v>
      </c>
      <c r="V10">
        <f t="shared" si="7"/>
        <v>-12</v>
      </c>
      <c r="W10">
        <f t="shared" si="13"/>
        <v>-3</v>
      </c>
      <c r="X10">
        <f t="shared" si="8"/>
        <v>-6</v>
      </c>
    </row>
    <row r="11" spans="1:27" x14ac:dyDescent="0.35">
      <c r="A11" s="17">
        <v>9</v>
      </c>
      <c r="B11" s="17">
        <v>14</v>
      </c>
      <c r="C11" s="17">
        <f t="shared" si="0"/>
        <v>12</v>
      </c>
      <c r="D11" s="17">
        <f t="shared" si="12"/>
        <v>7</v>
      </c>
      <c r="R11" s="17">
        <v>9</v>
      </c>
      <c r="S11" s="17">
        <v>14</v>
      </c>
      <c r="T11">
        <f t="shared" si="5"/>
        <v>4</v>
      </c>
      <c r="U11">
        <f t="shared" si="6"/>
        <v>16</v>
      </c>
      <c r="V11">
        <f t="shared" si="7"/>
        <v>8</v>
      </c>
      <c r="W11">
        <f t="shared" si="13"/>
        <v>-12</v>
      </c>
    </row>
    <row r="12" spans="1:27" x14ac:dyDescent="0.35">
      <c r="A12" s="17">
        <v>10</v>
      </c>
      <c r="B12" s="17">
        <v>12</v>
      </c>
      <c r="D12" s="17">
        <f t="shared" si="12"/>
        <v>14</v>
      </c>
      <c r="R12" s="17">
        <v>10</v>
      </c>
      <c r="S12" s="17">
        <v>12</v>
      </c>
      <c r="T12">
        <f t="shared" si="5"/>
        <v>2</v>
      </c>
      <c r="U12">
        <f t="shared" si="6"/>
        <v>4</v>
      </c>
      <c r="V12">
        <f t="shared" si="7"/>
        <v>-20</v>
      </c>
      <c r="W12">
        <f t="shared" si="13"/>
        <v>8</v>
      </c>
    </row>
    <row r="13" spans="1:27" x14ac:dyDescent="0.35">
      <c r="A13" t="s">
        <v>106</v>
      </c>
      <c r="B13">
        <f>AVERAGE(B3:B12)</f>
        <v>10</v>
      </c>
      <c r="T13" s="34" t="s">
        <v>126</v>
      </c>
      <c r="U13" s="34">
        <f>SUM(U3:U12)</f>
        <v>144</v>
      </c>
      <c r="V13" s="34">
        <f>SUM(V3:V11)</f>
        <v>-27</v>
      </c>
      <c r="W13" s="34">
        <f>SUM(W4:W12)</f>
        <v>-27</v>
      </c>
      <c r="X13" s="34">
        <f>SUM(X3:X12)</f>
        <v>-29</v>
      </c>
      <c r="Y13" s="34">
        <f>SUM(Y3:Y9)</f>
        <v>26</v>
      </c>
      <c r="Z13" s="34">
        <f>SUM(Z3:Z12)</f>
        <v>-19</v>
      </c>
      <c r="AA13" s="34">
        <f>SUM(AA3:AA12)</f>
        <v>-47</v>
      </c>
    </row>
    <row r="16" spans="1:27" x14ac:dyDescent="0.35">
      <c r="R16" t="s">
        <v>132</v>
      </c>
    </row>
    <row r="17" spans="1:22" x14ac:dyDescent="0.35">
      <c r="J17" t="s">
        <v>112</v>
      </c>
      <c r="R17" t="s">
        <v>145</v>
      </c>
      <c r="S17">
        <f>S19</f>
        <v>1</v>
      </c>
      <c r="T17">
        <f>D24</f>
        <v>-0.1875</v>
      </c>
    </row>
    <row r="18" spans="1:22" x14ac:dyDescent="0.35">
      <c r="J18" t="s">
        <v>113</v>
      </c>
      <c r="S18">
        <f>S20</f>
        <v>-0.1875</v>
      </c>
      <c r="T18">
        <f>D25</f>
        <v>-0.2013888888888889</v>
      </c>
    </row>
    <row r="19" spans="1:22" x14ac:dyDescent="0.35">
      <c r="J19" s="50" t="s">
        <v>114</v>
      </c>
      <c r="R19" t="s">
        <v>125</v>
      </c>
      <c r="S19">
        <v>1</v>
      </c>
      <c r="T19">
        <f>D24</f>
        <v>-0.1875</v>
      </c>
    </row>
    <row r="20" spans="1:22" x14ac:dyDescent="0.35">
      <c r="J20" s="50" t="s">
        <v>115</v>
      </c>
      <c r="S20">
        <f>D24</f>
        <v>-0.1875</v>
      </c>
      <c r="T20">
        <v>1</v>
      </c>
    </row>
    <row r="22" spans="1:22" x14ac:dyDescent="0.35">
      <c r="A22" t="s">
        <v>144</v>
      </c>
      <c r="B22" t="s">
        <v>119</v>
      </c>
      <c r="C22" s="17" t="s">
        <v>120</v>
      </c>
      <c r="D22" s="17" t="s">
        <v>127</v>
      </c>
      <c r="E22" s="17" t="s">
        <v>128</v>
      </c>
      <c r="R22" t="s">
        <v>117</v>
      </c>
    </row>
    <row r="23" spans="1:22" x14ac:dyDescent="0.35">
      <c r="A23">
        <v>0</v>
      </c>
      <c r="B23">
        <f>U13</f>
        <v>144</v>
      </c>
      <c r="C23" s="17">
        <f>U13</f>
        <v>144</v>
      </c>
      <c r="D23" s="17">
        <f>B23/C23</f>
        <v>1</v>
      </c>
      <c r="E23" s="17">
        <v>1</v>
      </c>
      <c r="R23" t="s">
        <v>145</v>
      </c>
      <c r="S23">
        <f>S26</f>
        <v>1</v>
      </c>
      <c r="T23">
        <f>T26</f>
        <v>-0.1875</v>
      </c>
      <c r="U23">
        <f>D24</f>
        <v>-0.1875</v>
      </c>
    </row>
    <row r="24" spans="1:22" x14ac:dyDescent="0.35">
      <c r="A24">
        <v>1</v>
      </c>
      <c r="B24">
        <f>V13</f>
        <v>-27</v>
      </c>
      <c r="C24" s="17">
        <f>U13</f>
        <v>144</v>
      </c>
      <c r="D24" s="33">
        <f>B24/C24</f>
        <v>-0.1875</v>
      </c>
      <c r="E24" s="33">
        <f>D24</f>
        <v>-0.1875</v>
      </c>
      <c r="S24">
        <f t="shared" ref="S24:T24" si="14">S27</f>
        <v>-0.1875</v>
      </c>
      <c r="T24">
        <f t="shared" si="14"/>
        <v>1</v>
      </c>
      <c r="U24">
        <f t="shared" ref="U24:U25" si="15">D25</f>
        <v>-0.2013888888888889</v>
      </c>
    </row>
    <row r="25" spans="1:22" x14ac:dyDescent="0.35">
      <c r="A25">
        <v>2</v>
      </c>
      <c r="B25">
        <f>X13</f>
        <v>-29</v>
      </c>
      <c r="C25" s="17">
        <f>$C$24</f>
        <v>144</v>
      </c>
      <c r="D25" s="33">
        <f>B25/C25</f>
        <v>-0.2013888888888889</v>
      </c>
      <c r="E25" s="33">
        <f>MDETERM(S17:T18)/MDETERM(S19:T20)</f>
        <v>-0.2451641925326136</v>
      </c>
      <c r="S25">
        <f t="shared" ref="S25:T25" si="16">S28</f>
        <v>-0.2013888888888889</v>
      </c>
      <c r="T25">
        <f t="shared" si="16"/>
        <v>-0.1875</v>
      </c>
      <c r="U25">
        <f t="shared" si="15"/>
        <v>0.18055555555555555</v>
      </c>
    </row>
    <row r="26" spans="1:22" x14ac:dyDescent="0.35">
      <c r="A26">
        <v>3</v>
      </c>
      <c r="B26">
        <f>Y13</f>
        <v>26</v>
      </c>
      <c r="C26" s="17">
        <f t="shared" ref="C26:C28" si="17">$C$24</f>
        <v>144</v>
      </c>
      <c r="D26" s="33">
        <f t="shared" ref="D26:D28" si="18">B26/C26</f>
        <v>0.18055555555555555</v>
      </c>
      <c r="E26" s="33">
        <f>MDETERM(S23:U25)/MDETERM(S26:U28)</f>
        <v>9.6564172873018397E-2</v>
      </c>
      <c r="R26" t="s">
        <v>125</v>
      </c>
      <c r="S26">
        <v>1</v>
      </c>
      <c r="T26">
        <f>D24</f>
        <v>-0.1875</v>
      </c>
      <c r="U26">
        <f>D25</f>
        <v>-0.2013888888888889</v>
      </c>
    </row>
    <row r="27" spans="1:22" x14ac:dyDescent="0.35">
      <c r="A27">
        <v>4</v>
      </c>
      <c r="B27">
        <f>Z13</f>
        <v>-19</v>
      </c>
      <c r="C27" s="17">
        <f t="shared" si="17"/>
        <v>144</v>
      </c>
      <c r="D27" s="33">
        <f t="shared" si="18"/>
        <v>-0.13194444444444445</v>
      </c>
      <c r="E27" s="33">
        <f>MDETERM(S31:V34)/MDETERM(S35:V38)</f>
        <v>-0.1344533429404127</v>
      </c>
      <c r="S27">
        <f>D24</f>
        <v>-0.1875</v>
      </c>
      <c r="T27">
        <v>1</v>
      </c>
      <c r="U27">
        <f>D24</f>
        <v>-0.1875</v>
      </c>
    </row>
    <row r="28" spans="1:22" x14ac:dyDescent="0.35">
      <c r="A28">
        <v>5</v>
      </c>
      <c r="B28">
        <f>AA13</f>
        <v>-47</v>
      </c>
      <c r="C28" s="17">
        <f t="shared" si="17"/>
        <v>144</v>
      </c>
      <c r="D28" s="33">
        <f t="shared" si="18"/>
        <v>-0.3263888888888889</v>
      </c>
      <c r="E28" s="33">
        <f>MDETERM(S41:W45)/MDETERM(S46:W50)</f>
        <v>-0.36070914712552066</v>
      </c>
      <c r="S28">
        <f>D25</f>
        <v>-0.2013888888888889</v>
      </c>
      <c r="T28">
        <f>D24</f>
        <v>-0.1875</v>
      </c>
      <c r="U28">
        <v>1</v>
      </c>
    </row>
    <row r="30" spans="1:22" x14ac:dyDescent="0.35">
      <c r="R30" t="s">
        <v>118</v>
      </c>
    </row>
    <row r="31" spans="1:22" x14ac:dyDescent="0.35">
      <c r="R31" t="s">
        <v>145</v>
      </c>
      <c r="S31" s="26">
        <f>S35</f>
        <v>1</v>
      </c>
      <c r="T31" s="26">
        <f t="shared" ref="T31:U31" si="19">T35</f>
        <v>-0.1875</v>
      </c>
      <c r="U31" s="26">
        <f t="shared" si="19"/>
        <v>-0.2013888888888889</v>
      </c>
      <c r="V31" s="26">
        <f>D24</f>
        <v>-0.1875</v>
      </c>
    </row>
    <row r="32" spans="1:22" x14ac:dyDescent="0.35">
      <c r="S32" s="26">
        <f t="shared" ref="S32:U32" si="20">S36</f>
        <v>-0.1875</v>
      </c>
      <c r="T32" s="26">
        <f t="shared" si="20"/>
        <v>1</v>
      </c>
      <c r="U32" s="26">
        <f t="shared" si="20"/>
        <v>-0.1875</v>
      </c>
      <c r="V32" s="26">
        <f t="shared" ref="V32:V34" si="21">D25</f>
        <v>-0.2013888888888889</v>
      </c>
    </row>
    <row r="33" spans="1:23" x14ac:dyDescent="0.35">
      <c r="S33" s="26">
        <f t="shared" ref="S33:U33" si="22">S37</f>
        <v>-0.2013888888888889</v>
      </c>
      <c r="T33" s="26">
        <f t="shared" si="22"/>
        <v>-0.1875</v>
      </c>
      <c r="U33" s="26">
        <f t="shared" si="22"/>
        <v>1</v>
      </c>
      <c r="V33" s="26">
        <f t="shared" si="21"/>
        <v>0.18055555555555555</v>
      </c>
    </row>
    <row r="34" spans="1:23" x14ac:dyDescent="0.35">
      <c r="S34" s="26">
        <f t="shared" ref="S34:U34" si="23">S38</f>
        <v>0.18055555555555555</v>
      </c>
      <c r="T34" s="26">
        <f t="shared" si="23"/>
        <v>-0.2013888888888889</v>
      </c>
      <c r="U34" s="26">
        <f t="shared" si="23"/>
        <v>-0.1875</v>
      </c>
      <c r="V34" s="26">
        <f t="shared" si="21"/>
        <v>-0.13194444444444445</v>
      </c>
    </row>
    <row r="35" spans="1:23" x14ac:dyDescent="0.35">
      <c r="R35" t="s">
        <v>125</v>
      </c>
      <c r="S35">
        <v>1</v>
      </c>
      <c r="T35">
        <f>D24</f>
        <v>-0.1875</v>
      </c>
      <c r="U35">
        <f>D25</f>
        <v>-0.2013888888888889</v>
      </c>
      <c r="V35">
        <f>D26</f>
        <v>0.18055555555555555</v>
      </c>
    </row>
    <row r="36" spans="1:23" x14ac:dyDescent="0.35">
      <c r="S36">
        <f>D24</f>
        <v>-0.1875</v>
      </c>
      <c r="T36">
        <v>1</v>
      </c>
      <c r="U36">
        <f>D24</f>
        <v>-0.1875</v>
      </c>
      <c r="V36">
        <f>D25</f>
        <v>-0.2013888888888889</v>
      </c>
    </row>
    <row r="37" spans="1:23" x14ac:dyDescent="0.35">
      <c r="S37">
        <f>D25</f>
        <v>-0.2013888888888889</v>
      </c>
      <c r="T37">
        <f>D24</f>
        <v>-0.1875</v>
      </c>
      <c r="U37">
        <v>1</v>
      </c>
      <c r="V37">
        <f>D24</f>
        <v>-0.1875</v>
      </c>
    </row>
    <row r="38" spans="1:23" x14ac:dyDescent="0.35">
      <c r="A38" t="s">
        <v>137</v>
      </c>
      <c r="H38" t="s">
        <v>137</v>
      </c>
      <c r="I38"/>
      <c r="S38">
        <f>D26</f>
        <v>0.18055555555555555</v>
      </c>
      <c r="T38">
        <f>D25</f>
        <v>-0.2013888888888889</v>
      </c>
      <c r="U38">
        <f>D24</f>
        <v>-0.1875</v>
      </c>
      <c r="V38">
        <v>1</v>
      </c>
    </row>
    <row r="39" spans="1:23" x14ac:dyDescent="0.35">
      <c r="A39" t="s">
        <v>138</v>
      </c>
      <c r="H39" t="s">
        <v>138</v>
      </c>
      <c r="I39"/>
    </row>
    <row r="40" spans="1:23" x14ac:dyDescent="0.35">
      <c r="A40" s="34" t="s">
        <v>139</v>
      </c>
      <c r="B40" s="34">
        <f>1/SQRT(A12)</f>
        <v>0.31622776601683794</v>
      </c>
      <c r="H40" s="34" t="s">
        <v>139</v>
      </c>
      <c r="I40" s="34">
        <f>1/SQRT(A12)</f>
        <v>0.31622776601683794</v>
      </c>
      <c r="R40" t="s">
        <v>134</v>
      </c>
    </row>
    <row r="41" spans="1:23" x14ac:dyDescent="0.35">
      <c r="H41"/>
      <c r="I41"/>
      <c r="R41" t="s">
        <v>145</v>
      </c>
      <c r="S41">
        <f>S46</f>
        <v>1</v>
      </c>
      <c r="T41">
        <f t="shared" ref="T41:V41" si="24">T46</f>
        <v>-0.1875</v>
      </c>
      <c r="U41">
        <f t="shared" si="24"/>
        <v>-0.2013888888888889</v>
      </c>
      <c r="V41">
        <f t="shared" si="24"/>
        <v>0.18055555555555555</v>
      </c>
      <c r="W41">
        <f>D24</f>
        <v>-0.1875</v>
      </c>
    </row>
    <row r="42" spans="1:23" x14ac:dyDescent="0.35">
      <c r="A42" s="34" t="s">
        <v>140</v>
      </c>
      <c r="B42" s="34"/>
      <c r="C42" s="33"/>
      <c r="H42" s="34" t="s">
        <v>140</v>
      </c>
      <c r="I42" s="34"/>
      <c r="J42" s="33"/>
      <c r="S42">
        <f t="shared" ref="S42:V45" si="25">S47</f>
        <v>-0.1875</v>
      </c>
      <c r="T42">
        <f t="shared" si="25"/>
        <v>1</v>
      </c>
      <c r="U42">
        <f t="shared" si="25"/>
        <v>-0.1875</v>
      </c>
      <c r="V42">
        <f t="shared" si="25"/>
        <v>-0.2013888888888889</v>
      </c>
      <c r="W42">
        <f t="shared" ref="W42:W45" si="26">D25</f>
        <v>-0.2013888888888889</v>
      </c>
    </row>
    <row r="43" spans="1:23" x14ac:dyDescent="0.35">
      <c r="A43" t="s">
        <v>141</v>
      </c>
      <c r="C43" s="33">
        <f>1.96*B40</f>
        <v>0.61980642139300235</v>
      </c>
      <c r="H43" t="s">
        <v>141</v>
      </c>
      <c r="I43"/>
      <c r="J43" s="33">
        <f>1.96*I40</f>
        <v>0.61980642139300235</v>
      </c>
      <c r="S43">
        <f t="shared" si="25"/>
        <v>-0.2013888888888889</v>
      </c>
      <c r="T43">
        <f t="shared" si="25"/>
        <v>-0.1875</v>
      </c>
      <c r="U43">
        <f t="shared" si="25"/>
        <v>1</v>
      </c>
      <c r="V43">
        <f t="shared" si="25"/>
        <v>-0.1875</v>
      </c>
      <c r="W43">
        <f t="shared" si="26"/>
        <v>0.18055555555555555</v>
      </c>
    </row>
    <row r="44" spans="1:23" x14ac:dyDescent="0.35">
      <c r="S44">
        <f t="shared" si="25"/>
        <v>0.18055555555555555</v>
      </c>
      <c r="T44">
        <f t="shared" si="25"/>
        <v>-0.2013888888888889</v>
      </c>
      <c r="U44">
        <f t="shared" si="25"/>
        <v>-0.1875</v>
      </c>
      <c r="V44">
        <f t="shared" si="25"/>
        <v>1</v>
      </c>
      <c r="W44">
        <f t="shared" si="26"/>
        <v>-0.13194444444444445</v>
      </c>
    </row>
    <row r="45" spans="1:23" x14ac:dyDescent="0.35">
      <c r="A45" t="s">
        <v>142</v>
      </c>
      <c r="H45" t="s">
        <v>146</v>
      </c>
      <c r="S45">
        <f t="shared" si="25"/>
        <v>-0.13194444444444445</v>
      </c>
      <c r="T45">
        <f t="shared" si="25"/>
        <v>0.18055555555555555</v>
      </c>
      <c r="U45">
        <f t="shared" si="25"/>
        <v>-0.2013888888888889</v>
      </c>
      <c r="V45">
        <f t="shared" si="25"/>
        <v>-0.1875</v>
      </c>
      <c r="W45">
        <f t="shared" si="26"/>
        <v>-0.3263888888888889</v>
      </c>
    </row>
    <row r="46" spans="1:23" x14ac:dyDescent="0.35">
      <c r="A46" t="s">
        <v>143</v>
      </c>
      <c r="H46" t="s">
        <v>143</v>
      </c>
      <c r="R46" t="s">
        <v>125</v>
      </c>
      <c r="S46">
        <v>1</v>
      </c>
      <c r="T46">
        <f>D24</f>
        <v>-0.1875</v>
      </c>
      <c r="U46">
        <f>D25</f>
        <v>-0.2013888888888889</v>
      </c>
      <c r="V46">
        <f>D26</f>
        <v>0.18055555555555555</v>
      </c>
      <c r="W46">
        <f>D27</f>
        <v>-0.13194444444444445</v>
      </c>
    </row>
    <row r="47" spans="1:23" x14ac:dyDescent="0.35">
      <c r="S47">
        <f>D24</f>
        <v>-0.1875</v>
      </c>
      <c r="T47">
        <v>1</v>
      </c>
      <c r="U47">
        <f>D24</f>
        <v>-0.1875</v>
      </c>
      <c r="V47">
        <f>D25</f>
        <v>-0.2013888888888889</v>
      </c>
      <c r="W47">
        <f>D26</f>
        <v>0.18055555555555555</v>
      </c>
    </row>
    <row r="48" spans="1:23" x14ac:dyDescent="0.35">
      <c r="S48">
        <f t="shared" ref="S48:S50" si="27">D25</f>
        <v>-0.2013888888888889</v>
      </c>
      <c r="T48">
        <f>D24</f>
        <v>-0.1875</v>
      </c>
      <c r="U48">
        <v>1</v>
      </c>
      <c r="V48">
        <f>D24</f>
        <v>-0.1875</v>
      </c>
      <c r="W48">
        <f>D25</f>
        <v>-0.2013888888888889</v>
      </c>
    </row>
    <row r="49" spans="19:23" x14ac:dyDescent="0.35">
      <c r="S49">
        <f t="shared" si="27"/>
        <v>0.18055555555555555</v>
      </c>
      <c r="T49">
        <f t="shared" ref="T49:T50" si="28">D25</f>
        <v>-0.2013888888888889</v>
      </c>
      <c r="U49">
        <f>D24</f>
        <v>-0.1875</v>
      </c>
      <c r="V49">
        <v>1</v>
      </c>
      <c r="W49">
        <f>D24</f>
        <v>-0.1875</v>
      </c>
    </row>
    <row r="50" spans="19:23" x14ac:dyDescent="0.35">
      <c r="S50">
        <f t="shared" si="27"/>
        <v>-0.13194444444444445</v>
      </c>
      <c r="T50">
        <f t="shared" si="28"/>
        <v>0.18055555555555555</v>
      </c>
      <c r="U50">
        <f>D25</f>
        <v>-0.2013888888888889</v>
      </c>
      <c r="V50">
        <f>D24</f>
        <v>-0.1875</v>
      </c>
      <c r="W50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21B4-1A9F-4FA5-8FA9-5F8513BF257D}">
  <dimension ref="A1:I29"/>
  <sheetViews>
    <sheetView topLeftCell="A11" workbookViewId="0">
      <selection activeCell="I23" sqref="I23"/>
    </sheetView>
  </sheetViews>
  <sheetFormatPr defaultRowHeight="15.65" x14ac:dyDescent="0.35"/>
  <cols>
    <col min="1" max="3" width="8.7265625" style="29"/>
  </cols>
  <sheetData>
    <row r="1" spans="1:9" x14ac:dyDescent="0.35">
      <c r="A1" s="29" t="s">
        <v>0</v>
      </c>
      <c r="B1" s="29" t="s">
        <v>147</v>
      </c>
      <c r="C1" s="29" t="s">
        <v>148</v>
      </c>
      <c r="D1" s="29" t="s">
        <v>149</v>
      </c>
      <c r="E1" s="29" t="s">
        <v>151</v>
      </c>
      <c r="F1" s="29" t="s">
        <v>152</v>
      </c>
      <c r="G1" s="29" t="s">
        <v>153</v>
      </c>
      <c r="H1" s="29" t="s">
        <v>10</v>
      </c>
      <c r="I1" s="29" t="s">
        <v>154</v>
      </c>
    </row>
    <row r="2" spans="1:9" x14ac:dyDescent="0.35">
      <c r="A2" s="85">
        <v>1</v>
      </c>
      <c r="B2" s="85">
        <v>1</v>
      </c>
      <c r="C2" s="85">
        <v>23.4</v>
      </c>
      <c r="H2">
        <v>0.62393166830781022</v>
      </c>
    </row>
    <row r="3" spans="1:9" x14ac:dyDescent="0.35">
      <c r="A3" s="85">
        <v>2</v>
      </c>
      <c r="B3" s="85">
        <v>2</v>
      </c>
      <c r="C3" s="85">
        <v>71.2</v>
      </c>
      <c r="D3">
        <f>AVERAGE(C2:C4)</f>
        <v>49.633333333333326</v>
      </c>
      <c r="E3">
        <f>C3/D3</f>
        <v>1.4345198119543321</v>
      </c>
      <c r="F3">
        <f>26.897*A3-8.3133</f>
        <v>45.480699999999999</v>
      </c>
      <c r="G3">
        <f>D3/F3</f>
        <v>1.091305396208355</v>
      </c>
      <c r="H3">
        <v>1.5107688439766187</v>
      </c>
      <c r="I3">
        <f>E3/H3</f>
        <v>0.9495296502001026</v>
      </c>
    </row>
    <row r="4" spans="1:9" x14ac:dyDescent="0.35">
      <c r="A4" s="85">
        <v>3</v>
      </c>
      <c r="B4" s="85">
        <v>3</v>
      </c>
      <c r="C4" s="85">
        <v>54.3</v>
      </c>
      <c r="D4">
        <f t="shared" ref="D4:D6" si="0">AVERAGE(C3:C5)</f>
        <v>63.4</v>
      </c>
      <c r="E4">
        <f t="shared" ref="E4:E6" si="1">C4/D4</f>
        <v>0.85646687697160884</v>
      </c>
      <c r="F4">
        <f t="shared" ref="F4:F6" si="2">26.897*A4-8.3133</f>
        <v>72.377700000000004</v>
      </c>
      <c r="G4">
        <f t="shared" ref="G4:G6" si="3">D4/F4</f>
        <v>0.87596041322119933</v>
      </c>
      <c r="H4">
        <v>0.86529948771557141</v>
      </c>
      <c r="I4">
        <f t="shared" ref="I4:I6" si="4">E4/H4</f>
        <v>0.98979242346799368</v>
      </c>
    </row>
    <row r="5" spans="1:9" x14ac:dyDescent="0.35">
      <c r="A5" s="85">
        <v>4</v>
      </c>
      <c r="B5" s="85">
        <v>1</v>
      </c>
      <c r="C5" s="85">
        <v>64.7</v>
      </c>
      <c r="D5">
        <f t="shared" si="0"/>
        <v>104.76666666666667</v>
      </c>
      <c r="E5">
        <f t="shared" si="1"/>
        <v>0.61756283805281587</v>
      </c>
      <c r="F5">
        <f t="shared" si="2"/>
        <v>99.274699999999996</v>
      </c>
      <c r="G5">
        <f t="shared" si="3"/>
        <v>1.0553209092212483</v>
      </c>
      <c r="H5">
        <v>0.62393166830781022</v>
      </c>
      <c r="I5">
        <f t="shared" si="4"/>
        <v>0.98979242346799368</v>
      </c>
    </row>
    <row r="6" spans="1:9" x14ac:dyDescent="0.35">
      <c r="A6" s="85">
        <v>5</v>
      </c>
      <c r="B6" s="85">
        <v>2</v>
      </c>
      <c r="C6" s="85">
        <v>195.3</v>
      </c>
      <c r="D6">
        <f t="shared" si="0"/>
        <v>125.5</v>
      </c>
      <c r="E6">
        <f t="shared" si="1"/>
        <v>1.556175298804781</v>
      </c>
      <c r="F6">
        <f t="shared" si="2"/>
        <v>126.17169999999999</v>
      </c>
      <c r="G6">
        <f t="shared" si="3"/>
        <v>0.99467630221357095</v>
      </c>
      <c r="H6">
        <v>1.5107688439766187</v>
      </c>
      <c r="I6">
        <f t="shared" si="4"/>
        <v>1.0300551967358846</v>
      </c>
    </row>
    <row r="7" spans="1:9" x14ac:dyDescent="0.35">
      <c r="A7" s="85">
        <v>6</v>
      </c>
      <c r="B7" s="85">
        <v>3</v>
      </c>
      <c r="C7" s="85">
        <v>116.5</v>
      </c>
      <c r="H7">
        <v>0.86529948771557141</v>
      </c>
    </row>
    <row r="9" spans="1:9" x14ac:dyDescent="0.35">
      <c r="C9" s="29" t="s">
        <v>13</v>
      </c>
    </row>
    <row r="10" spans="1:9" x14ac:dyDescent="0.35">
      <c r="B10" s="29" t="s">
        <v>147</v>
      </c>
      <c r="C10" s="29">
        <v>1</v>
      </c>
      <c r="D10">
        <v>2</v>
      </c>
      <c r="E10" t="s">
        <v>206</v>
      </c>
      <c r="F10" t="s">
        <v>207</v>
      </c>
    </row>
    <row r="11" spans="1:9" x14ac:dyDescent="0.35">
      <c r="B11" s="29">
        <v>1</v>
      </c>
      <c r="D11">
        <f>E5</f>
        <v>0.61756283805281587</v>
      </c>
      <c r="E11">
        <f>AVERAGE(C11:D11)</f>
        <v>0.61756283805281587</v>
      </c>
      <c r="F11">
        <f>E11/$E$14</f>
        <v>0.62393166830781022</v>
      </c>
    </row>
    <row r="12" spans="1:9" x14ac:dyDescent="0.35">
      <c r="B12" s="29">
        <v>2</v>
      </c>
      <c r="C12" s="29">
        <f>E3</f>
        <v>1.4345198119543321</v>
      </c>
      <c r="D12">
        <f>E6</f>
        <v>1.556175298804781</v>
      </c>
      <c r="E12">
        <f t="shared" ref="E12:E13" si="5">AVERAGE(C12:D12)</f>
        <v>1.4953475553795565</v>
      </c>
      <c r="F12">
        <f t="shared" ref="F12:F13" si="6">E12/$E$14</f>
        <v>1.5107688439766187</v>
      </c>
    </row>
    <row r="13" spans="1:9" x14ac:dyDescent="0.35">
      <c r="B13" s="29">
        <v>3</v>
      </c>
      <c r="C13" s="29">
        <f>E4</f>
        <v>0.85646687697160884</v>
      </c>
      <c r="E13">
        <f t="shared" si="5"/>
        <v>0.85646687697160884</v>
      </c>
      <c r="F13">
        <f t="shared" si="6"/>
        <v>0.86529948771557141</v>
      </c>
    </row>
    <row r="14" spans="1:9" x14ac:dyDescent="0.35">
      <c r="E14">
        <f>AVERAGE(E11:E13)</f>
        <v>0.98979242346799368</v>
      </c>
      <c r="F14">
        <f>SUM(F11:F13)</f>
        <v>3</v>
      </c>
    </row>
    <row r="16" spans="1:9" x14ac:dyDescent="0.35">
      <c r="A16" s="29" t="s">
        <v>0</v>
      </c>
      <c r="B16" s="29" t="s">
        <v>147</v>
      </c>
      <c r="C16" s="29" t="s">
        <v>148</v>
      </c>
      <c r="D16" s="29" t="s">
        <v>149</v>
      </c>
      <c r="E16" s="29" t="s">
        <v>151</v>
      </c>
      <c r="F16" s="29" t="s">
        <v>152</v>
      </c>
      <c r="G16" s="29" t="s">
        <v>153</v>
      </c>
      <c r="H16" s="29" t="s">
        <v>10</v>
      </c>
      <c r="I16" s="29" t="s">
        <v>154</v>
      </c>
    </row>
    <row r="17" spans="1:9" x14ac:dyDescent="0.35">
      <c r="A17" s="85">
        <v>1</v>
      </c>
      <c r="B17" s="85">
        <v>1</v>
      </c>
      <c r="C17" s="85">
        <v>23.4</v>
      </c>
      <c r="H17">
        <v>-38.905555555555559</v>
      </c>
    </row>
    <row r="18" spans="1:9" x14ac:dyDescent="0.35">
      <c r="A18" s="85">
        <v>2</v>
      </c>
      <c r="B18" s="85">
        <v>2</v>
      </c>
      <c r="C18" s="85">
        <v>71.2</v>
      </c>
      <c r="D18">
        <f>AVERAGE(C17:C19)</f>
        <v>49.633333333333326</v>
      </c>
      <c r="E18">
        <f>C18-D18</f>
        <v>21.566666666666677</v>
      </c>
      <c r="F18">
        <f>26.897*A18-8.3133</f>
        <v>45.480699999999999</v>
      </c>
      <c r="G18">
        <f>D18-F18</f>
        <v>4.152633333333327</v>
      </c>
      <c r="H18">
        <v>46.844444444444449</v>
      </c>
      <c r="I18">
        <f>E18-H18</f>
        <v>-25.277777777777771</v>
      </c>
    </row>
    <row r="19" spans="1:9" x14ac:dyDescent="0.35">
      <c r="A19" s="85">
        <v>3</v>
      </c>
      <c r="B19" s="85">
        <v>3</v>
      </c>
      <c r="C19" s="85">
        <v>54.3</v>
      </c>
      <c r="D19">
        <f t="shared" ref="D19:D21" si="7">AVERAGE(C18:C20)</f>
        <v>63.4</v>
      </c>
      <c r="E19">
        <f t="shared" ref="E19:E21" si="8">C19-D19</f>
        <v>-9.1000000000000014</v>
      </c>
      <c r="F19">
        <f t="shared" ref="F19:F21" si="9">26.897*A19-8.3133</f>
        <v>72.377700000000004</v>
      </c>
      <c r="G19">
        <f t="shared" ref="G19:G21" si="10">D19-F19</f>
        <v>-8.9777000000000058</v>
      </c>
      <c r="H19">
        <v>-7.9388888888888944</v>
      </c>
      <c r="I19">
        <f t="shared" ref="I19:I21" si="11">E19-H19</f>
        <v>-1.161111111111107</v>
      </c>
    </row>
    <row r="20" spans="1:9" x14ac:dyDescent="0.35">
      <c r="A20" s="85">
        <v>4</v>
      </c>
      <c r="B20" s="85">
        <v>1</v>
      </c>
      <c r="C20" s="85">
        <v>64.7</v>
      </c>
      <c r="D20">
        <f t="shared" si="7"/>
        <v>104.76666666666667</v>
      </c>
      <c r="E20">
        <f t="shared" si="8"/>
        <v>-40.066666666666663</v>
      </c>
      <c r="F20">
        <f t="shared" si="9"/>
        <v>99.274699999999996</v>
      </c>
      <c r="G20">
        <f t="shared" si="10"/>
        <v>5.49196666666667</v>
      </c>
      <c r="H20">
        <v>-38.905555555555559</v>
      </c>
      <c r="I20">
        <f t="shared" si="11"/>
        <v>-1.1611111111111043</v>
      </c>
    </row>
    <row r="21" spans="1:9" x14ac:dyDescent="0.35">
      <c r="A21" s="85">
        <v>5</v>
      </c>
      <c r="B21" s="85">
        <v>2</v>
      </c>
      <c r="C21" s="85">
        <v>195.3</v>
      </c>
      <c r="D21">
        <f t="shared" si="7"/>
        <v>125.5</v>
      </c>
      <c r="E21">
        <f t="shared" si="8"/>
        <v>69.800000000000011</v>
      </c>
      <c r="F21">
        <f t="shared" si="9"/>
        <v>126.17169999999999</v>
      </c>
      <c r="G21">
        <f t="shared" si="10"/>
        <v>-0.67169999999998709</v>
      </c>
      <c r="H21">
        <v>46.844444444444449</v>
      </c>
      <c r="I21">
        <f t="shared" si="11"/>
        <v>22.955555555555563</v>
      </c>
    </row>
    <row r="22" spans="1:9" x14ac:dyDescent="0.35">
      <c r="A22" s="85">
        <v>6</v>
      </c>
      <c r="B22" s="85">
        <v>3</v>
      </c>
      <c r="C22" s="85">
        <v>116.5</v>
      </c>
      <c r="H22">
        <v>-7.9388888888888944</v>
      </c>
    </row>
    <row r="24" spans="1:9" x14ac:dyDescent="0.35">
      <c r="C24" s="29" t="s">
        <v>13</v>
      </c>
    </row>
    <row r="25" spans="1:9" x14ac:dyDescent="0.35">
      <c r="B25" s="29" t="s">
        <v>147</v>
      </c>
      <c r="C25" s="29">
        <v>1</v>
      </c>
      <c r="D25">
        <v>2</v>
      </c>
      <c r="E25" t="s">
        <v>208</v>
      </c>
      <c r="F25" t="s">
        <v>209</v>
      </c>
    </row>
    <row r="26" spans="1:9" x14ac:dyDescent="0.35">
      <c r="B26" s="29">
        <v>1</v>
      </c>
      <c r="D26">
        <f>E20</f>
        <v>-40.066666666666663</v>
      </c>
      <c r="E26">
        <f>AVERAGE(C26:D26)</f>
        <v>-40.066666666666663</v>
      </c>
      <c r="F26">
        <f>E26-$E$29</f>
        <v>-38.905555555555559</v>
      </c>
    </row>
    <row r="27" spans="1:9" x14ac:dyDescent="0.35">
      <c r="B27" s="29">
        <v>2</v>
      </c>
      <c r="C27" s="29">
        <f>E18</f>
        <v>21.566666666666677</v>
      </c>
      <c r="D27">
        <f>E21</f>
        <v>69.800000000000011</v>
      </c>
      <c r="E27">
        <f t="shared" ref="E27:E28" si="12">AVERAGE(C27:D27)</f>
        <v>45.683333333333344</v>
      </c>
      <c r="F27">
        <f t="shared" ref="F27:F28" si="13">E27-$E$29</f>
        <v>46.844444444444449</v>
      </c>
    </row>
    <row r="28" spans="1:9" x14ac:dyDescent="0.35">
      <c r="B28" s="29">
        <v>3</v>
      </c>
      <c r="C28" s="29">
        <f>E19</f>
        <v>-9.1000000000000014</v>
      </c>
      <c r="E28">
        <f t="shared" si="12"/>
        <v>-9.1000000000000014</v>
      </c>
      <c r="F28">
        <f t="shared" si="13"/>
        <v>-7.9388888888888944</v>
      </c>
    </row>
    <row r="29" spans="1:9" x14ac:dyDescent="0.35">
      <c r="E29">
        <f>AVERAGE(E26:E28)</f>
        <v>-1.1611111111111068</v>
      </c>
      <c r="F29">
        <f>SUM(F26:F28)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"/>
  <sheetViews>
    <sheetView zoomScale="30" zoomScaleNormal="30" workbookViewId="0">
      <selection activeCell="F6" sqref="F6"/>
    </sheetView>
  </sheetViews>
  <sheetFormatPr defaultColWidth="9.1796875" defaultRowHeight="26.2" x14ac:dyDescent="0.6"/>
  <cols>
    <col min="1" max="1" width="9.1796875" style="1"/>
    <col min="2" max="2" width="12.54296875" style="1" customWidth="1"/>
    <col min="3" max="3" width="12.81640625" style="1" customWidth="1"/>
    <col min="4" max="4" width="14.453125" style="1" customWidth="1"/>
    <col min="5" max="5" width="13.81640625" style="1" customWidth="1"/>
    <col min="6" max="6" width="15" style="1" customWidth="1"/>
    <col min="7" max="7" width="14" style="1" customWidth="1"/>
    <col min="8" max="9" width="14.26953125" style="1" customWidth="1"/>
    <col min="10" max="10" width="15.81640625" style="1" customWidth="1"/>
    <col min="11" max="11" width="16.1796875" style="1" customWidth="1"/>
    <col min="12" max="16384" width="9.1796875" style="1"/>
  </cols>
  <sheetData>
    <row r="1" spans="1:11" x14ac:dyDescent="0.6">
      <c r="A1" s="1" t="s">
        <v>0</v>
      </c>
      <c r="B1" s="1" t="s">
        <v>147</v>
      </c>
      <c r="C1" s="1" t="s">
        <v>148</v>
      </c>
      <c r="D1" s="1" t="s">
        <v>149</v>
      </c>
      <c r="E1" s="1" t="s">
        <v>151</v>
      </c>
      <c r="F1" s="1" t="s">
        <v>152</v>
      </c>
      <c r="G1" s="1" t="s">
        <v>153</v>
      </c>
      <c r="H1" s="1" t="s">
        <v>10</v>
      </c>
      <c r="I1" s="1" t="s">
        <v>154</v>
      </c>
      <c r="J1" s="1" t="s">
        <v>160</v>
      </c>
      <c r="K1" s="1" t="s">
        <v>161</v>
      </c>
    </row>
    <row r="2" spans="1:11" x14ac:dyDescent="0.6">
      <c r="A2" s="53">
        <v>1</v>
      </c>
      <c r="B2" s="53">
        <v>1</v>
      </c>
      <c r="C2" s="53">
        <v>23.4</v>
      </c>
      <c r="D2" s="53"/>
      <c r="E2" s="53"/>
      <c r="F2" s="53"/>
      <c r="G2" s="53"/>
      <c r="H2" s="53">
        <f>G11</f>
        <v>0.62393166830781022</v>
      </c>
      <c r="I2" s="53"/>
      <c r="K2" s="1">
        <f>C2/H2</f>
        <v>37.504106921618622</v>
      </c>
    </row>
    <row r="3" spans="1:11" x14ac:dyDescent="0.6">
      <c r="A3" s="53">
        <v>2</v>
      </c>
      <c r="B3" s="53">
        <v>2</v>
      </c>
      <c r="C3" s="53">
        <v>71.2</v>
      </c>
      <c r="D3" s="53">
        <f>AVERAGE(C2:C4)</f>
        <v>49.633333333333326</v>
      </c>
      <c r="E3" s="53">
        <f>C3/D3</f>
        <v>1.4345198119543321</v>
      </c>
      <c r="F3" s="53">
        <f>26.897*A3-8.3133</f>
        <v>45.480699999999999</v>
      </c>
      <c r="G3" s="53">
        <f>D3/F3</f>
        <v>1.091305396208355</v>
      </c>
      <c r="H3" s="53">
        <f t="shared" ref="H3:H4" si="0">G12</f>
        <v>1.5107688439766187</v>
      </c>
      <c r="I3" s="53">
        <f>E3/H3</f>
        <v>0.9495296502001026</v>
      </c>
      <c r="J3" s="1">
        <f>F3*G3*H3*I3</f>
        <v>71.200000000000017</v>
      </c>
      <c r="K3" s="1">
        <f t="shared" ref="K3:K7" si="1">C3/H3</f>
        <v>47.128321638265085</v>
      </c>
    </row>
    <row r="4" spans="1:11" x14ac:dyDescent="0.6">
      <c r="A4" s="53">
        <v>3</v>
      </c>
      <c r="B4" s="53">
        <v>3</v>
      </c>
      <c r="C4" s="53">
        <v>54.3</v>
      </c>
      <c r="D4" s="53">
        <f>AVERAGE(C3:C5)</f>
        <v>63.4</v>
      </c>
      <c r="E4" s="53">
        <f t="shared" ref="E4:E6" si="2">C4/D4</f>
        <v>0.85646687697160884</v>
      </c>
      <c r="F4" s="53">
        <f t="shared" ref="F4:F6" si="3">26.897*A4-8.3133</f>
        <v>72.377700000000004</v>
      </c>
      <c r="G4" s="53">
        <f t="shared" ref="G4:G6" si="4">D4/F4</f>
        <v>0.87596041322119933</v>
      </c>
      <c r="H4" s="53">
        <f t="shared" si="0"/>
        <v>0.86529948771557141</v>
      </c>
      <c r="I4" s="53">
        <f t="shared" ref="I4:I6" si="5">E4/H4</f>
        <v>0.98979242346799368</v>
      </c>
      <c r="J4" s="1">
        <f t="shared" ref="J4:J6" si="6">F4*G4*H4*I4</f>
        <v>54.300000000000004</v>
      </c>
      <c r="K4" s="1">
        <f t="shared" si="1"/>
        <v>62.752839647870793</v>
      </c>
    </row>
    <row r="5" spans="1:11" x14ac:dyDescent="0.6">
      <c r="A5" s="53">
        <v>4</v>
      </c>
      <c r="B5" s="53">
        <v>1</v>
      </c>
      <c r="C5" s="53">
        <v>64.7</v>
      </c>
      <c r="D5" s="53">
        <f t="shared" ref="D5:D7" si="7">AVERAGE(C4:C6)</f>
        <v>104.76666666666667</v>
      </c>
      <c r="E5" s="53">
        <f t="shared" si="2"/>
        <v>0.61756283805281587</v>
      </c>
      <c r="F5" s="53">
        <f t="shared" si="3"/>
        <v>99.274699999999996</v>
      </c>
      <c r="G5" s="53">
        <f t="shared" si="4"/>
        <v>1.0553209092212483</v>
      </c>
      <c r="H5" s="53">
        <f>G11</f>
        <v>0.62393166830781022</v>
      </c>
      <c r="I5" s="53">
        <f t="shared" si="5"/>
        <v>0.98979242346799368</v>
      </c>
      <c r="J5" s="1">
        <f t="shared" si="6"/>
        <v>64.7</v>
      </c>
      <c r="K5" s="1">
        <f t="shared" si="1"/>
        <v>103.69725289866346</v>
      </c>
    </row>
    <row r="6" spans="1:11" x14ac:dyDescent="0.6">
      <c r="A6" s="53">
        <v>5</v>
      </c>
      <c r="B6" s="53">
        <v>2</v>
      </c>
      <c r="C6" s="53">
        <v>195.3</v>
      </c>
      <c r="D6" s="53">
        <f t="shared" si="7"/>
        <v>125.5</v>
      </c>
      <c r="E6" s="53">
        <f t="shared" si="2"/>
        <v>1.556175298804781</v>
      </c>
      <c r="F6" s="53">
        <f t="shared" si="3"/>
        <v>126.17169999999999</v>
      </c>
      <c r="G6" s="53">
        <f t="shared" si="4"/>
        <v>0.99467630221357095</v>
      </c>
      <c r="H6" s="53">
        <f t="shared" ref="H6" si="8">G12</f>
        <v>1.5107688439766187</v>
      </c>
      <c r="I6" s="53">
        <f t="shared" si="5"/>
        <v>1.0300551967358846</v>
      </c>
      <c r="J6" s="1">
        <f t="shared" si="6"/>
        <v>195.3</v>
      </c>
      <c r="K6" s="1">
        <f t="shared" si="1"/>
        <v>129.27192719035352</v>
      </c>
    </row>
    <row r="7" spans="1:11" x14ac:dyDescent="0.6">
      <c r="A7" s="53">
        <v>6</v>
      </c>
      <c r="B7" s="53">
        <v>3</v>
      </c>
      <c r="C7" s="53">
        <v>116.5</v>
      </c>
      <c r="D7" s="53"/>
      <c r="E7" s="53"/>
      <c r="F7" s="53"/>
      <c r="G7" s="53"/>
      <c r="H7" s="53">
        <f>G13</f>
        <v>0.86529948771557141</v>
      </c>
      <c r="I7" s="53"/>
      <c r="K7" s="1">
        <f t="shared" si="1"/>
        <v>134.6354662795018</v>
      </c>
    </row>
    <row r="9" spans="1:11" x14ac:dyDescent="0.6">
      <c r="D9" s="88" t="s">
        <v>13</v>
      </c>
      <c r="E9" s="88"/>
    </row>
    <row r="10" spans="1:11" x14ac:dyDescent="0.6">
      <c r="C10" s="1" t="s">
        <v>147</v>
      </c>
      <c r="D10" s="1">
        <v>1</v>
      </c>
      <c r="E10" s="1">
        <v>2</v>
      </c>
      <c r="F10" s="1" t="s">
        <v>155</v>
      </c>
      <c r="G10" s="1" t="s">
        <v>156</v>
      </c>
    </row>
    <row r="11" spans="1:11" x14ac:dyDescent="0.6">
      <c r="C11" s="1">
        <v>1</v>
      </c>
      <c r="E11" s="1">
        <f>E5</f>
        <v>0.61756283805281587</v>
      </c>
      <c r="F11" s="1">
        <f>AVERAGE(D11:E11)</f>
        <v>0.61756283805281587</v>
      </c>
      <c r="G11" s="1">
        <f>F11/$F$14</f>
        <v>0.62393166830781022</v>
      </c>
      <c r="H11" s="52" t="s">
        <v>159</v>
      </c>
    </row>
    <row r="12" spans="1:11" x14ac:dyDescent="0.6">
      <c r="C12" s="1">
        <v>2</v>
      </c>
      <c r="D12" s="53">
        <f>E3</f>
        <v>1.4345198119543321</v>
      </c>
      <c r="E12" s="1">
        <f>E6</f>
        <v>1.556175298804781</v>
      </c>
      <c r="F12" s="1">
        <f t="shared" ref="F12:F13" si="9">AVERAGE(D12:E12)</f>
        <v>1.4953475553795565</v>
      </c>
      <c r="G12" s="1">
        <f t="shared" ref="G12:G13" si="10">F12/$F$14</f>
        <v>1.5107688439766187</v>
      </c>
    </row>
    <row r="13" spans="1:11" x14ac:dyDescent="0.6">
      <c r="C13" s="1">
        <v>3</v>
      </c>
      <c r="D13" s="53">
        <f>E4</f>
        <v>0.85646687697160884</v>
      </c>
      <c r="F13" s="1">
        <f t="shared" si="9"/>
        <v>0.85646687697160884</v>
      </c>
      <c r="G13" s="1">
        <f t="shared" si="10"/>
        <v>0.86529948771557141</v>
      </c>
    </row>
    <row r="14" spans="1:11" x14ac:dyDescent="0.6">
      <c r="E14" s="1" t="s">
        <v>157</v>
      </c>
      <c r="F14" s="1">
        <f>AVERAGE(F11:F13)</f>
        <v>0.98979242346799368</v>
      </c>
      <c r="G14" s="1">
        <f>SUM(G11:G13)</f>
        <v>3</v>
      </c>
    </row>
    <row r="15" spans="1:11" x14ac:dyDescent="0.6">
      <c r="G15" s="52" t="s">
        <v>158</v>
      </c>
    </row>
    <row r="25" spans="2:2" x14ac:dyDescent="0.6">
      <c r="B25" s="52" t="s">
        <v>150</v>
      </c>
    </row>
  </sheetData>
  <mergeCells count="1">
    <mergeCell ref="D9:E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5"/>
  <sheetViews>
    <sheetView tabSelected="1" workbookViewId="0">
      <selection activeCell="B19" sqref="B19"/>
    </sheetView>
  </sheetViews>
  <sheetFormatPr defaultRowHeight="14.6" x14ac:dyDescent="0.35"/>
  <sheetData>
    <row r="1" spans="1:14" x14ac:dyDescent="0.35">
      <c r="A1" t="s">
        <v>24</v>
      </c>
      <c r="B1" t="s">
        <v>0</v>
      </c>
      <c r="C1" t="s">
        <v>162</v>
      </c>
      <c r="D1" t="s">
        <v>163</v>
      </c>
      <c r="E1" t="s">
        <v>164</v>
      </c>
      <c r="F1" t="s">
        <v>149</v>
      </c>
      <c r="G1" t="s">
        <v>151</v>
      </c>
      <c r="H1" t="s">
        <v>152</v>
      </c>
      <c r="I1" t="s">
        <v>153</v>
      </c>
      <c r="J1" t="s">
        <v>10</v>
      </c>
      <c r="K1" t="s">
        <v>154</v>
      </c>
      <c r="L1" t="s">
        <v>161</v>
      </c>
    </row>
    <row r="2" spans="1:14" x14ac:dyDescent="0.35">
      <c r="A2">
        <v>72</v>
      </c>
      <c r="B2">
        <v>1</v>
      </c>
      <c r="C2">
        <v>0</v>
      </c>
      <c r="D2">
        <v>0</v>
      </c>
      <c r="E2">
        <v>0</v>
      </c>
      <c r="J2">
        <v>-50.776041666666664</v>
      </c>
      <c r="L2">
        <f>A2-J2</f>
        <v>122.77604166666666</v>
      </c>
    </row>
    <row r="3" spans="1:14" x14ac:dyDescent="0.35">
      <c r="A3">
        <v>110</v>
      </c>
      <c r="B3">
        <v>2</v>
      </c>
      <c r="C3">
        <v>1</v>
      </c>
      <c r="D3">
        <v>0</v>
      </c>
      <c r="E3">
        <v>0</v>
      </c>
      <c r="J3">
        <v>-9.4427083333333339</v>
      </c>
      <c r="L3">
        <f t="shared" ref="L3:L17" si="0">A3-J3</f>
        <v>119.44270833333333</v>
      </c>
    </row>
    <row r="4" spans="1:14" x14ac:dyDescent="0.35">
      <c r="A4">
        <v>117</v>
      </c>
      <c r="B4">
        <v>3</v>
      </c>
      <c r="C4">
        <v>0</v>
      </c>
      <c r="D4">
        <v>1</v>
      </c>
      <c r="E4">
        <v>0</v>
      </c>
      <c r="F4">
        <f>AVERAGE(A2:A5)</f>
        <v>117.75</v>
      </c>
      <c r="G4">
        <f>A4-F4</f>
        <v>-0.75</v>
      </c>
      <c r="H4">
        <f>1.9698*B4+111.25</f>
        <v>117.15940000000001</v>
      </c>
      <c r="I4">
        <f>F4-H4</f>
        <v>0.59059999999999491</v>
      </c>
      <c r="J4">
        <v>-1.671875</v>
      </c>
      <c r="K4">
        <f>G4-J4</f>
        <v>0.921875</v>
      </c>
      <c r="L4">
        <f t="shared" si="0"/>
        <v>118.671875</v>
      </c>
    </row>
    <row r="5" spans="1:14" x14ac:dyDescent="0.35">
      <c r="A5">
        <v>172</v>
      </c>
      <c r="B5">
        <v>4</v>
      </c>
      <c r="C5">
        <v>0</v>
      </c>
      <c r="D5">
        <v>0</v>
      </c>
      <c r="E5">
        <v>1</v>
      </c>
      <c r="F5">
        <f>AVERAGE(A3:A6)</f>
        <v>118.75</v>
      </c>
      <c r="G5">
        <f t="shared" ref="G5:G16" si="1">A5-F5</f>
        <v>53.25</v>
      </c>
      <c r="H5">
        <f t="shared" ref="H5:H16" si="2">1.9698*B5+111.25</f>
        <v>119.1292</v>
      </c>
      <c r="I5">
        <f t="shared" ref="I5:I16" si="3">F5-H5</f>
        <v>-0.37919999999999732</v>
      </c>
      <c r="J5">
        <v>61.890625</v>
      </c>
      <c r="K5">
        <f t="shared" ref="K5:K15" si="4">G5-J5</f>
        <v>-8.640625</v>
      </c>
      <c r="L5">
        <f t="shared" si="0"/>
        <v>110.109375</v>
      </c>
    </row>
    <row r="6" spans="1:14" x14ac:dyDescent="0.35">
      <c r="A6">
        <v>76</v>
      </c>
      <c r="B6">
        <v>5</v>
      </c>
      <c r="C6">
        <v>0</v>
      </c>
      <c r="D6">
        <v>0</v>
      </c>
      <c r="E6">
        <v>0</v>
      </c>
      <c r="F6">
        <f t="shared" ref="F6:F16" si="5">AVERAGE(A4:A7)</f>
        <v>119.25</v>
      </c>
      <c r="G6">
        <f t="shared" si="1"/>
        <v>-43.25</v>
      </c>
      <c r="H6">
        <f t="shared" si="2"/>
        <v>121.099</v>
      </c>
      <c r="I6">
        <f t="shared" si="3"/>
        <v>-1.8490000000000038</v>
      </c>
      <c r="J6">
        <v>-50.776041666666664</v>
      </c>
      <c r="K6">
        <f t="shared" si="4"/>
        <v>7.5260416666666643</v>
      </c>
      <c r="L6">
        <f t="shared" si="0"/>
        <v>126.77604166666666</v>
      </c>
    </row>
    <row r="7" spans="1:14" x14ac:dyDescent="0.35">
      <c r="A7">
        <v>112</v>
      </c>
      <c r="B7">
        <v>6</v>
      </c>
      <c r="C7">
        <v>1</v>
      </c>
      <c r="D7">
        <v>0</v>
      </c>
      <c r="E7">
        <v>0</v>
      </c>
      <c r="F7">
        <f t="shared" si="5"/>
        <v>122.5</v>
      </c>
      <c r="G7">
        <f t="shared" si="1"/>
        <v>-10.5</v>
      </c>
      <c r="H7">
        <f t="shared" si="2"/>
        <v>123.0688</v>
      </c>
      <c r="I7">
        <f t="shared" si="3"/>
        <v>-0.56879999999999598</v>
      </c>
      <c r="J7">
        <v>-9.4427083333333339</v>
      </c>
      <c r="K7">
        <f t="shared" si="4"/>
        <v>-1.0572916666666661</v>
      </c>
      <c r="L7">
        <f t="shared" si="0"/>
        <v>121.44270833333333</v>
      </c>
    </row>
    <row r="8" spans="1:14" x14ac:dyDescent="0.35">
      <c r="A8">
        <v>130</v>
      </c>
      <c r="B8">
        <v>7</v>
      </c>
      <c r="C8">
        <v>0</v>
      </c>
      <c r="D8">
        <v>1</v>
      </c>
      <c r="E8">
        <v>0</v>
      </c>
      <c r="F8">
        <f t="shared" si="5"/>
        <v>128</v>
      </c>
      <c r="G8">
        <f t="shared" si="1"/>
        <v>2</v>
      </c>
      <c r="H8">
        <f t="shared" si="2"/>
        <v>125.0386</v>
      </c>
      <c r="I8">
        <f t="shared" si="3"/>
        <v>2.9613999999999976</v>
      </c>
      <c r="J8">
        <v>-1.671875</v>
      </c>
      <c r="K8">
        <f t="shared" si="4"/>
        <v>3.671875</v>
      </c>
      <c r="L8">
        <f t="shared" si="0"/>
        <v>131.671875</v>
      </c>
      <c r="N8" s="50" t="s">
        <v>204</v>
      </c>
    </row>
    <row r="9" spans="1:14" x14ac:dyDescent="0.35">
      <c r="A9">
        <v>194</v>
      </c>
      <c r="B9">
        <v>8</v>
      </c>
      <c r="C9">
        <v>0</v>
      </c>
      <c r="D9">
        <v>0</v>
      </c>
      <c r="E9">
        <v>1</v>
      </c>
      <c r="F9">
        <f t="shared" si="5"/>
        <v>128.5</v>
      </c>
      <c r="G9">
        <f t="shared" si="1"/>
        <v>65.5</v>
      </c>
      <c r="H9">
        <f t="shared" si="2"/>
        <v>127.00839999999999</v>
      </c>
      <c r="I9">
        <f t="shared" si="3"/>
        <v>1.4916000000000054</v>
      </c>
      <c r="J9">
        <v>61.890625</v>
      </c>
      <c r="K9">
        <f t="shared" si="4"/>
        <v>3.609375</v>
      </c>
      <c r="L9">
        <f t="shared" si="0"/>
        <v>132.109375</v>
      </c>
      <c r="N9" s="50" t="s">
        <v>211</v>
      </c>
    </row>
    <row r="10" spans="1:14" x14ac:dyDescent="0.35">
      <c r="A10">
        <v>78</v>
      </c>
      <c r="B10">
        <v>9</v>
      </c>
      <c r="C10">
        <v>0</v>
      </c>
      <c r="D10">
        <v>0</v>
      </c>
      <c r="E10">
        <v>0</v>
      </c>
      <c r="F10">
        <f t="shared" si="5"/>
        <v>130.25</v>
      </c>
      <c r="G10">
        <f t="shared" si="1"/>
        <v>-52.25</v>
      </c>
      <c r="H10">
        <f t="shared" si="2"/>
        <v>128.97820000000002</v>
      </c>
      <c r="I10">
        <f t="shared" si="3"/>
        <v>1.2717999999999847</v>
      </c>
      <c r="J10">
        <v>-50.776041666666664</v>
      </c>
      <c r="K10">
        <f t="shared" si="4"/>
        <v>-1.4739583333333357</v>
      </c>
      <c r="L10">
        <f t="shared" si="0"/>
        <v>128.77604166666666</v>
      </c>
    </row>
    <row r="11" spans="1:14" x14ac:dyDescent="0.35">
      <c r="A11">
        <v>119</v>
      </c>
      <c r="B11">
        <v>10</v>
      </c>
      <c r="C11">
        <v>1</v>
      </c>
      <c r="D11">
        <v>0</v>
      </c>
      <c r="E11">
        <v>0</v>
      </c>
      <c r="F11">
        <f t="shared" si="5"/>
        <v>129.75</v>
      </c>
      <c r="G11">
        <f t="shared" si="1"/>
        <v>-10.75</v>
      </c>
      <c r="H11">
        <f t="shared" si="2"/>
        <v>130.94800000000001</v>
      </c>
      <c r="I11">
        <f t="shared" si="3"/>
        <v>-1.1980000000000075</v>
      </c>
      <c r="J11">
        <v>-9.4427083333333339</v>
      </c>
      <c r="K11">
        <f t="shared" si="4"/>
        <v>-1.3072916666666661</v>
      </c>
      <c r="L11">
        <f t="shared" si="0"/>
        <v>128.44270833333334</v>
      </c>
    </row>
    <row r="12" spans="1:14" x14ac:dyDescent="0.35">
      <c r="A12">
        <v>128</v>
      </c>
      <c r="B12">
        <v>11</v>
      </c>
      <c r="C12">
        <v>0</v>
      </c>
      <c r="D12">
        <v>1</v>
      </c>
      <c r="E12">
        <v>0</v>
      </c>
      <c r="F12">
        <f t="shared" si="5"/>
        <v>131.5</v>
      </c>
      <c r="G12">
        <f t="shared" si="1"/>
        <v>-3.5</v>
      </c>
      <c r="H12">
        <f t="shared" si="2"/>
        <v>132.9178</v>
      </c>
      <c r="I12">
        <f t="shared" si="3"/>
        <v>-1.4177999999999997</v>
      </c>
      <c r="J12">
        <v>-1.671875</v>
      </c>
      <c r="K12">
        <f t="shared" si="4"/>
        <v>-1.828125</v>
      </c>
      <c r="L12">
        <f t="shared" si="0"/>
        <v>129.671875</v>
      </c>
    </row>
    <row r="13" spans="1:14" x14ac:dyDescent="0.35">
      <c r="A13">
        <v>201</v>
      </c>
      <c r="B13">
        <v>12</v>
      </c>
      <c r="C13">
        <v>0</v>
      </c>
      <c r="D13">
        <v>0</v>
      </c>
      <c r="E13">
        <v>1</v>
      </c>
      <c r="F13">
        <f t="shared" si="5"/>
        <v>132.25</v>
      </c>
      <c r="G13">
        <f t="shared" si="1"/>
        <v>68.75</v>
      </c>
      <c r="H13">
        <f t="shared" si="2"/>
        <v>134.88759999999999</v>
      </c>
      <c r="I13">
        <f t="shared" si="3"/>
        <v>-2.637599999999992</v>
      </c>
      <c r="J13">
        <v>61.890625</v>
      </c>
      <c r="K13">
        <f t="shared" si="4"/>
        <v>6.859375</v>
      </c>
      <c r="L13">
        <f t="shared" si="0"/>
        <v>139.109375</v>
      </c>
    </row>
    <row r="14" spans="1:14" x14ac:dyDescent="0.35">
      <c r="A14">
        <v>81</v>
      </c>
      <c r="B14">
        <v>13</v>
      </c>
      <c r="C14">
        <v>0</v>
      </c>
      <c r="D14">
        <v>0</v>
      </c>
      <c r="E14">
        <v>0</v>
      </c>
      <c r="F14">
        <f t="shared" si="5"/>
        <v>136</v>
      </c>
      <c r="G14">
        <f t="shared" si="1"/>
        <v>-55</v>
      </c>
      <c r="H14">
        <f t="shared" si="2"/>
        <v>136.85739999999998</v>
      </c>
      <c r="I14">
        <f t="shared" si="3"/>
        <v>-0.85739999999998417</v>
      </c>
      <c r="J14">
        <v>-50.776041666666664</v>
      </c>
      <c r="K14">
        <f t="shared" si="4"/>
        <v>-4.2239583333333357</v>
      </c>
      <c r="L14">
        <f t="shared" si="0"/>
        <v>131.77604166666666</v>
      </c>
    </row>
    <row r="15" spans="1:14" x14ac:dyDescent="0.35">
      <c r="A15">
        <v>134</v>
      </c>
      <c r="B15">
        <v>14</v>
      </c>
      <c r="C15">
        <v>1</v>
      </c>
      <c r="D15">
        <v>0</v>
      </c>
      <c r="E15">
        <v>0</v>
      </c>
      <c r="F15">
        <f t="shared" si="5"/>
        <v>139.25</v>
      </c>
      <c r="G15">
        <f t="shared" si="1"/>
        <v>-5.25</v>
      </c>
      <c r="H15">
        <f t="shared" si="2"/>
        <v>138.8272</v>
      </c>
      <c r="I15">
        <f t="shared" si="3"/>
        <v>0.42279999999999518</v>
      </c>
      <c r="J15">
        <v>-9.4427083333333339</v>
      </c>
      <c r="K15">
        <f t="shared" si="4"/>
        <v>4.1927083333333339</v>
      </c>
      <c r="L15">
        <f t="shared" si="0"/>
        <v>143.44270833333334</v>
      </c>
    </row>
    <row r="16" spans="1:14" x14ac:dyDescent="0.35">
      <c r="A16">
        <v>141</v>
      </c>
      <c r="B16">
        <v>15</v>
      </c>
      <c r="C16">
        <v>0</v>
      </c>
      <c r="D16">
        <v>1</v>
      </c>
      <c r="E16">
        <v>0</v>
      </c>
      <c r="F16">
        <f t="shared" si="5"/>
        <v>143</v>
      </c>
      <c r="G16">
        <f t="shared" si="1"/>
        <v>-2</v>
      </c>
      <c r="H16">
        <f t="shared" si="2"/>
        <v>140.797</v>
      </c>
      <c r="I16">
        <f t="shared" si="3"/>
        <v>2.203000000000003</v>
      </c>
      <c r="J16">
        <v>-1.671875</v>
      </c>
      <c r="K16">
        <f>G16-J16</f>
        <v>-0.328125</v>
      </c>
      <c r="L16">
        <f t="shared" si="0"/>
        <v>142.671875</v>
      </c>
    </row>
    <row r="17" spans="1:15" x14ac:dyDescent="0.35">
      <c r="A17">
        <v>216</v>
      </c>
      <c r="B17">
        <v>16</v>
      </c>
      <c r="C17">
        <v>0</v>
      </c>
      <c r="D17">
        <v>0</v>
      </c>
      <c r="E17">
        <v>1</v>
      </c>
      <c r="J17">
        <v>61.890625</v>
      </c>
      <c r="L17">
        <f t="shared" si="0"/>
        <v>154.109375</v>
      </c>
    </row>
    <row r="18" spans="1:15" x14ac:dyDescent="0.35">
      <c r="A18" t="s">
        <v>214</v>
      </c>
      <c r="B18">
        <f>AVERAGE(A2:A17)</f>
        <v>130.0625</v>
      </c>
    </row>
    <row r="19" spans="1:15" x14ac:dyDescent="0.35">
      <c r="A19" t="s">
        <v>201</v>
      </c>
    </row>
    <row r="20" spans="1:15" x14ac:dyDescent="0.35">
      <c r="J20" t="s">
        <v>13</v>
      </c>
    </row>
    <row r="21" spans="1:15" x14ac:dyDescent="0.35">
      <c r="B21" t="str">
        <f>COMPUTE!B16</f>
        <v>Coefficients</v>
      </c>
      <c r="I21" t="s">
        <v>147</v>
      </c>
      <c r="J21">
        <v>1</v>
      </c>
      <c r="K21">
        <v>2</v>
      </c>
      <c r="L21">
        <v>3</v>
      </c>
      <c r="M21">
        <v>4</v>
      </c>
      <c r="N21" t="s">
        <v>212</v>
      </c>
      <c r="O21" t="s">
        <v>213</v>
      </c>
    </row>
    <row r="22" spans="1:15" x14ac:dyDescent="0.35">
      <c r="A22" t="str">
        <f>COMPUTE!A17</f>
        <v>Intercept</v>
      </c>
      <c r="B22">
        <f>COMPUTE!B17</f>
        <v>62.881250000000009</v>
      </c>
      <c r="I22">
        <v>1</v>
      </c>
      <c r="K22">
        <f>G6</f>
        <v>-43.25</v>
      </c>
      <c r="L22">
        <f>G10</f>
        <v>-52.25</v>
      </c>
      <c r="M22">
        <f>G14</f>
        <v>-55</v>
      </c>
      <c r="N22">
        <f>AVERAGE(J22:M22)</f>
        <v>-50.166666666666664</v>
      </c>
      <c r="O22">
        <f>N22-$N$26</f>
        <v>-50.776041666666664</v>
      </c>
    </row>
    <row r="23" spans="1:15" x14ac:dyDescent="0.35">
      <c r="A23" t="str">
        <f>COMPUTE!A18</f>
        <v>t</v>
      </c>
      <c r="B23">
        <f>COMPUTE!B18</f>
        <v>1.9812499999999997</v>
      </c>
      <c r="I23">
        <v>2</v>
      </c>
      <c r="K23">
        <f t="shared" ref="K23:K25" si="6">G7</f>
        <v>-10.5</v>
      </c>
      <c r="L23">
        <f t="shared" ref="L23:L25" si="7">G11</f>
        <v>-10.75</v>
      </c>
      <c r="M23">
        <f t="shared" ref="M23" si="8">G15</f>
        <v>-5.25</v>
      </c>
      <c r="N23">
        <f t="shared" ref="N23:N25" si="9">AVERAGE(J23:M23)</f>
        <v>-8.8333333333333339</v>
      </c>
      <c r="O23">
        <f t="shared" ref="O23:O25" si="10">N23-$N$26</f>
        <v>-9.4427083333333339</v>
      </c>
    </row>
    <row r="24" spans="1:15" x14ac:dyDescent="0.35">
      <c r="A24" t="str">
        <f>COMPUTE!A19</f>
        <v>Q2</v>
      </c>
      <c r="B24">
        <f>COMPUTE!B19</f>
        <v>40.01874999999999</v>
      </c>
      <c r="I24">
        <v>3</v>
      </c>
      <c r="J24">
        <f>G4</f>
        <v>-0.75</v>
      </c>
      <c r="K24">
        <f t="shared" si="6"/>
        <v>2</v>
      </c>
      <c r="L24">
        <f t="shared" si="7"/>
        <v>-3.5</v>
      </c>
      <c r="M24">
        <f>G16</f>
        <v>-2</v>
      </c>
      <c r="N24">
        <f t="shared" si="9"/>
        <v>-1.0625</v>
      </c>
      <c r="O24">
        <f t="shared" si="10"/>
        <v>-1.671875</v>
      </c>
    </row>
    <row r="25" spans="1:15" x14ac:dyDescent="0.35">
      <c r="A25" t="str">
        <f>COMPUTE!A20</f>
        <v>Q3</v>
      </c>
      <c r="B25">
        <f>COMPUTE!B20</f>
        <v>48.287499999999987</v>
      </c>
      <c r="I25">
        <v>4</v>
      </c>
      <c r="J25">
        <f>G5</f>
        <v>53.25</v>
      </c>
      <c r="K25">
        <f t="shared" si="6"/>
        <v>65.5</v>
      </c>
      <c r="L25">
        <f t="shared" si="7"/>
        <v>68.75</v>
      </c>
      <c r="N25">
        <f t="shared" si="9"/>
        <v>62.5</v>
      </c>
      <c r="O25">
        <f t="shared" si="10"/>
        <v>61.890625</v>
      </c>
    </row>
    <row r="26" spans="1:15" x14ac:dyDescent="0.35">
      <c r="A26" t="str">
        <f>COMPUTE!A21</f>
        <v>Q4</v>
      </c>
      <c r="B26">
        <f>COMPUTE!B21</f>
        <v>113.05624999999998</v>
      </c>
      <c r="M26" t="s">
        <v>210</v>
      </c>
      <c r="N26">
        <f>AVERAGE(N22:N25)</f>
        <v>0.609375</v>
      </c>
      <c r="O26">
        <f>SUM(O22:O25)</f>
        <v>0</v>
      </c>
    </row>
    <row r="28" spans="1:15" x14ac:dyDescent="0.35">
      <c r="A28" t="s">
        <v>202</v>
      </c>
    </row>
    <row r="45" spans="2:2" x14ac:dyDescent="0.35">
      <c r="B45" s="50" t="s">
        <v>203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7"/>
  <dimension ref="A1:P33"/>
  <sheetViews>
    <sheetView topLeftCell="A2" workbookViewId="0">
      <selection activeCell="E19" sqref="E19"/>
    </sheetView>
  </sheetViews>
  <sheetFormatPr defaultColWidth="9.1796875" defaultRowHeight="14.6" x14ac:dyDescent="0.35"/>
  <cols>
    <col min="1" max="1" width="17.453125" style="55" customWidth="1"/>
    <col min="2" max="2" width="11.7265625" style="55" bestFit="1" customWidth="1"/>
    <col min="3" max="3" width="14.54296875" style="55" bestFit="1" customWidth="1"/>
    <col min="4" max="4" width="9.54296875" style="55" bestFit="1" customWidth="1"/>
    <col min="5" max="5" width="8.54296875" style="55" bestFit="1" customWidth="1"/>
    <col min="6" max="6" width="13.453125" style="55" bestFit="1" customWidth="1"/>
    <col min="7" max="7" width="11" style="55" bestFit="1" customWidth="1"/>
    <col min="8" max="8" width="12.453125" style="55" bestFit="1" customWidth="1"/>
    <col min="9" max="9" width="12.54296875" style="55" bestFit="1" customWidth="1"/>
    <col min="10" max="10" width="1.54296875" style="55" customWidth="1"/>
    <col min="11" max="11" width="25.1796875" style="55" customWidth="1"/>
    <col min="12" max="13" width="12" style="55" customWidth="1"/>
    <col min="14" max="14" width="9.54296875" style="55" bestFit="1" customWidth="1"/>
    <col min="15" max="16384" width="9.1796875" style="55"/>
  </cols>
  <sheetData>
    <row r="1" spans="1:16" ht="15" customHeight="1" thickBot="1" x14ac:dyDescent="0.4">
      <c r="A1" s="54" t="s">
        <v>196</v>
      </c>
      <c r="K1" s="89" t="s">
        <v>168</v>
      </c>
      <c r="L1" s="90"/>
      <c r="M1" s="90"/>
      <c r="N1" s="90"/>
    </row>
    <row r="2" spans="1:16" ht="15" customHeight="1" thickBot="1" x14ac:dyDescent="0.4">
      <c r="K2" s="55" t="s">
        <v>198</v>
      </c>
      <c r="L2" s="73">
        <f t="array" ref="L2:P6">LINEST(MRData!$A$2:$A$17, MRData!$B$2:$E$17,TRUE,TRUE)</f>
        <v>113.05624999999998</v>
      </c>
      <c r="M2" s="74">
        <v>48.287499999999987</v>
      </c>
      <c r="N2" s="74">
        <v>40.01874999999999</v>
      </c>
      <c r="O2" s="75">
        <v>1.9812499999999997</v>
      </c>
      <c r="P2" s="80">
        <v>62.881250000000009</v>
      </c>
    </row>
    <row r="3" spans="1:16" ht="15" customHeight="1" x14ac:dyDescent="0.35">
      <c r="A3" s="57" t="s">
        <v>169</v>
      </c>
      <c r="B3" s="58"/>
      <c r="K3" s="59" t="s">
        <v>199</v>
      </c>
      <c r="L3" s="72">
        <v>4.5759759732711158</v>
      </c>
      <c r="M3" s="56">
        <v>4.5077757945173298</v>
      </c>
      <c r="N3" s="56">
        <v>4.4663558430834236</v>
      </c>
      <c r="O3" s="71">
        <v>0.35199815179008581</v>
      </c>
      <c r="P3" s="81">
        <v>3.9979304838139798</v>
      </c>
    </row>
    <row r="4" spans="1:16" ht="15" customHeight="1" x14ac:dyDescent="0.35">
      <c r="A4" s="60" t="s">
        <v>170</v>
      </c>
      <c r="B4" s="61">
        <f>SQRT(C12/C14)</f>
        <v>0.99290314393829981</v>
      </c>
      <c r="K4" s="55" t="s">
        <v>171</v>
      </c>
      <c r="L4" s="72">
        <v>0.98585665324256011</v>
      </c>
      <c r="M4" s="56">
        <v>6.2967343628553696</v>
      </c>
      <c r="N4" s="56" t="e">
        <v>#N/A</v>
      </c>
      <c r="O4" s="71" t="e">
        <v>#N/A</v>
      </c>
      <c r="P4" s="81" t="e">
        <v>#N/A</v>
      </c>
    </row>
    <row r="5" spans="1:16" ht="15" customHeight="1" x14ac:dyDescent="0.35">
      <c r="A5" s="60" t="s">
        <v>172</v>
      </c>
      <c r="B5" s="61">
        <f>L4</f>
        <v>0.98585665324256011</v>
      </c>
      <c r="K5" s="59" t="s">
        <v>173</v>
      </c>
      <c r="L5" s="72">
        <v>191.6877131638532</v>
      </c>
      <c r="M5" s="62">
        <v>11</v>
      </c>
      <c r="N5" s="56" t="e">
        <v>#N/A</v>
      </c>
      <c r="O5" s="71" t="e">
        <v>#N/A</v>
      </c>
      <c r="P5" s="81" t="e">
        <v>#N/A</v>
      </c>
    </row>
    <row r="6" spans="1:16" ht="15" customHeight="1" thickBot="1" x14ac:dyDescent="0.4">
      <c r="A6" s="60" t="s">
        <v>174</v>
      </c>
      <c r="B6" s="61">
        <f>1-(B14/B13)*(C13/C14)</f>
        <v>0.98071361805803658</v>
      </c>
      <c r="K6" s="55" t="s">
        <v>175</v>
      </c>
      <c r="L6" s="76">
        <v>30400.799999999999</v>
      </c>
      <c r="M6" s="77">
        <v>436.13749999999982</v>
      </c>
      <c r="N6" s="78" t="e">
        <v>#N/A</v>
      </c>
      <c r="O6" s="79" t="e">
        <v>#N/A</v>
      </c>
      <c r="P6" s="82" t="e">
        <v>#N/A</v>
      </c>
    </row>
    <row r="7" spans="1:16" ht="15" customHeight="1" x14ac:dyDescent="0.35">
      <c r="A7" s="60" t="s">
        <v>176</v>
      </c>
      <c r="B7" s="61">
        <f>M4</f>
        <v>6.2967343628553696</v>
      </c>
      <c r="K7" s="63"/>
      <c r="L7" s="64"/>
      <c r="M7" s="64"/>
      <c r="N7" s="65"/>
    </row>
    <row r="8" spans="1:16" ht="15" customHeight="1" thickBot="1" x14ac:dyDescent="0.4">
      <c r="A8" s="66" t="s">
        <v>177</v>
      </c>
      <c r="B8" s="66">
        <f>COUNT(MRData!$A$2:$A$17)</f>
        <v>16</v>
      </c>
      <c r="K8" s="63" t="s">
        <v>178</v>
      </c>
      <c r="L8" s="67">
        <v>0.95</v>
      </c>
      <c r="M8" s="64"/>
      <c r="N8" s="65"/>
    </row>
    <row r="9" spans="1:16" ht="15" customHeight="1" x14ac:dyDescent="0.35">
      <c r="K9" s="68" t="s">
        <v>179</v>
      </c>
      <c r="L9" s="64">
        <f>_xlfn.T.INV.2T(1-L8, B13)</f>
        <v>2.2009851600916384</v>
      </c>
      <c r="M9" s="64"/>
      <c r="N9" s="65"/>
    </row>
    <row r="10" spans="1:16" ht="15" customHeight="1" thickBot="1" x14ac:dyDescent="0.4">
      <c r="A10" s="54" t="s">
        <v>180</v>
      </c>
      <c r="K10" s="63" t="s">
        <v>181</v>
      </c>
      <c r="L10" s="64">
        <f>L$9 * C17</f>
        <v>8.7993856659525527</v>
      </c>
      <c r="M10" s="64"/>
      <c r="N10" s="65"/>
    </row>
    <row r="11" spans="1:16" ht="15" customHeight="1" x14ac:dyDescent="0.35">
      <c r="A11" s="69"/>
      <c r="B11" s="69" t="s">
        <v>182</v>
      </c>
      <c r="C11" s="69" t="s">
        <v>183</v>
      </c>
      <c r="D11" s="69" t="s">
        <v>184</v>
      </c>
      <c r="E11" s="69" t="s">
        <v>185</v>
      </c>
      <c r="F11" s="69" t="s">
        <v>186</v>
      </c>
      <c r="K11" s="63" t="s">
        <v>187</v>
      </c>
      <c r="L11" s="64">
        <f t="shared" ref="L11:L14" si="0">L$9 * C18</f>
        <v>0.77474270846966287</v>
      </c>
      <c r="M11" s="64"/>
      <c r="N11" s="65"/>
    </row>
    <row r="12" spans="1:16" ht="15" customHeight="1" x14ac:dyDescent="0.35">
      <c r="A12" s="60" t="s">
        <v>188</v>
      </c>
      <c r="B12" s="60">
        <f>B14-B13</f>
        <v>4</v>
      </c>
      <c r="C12" s="61">
        <f>L6</f>
        <v>30400.799999999999</v>
      </c>
      <c r="D12" s="61">
        <f>C12/B12</f>
        <v>7600.2</v>
      </c>
      <c r="E12" s="61">
        <f>L5</f>
        <v>191.6877131638532</v>
      </c>
      <c r="F12" s="61">
        <f>_xlfn.F.DIST.RT(E12, B12, B13)</f>
        <v>4.3223671219968638E-10</v>
      </c>
      <c r="K12" s="63" t="s">
        <v>189</v>
      </c>
      <c r="L12" s="64">
        <f t="shared" si="0"/>
        <v>9.8303829303151939</v>
      </c>
    </row>
    <row r="13" spans="1:16" ht="15" customHeight="1" x14ac:dyDescent="0.35">
      <c r="A13" s="60" t="s">
        <v>190</v>
      </c>
      <c r="B13" s="60">
        <f>M5</f>
        <v>11</v>
      </c>
      <c r="C13" s="61">
        <f>M6</f>
        <v>436.13749999999982</v>
      </c>
      <c r="D13" s="61">
        <f>C13/B13</f>
        <v>39.648863636363622</v>
      </c>
      <c r="E13" s="61"/>
      <c r="F13" s="61"/>
      <c r="K13" s="63" t="s">
        <v>197</v>
      </c>
      <c r="L13" s="64">
        <f t="shared" si="0"/>
        <v>9.9215476287529381</v>
      </c>
    </row>
    <row r="14" spans="1:16" ht="15" customHeight="1" thickBot="1" x14ac:dyDescent="0.4">
      <c r="A14" s="66" t="s">
        <v>191</v>
      </c>
      <c r="B14" s="66">
        <f>B8-1</f>
        <v>15</v>
      </c>
      <c r="C14" s="70">
        <f>C12+C13</f>
        <v>30836.9375</v>
      </c>
      <c r="D14" s="70"/>
      <c r="E14" s="70"/>
      <c r="F14" s="70"/>
      <c r="K14" s="63" t="s">
        <v>200</v>
      </c>
      <c r="L14" s="64">
        <f t="shared" si="0"/>
        <v>10.071655210105618</v>
      </c>
    </row>
    <row r="15" spans="1:16" ht="15" customHeight="1" thickBot="1" x14ac:dyDescent="0.4"/>
    <row r="16" spans="1:16" ht="15" customHeight="1" x14ac:dyDescent="0.35">
      <c r="A16" s="69"/>
      <c r="B16" s="69" t="s">
        <v>192</v>
      </c>
      <c r="C16" s="69" t="s">
        <v>176</v>
      </c>
      <c r="D16" s="69" t="s">
        <v>193</v>
      </c>
      <c r="E16" s="69" t="s">
        <v>194</v>
      </c>
      <c r="F16" s="69" t="str">
        <f>"Lower " &amp; TEXT(L8, "##%")</f>
        <v>Lower 95%</v>
      </c>
      <c r="G16" s="69" t="str">
        <f>"Upper " &amp; TEXT(L8, "##%")</f>
        <v>Upper 95%</v>
      </c>
      <c r="H16" s="69" t="str">
        <f t="shared" ref="H16:I17" si="1">F16</f>
        <v>Lower 95%</v>
      </c>
      <c r="I16" s="69" t="str">
        <f t="shared" si="1"/>
        <v>Upper 95%</v>
      </c>
    </row>
    <row r="17" spans="1:9" ht="15" customHeight="1" x14ac:dyDescent="0.35">
      <c r="A17" s="60" t="s">
        <v>195</v>
      </c>
      <c r="B17" s="61">
        <f>$P$2</f>
        <v>62.881250000000009</v>
      </c>
      <c r="C17" s="61">
        <f>$P$3</f>
        <v>3.9979304838139798</v>
      </c>
      <c r="D17" s="61">
        <f>B17/C17</f>
        <v>15.728450070500481</v>
      </c>
      <c r="E17" s="61">
        <f>_xlfn.T.DIST.2T(ABS(D17), B$13)</f>
        <v>6.9112482609476605E-9</v>
      </c>
      <c r="F17" s="61">
        <f>B17-L10</f>
        <v>54.081864334047452</v>
      </c>
      <c r="G17" s="61">
        <f>B17+L10</f>
        <v>71.680635665952565</v>
      </c>
      <c r="H17" s="61">
        <f t="shared" si="1"/>
        <v>54.081864334047452</v>
      </c>
      <c r="I17" s="61">
        <f t="shared" si="1"/>
        <v>71.680635665952565</v>
      </c>
    </row>
    <row r="18" spans="1:9" ht="15" customHeight="1" x14ac:dyDescent="0.35">
      <c r="A18" s="60" t="str">
        <f>MRData!B1</f>
        <v>t</v>
      </c>
      <c r="B18" s="61">
        <f>$O$2</f>
        <v>1.9812499999999997</v>
      </c>
      <c r="C18" s="61">
        <f>$O$3</f>
        <v>0.35199815179008581</v>
      </c>
      <c r="D18" s="61">
        <f t="shared" ref="D18:D21" si="2">B18/C18</f>
        <v>5.6285806897688451</v>
      </c>
      <c r="E18" s="61">
        <f t="shared" ref="E18:E21" si="3">_xlfn.T.DIST.2T(ABS(D18), B$13)</f>
        <v>1.5362912870973622E-4</v>
      </c>
      <c r="F18" s="61">
        <f t="shared" ref="F18:F21" si="4">B18-L11</f>
        <v>1.206507291530337</v>
      </c>
      <c r="G18" s="61">
        <f t="shared" ref="G18:G21" si="5">B18+L11</f>
        <v>2.7559927084696625</v>
      </c>
      <c r="H18" s="61">
        <f t="shared" ref="H18:H21" si="6">F18</f>
        <v>1.206507291530337</v>
      </c>
      <c r="I18" s="61">
        <f t="shared" ref="I18:I21" si="7">G18</f>
        <v>2.7559927084696625</v>
      </c>
    </row>
    <row r="19" spans="1:9" ht="15" customHeight="1" x14ac:dyDescent="0.35">
      <c r="A19" s="60" t="str">
        <f>MRData!C1</f>
        <v>Q2</v>
      </c>
      <c r="B19" s="61">
        <f>$N$2</f>
        <v>40.01874999999999</v>
      </c>
      <c r="C19" s="61">
        <f>$N$3</f>
        <v>4.4663558430834236</v>
      </c>
      <c r="D19" s="61">
        <f t="shared" si="2"/>
        <v>8.9600451477624254</v>
      </c>
      <c r="E19" s="61">
        <f t="shared" si="3"/>
        <v>2.189380335437568E-6</v>
      </c>
      <c r="F19" s="61">
        <f t="shared" si="4"/>
        <v>30.188367069684794</v>
      </c>
      <c r="G19" s="61">
        <f t="shared" si="5"/>
        <v>49.849132930315186</v>
      </c>
      <c r="H19" s="61">
        <f t="shared" si="6"/>
        <v>30.188367069684794</v>
      </c>
      <c r="I19" s="61">
        <f t="shared" si="7"/>
        <v>49.849132930315186</v>
      </c>
    </row>
    <row r="20" spans="1:9" ht="15" customHeight="1" x14ac:dyDescent="0.35">
      <c r="A20" s="60" t="str">
        <f>MRData!D1</f>
        <v>Q3</v>
      </c>
      <c r="B20" s="61">
        <f>$M$2</f>
        <v>48.287499999999987</v>
      </c>
      <c r="C20" s="61">
        <f>$M$3</f>
        <v>4.5077757945173298</v>
      </c>
      <c r="D20" s="61">
        <f t="shared" si="2"/>
        <v>10.712045629849337</v>
      </c>
      <c r="E20" s="61">
        <f t="shared" si="3"/>
        <v>3.7026778967029324E-7</v>
      </c>
      <c r="F20" s="61">
        <f t="shared" si="4"/>
        <v>38.365952371247047</v>
      </c>
      <c r="G20" s="61">
        <f t="shared" si="5"/>
        <v>58.209047628752927</v>
      </c>
      <c r="H20" s="61">
        <f t="shared" si="6"/>
        <v>38.365952371247047</v>
      </c>
      <c r="I20" s="61">
        <f t="shared" si="7"/>
        <v>58.209047628752927</v>
      </c>
    </row>
    <row r="21" spans="1:9" ht="15" customHeight="1" thickBot="1" x14ac:dyDescent="0.4">
      <c r="A21" s="66" t="str">
        <f>MRData!E1</f>
        <v>Q4</v>
      </c>
      <c r="B21" s="70">
        <f>$L$2</f>
        <v>113.05624999999998</v>
      </c>
      <c r="C21" s="70">
        <f>$L$3</f>
        <v>4.5759759732711158</v>
      </c>
      <c r="D21" s="70">
        <f t="shared" si="2"/>
        <v>24.706478062904299</v>
      </c>
      <c r="E21" s="70">
        <f t="shared" si="3"/>
        <v>5.479540117121212E-11</v>
      </c>
      <c r="F21" s="70">
        <f t="shared" si="4"/>
        <v>102.98459478989436</v>
      </c>
      <c r="G21" s="70">
        <f t="shared" si="5"/>
        <v>123.1279052101056</v>
      </c>
      <c r="H21" s="70">
        <f t="shared" si="6"/>
        <v>102.98459478989436</v>
      </c>
      <c r="I21" s="70">
        <f t="shared" si="7"/>
        <v>123.1279052101056</v>
      </c>
    </row>
    <row r="22" spans="1:9" ht="15" customHeight="1" x14ac:dyDescent="0.35"/>
    <row r="23" spans="1:9" ht="15" customHeight="1" x14ac:dyDescent="0.35"/>
    <row r="24" spans="1:9" ht="15" customHeight="1" x14ac:dyDescent="0.35"/>
    <row r="25" spans="1:9" ht="15" customHeight="1" x14ac:dyDescent="0.35"/>
    <row r="26" spans="1:9" ht="15" customHeight="1" x14ac:dyDescent="0.35"/>
    <row r="27" spans="1:9" ht="15" customHeight="1" x14ac:dyDescent="0.35"/>
    <row r="28" spans="1:9" ht="15" customHeight="1" x14ac:dyDescent="0.35"/>
    <row r="29" spans="1:9" ht="15" customHeight="1" x14ac:dyDescent="0.35"/>
    <row r="30" spans="1:9" ht="15" customHeight="1" x14ac:dyDescent="0.35"/>
    <row r="31" spans="1:9" ht="15" customHeight="1" x14ac:dyDescent="0.35"/>
    <row r="32" spans="1:9" ht="15" customHeight="1" x14ac:dyDescent="0.35"/>
    <row r="33" ht="15" customHeight="1" x14ac:dyDescent="0.3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"/>
  <sheetViews>
    <sheetView workbookViewId="0">
      <selection activeCell="F2" sqref="F2"/>
    </sheetView>
  </sheetViews>
  <sheetFormatPr defaultRowHeight="14.6" x14ac:dyDescent="0.35"/>
  <sheetData>
    <row r="1" spans="1:6" x14ac:dyDescent="0.35">
      <c r="A1" t="s">
        <v>0</v>
      </c>
      <c r="B1" t="s">
        <v>24</v>
      </c>
      <c r="C1" t="s">
        <v>165</v>
      </c>
      <c r="D1" t="s">
        <v>162</v>
      </c>
      <c r="E1" t="s">
        <v>163</v>
      </c>
      <c r="F1" t="s">
        <v>164</v>
      </c>
    </row>
    <row r="2" spans="1:6" x14ac:dyDescent="0.35">
      <c r="A2">
        <v>1</v>
      </c>
      <c r="B2">
        <v>72</v>
      </c>
      <c r="C2">
        <v>1</v>
      </c>
      <c r="D2">
        <f>IF(C2=2,1,0)</f>
        <v>0</v>
      </c>
      <c r="E2">
        <f>IF(C2=3,1,0)</f>
        <v>0</v>
      </c>
      <c r="F2">
        <f>IF(C2=4,1,0)</f>
        <v>0</v>
      </c>
    </row>
    <row r="3" spans="1:6" x14ac:dyDescent="0.35">
      <c r="A3">
        <v>2</v>
      </c>
      <c r="B3">
        <v>110</v>
      </c>
      <c r="C3">
        <v>2</v>
      </c>
      <c r="D3">
        <f t="shared" ref="D3:D17" si="0">IF(C3=2,1,0)</f>
        <v>1</v>
      </c>
      <c r="E3">
        <f t="shared" ref="E3:E17" si="1">IF(C3=3,1,0)</f>
        <v>0</v>
      </c>
      <c r="F3">
        <f t="shared" ref="F3:F17" si="2">IF(C3=4,1,0)</f>
        <v>0</v>
      </c>
    </row>
    <row r="4" spans="1:6" x14ac:dyDescent="0.35">
      <c r="A4">
        <v>3</v>
      </c>
      <c r="B4">
        <v>117</v>
      </c>
      <c r="C4">
        <v>3</v>
      </c>
      <c r="D4">
        <f t="shared" si="0"/>
        <v>0</v>
      </c>
      <c r="E4">
        <f t="shared" si="1"/>
        <v>1</v>
      </c>
      <c r="F4">
        <f t="shared" si="2"/>
        <v>0</v>
      </c>
    </row>
    <row r="5" spans="1:6" x14ac:dyDescent="0.35">
      <c r="A5">
        <v>4</v>
      </c>
      <c r="B5">
        <v>172</v>
      </c>
      <c r="C5">
        <v>4</v>
      </c>
      <c r="D5">
        <f t="shared" si="0"/>
        <v>0</v>
      </c>
      <c r="E5">
        <f t="shared" si="1"/>
        <v>0</v>
      </c>
      <c r="F5">
        <f t="shared" si="2"/>
        <v>1</v>
      </c>
    </row>
    <row r="6" spans="1:6" x14ac:dyDescent="0.35">
      <c r="A6">
        <v>5</v>
      </c>
      <c r="B6">
        <v>76</v>
      </c>
      <c r="C6">
        <v>1</v>
      </c>
      <c r="D6">
        <f t="shared" si="0"/>
        <v>0</v>
      </c>
      <c r="E6">
        <f t="shared" si="1"/>
        <v>0</v>
      </c>
      <c r="F6">
        <f t="shared" si="2"/>
        <v>0</v>
      </c>
    </row>
    <row r="7" spans="1:6" x14ac:dyDescent="0.35">
      <c r="A7">
        <v>6</v>
      </c>
      <c r="B7">
        <v>112</v>
      </c>
      <c r="C7">
        <v>2</v>
      </c>
      <c r="D7">
        <f t="shared" si="0"/>
        <v>1</v>
      </c>
      <c r="E7">
        <f t="shared" si="1"/>
        <v>0</v>
      </c>
      <c r="F7">
        <f t="shared" si="2"/>
        <v>0</v>
      </c>
    </row>
    <row r="8" spans="1:6" x14ac:dyDescent="0.35">
      <c r="A8">
        <v>7</v>
      </c>
      <c r="B8">
        <v>130</v>
      </c>
      <c r="C8">
        <v>3</v>
      </c>
      <c r="D8">
        <f t="shared" si="0"/>
        <v>0</v>
      </c>
      <c r="E8">
        <f t="shared" si="1"/>
        <v>1</v>
      </c>
      <c r="F8">
        <f t="shared" si="2"/>
        <v>0</v>
      </c>
    </row>
    <row r="9" spans="1:6" x14ac:dyDescent="0.35">
      <c r="A9">
        <v>8</v>
      </c>
      <c r="B9">
        <v>194</v>
      </c>
      <c r="C9">
        <v>4</v>
      </c>
      <c r="D9">
        <f t="shared" si="0"/>
        <v>0</v>
      </c>
      <c r="E9">
        <f t="shared" si="1"/>
        <v>0</v>
      </c>
      <c r="F9">
        <f t="shared" si="2"/>
        <v>1</v>
      </c>
    </row>
    <row r="10" spans="1:6" x14ac:dyDescent="0.35">
      <c r="A10">
        <v>9</v>
      </c>
      <c r="B10">
        <v>78</v>
      </c>
      <c r="C10">
        <v>1</v>
      </c>
      <c r="D10">
        <f t="shared" si="0"/>
        <v>0</v>
      </c>
      <c r="E10">
        <f t="shared" si="1"/>
        <v>0</v>
      </c>
      <c r="F10">
        <f t="shared" si="2"/>
        <v>0</v>
      </c>
    </row>
    <row r="11" spans="1:6" x14ac:dyDescent="0.35">
      <c r="A11">
        <v>10</v>
      </c>
      <c r="B11">
        <v>119</v>
      </c>
      <c r="C11">
        <v>2</v>
      </c>
      <c r="D11">
        <f t="shared" si="0"/>
        <v>1</v>
      </c>
      <c r="E11">
        <f t="shared" si="1"/>
        <v>0</v>
      </c>
      <c r="F11">
        <f t="shared" si="2"/>
        <v>0</v>
      </c>
    </row>
    <row r="12" spans="1:6" x14ac:dyDescent="0.35">
      <c r="A12">
        <v>11</v>
      </c>
      <c r="B12">
        <v>128</v>
      </c>
      <c r="C12">
        <v>3</v>
      </c>
      <c r="D12">
        <f t="shared" si="0"/>
        <v>0</v>
      </c>
      <c r="E12">
        <f t="shared" si="1"/>
        <v>1</v>
      </c>
      <c r="F12">
        <f t="shared" si="2"/>
        <v>0</v>
      </c>
    </row>
    <row r="13" spans="1:6" x14ac:dyDescent="0.35">
      <c r="A13">
        <v>12</v>
      </c>
      <c r="B13">
        <v>201</v>
      </c>
      <c r="C13">
        <v>4</v>
      </c>
      <c r="D13">
        <f t="shared" si="0"/>
        <v>0</v>
      </c>
      <c r="E13">
        <f t="shared" si="1"/>
        <v>0</v>
      </c>
      <c r="F13">
        <f t="shared" si="2"/>
        <v>1</v>
      </c>
    </row>
    <row r="14" spans="1:6" x14ac:dyDescent="0.35">
      <c r="A14">
        <v>13</v>
      </c>
      <c r="B14">
        <v>81</v>
      </c>
      <c r="C14">
        <v>1</v>
      </c>
      <c r="D14">
        <f t="shared" si="0"/>
        <v>0</v>
      </c>
      <c r="E14">
        <f t="shared" si="1"/>
        <v>0</v>
      </c>
      <c r="F14">
        <f t="shared" si="2"/>
        <v>0</v>
      </c>
    </row>
    <row r="15" spans="1:6" x14ac:dyDescent="0.35">
      <c r="A15">
        <v>14</v>
      </c>
      <c r="B15">
        <v>134</v>
      </c>
      <c r="C15">
        <v>2</v>
      </c>
      <c r="D15">
        <f t="shared" si="0"/>
        <v>1</v>
      </c>
      <c r="E15">
        <f t="shared" si="1"/>
        <v>0</v>
      </c>
      <c r="F15">
        <f t="shared" si="2"/>
        <v>0</v>
      </c>
    </row>
    <row r="16" spans="1:6" x14ac:dyDescent="0.35">
      <c r="A16">
        <v>15</v>
      </c>
      <c r="B16">
        <v>141</v>
      </c>
      <c r="C16">
        <v>3</v>
      </c>
      <c r="D16">
        <f t="shared" si="0"/>
        <v>0</v>
      </c>
      <c r="E16">
        <f t="shared" si="1"/>
        <v>1</v>
      </c>
      <c r="F16">
        <f t="shared" si="2"/>
        <v>0</v>
      </c>
    </row>
    <row r="17" spans="1:6" x14ac:dyDescent="0.35">
      <c r="A17">
        <v>16</v>
      </c>
      <c r="B17">
        <v>216</v>
      </c>
      <c r="C17">
        <v>4</v>
      </c>
      <c r="D17">
        <f t="shared" si="0"/>
        <v>0</v>
      </c>
      <c r="E17">
        <f t="shared" si="1"/>
        <v>0</v>
      </c>
      <c r="F17">
        <f t="shared" si="2"/>
        <v>1</v>
      </c>
    </row>
    <row r="19" spans="1:6" x14ac:dyDescent="0.35">
      <c r="A19" t="s">
        <v>166</v>
      </c>
    </row>
    <row r="20" spans="1:6" x14ac:dyDescent="0.35">
      <c r="A20" t="s">
        <v>167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1"/>
  <sheetViews>
    <sheetView workbookViewId="0"/>
  </sheetViews>
  <sheetFormatPr defaultRowHeight="14.6" x14ac:dyDescent="0.35"/>
  <sheetData>
    <row r="1" spans="1:3" s="32" customFormat="1" ht="15.1" thickBot="1" x14ac:dyDescent="0.4">
      <c r="A1" s="32" t="s">
        <v>23</v>
      </c>
      <c r="B1" s="32" t="s">
        <v>0</v>
      </c>
      <c r="C1" s="32" t="s">
        <v>20</v>
      </c>
    </row>
    <row r="2" spans="1:3" x14ac:dyDescent="0.35">
      <c r="A2">
        <v>1970</v>
      </c>
      <c r="B2">
        <v>1</v>
      </c>
      <c r="C2">
        <v>700</v>
      </c>
    </row>
    <row r="3" spans="1:3" x14ac:dyDescent="0.35">
      <c r="A3">
        <v>1971</v>
      </c>
      <c r="B3">
        <v>2</v>
      </c>
      <c r="C3">
        <v>884</v>
      </c>
    </row>
    <row r="4" spans="1:3" x14ac:dyDescent="0.35">
      <c r="A4">
        <v>1972</v>
      </c>
      <c r="B4">
        <v>3</v>
      </c>
      <c r="C4">
        <v>1209</v>
      </c>
    </row>
    <row r="5" spans="1:3" x14ac:dyDescent="0.35">
      <c r="A5">
        <v>1973</v>
      </c>
      <c r="B5">
        <v>4</v>
      </c>
      <c r="C5">
        <v>862</v>
      </c>
    </row>
    <row r="6" spans="1:3" x14ac:dyDescent="0.35">
      <c r="A6">
        <v>1974</v>
      </c>
      <c r="B6">
        <v>5</v>
      </c>
      <c r="C6">
        <v>1299</v>
      </c>
    </row>
    <row r="7" spans="1:3" x14ac:dyDescent="0.35">
      <c r="A7">
        <v>1975</v>
      </c>
      <c r="B7">
        <v>6</v>
      </c>
      <c r="C7">
        <v>467</v>
      </c>
    </row>
    <row r="8" spans="1:3" x14ac:dyDescent="0.35">
      <c r="A8">
        <v>1976</v>
      </c>
      <c r="B8">
        <v>7</v>
      </c>
      <c r="C8">
        <v>734</v>
      </c>
    </row>
    <row r="9" spans="1:3" x14ac:dyDescent="0.35">
      <c r="A9">
        <v>1977</v>
      </c>
      <c r="B9">
        <v>8</v>
      </c>
      <c r="C9">
        <v>516</v>
      </c>
    </row>
    <row r="10" spans="1:3" x14ac:dyDescent="0.35">
      <c r="A10">
        <v>1978</v>
      </c>
      <c r="B10">
        <v>9</v>
      </c>
      <c r="C10">
        <v>754</v>
      </c>
    </row>
    <row r="11" spans="1:3" s="32" customFormat="1" ht="15.1" thickBot="1" x14ac:dyDescent="0.4">
      <c r="A11" s="32">
        <v>1979</v>
      </c>
      <c r="B11" s="32">
        <v>10</v>
      </c>
      <c r="C11" s="32">
        <v>877</v>
      </c>
    </row>
    <row r="12" spans="1:3" x14ac:dyDescent="0.35">
      <c r="A12">
        <v>1980</v>
      </c>
      <c r="B12">
        <v>11</v>
      </c>
      <c r="C12">
        <v>817</v>
      </c>
    </row>
    <row r="13" spans="1:3" x14ac:dyDescent="0.35">
      <c r="A13">
        <v>1981</v>
      </c>
      <c r="B13">
        <v>12</v>
      </c>
      <c r="C13">
        <v>362</v>
      </c>
    </row>
    <row r="14" spans="1:3" x14ac:dyDescent="0.35">
      <c r="A14">
        <v>1982</v>
      </c>
      <c r="B14">
        <v>13</v>
      </c>
      <c r="C14">
        <v>764</v>
      </c>
    </row>
    <row r="15" spans="1:3" x14ac:dyDescent="0.35">
      <c r="A15">
        <v>1983</v>
      </c>
      <c r="B15">
        <v>14</v>
      </c>
      <c r="C15">
        <v>809</v>
      </c>
    </row>
    <row r="16" spans="1:3" x14ac:dyDescent="0.35">
      <c r="A16">
        <v>1984</v>
      </c>
      <c r="B16">
        <v>15</v>
      </c>
      <c r="C16">
        <v>223</v>
      </c>
    </row>
    <row r="17" spans="1:3" x14ac:dyDescent="0.35">
      <c r="A17">
        <v>1985</v>
      </c>
      <c r="B17">
        <v>16</v>
      </c>
      <c r="C17">
        <v>1066</v>
      </c>
    </row>
    <row r="18" spans="1:3" x14ac:dyDescent="0.35">
      <c r="A18">
        <v>1986</v>
      </c>
      <c r="B18">
        <v>17</v>
      </c>
      <c r="C18">
        <v>546</v>
      </c>
    </row>
    <row r="19" spans="1:3" x14ac:dyDescent="0.35">
      <c r="A19">
        <v>1987</v>
      </c>
      <c r="B19">
        <v>18</v>
      </c>
      <c r="C19">
        <v>901</v>
      </c>
    </row>
    <row r="20" spans="1:3" x14ac:dyDescent="0.35">
      <c r="A20">
        <v>1988</v>
      </c>
      <c r="B20">
        <v>19</v>
      </c>
      <c r="C20">
        <v>729</v>
      </c>
    </row>
    <row r="21" spans="1:3" s="32" customFormat="1" ht="15.1" thickBot="1" x14ac:dyDescent="0.4">
      <c r="A21" s="32">
        <v>1989</v>
      </c>
      <c r="B21" s="32">
        <v>20</v>
      </c>
      <c r="C21" s="32">
        <v>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9"/>
  <sheetViews>
    <sheetView workbookViewId="0"/>
  </sheetViews>
  <sheetFormatPr defaultRowHeight="14.6" x14ac:dyDescent="0.35"/>
  <sheetData>
    <row r="1" spans="1:3" x14ac:dyDescent="0.35">
      <c r="A1" t="s">
        <v>23</v>
      </c>
      <c r="B1" t="s">
        <v>0</v>
      </c>
      <c r="C1" t="s">
        <v>20</v>
      </c>
    </row>
    <row r="2" spans="1:3" x14ac:dyDescent="0.35">
      <c r="A2">
        <v>1</v>
      </c>
      <c r="B2">
        <v>1</v>
      </c>
      <c r="C2">
        <v>546</v>
      </c>
    </row>
    <row r="3" spans="1:3" x14ac:dyDescent="0.35">
      <c r="A3">
        <v>1</v>
      </c>
      <c r="B3">
        <v>2</v>
      </c>
      <c r="C3">
        <v>578</v>
      </c>
    </row>
    <row r="4" spans="1:3" x14ac:dyDescent="0.35">
      <c r="A4">
        <v>1</v>
      </c>
      <c r="B4">
        <v>3</v>
      </c>
      <c r="C4">
        <v>660</v>
      </c>
    </row>
    <row r="5" spans="1:3" x14ac:dyDescent="0.35">
      <c r="A5">
        <v>1</v>
      </c>
      <c r="B5">
        <v>4</v>
      </c>
      <c r="C5">
        <v>707</v>
      </c>
    </row>
    <row r="6" spans="1:3" x14ac:dyDescent="0.35">
      <c r="A6">
        <v>1</v>
      </c>
      <c r="B6">
        <v>5</v>
      </c>
      <c r="C6">
        <v>738</v>
      </c>
    </row>
    <row r="7" spans="1:3" x14ac:dyDescent="0.35">
      <c r="A7">
        <v>1</v>
      </c>
      <c r="B7">
        <v>6</v>
      </c>
      <c r="C7">
        <v>781</v>
      </c>
    </row>
    <row r="8" spans="1:3" x14ac:dyDescent="0.35">
      <c r="A8">
        <v>1</v>
      </c>
      <c r="B8">
        <v>7</v>
      </c>
      <c r="C8">
        <v>848</v>
      </c>
    </row>
    <row r="9" spans="1:3" x14ac:dyDescent="0.35">
      <c r="A9">
        <v>1</v>
      </c>
      <c r="B9">
        <v>8</v>
      </c>
      <c r="C9">
        <v>818</v>
      </c>
    </row>
    <row r="10" spans="1:3" x14ac:dyDescent="0.35">
      <c r="A10">
        <v>1</v>
      </c>
      <c r="B10">
        <v>9</v>
      </c>
      <c r="C10">
        <v>729</v>
      </c>
    </row>
    <row r="11" spans="1:3" x14ac:dyDescent="0.35">
      <c r="A11">
        <v>1</v>
      </c>
      <c r="B11">
        <v>10</v>
      </c>
      <c r="C11">
        <v>691</v>
      </c>
    </row>
    <row r="12" spans="1:3" x14ac:dyDescent="0.35">
      <c r="A12">
        <v>1</v>
      </c>
      <c r="B12">
        <v>11</v>
      </c>
      <c r="C12">
        <v>658</v>
      </c>
    </row>
    <row r="13" spans="1:3" x14ac:dyDescent="0.35">
      <c r="A13">
        <v>1</v>
      </c>
      <c r="B13">
        <v>12</v>
      </c>
      <c r="C13">
        <v>604</v>
      </c>
    </row>
    <row r="14" spans="1:3" x14ac:dyDescent="0.35">
      <c r="A14">
        <v>2</v>
      </c>
      <c r="B14">
        <v>13</v>
      </c>
      <c r="C14">
        <v>629</v>
      </c>
    </row>
    <row r="15" spans="1:3" x14ac:dyDescent="0.35">
      <c r="A15">
        <v>2</v>
      </c>
      <c r="B15">
        <v>14</v>
      </c>
      <c r="C15">
        <v>711</v>
      </c>
    </row>
    <row r="16" spans="1:3" x14ac:dyDescent="0.35">
      <c r="A16">
        <v>2</v>
      </c>
      <c r="B16">
        <v>15</v>
      </c>
      <c r="C16">
        <v>729</v>
      </c>
    </row>
    <row r="17" spans="1:3" x14ac:dyDescent="0.35">
      <c r="A17">
        <v>2</v>
      </c>
      <c r="B17">
        <v>16</v>
      </c>
      <c r="C17">
        <v>798</v>
      </c>
    </row>
    <row r="18" spans="1:3" x14ac:dyDescent="0.35">
      <c r="A18">
        <v>2</v>
      </c>
      <c r="B18">
        <v>17</v>
      </c>
      <c r="C18">
        <v>861</v>
      </c>
    </row>
    <row r="19" spans="1:3" x14ac:dyDescent="0.35">
      <c r="A19">
        <v>2</v>
      </c>
      <c r="B19">
        <v>18</v>
      </c>
      <c r="C19">
        <v>903</v>
      </c>
    </row>
    <row r="20" spans="1:3" x14ac:dyDescent="0.35">
      <c r="A20">
        <v>2</v>
      </c>
      <c r="B20">
        <v>19</v>
      </c>
      <c r="C20">
        <v>968</v>
      </c>
    </row>
    <row r="21" spans="1:3" x14ac:dyDescent="0.35">
      <c r="A21">
        <v>2</v>
      </c>
      <c r="B21">
        <v>20</v>
      </c>
      <c r="C21">
        <v>894</v>
      </c>
    </row>
    <row r="22" spans="1:3" x14ac:dyDescent="0.35">
      <c r="A22">
        <v>2</v>
      </c>
      <c r="B22">
        <v>21</v>
      </c>
      <c r="C22">
        <v>860</v>
      </c>
    </row>
    <row r="23" spans="1:3" x14ac:dyDescent="0.35">
      <c r="A23">
        <v>2</v>
      </c>
      <c r="B23">
        <v>22</v>
      </c>
      <c r="C23">
        <v>792</v>
      </c>
    </row>
    <row r="24" spans="1:3" x14ac:dyDescent="0.35">
      <c r="A24">
        <v>2</v>
      </c>
      <c r="B24">
        <v>23</v>
      </c>
      <c r="C24">
        <v>739</v>
      </c>
    </row>
    <row r="25" spans="1:3" x14ac:dyDescent="0.35">
      <c r="A25">
        <v>2</v>
      </c>
      <c r="B25">
        <v>24</v>
      </c>
      <c r="C25">
        <v>699</v>
      </c>
    </row>
    <row r="26" spans="1:3" x14ac:dyDescent="0.35">
      <c r="A26">
        <v>3</v>
      </c>
      <c r="B26">
        <v>25</v>
      </c>
      <c r="C26">
        <v>773</v>
      </c>
    </row>
    <row r="27" spans="1:3" x14ac:dyDescent="0.35">
      <c r="A27">
        <v>3</v>
      </c>
      <c r="B27">
        <v>26</v>
      </c>
      <c r="C27">
        <v>818</v>
      </c>
    </row>
    <row r="28" spans="1:3" x14ac:dyDescent="0.35">
      <c r="A28">
        <v>3</v>
      </c>
      <c r="B28">
        <v>27</v>
      </c>
      <c r="C28">
        <v>871</v>
      </c>
    </row>
    <row r="29" spans="1:3" x14ac:dyDescent="0.35">
      <c r="A29">
        <v>3</v>
      </c>
      <c r="B29">
        <v>28</v>
      </c>
      <c r="C29">
        <v>882</v>
      </c>
    </row>
    <row r="30" spans="1:3" x14ac:dyDescent="0.35">
      <c r="A30">
        <v>3</v>
      </c>
      <c r="B30">
        <v>29</v>
      </c>
      <c r="C30">
        <v>959</v>
      </c>
    </row>
    <row r="31" spans="1:3" x14ac:dyDescent="0.35">
      <c r="A31">
        <v>3</v>
      </c>
      <c r="B31">
        <v>30</v>
      </c>
      <c r="C31">
        <v>979</v>
      </c>
    </row>
    <row r="32" spans="1:3" x14ac:dyDescent="0.35">
      <c r="A32">
        <v>3</v>
      </c>
      <c r="B32">
        <v>31</v>
      </c>
      <c r="C32">
        <v>955</v>
      </c>
    </row>
    <row r="33" spans="1:3" x14ac:dyDescent="0.35">
      <c r="A33">
        <v>3</v>
      </c>
      <c r="B33">
        <v>32</v>
      </c>
      <c r="C33">
        <v>925</v>
      </c>
    </row>
    <row r="34" spans="1:3" x14ac:dyDescent="0.35">
      <c r="A34">
        <v>3</v>
      </c>
      <c r="B34">
        <v>33</v>
      </c>
      <c r="C34">
        <v>843</v>
      </c>
    </row>
    <row r="35" spans="1:3" x14ac:dyDescent="0.35">
      <c r="A35">
        <v>3</v>
      </c>
      <c r="B35">
        <v>34</v>
      </c>
      <c r="C35">
        <v>790</v>
      </c>
    </row>
    <row r="36" spans="1:3" x14ac:dyDescent="0.35">
      <c r="A36">
        <v>3</v>
      </c>
      <c r="B36">
        <v>35</v>
      </c>
      <c r="C36">
        <v>746</v>
      </c>
    </row>
    <row r="37" spans="1:3" x14ac:dyDescent="0.35">
      <c r="A37">
        <v>3</v>
      </c>
      <c r="B37">
        <v>36</v>
      </c>
      <c r="C37">
        <v>822</v>
      </c>
    </row>
    <row r="38" spans="1:3" x14ac:dyDescent="0.35">
      <c r="A38">
        <v>4</v>
      </c>
      <c r="B38">
        <v>37</v>
      </c>
      <c r="C38">
        <v>857</v>
      </c>
    </row>
    <row r="39" spans="1:3" x14ac:dyDescent="0.35">
      <c r="A39">
        <v>4</v>
      </c>
      <c r="B39">
        <v>38</v>
      </c>
      <c r="C39">
        <v>876</v>
      </c>
    </row>
    <row r="40" spans="1:3" x14ac:dyDescent="0.35">
      <c r="A40">
        <v>4</v>
      </c>
      <c r="B40">
        <v>39</v>
      </c>
      <c r="C40">
        <v>959</v>
      </c>
    </row>
    <row r="41" spans="1:3" x14ac:dyDescent="0.35">
      <c r="A41">
        <v>4</v>
      </c>
      <c r="B41">
        <v>40</v>
      </c>
      <c r="C41">
        <v>981</v>
      </c>
    </row>
    <row r="42" spans="1:3" x14ac:dyDescent="0.35">
      <c r="A42">
        <v>4</v>
      </c>
      <c r="B42">
        <v>41</v>
      </c>
      <c r="C42">
        <v>1051</v>
      </c>
    </row>
    <row r="43" spans="1:3" x14ac:dyDescent="0.35">
      <c r="A43">
        <v>4</v>
      </c>
      <c r="B43">
        <v>42</v>
      </c>
      <c r="C43">
        <v>1124</v>
      </c>
    </row>
    <row r="44" spans="1:3" x14ac:dyDescent="0.35">
      <c r="A44">
        <v>4</v>
      </c>
      <c r="B44">
        <v>43</v>
      </c>
      <c r="C44">
        <v>1073</v>
      </c>
    </row>
    <row r="45" spans="1:3" x14ac:dyDescent="0.35">
      <c r="A45">
        <v>4</v>
      </c>
      <c r="B45">
        <v>44</v>
      </c>
      <c r="C45">
        <v>1020</v>
      </c>
    </row>
    <row r="46" spans="1:3" x14ac:dyDescent="0.35">
      <c r="A46">
        <v>4</v>
      </c>
      <c r="B46">
        <v>45</v>
      </c>
      <c r="C46">
        <v>933</v>
      </c>
    </row>
    <row r="47" spans="1:3" x14ac:dyDescent="0.35">
      <c r="A47">
        <v>4</v>
      </c>
      <c r="B47">
        <v>46</v>
      </c>
      <c r="C47">
        <v>787</v>
      </c>
    </row>
    <row r="48" spans="1:3" x14ac:dyDescent="0.35">
      <c r="A48">
        <v>4</v>
      </c>
      <c r="B48">
        <v>47</v>
      </c>
      <c r="C48">
        <v>830</v>
      </c>
    </row>
    <row r="49" spans="1:3" x14ac:dyDescent="0.35">
      <c r="A49">
        <v>4</v>
      </c>
      <c r="B49">
        <v>48</v>
      </c>
      <c r="C49">
        <v>922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5"/>
  <sheetViews>
    <sheetView workbookViewId="0">
      <selection activeCell="A2" sqref="A2"/>
    </sheetView>
  </sheetViews>
  <sheetFormatPr defaultRowHeight="14.6" x14ac:dyDescent="0.35"/>
  <cols>
    <col min="1" max="1" width="18" customWidth="1"/>
    <col min="2" max="2" width="22" customWidth="1"/>
  </cols>
  <sheetData>
    <row r="1" spans="1:18" s="2" customFormat="1" ht="31.25" x14ac:dyDescent="0.7">
      <c r="A1" s="86" t="s">
        <v>7</v>
      </c>
      <c r="B1" s="86"/>
    </row>
    <row r="2" spans="1:18" s="5" customFormat="1" ht="31.25" x14ac:dyDescent="0.7">
      <c r="A2" s="6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4"/>
      <c r="M2" s="4"/>
      <c r="N2" s="4"/>
      <c r="O2" s="4"/>
      <c r="P2" s="4"/>
      <c r="Q2" s="4"/>
      <c r="R2" s="4"/>
    </row>
    <row r="3" spans="1:18" ht="36.25" x14ac:dyDescent="0.8">
      <c r="A3" s="2">
        <v>1</v>
      </c>
      <c r="B3" s="3">
        <v>119.72</v>
      </c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</row>
    <row r="4" spans="1:18" ht="36.25" x14ac:dyDescent="0.8">
      <c r="A4" s="2">
        <v>2</v>
      </c>
      <c r="B4" s="3">
        <v>120.18</v>
      </c>
      <c r="C4" s="2"/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</row>
    <row r="5" spans="1:18" ht="36.25" x14ac:dyDescent="0.8">
      <c r="A5" s="2">
        <v>3</v>
      </c>
      <c r="B5" s="3">
        <v>120.72</v>
      </c>
      <c r="C5" s="2"/>
      <c r="D5" s="2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</row>
    <row r="6" spans="1:18" ht="36.25" x14ac:dyDescent="0.8">
      <c r="A6" s="2">
        <v>4</v>
      </c>
      <c r="B6" s="3">
        <v>116.56</v>
      </c>
      <c r="C6" s="2"/>
      <c r="D6" s="2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</row>
    <row r="7" spans="1:18" ht="36.25" x14ac:dyDescent="0.8">
      <c r="A7" s="2">
        <v>5</v>
      </c>
      <c r="B7" s="3">
        <v>112.13</v>
      </c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</row>
    <row r="8" spans="1:18" ht="36.25" x14ac:dyDescent="0.8">
      <c r="A8" s="2">
        <v>6</v>
      </c>
      <c r="B8" s="3">
        <v>108.78</v>
      </c>
      <c r="C8" s="2"/>
      <c r="D8" s="2"/>
      <c r="E8" s="2"/>
      <c r="F8" s="2"/>
      <c r="G8" s="2"/>
      <c r="H8" s="2"/>
      <c r="I8" s="2"/>
      <c r="J8" s="2"/>
      <c r="K8" s="2"/>
      <c r="L8" s="1"/>
      <c r="M8" s="1"/>
      <c r="N8" s="1"/>
      <c r="O8" s="1"/>
      <c r="P8" s="1"/>
      <c r="Q8" s="1"/>
      <c r="R8" s="1"/>
    </row>
    <row r="9" spans="1:18" ht="36.25" x14ac:dyDescent="0.8">
      <c r="A9" s="2">
        <v>7</v>
      </c>
      <c r="B9" s="3">
        <v>107.49</v>
      </c>
      <c r="C9" s="2"/>
      <c r="D9" s="2"/>
      <c r="E9" s="2"/>
      <c r="F9" s="2"/>
      <c r="G9" s="2"/>
      <c r="H9" s="2"/>
      <c r="I9" s="2"/>
      <c r="J9" s="2"/>
      <c r="K9" s="2"/>
      <c r="L9" s="1"/>
      <c r="M9" s="1"/>
      <c r="N9" s="1"/>
      <c r="O9" s="1"/>
      <c r="P9" s="1"/>
      <c r="Q9" s="1"/>
      <c r="R9" s="1"/>
    </row>
    <row r="10" spans="1:18" ht="36.25" x14ac:dyDescent="0.8">
      <c r="A10" s="2">
        <v>8</v>
      </c>
      <c r="B10" s="3">
        <v>98.99</v>
      </c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</row>
    <row r="11" spans="1:18" ht="36.25" x14ac:dyDescent="0.8">
      <c r="A11" s="2">
        <v>9</v>
      </c>
      <c r="B11" s="3">
        <v>100.4</v>
      </c>
      <c r="C11" s="2"/>
      <c r="D11" s="2"/>
      <c r="E11" s="2"/>
      <c r="F11" s="2"/>
      <c r="G11" s="2"/>
      <c r="H11" s="2"/>
      <c r="I11" s="2"/>
      <c r="J11" s="2"/>
      <c r="K11" s="2"/>
      <c r="L11" s="1"/>
      <c r="M11" s="1"/>
      <c r="N11" s="1"/>
      <c r="O11" s="1"/>
      <c r="P11" s="1"/>
      <c r="Q11" s="1"/>
      <c r="R11" s="1"/>
    </row>
    <row r="12" spans="1:18" ht="36.25" x14ac:dyDescent="0.8">
      <c r="A12" s="2">
        <v>10</v>
      </c>
      <c r="B12" s="3">
        <v>95.86</v>
      </c>
      <c r="C12" s="2"/>
      <c r="D12" s="2"/>
      <c r="E12" s="2"/>
      <c r="F12" s="2"/>
      <c r="G12" s="2"/>
      <c r="H12" s="2"/>
      <c r="I12" s="2"/>
      <c r="J12" s="2"/>
      <c r="K12" s="2"/>
      <c r="L12" s="1"/>
      <c r="M12" s="1"/>
      <c r="N12" s="1"/>
      <c r="O12" s="1"/>
      <c r="P12" s="1"/>
      <c r="Q12" s="1"/>
      <c r="R12" s="1"/>
    </row>
    <row r="13" spans="1:18" ht="36.25" x14ac:dyDescent="0.8">
      <c r="A13" s="2">
        <v>11</v>
      </c>
      <c r="B13" s="3">
        <v>90.11</v>
      </c>
      <c r="C13" s="2"/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1"/>
      <c r="Q13" s="1"/>
      <c r="R13" s="1"/>
    </row>
    <row r="14" spans="1:18" ht="36.25" x14ac:dyDescent="0.8">
      <c r="A14" s="2">
        <v>12</v>
      </c>
      <c r="B14" s="3">
        <v>89.9</v>
      </c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</row>
    <row r="15" spans="1:18" ht="36.25" x14ac:dyDescent="0.8">
      <c r="A15" s="2">
        <v>13</v>
      </c>
      <c r="B15" s="3">
        <v>89.06</v>
      </c>
      <c r="C15" s="2"/>
      <c r="D15" s="2"/>
      <c r="E15" s="2"/>
      <c r="F15" s="2"/>
      <c r="G15" s="2"/>
      <c r="H15" s="2"/>
      <c r="I15" s="2"/>
      <c r="J15" s="2"/>
      <c r="K15" s="2"/>
      <c r="L15" s="1"/>
      <c r="M15" s="1"/>
      <c r="N15" s="1"/>
      <c r="O15" s="1"/>
      <c r="P15" s="1"/>
      <c r="Q15" s="1"/>
      <c r="R15" s="1"/>
    </row>
    <row r="16" spans="1:18" ht="36.25" x14ac:dyDescent="0.8">
      <c r="A16" s="2">
        <v>14</v>
      </c>
      <c r="B16" s="3">
        <v>85.12</v>
      </c>
      <c r="C16" s="2"/>
      <c r="D16" s="2"/>
      <c r="E16" s="2"/>
      <c r="F16" s="2"/>
      <c r="G16" s="2"/>
      <c r="H16" s="2"/>
      <c r="I16" s="2"/>
      <c r="J16" s="2"/>
      <c r="K16" s="2"/>
      <c r="L16" s="1"/>
      <c r="M16" s="1"/>
      <c r="N16" s="1"/>
      <c r="O16" s="1"/>
      <c r="P16" s="1"/>
      <c r="Q16" s="1"/>
      <c r="R16" s="1"/>
    </row>
    <row r="17" spans="1:18" ht="36.25" x14ac:dyDescent="0.8">
      <c r="A17" s="2">
        <v>15</v>
      </c>
      <c r="B17" s="3">
        <v>81.34</v>
      </c>
      <c r="C17" s="2"/>
      <c r="D17" s="2"/>
      <c r="E17" s="2"/>
      <c r="F17" s="2"/>
      <c r="G17" s="2"/>
      <c r="H17" s="2"/>
      <c r="I17" s="2"/>
      <c r="J17" s="2"/>
      <c r="K17" s="2"/>
      <c r="L17" s="1"/>
      <c r="M17" s="1"/>
      <c r="N17" s="1"/>
      <c r="O17" s="1"/>
      <c r="P17" s="1"/>
      <c r="Q17" s="1"/>
      <c r="R17" s="1"/>
    </row>
    <row r="18" spans="1:18" ht="36.25" x14ac:dyDescent="0.8">
      <c r="A18" s="2">
        <v>16</v>
      </c>
      <c r="B18" s="3">
        <v>75.5</v>
      </c>
      <c r="C18" s="2"/>
      <c r="D18" s="2"/>
      <c r="E18" s="2"/>
      <c r="F18" s="2"/>
      <c r="G18" s="2"/>
      <c r="H18" s="2"/>
      <c r="I18" s="2"/>
      <c r="J18" s="2"/>
      <c r="K18" s="2"/>
      <c r="L18" s="1"/>
      <c r="M18" s="1"/>
      <c r="N18" s="1"/>
      <c r="O18" s="1"/>
      <c r="P18" s="1"/>
      <c r="Q18" s="1"/>
      <c r="R18" s="1"/>
    </row>
    <row r="19" spans="1:18" ht="36.25" x14ac:dyDescent="0.8">
      <c r="A19" s="2">
        <v>17</v>
      </c>
      <c r="B19" s="3">
        <v>77.02</v>
      </c>
      <c r="C19" s="2"/>
      <c r="D19" s="2"/>
      <c r="E19" s="2"/>
      <c r="F19" s="2"/>
      <c r="G19" s="2"/>
      <c r="H19" s="2"/>
      <c r="I19" s="2"/>
      <c r="J19" s="2"/>
      <c r="K19" s="2"/>
      <c r="L19" s="1"/>
      <c r="M19" s="1"/>
      <c r="N19" s="1"/>
      <c r="O19" s="1"/>
      <c r="P19" s="1"/>
      <c r="Q19" s="1"/>
      <c r="R19" s="1"/>
    </row>
    <row r="20" spans="1:18" ht="36.25" x14ac:dyDescent="0.8">
      <c r="A20" s="2">
        <v>18</v>
      </c>
      <c r="B20" s="3">
        <v>68.63</v>
      </c>
      <c r="C20" s="2"/>
      <c r="D20" s="2"/>
      <c r="E20" s="2"/>
      <c r="F20" s="2"/>
      <c r="G20" s="2"/>
      <c r="H20" s="2"/>
      <c r="I20" s="2"/>
      <c r="J20" s="2"/>
      <c r="K20" s="2"/>
      <c r="L20" s="1"/>
      <c r="M20" s="1"/>
      <c r="N20" s="1"/>
      <c r="O20" s="1"/>
      <c r="P20" s="1"/>
      <c r="Q20" s="1"/>
      <c r="R20" s="1"/>
    </row>
    <row r="21" spans="1:18" ht="36.25" x14ac:dyDescent="0.8">
      <c r="A21" s="2">
        <v>19</v>
      </c>
      <c r="B21" s="3">
        <v>67.099999999999994</v>
      </c>
      <c r="C21" s="2"/>
      <c r="D21" s="2"/>
      <c r="E21" s="2"/>
      <c r="F21" s="2"/>
      <c r="G21" s="2"/>
      <c r="H21" s="2"/>
      <c r="I21" s="2"/>
      <c r="J21" s="2"/>
      <c r="K21" s="2"/>
      <c r="L21" s="1"/>
      <c r="M21" s="1"/>
      <c r="N21" s="1"/>
      <c r="O21" s="1"/>
      <c r="P21" s="1"/>
      <c r="Q21" s="1"/>
      <c r="R21" s="1"/>
    </row>
    <row r="22" spans="1:18" ht="36.25" x14ac:dyDescent="0.8">
      <c r="A22" s="2">
        <v>20</v>
      </c>
      <c r="B22" s="3">
        <v>67.040000000000006</v>
      </c>
      <c r="C22" s="2"/>
      <c r="D22" s="2"/>
      <c r="E22" s="2"/>
      <c r="F22" s="2"/>
      <c r="G22" s="2"/>
      <c r="H22" s="2"/>
      <c r="I22" s="2"/>
      <c r="J22" s="2"/>
      <c r="K22" s="2"/>
      <c r="L22" s="1"/>
      <c r="M22" s="1"/>
      <c r="N22" s="1"/>
      <c r="O22" s="1"/>
      <c r="P22" s="1"/>
      <c r="Q22" s="1"/>
      <c r="R22" s="1"/>
    </row>
    <row r="23" spans="1:18" ht="36.25" x14ac:dyDescent="0.8">
      <c r="A23" s="2">
        <v>21</v>
      </c>
      <c r="B23" s="3">
        <v>60.3</v>
      </c>
      <c r="C23" s="2"/>
      <c r="D23" s="2"/>
      <c r="E23" s="2"/>
      <c r="F23" s="2"/>
      <c r="G23" s="2"/>
      <c r="H23" s="2"/>
      <c r="I23" s="2"/>
      <c r="J23" s="2"/>
      <c r="K23" s="2"/>
      <c r="L23" s="1"/>
      <c r="M23" s="1"/>
      <c r="N23" s="1"/>
      <c r="O23" s="1"/>
      <c r="P23" s="1"/>
      <c r="Q23" s="1"/>
      <c r="R23" s="1"/>
    </row>
    <row r="24" spans="1:18" ht="36.25" x14ac:dyDescent="0.8">
      <c r="A24" s="2">
        <v>22</v>
      </c>
      <c r="B24" s="3">
        <v>57.52</v>
      </c>
      <c r="C24" s="2"/>
      <c r="D24" s="2"/>
      <c r="E24" s="2"/>
      <c r="F24" s="2"/>
      <c r="G24" s="2"/>
      <c r="H24" s="2"/>
      <c r="I24" s="2"/>
      <c r="J24" s="2"/>
      <c r="K24" s="2"/>
      <c r="L24" s="1"/>
      <c r="M24" s="1"/>
      <c r="N24" s="1"/>
      <c r="O24" s="1"/>
      <c r="P24" s="1"/>
      <c r="Q24" s="1"/>
      <c r="R24" s="1"/>
    </row>
    <row r="25" spans="1:18" ht="36.25" x14ac:dyDescent="0.8">
      <c r="A25" s="2">
        <v>23</v>
      </c>
      <c r="B25" s="3">
        <v>55.95</v>
      </c>
      <c r="C25" s="2"/>
      <c r="D25" s="2"/>
      <c r="E25" s="2"/>
      <c r="F25" s="2"/>
      <c r="G25" s="2"/>
      <c r="H25" s="2"/>
      <c r="I25" s="2"/>
      <c r="J25" s="2"/>
      <c r="K25" s="2"/>
      <c r="L25" s="1"/>
      <c r="M25" s="1"/>
      <c r="N25" s="1"/>
      <c r="O25" s="1"/>
      <c r="P25" s="1"/>
      <c r="Q25" s="1"/>
      <c r="R25" s="1"/>
    </row>
    <row r="26" spans="1:18" ht="36.25" x14ac:dyDescent="0.8">
      <c r="A26" s="2">
        <v>24</v>
      </c>
      <c r="B26" s="3">
        <v>54.02</v>
      </c>
      <c r="C26" s="2"/>
      <c r="D26" s="2"/>
      <c r="E26" s="2"/>
      <c r="F26" s="2"/>
      <c r="G26" s="2"/>
      <c r="H26" s="2"/>
      <c r="I26" s="2"/>
      <c r="J26" s="2"/>
      <c r="K26" s="2"/>
      <c r="L26" s="1"/>
      <c r="M26" s="1"/>
      <c r="N26" s="1"/>
      <c r="O26" s="1"/>
      <c r="P26" s="1"/>
      <c r="Q26" s="1"/>
      <c r="R26" s="1"/>
    </row>
    <row r="27" spans="1:18" ht="36.25" x14ac:dyDescent="0.8">
      <c r="A27" s="2">
        <v>25</v>
      </c>
      <c r="B27" s="3">
        <v>49.75</v>
      </c>
      <c r="C27" s="2"/>
      <c r="D27" s="2"/>
      <c r="E27" s="2"/>
      <c r="F27" s="2"/>
      <c r="G27" s="2"/>
      <c r="H27" s="2"/>
      <c r="I27" s="2"/>
      <c r="J27" s="2"/>
      <c r="K27" s="2"/>
      <c r="L27" s="1"/>
      <c r="M27" s="1"/>
      <c r="N27" s="1"/>
      <c r="O27" s="1"/>
      <c r="P27" s="1"/>
      <c r="Q27" s="1"/>
      <c r="R27" s="1"/>
    </row>
    <row r="28" spans="1:18" ht="36.25" x14ac:dyDescent="0.8">
      <c r="A28" s="2">
        <v>26</v>
      </c>
      <c r="B28" s="3">
        <v>48.16</v>
      </c>
      <c r="C28" s="2"/>
      <c r="D28" s="2"/>
      <c r="E28" s="2"/>
      <c r="F28" s="2"/>
      <c r="G28" s="2"/>
      <c r="H28" s="2"/>
      <c r="I28" s="2"/>
      <c r="J28" s="2"/>
      <c r="K28" s="2"/>
      <c r="L28" s="1"/>
      <c r="M28" s="1"/>
      <c r="N28" s="1"/>
      <c r="O28" s="1"/>
      <c r="P28" s="1"/>
      <c r="Q28" s="1"/>
      <c r="R28" s="1"/>
    </row>
    <row r="29" spans="1:18" ht="36.25" x14ac:dyDescent="0.8">
      <c r="A29" s="2">
        <v>27</v>
      </c>
      <c r="B29" s="3">
        <v>45.37</v>
      </c>
      <c r="C29" s="2"/>
      <c r="D29" s="2"/>
      <c r="E29" s="2"/>
      <c r="F29" s="2"/>
      <c r="G29" s="2"/>
      <c r="H29" s="2"/>
      <c r="I29" s="2"/>
      <c r="J29" s="2"/>
      <c r="K29" s="2"/>
      <c r="L29" s="1"/>
      <c r="M29" s="1"/>
      <c r="N29" s="1"/>
      <c r="O29" s="1"/>
      <c r="P29" s="1"/>
      <c r="Q29" s="1"/>
      <c r="R29" s="1"/>
    </row>
    <row r="30" spans="1:18" ht="36.25" x14ac:dyDescent="0.8">
      <c r="A30" s="2">
        <v>28</v>
      </c>
      <c r="B30" s="3">
        <v>38.840000000000003</v>
      </c>
      <c r="C30" s="2"/>
      <c r="D30" s="2"/>
      <c r="E30" s="2"/>
      <c r="F30" s="2"/>
      <c r="G30" s="2"/>
      <c r="H30" s="2"/>
      <c r="I30" s="2"/>
      <c r="J30" s="2"/>
      <c r="K30" s="2"/>
      <c r="L30" s="1"/>
      <c r="M30" s="1"/>
      <c r="N30" s="1"/>
      <c r="O30" s="1"/>
      <c r="P30" s="1"/>
      <c r="Q30" s="1"/>
      <c r="R30" s="1"/>
    </row>
    <row r="31" spans="1:18" ht="36.25" x14ac:dyDescent="0.8">
      <c r="A31" s="2">
        <v>29</v>
      </c>
      <c r="B31" s="3">
        <v>39.69</v>
      </c>
      <c r="C31" s="2"/>
      <c r="D31" s="2"/>
      <c r="E31" s="2"/>
      <c r="F31" s="2"/>
      <c r="G31" s="2"/>
      <c r="H31" s="2"/>
      <c r="I31" s="2"/>
      <c r="J31" s="2"/>
      <c r="K31" s="2"/>
      <c r="L31" s="1"/>
      <c r="M31" s="1"/>
      <c r="N31" s="1"/>
      <c r="O31" s="1"/>
      <c r="P31" s="1"/>
      <c r="Q31" s="1"/>
      <c r="R31" s="1"/>
    </row>
    <row r="32" spans="1:18" ht="36.25" x14ac:dyDescent="0.8">
      <c r="A32" s="2">
        <v>30</v>
      </c>
      <c r="B32" s="3">
        <v>34.99</v>
      </c>
      <c r="C32" s="2"/>
      <c r="D32" s="2"/>
      <c r="E32" s="2"/>
      <c r="F32" s="2"/>
      <c r="G32" s="2"/>
      <c r="H32" s="2"/>
      <c r="I32" s="2"/>
      <c r="J32" s="2"/>
      <c r="K32" s="2"/>
      <c r="L32" s="1"/>
      <c r="M32" s="1"/>
      <c r="N32" s="1"/>
      <c r="O32" s="1"/>
      <c r="P32" s="1"/>
      <c r="Q32" s="1"/>
      <c r="R32" s="1"/>
    </row>
    <row r="33" spans="1:18" ht="36.25" x14ac:dyDescent="0.8">
      <c r="A33" s="2">
        <v>31</v>
      </c>
      <c r="B33" s="3">
        <v>32.21</v>
      </c>
      <c r="C33" s="2"/>
      <c r="D33" s="2"/>
      <c r="E33" s="2"/>
      <c r="F33" s="2"/>
      <c r="G33" s="2"/>
      <c r="H33" s="2"/>
      <c r="I33" s="2"/>
      <c r="J33" s="2"/>
      <c r="K33" s="2"/>
      <c r="L33" s="1"/>
      <c r="M33" s="1"/>
      <c r="N33" s="1"/>
      <c r="O33" s="1"/>
      <c r="P33" s="1"/>
      <c r="Q33" s="1"/>
      <c r="R33" s="1"/>
    </row>
    <row r="34" spans="1:18" ht="36.25" x14ac:dyDescent="0.8">
      <c r="A34" s="2"/>
      <c r="B34" s="3" t="s">
        <v>5</v>
      </c>
      <c r="C34" s="2"/>
      <c r="D34" s="2"/>
      <c r="E34" s="2"/>
      <c r="F34" s="2"/>
      <c r="G34" s="2"/>
      <c r="H34" s="2"/>
      <c r="I34" s="2"/>
      <c r="J34" s="2"/>
      <c r="K34" s="2"/>
      <c r="L34" s="1"/>
      <c r="M34" s="1"/>
      <c r="N34" s="1"/>
      <c r="O34" s="1"/>
      <c r="P34" s="1"/>
      <c r="Q34" s="1"/>
      <c r="R34" s="1"/>
    </row>
    <row r="35" spans="1:18" ht="31.25" x14ac:dyDescent="0.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"/>
      <c r="M35" s="1"/>
      <c r="N35" s="1"/>
      <c r="O35" s="1"/>
      <c r="P35" s="1"/>
      <c r="Q35" s="1"/>
      <c r="R35" s="1"/>
    </row>
    <row r="36" spans="1:18" ht="31.25" x14ac:dyDescent="0.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</row>
    <row r="37" spans="1:18" ht="31.25" x14ac:dyDescent="0.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"/>
      <c r="M37" s="1"/>
      <c r="N37" s="1"/>
      <c r="O37" s="1"/>
      <c r="P37" s="1"/>
      <c r="Q37" s="1"/>
      <c r="R37" s="1"/>
    </row>
    <row r="38" spans="1:18" ht="31.25" x14ac:dyDescent="0.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"/>
      <c r="M38" s="1"/>
      <c r="N38" s="1"/>
      <c r="O38" s="1"/>
      <c r="P38" s="1"/>
      <c r="Q38" s="1"/>
      <c r="R38" s="1"/>
    </row>
    <row r="39" spans="1:18" ht="31.25" x14ac:dyDescent="0.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</row>
    <row r="40" spans="1:18" ht="31.25" x14ac:dyDescent="0.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</row>
    <row r="41" spans="1:18" ht="31.25" x14ac:dyDescent="0.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</row>
    <row r="42" spans="1:18" ht="31.25" x14ac:dyDescent="0.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</row>
    <row r="43" spans="1:18" ht="31.25" x14ac:dyDescent="0.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</row>
    <row r="44" spans="1:18" ht="31.25" x14ac:dyDescent="0.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</row>
    <row r="45" spans="1:18" ht="31.25" x14ac:dyDescent="0.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</row>
    <row r="46" spans="1:18" ht="31.25" x14ac:dyDescent="0.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</row>
    <row r="47" spans="1:18" ht="31.25" x14ac:dyDescent="0.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</row>
    <row r="48" spans="1:18" ht="31.25" x14ac:dyDescent="0.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</row>
    <row r="49" spans="1:18" ht="31.25" x14ac:dyDescent="0.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</row>
    <row r="50" spans="1:18" ht="31.25" x14ac:dyDescent="0.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</row>
    <row r="51" spans="1:18" ht="31.25" x14ac:dyDescent="0.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</row>
    <row r="52" spans="1:18" ht="26.2" x14ac:dyDescent="0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6.2" x14ac:dyDescent="0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6.2" x14ac:dyDescent="0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6.2" x14ac:dyDescent="0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34"/>
  <sheetViews>
    <sheetView workbookViewId="0">
      <selection activeCell="E5" sqref="E5"/>
    </sheetView>
  </sheetViews>
  <sheetFormatPr defaultRowHeight="31.25" x14ac:dyDescent="0.7"/>
  <cols>
    <col min="1" max="1" width="16.1796875" customWidth="1"/>
    <col min="2" max="2" width="27.26953125" customWidth="1"/>
    <col min="3" max="3" width="18.1796875" customWidth="1"/>
    <col min="4" max="4" width="14" customWidth="1"/>
    <col min="5" max="5" width="16" customWidth="1"/>
    <col min="6" max="6" width="17" customWidth="1"/>
    <col min="7" max="7" width="17.26953125" customWidth="1"/>
    <col min="8" max="8" width="16.7265625" customWidth="1"/>
    <col min="9" max="9" width="19.453125" customWidth="1"/>
    <col min="10" max="10" width="16.81640625" customWidth="1"/>
    <col min="11" max="11" width="20.1796875" customWidth="1"/>
    <col min="12" max="12" width="20.7265625" customWidth="1"/>
    <col min="13" max="13" width="15" customWidth="1"/>
    <col min="14" max="14" width="17.81640625" customWidth="1"/>
    <col min="15" max="15" width="14.26953125" customWidth="1"/>
    <col min="16" max="16" width="16.1796875" customWidth="1"/>
    <col min="17" max="17" width="22.453125" customWidth="1"/>
    <col min="18" max="18" width="21.81640625" customWidth="1"/>
    <col min="19" max="19" width="25.81640625" customWidth="1"/>
    <col min="20" max="20" width="15.26953125" customWidth="1"/>
    <col min="21" max="21" width="23.81640625" customWidth="1"/>
    <col min="22" max="22" width="15" style="2" customWidth="1"/>
    <col min="24" max="24" width="15.81640625" customWidth="1"/>
    <col min="25" max="25" width="15.453125" customWidth="1"/>
    <col min="26" max="26" width="18.81640625" customWidth="1"/>
    <col min="27" max="27" width="23.1796875" customWidth="1"/>
    <col min="28" max="29" width="17.1796875" customWidth="1"/>
    <col min="30" max="30" width="18.1796875" customWidth="1"/>
  </cols>
  <sheetData>
    <row r="1" spans="1:30" s="7" customFormat="1" x14ac:dyDescent="0.7">
      <c r="A1" s="86" t="s">
        <v>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S1" s="86"/>
      <c r="T1" s="86"/>
    </row>
    <row r="2" spans="1:30" s="5" customFormat="1" x14ac:dyDescent="0.7">
      <c r="A2" s="6" t="s">
        <v>0</v>
      </c>
      <c r="B2" s="6" t="s">
        <v>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X2" s="6"/>
      <c r="Y2" s="6"/>
      <c r="Z2" s="6"/>
      <c r="AA2" s="6"/>
      <c r="AB2" s="6"/>
      <c r="AC2" s="6"/>
      <c r="AD2" s="6"/>
    </row>
    <row r="3" spans="1:30" x14ac:dyDescent="0.7">
      <c r="A3" s="2">
        <v>1</v>
      </c>
      <c r="B3" s="2">
        <v>120</v>
      </c>
      <c r="C3" s="2"/>
      <c r="D3" s="2"/>
      <c r="E3" s="2"/>
      <c r="F3" s="2"/>
      <c r="G3" s="2"/>
      <c r="H3" s="2"/>
      <c r="I3" s="2"/>
      <c r="J3" s="2"/>
      <c r="K3" s="25"/>
      <c r="L3" s="25"/>
      <c r="M3" s="25"/>
      <c r="N3" s="25"/>
      <c r="O3" s="25"/>
      <c r="P3" s="25"/>
      <c r="Q3" s="25"/>
      <c r="R3" s="25"/>
      <c r="S3" s="25"/>
      <c r="T3" s="2"/>
      <c r="U3" s="2"/>
      <c r="X3" s="2"/>
      <c r="Y3" s="2"/>
      <c r="Z3" s="2"/>
      <c r="AA3" s="2"/>
      <c r="AB3" s="2"/>
      <c r="AC3" s="2"/>
      <c r="AD3" s="6"/>
    </row>
    <row r="4" spans="1:30" x14ac:dyDescent="0.7">
      <c r="A4" s="2">
        <v>2</v>
      </c>
      <c r="B4" s="2">
        <v>124</v>
      </c>
      <c r="C4" s="2"/>
      <c r="D4" s="2"/>
      <c r="E4" s="2"/>
      <c r="F4" s="2"/>
      <c r="G4" s="2"/>
      <c r="H4" s="2"/>
      <c r="I4" s="2"/>
      <c r="J4" s="2"/>
      <c r="K4" s="2"/>
      <c r="L4" s="8"/>
      <c r="M4" s="2"/>
      <c r="N4" s="2"/>
      <c r="O4" s="2"/>
      <c r="P4" s="2"/>
      <c r="Q4" s="2"/>
      <c r="R4" s="2"/>
      <c r="S4" s="2"/>
      <c r="T4" s="2"/>
      <c r="U4" s="2"/>
      <c r="X4" s="2"/>
      <c r="Y4" s="2"/>
      <c r="Z4" s="2"/>
      <c r="AA4" s="2"/>
      <c r="AB4" s="2"/>
      <c r="AC4" s="2"/>
      <c r="AD4" s="6"/>
    </row>
    <row r="5" spans="1:30" x14ac:dyDescent="0.7">
      <c r="A5" s="2">
        <v>3</v>
      </c>
      <c r="B5" s="2">
        <v>122</v>
      </c>
      <c r="C5" s="2"/>
      <c r="D5" s="2"/>
      <c r="E5" s="2"/>
      <c r="F5" s="2"/>
      <c r="G5" s="2"/>
      <c r="H5" s="2"/>
      <c r="I5" s="2"/>
      <c r="J5" s="2"/>
      <c r="K5" s="2"/>
      <c r="L5" s="8"/>
      <c r="M5" s="2"/>
      <c r="N5" s="2"/>
      <c r="O5" s="2"/>
      <c r="P5" s="2"/>
      <c r="Q5" s="2"/>
      <c r="R5" s="2"/>
      <c r="S5" s="2"/>
      <c r="T5" s="2"/>
      <c r="U5" s="2"/>
      <c r="X5" s="2"/>
      <c r="Y5" s="2"/>
      <c r="Z5" s="2"/>
      <c r="AA5" s="2"/>
      <c r="AB5" s="2"/>
      <c r="AC5" s="2"/>
      <c r="AD5" s="6"/>
    </row>
    <row r="6" spans="1:30" x14ac:dyDescent="0.7">
      <c r="A6" s="2">
        <v>4</v>
      </c>
      <c r="B6" s="2">
        <v>123</v>
      </c>
      <c r="C6" s="2"/>
      <c r="D6" s="2"/>
      <c r="E6" s="2"/>
      <c r="F6" s="2"/>
      <c r="G6" s="2"/>
      <c r="H6" s="2"/>
      <c r="I6" s="2"/>
      <c r="J6" s="2"/>
      <c r="K6" s="2"/>
      <c r="L6" s="8"/>
      <c r="M6" s="2"/>
      <c r="N6" s="2"/>
      <c r="O6" s="2"/>
      <c r="P6" s="2"/>
      <c r="Q6" s="2"/>
      <c r="R6" s="2"/>
      <c r="S6" s="2"/>
      <c r="T6" s="2"/>
      <c r="U6" s="2"/>
      <c r="X6" s="2"/>
      <c r="Y6" s="2"/>
      <c r="Z6" s="2"/>
      <c r="AA6" s="2"/>
      <c r="AB6" s="2"/>
      <c r="AC6" s="2"/>
      <c r="AD6" s="6"/>
    </row>
    <row r="7" spans="1:30" x14ac:dyDescent="0.7">
      <c r="A7" s="2">
        <v>5</v>
      </c>
      <c r="B7" s="2">
        <v>125</v>
      </c>
      <c r="C7" s="2"/>
      <c r="D7" s="2"/>
      <c r="E7" s="2"/>
      <c r="F7" s="2"/>
      <c r="G7" s="2"/>
      <c r="H7" s="2"/>
      <c r="I7" s="2"/>
      <c r="J7" s="2"/>
      <c r="K7" s="2"/>
      <c r="L7" s="8"/>
      <c r="M7" s="2"/>
      <c r="N7" s="2"/>
      <c r="O7" s="2"/>
      <c r="P7" s="2"/>
      <c r="Q7" s="2"/>
      <c r="R7" s="2"/>
      <c r="S7" s="2"/>
      <c r="T7" s="2"/>
      <c r="U7" s="2"/>
      <c r="X7" s="2"/>
      <c r="Y7" s="2"/>
      <c r="Z7" s="2"/>
      <c r="AA7" s="2"/>
      <c r="AB7" s="2"/>
      <c r="AC7" s="2"/>
      <c r="AD7" s="6"/>
    </row>
    <row r="8" spans="1:30" x14ac:dyDescent="0.7">
      <c r="A8" s="2">
        <v>6</v>
      </c>
      <c r="B8" s="2">
        <v>128</v>
      </c>
      <c r="C8" s="2"/>
      <c r="D8" s="2"/>
      <c r="E8" s="2"/>
      <c r="F8" s="2"/>
      <c r="G8" s="2"/>
      <c r="H8" s="2"/>
      <c r="I8" s="2"/>
      <c r="J8" s="2"/>
      <c r="K8" s="2"/>
      <c r="L8" s="8"/>
      <c r="M8" s="2"/>
      <c r="N8" s="2"/>
      <c r="O8" s="2"/>
      <c r="P8" s="2"/>
      <c r="Q8" s="2"/>
      <c r="R8" s="2"/>
      <c r="S8" s="2"/>
      <c r="T8" s="2"/>
      <c r="U8" s="2"/>
      <c r="X8" s="2"/>
      <c r="Y8" s="2"/>
      <c r="Z8" s="2"/>
      <c r="AA8" s="2"/>
      <c r="AB8" s="2"/>
      <c r="AC8" s="2"/>
      <c r="AD8" s="6"/>
    </row>
    <row r="9" spans="1:30" x14ac:dyDescent="0.7">
      <c r="A9" s="2">
        <v>7</v>
      </c>
      <c r="B9" s="2">
        <v>129</v>
      </c>
      <c r="C9" s="2"/>
      <c r="D9" s="2"/>
      <c r="E9" s="2"/>
      <c r="F9" s="2"/>
      <c r="G9" s="2"/>
      <c r="H9" s="2"/>
      <c r="I9" s="2"/>
      <c r="J9" s="2"/>
      <c r="K9" s="2"/>
      <c r="L9" s="8"/>
      <c r="M9" s="2"/>
      <c r="N9" s="2"/>
      <c r="O9" s="2"/>
      <c r="P9" s="2"/>
      <c r="Q9" s="2"/>
      <c r="R9" s="2"/>
      <c r="S9" s="2"/>
      <c r="T9" s="2"/>
      <c r="U9" s="2"/>
      <c r="X9" s="2"/>
      <c r="Y9" s="2"/>
      <c r="Z9" s="2"/>
      <c r="AA9" s="2"/>
      <c r="AB9" s="2"/>
      <c r="AC9" s="2"/>
      <c r="AD9" s="6"/>
    </row>
    <row r="10" spans="1:30" x14ac:dyDescent="0.7">
      <c r="A10" s="2">
        <v>8</v>
      </c>
      <c r="B10" s="2">
        <v>127</v>
      </c>
      <c r="C10" s="2"/>
      <c r="D10" s="2"/>
      <c r="E10" s="2"/>
      <c r="F10" s="2"/>
      <c r="G10" s="2"/>
      <c r="H10" s="2"/>
      <c r="I10" s="2"/>
      <c r="J10" s="2"/>
      <c r="K10" s="2"/>
      <c r="L10" s="8"/>
      <c r="M10" s="2"/>
      <c r="N10" s="2"/>
      <c r="O10" s="2"/>
      <c r="P10" s="2"/>
      <c r="Q10" s="2"/>
      <c r="R10" s="2"/>
      <c r="S10" s="2"/>
      <c r="T10" s="2"/>
      <c r="U10" s="2"/>
      <c r="X10" s="2"/>
      <c r="Y10" s="2"/>
      <c r="Z10" s="2"/>
      <c r="AA10" s="2"/>
      <c r="AB10" s="2"/>
      <c r="AC10" s="2"/>
      <c r="AD10" s="6"/>
    </row>
    <row r="11" spans="1:30" x14ac:dyDescent="0.7">
      <c r="A11" s="2">
        <v>9</v>
      </c>
      <c r="B11" s="2">
        <v>129</v>
      </c>
      <c r="C11" s="2"/>
      <c r="D11" s="2"/>
      <c r="E11" s="2"/>
      <c r="F11" s="2"/>
      <c r="G11" s="2"/>
      <c r="H11" s="2"/>
      <c r="I11" s="2"/>
      <c r="J11" s="2"/>
      <c r="K11" s="2"/>
      <c r="L11" s="8"/>
      <c r="M11" s="2"/>
      <c r="N11" s="2"/>
      <c r="O11" s="2"/>
      <c r="P11" s="2"/>
      <c r="Q11" s="2"/>
      <c r="R11" s="2"/>
      <c r="S11" s="2"/>
      <c r="T11" s="2"/>
      <c r="U11" s="2"/>
      <c r="X11" s="2"/>
      <c r="Y11" s="2"/>
      <c r="Z11" s="2"/>
      <c r="AA11" s="2"/>
      <c r="AB11" s="2"/>
      <c r="AC11" s="2"/>
      <c r="AD11" s="6"/>
    </row>
    <row r="12" spans="1:30" x14ac:dyDescent="0.7">
      <c r="A12" s="2">
        <v>10</v>
      </c>
      <c r="B12" s="2">
        <v>128</v>
      </c>
      <c r="C12" s="2"/>
      <c r="D12" s="2"/>
      <c r="E12" s="2"/>
      <c r="F12" s="2"/>
      <c r="G12" s="2"/>
      <c r="H12" s="2"/>
      <c r="I12" s="2"/>
      <c r="J12" s="2"/>
      <c r="K12" s="2"/>
      <c r="L12" s="8"/>
      <c r="M12" s="2"/>
      <c r="N12" s="2"/>
      <c r="O12" s="2"/>
      <c r="P12" s="2"/>
      <c r="Q12" s="2"/>
      <c r="R12" s="2"/>
      <c r="S12" s="2"/>
      <c r="T12" s="2"/>
      <c r="U12" s="2"/>
      <c r="X12" s="2"/>
      <c r="Y12" s="2"/>
      <c r="Z12" s="2"/>
      <c r="AA12" s="2"/>
      <c r="AB12" s="2"/>
      <c r="AC12" s="2"/>
      <c r="AD12" s="6"/>
    </row>
    <row r="13" spans="1:30" x14ac:dyDescent="0.7">
      <c r="A13" s="2">
        <v>11</v>
      </c>
      <c r="B13" s="2">
        <v>130</v>
      </c>
      <c r="C13" s="2"/>
      <c r="D13" s="2"/>
      <c r="E13" s="2"/>
      <c r="F13" s="2"/>
      <c r="G13" s="2"/>
      <c r="H13" s="2"/>
      <c r="I13" s="2"/>
      <c r="J13" s="2"/>
      <c r="K13" s="2"/>
      <c r="L13" s="8"/>
      <c r="M13" s="2"/>
      <c r="N13" s="2"/>
      <c r="O13" s="2"/>
      <c r="P13" s="2"/>
      <c r="Q13" s="2"/>
      <c r="R13" s="2"/>
      <c r="S13" s="2"/>
      <c r="T13" s="2"/>
      <c r="U13" s="2"/>
      <c r="X13" s="2"/>
      <c r="Y13" s="2"/>
      <c r="Z13" s="2"/>
      <c r="AA13" s="2"/>
      <c r="AB13" s="2"/>
      <c r="AC13" s="2"/>
      <c r="AD13" s="6"/>
    </row>
    <row r="14" spans="1:30" x14ac:dyDescent="0.7">
      <c r="A14" s="2">
        <v>12</v>
      </c>
      <c r="B14" s="2">
        <v>132</v>
      </c>
      <c r="C14" s="2"/>
      <c r="D14" s="2"/>
      <c r="E14" s="2"/>
      <c r="F14" s="2"/>
      <c r="G14" s="2"/>
      <c r="H14" s="2"/>
      <c r="I14" s="2"/>
      <c r="J14" s="2"/>
      <c r="K14" s="2"/>
      <c r="L14" s="8"/>
      <c r="M14" s="2"/>
      <c r="N14" s="2"/>
      <c r="O14" s="2"/>
      <c r="P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6"/>
    </row>
    <row r="15" spans="1:30" x14ac:dyDescent="0.7">
      <c r="A15" s="2">
        <v>13</v>
      </c>
      <c r="B15" s="2">
        <v>131</v>
      </c>
      <c r="C15" s="2"/>
      <c r="D15" s="2"/>
      <c r="E15" s="2"/>
      <c r="F15" s="2"/>
      <c r="G15" s="2"/>
      <c r="H15" s="2"/>
      <c r="I15" s="2"/>
      <c r="J15" s="2"/>
      <c r="K15" s="2"/>
      <c r="L15" s="8"/>
      <c r="M15" s="2"/>
      <c r="N15" s="2"/>
      <c r="O15" s="2"/>
      <c r="P15" s="2"/>
      <c r="Q15" s="2"/>
      <c r="R15" s="2"/>
      <c r="S15" s="2"/>
      <c r="T15" s="2"/>
      <c r="U15" s="2"/>
      <c r="X15" s="2"/>
      <c r="Y15" s="2"/>
      <c r="Z15" s="2"/>
      <c r="AA15" s="2"/>
      <c r="AB15" s="2"/>
      <c r="AC15" s="2"/>
      <c r="AD15" s="6"/>
    </row>
    <row r="16" spans="1:30" x14ac:dyDescent="0.7">
      <c r="A16" s="2">
        <v>14</v>
      </c>
      <c r="B16" s="2">
        <v>132</v>
      </c>
      <c r="C16" s="2"/>
      <c r="D16" s="2"/>
      <c r="E16" s="2"/>
      <c r="F16" s="2"/>
      <c r="G16" s="2"/>
      <c r="H16" s="2"/>
      <c r="I16" s="2"/>
      <c r="J16" s="2"/>
      <c r="K16" s="2"/>
      <c r="L16" s="8"/>
      <c r="M16" s="2"/>
      <c r="N16" s="2"/>
      <c r="O16" s="2"/>
      <c r="P16" s="2"/>
      <c r="Q16" s="2"/>
      <c r="R16" s="2"/>
      <c r="S16" s="2"/>
      <c r="T16" s="2"/>
      <c r="U16" s="2"/>
      <c r="X16" s="2"/>
      <c r="Y16" s="2"/>
      <c r="Z16" s="2"/>
      <c r="AA16" s="2"/>
      <c r="AB16" s="2"/>
      <c r="AC16" s="2"/>
      <c r="AD16" s="6"/>
    </row>
    <row r="17" spans="1:30" x14ac:dyDescent="0.7">
      <c r="A17" s="2">
        <v>15</v>
      </c>
      <c r="B17" s="2">
        <v>133</v>
      </c>
      <c r="C17" s="2"/>
      <c r="D17" s="2"/>
      <c r="E17" s="2"/>
      <c r="F17" s="2"/>
      <c r="G17" s="2"/>
      <c r="H17" s="2"/>
      <c r="I17" s="2"/>
      <c r="J17" s="2"/>
      <c r="K17" s="2"/>
      <c r="L17" s="8"/>
      <c r="M17" s="2"/>
      <c r="N17" s="2"/>
      <c r="O17" s="2"/>
      <c r="P17" s="2"/>
      <c r="Q17" s="2"/>
      <c r="R17" s="2"/>
      <c r="S17" s="2"/>
      <c r="T17" s="2"/>
      <c r="U17" s="2"/>
      <c r="X17" s="2"/>
      <c r="Y17" s="2"/>
      <c r="Z17" s="2"/>
      <c r="AA17" s="2"/>
      <c r="AB17" s="2"/>
      <c r="AC17" s="2"/>
      <c r="AD17" s="6"/>
    </row>
    <row r="18" spans="1:30" x14ac:dyDescent="0.7">
      <c r="A18" s="2">
        <v>16</v>
      </c>
      <c r="B18" s="2">
        <v>130</v>
      </c>
      <c r="C18" s="2"/>
      <c r="D18" s="2"/>
      <c r="E18" s="2"/>
      <c r="F18" s="2"/>
      <c r="G18" s="2"/>
      <c r="H18" s="2"/>
      <c r="I18" s="2"/>
      <c r="J18" s="2"/>
      <c r="K18" s="2"/>
      <c r="L18" s="8"/>
      <c r="M18" s="2"/>
      <c r="N18" s="2"/>
      <c r="O18" s="2"/>
      <c r="P18" s="2"/>
      <c r="Q18" s="2"/>
      <c r="R18" s="2"/>
      <c r="S18" s="2"/>
      <c r="T18" s="2"/>
      <c r="U18" s="2"/>
      <c r="X18" s="2"/>
      <c r="Y18" s="2"/>
      <c r="Z18" s="2"/>
      <c r="AA18" s="2"/>
      <c r="AB18" s="2"/>
      <c r="AC18" s="2"/>
      <c r="AD18" s="6"/>
    </row>
    <row r="19" spans="1:30" x14ac:dyDescent="0.7">
      <c r="A19" s="2">
        <v>17</v>
      </c>
      <c r="B19" s="2">
        <v>132</v>
      </c>
      <c r="C19" s="2"/>
      <c r="D19" s="2"/>
      <c r="E19" s="2"/>
      <c r="F19" s="2"/>
      <c r="G19" s="2"/>
      <c r="H19" s="2"/>
      <c r="I19" s="2"/>
      <c r="J19" s="2"/>
      <c r="K19" s="2"/>
      <c r="L19" s="8"/>
      <c r="M19" s="2"/>
      <c r="N19" s="2"/>
      <c r="O19" s="2"/>
      <c r="P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6"/>
    </row>
    <row r="20" spans="1:30" x14ac:dyDescent="0.7">
      <c r="A20" s="2">
        <v>18</v>
      </c>
      <c r="B20" s="2">
        <v>134</v>
      </c>
      <c r="C20" s="2"/>
      <c r="D20" s="2"/>
      <c r="E20" s="2"/>
      <c r="F20" s="2"/>
      <c r="G20" s="2"/>
      <c r="H20" s="2"/>
      <c r="I20" s="2"/>
      <c r="J20" s="2"/>
      <c r="K20" s="2"/>
      <c r="L20" s="8"/>
      <c r="M20" s="2"/>
      <c r="N20" s="2"/>
      <c r="O20" s="2"/>
      <c r="P20" s="2"/>
      <c r="Q20" s="2"/>
      <c r="R20" s="2"/>
      <c r="S20" s="2"/>
      <c r="T20" s="2"/>
      <c r="U20" s="2"/>
      <c r="X20" s="2"/>
      <c r="Y20" s="2"/>
      <c r="Z20" s="2"/>
      <c r="AA20" s="2"/>
      <c r="AB20" s="2"/>
      <c r="AC20" s="2"/>
      <c r="AD20" s="6"/>
    </row>
    <row r="21" spans="1:30" x14ac:dyDescent="0.7">
      <c r="A21" s="2">
        <v>19</v>
      </c>
      <c r="B21" s="2">
        <v>134</v>
      </c>
      <c r="C21" s="2"/>
      <c r="D21" s="2"/>
      <c r="E21" s="2"/>
      <c r="F21" s="2"/>
      <c r="G21" s="2"/>
      <c r="H21" s="2"/>
      <c r="I21" s="2"/>
      <c r="J21" s="2"/>
      <c r="K21" s="2"/>
      <c r="L21" s="8"/>
      <c r="M21" s="2"/>
      <c r="N21" s="2"/>
      <c r="O21" s="2"/>
      <c r="P21" s="2"/>
      <c r="Q21" s="2"/>
      <c r="R21" s="2"/>
      <c r="S21" s="2"/>
      <c r="T21" s="2"/>
      <c r="U21" s="2"/>
      <c r="X21" s="2"/>
      <c r="Y21" s="2"/>
      <c r="Z21" s="2"/>
      <c r="AA21" s="2"/>
      <c r="AB21" s="2"/>
      <c r="AC21" s="2"/>
      <c r="AD21" s="6"/>
    </row>
    <row r="22" spans="1:30" x14ac:dyDescent="0.7">
      <c r="A22" s="2">
        <v>20</v>
      </c>
      <c r="B22" s="2">
        <v>133</v>
      </c>
      <c r="C22" s="2"/>
      <c r="D22" s="2"/>
      <c r="E22" s="2"/>
      <c r="F22" s="2"/>
      <c r="G22" s="2"/>
      <c r="H22" s="2"/>
      <c r="I22" s="2"/>
      <c r="J22" s="2"/>
      <c r="K22" s="2"/>
      <c r="L22" s="8"/>
      <c r="M22" s="2"/>
      <c r="N22" s="2"/>
      <c r="O22" s="2"/>
      <c r="P22" s="2"/>
      <c r="Q22" s="2"/>
      <c r="R22" s="2"/>
      <c r="S22" s="2"/>
      <c r="T22" s="2"/>
      <c r="U22" s="2"/>
      <c r="X22" s="2"/>
      <c r="Y22" s="2"/>
      <c r="Z22" s="2"/>
      <c r="AA22" s="2"/>
      <c r="AB22" s="2"/>
      <c r="AC22" s="2"/>
      <c r="AD22" s="6"/>
    </row>
    <row r="23" spans="1:30" x14ac:dyDescent="0.7">
      <c r="A23" s="2">
        <v>21</v>
      </c>
      <c r="B23" s="2">
        <v>131</v>
      </c>
      <c r="C23" s="2"/>
      <c r="D23" s="2"/>
      <c r="E23" s="2"/>
      <c r="F23" s="2"/>
      <c r="G23" s="2"/>
      <c r="H23" s="2"/>
      <c r="I23" s="2"/>
      <c r="J23" s="2"/>
      <c r="K23" s="2"/>
      <c r="L23" s="8"/>
      <c r="M23" s="2"/>
      <c r="N23" s="2"/>
      <c r="O23" s="2"/>
      <c r="P23" s="2"/>
      <c r="Q23" s="2"/>
      <c r="R23" s="2"/>
      <c r="S23" s="2"/>
      <c r="T23" s="2"/>
      <c r="U23" s="2"/>
      <c r="X23" s="2"/>
      <c r="Y23" s="2"/>
      <c r="Z23" s="2"/>
      <c r="AA23" s="2"/>
      <c r="AB23" s="2"/>
      <c r="AC23" s="2"/>
      <c r="AD23" s="6"/>
    </row>
    <row r="24" spans="1:30" x14ac:dyDescent="0.7">
      <c r="A24" s="2">
        <v>22</v>
      </c>
      <c r="B24" s="2">
        <v>135</v>
      </c>
      <c r="C24" s="2"/>
      <c r="D24" s="2"/>
      <c r="E24" s="2"/>
      <c r="F24" s="2"/>
      <c r="G24" s="2"/>
      <c r="H24" s="2"/>
      <c r="I24" s="2"/>
      <c r="J24" s="2"/>
      <c r="K24" s="2"/>
      <c r="L24" s="8"/>
      <c r="M24" s="2"/>
      <c r="N24" s="2"/>
      <c r="O24" s="2"/>
      <c r="P24" s="2"/>
      <c r="Q24" s="2"/>
      <c r="R24" s="2"/>
      <c r="S24" s="2"/>
      <c r="T24" s="2"/>
      <c r="U24" s="2"/>
      <c r="X24" s="2"/>
      <c r="Y24" s="2"/>
      <c r="Z24" s="2"/>
      <c r="AA24" s="2"/>
      <c r="AB24" s="2"/>
      <c r="AC24" s="2"/>
      <c r="AD24" s="6"/>
    </row>
    <row r="25" spans="1:30" x14ac:dyDescent="0.7">
      <c r="A25" s="2">
        <v>23</v>
      </c>
      <c r="B25" s="2">
        <v>137</v>
      </c>
      <c r="C25" s="2"/>
      <c r="D25" s="2"/>
      <c r="E25" s="2"/>
      <c r="F25" s="2"/>
      <c r="G25" s="2"/>
      <c r="H25" s="2"/>
      <c r="I25" s="2"/>
      <c r="J25" s="2"/>
      <c r="K25" s="2"/>
      <c r="L25" s="8"/>
      <c r="M25" s="2"/>
      <c r="N25" s="2"/>
      <c r="O25" s="2"/>
      <c r="P25" s="2"/>
      <c r="Q25" s="2"/>
      <c r="R25" s="2"/>
      <c r="S25" s="2"/>
      <c r="T25" s="2"/>
      <c r="U25" s="2"/>
      <c r="X25" s="2"/>
      <c r="Y25" s="2"/>
      <c r="Z25" s="2"/>
      <c r="AA25" s="2"/>
      <c r="AB25" s="2"/>
      <c r="AC25" s="2"/>
      <c r="AD25" s="6"/>
    </row>
    <row r="26" spans="1:30" x14ac:dyDescent="0.7">
      <c r="A26" s="2">
        <v>24</v>
      </c>
      <c r="B26" s="2">
        <v>138</v>
      </c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2"/>
      <c r="O26" s="2"/>
      <c r="P26" s="2"/>
      <c r="Q26" s="2"/>
      <c r="R26" s="2"/>
      <c r="S26" s="2"/>
      <c r="T26" s="2"/>
      <c r="U26" s="2"/>
      <c r="X26" s="2"/>
      <c r="Y26" s="2"/>
      <c r="Z26" s="2"/>
      <c r="AA26" s="2"/>
      <c r="AB26" s="2"/>
      <c r="AC26" s="2"/>
      <c r="AD26" s="6"/>
    </row>
    <row r="27" spans="1:30" s="2" customFormat="1" x14ac:dyDescent="0.7"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U27" s="6"/>
      <c r="AA27" s="6"/>
      <c r="AD27" s="13"/>
    </row>
    <row r="28" spans="1:30" s="2" customFormat="1" x14ac:dyDescent="0.7">
      <c r="A28" s="2" t="s">
        <v>5</v>
      </c>
      <c r="B28" s="2" t="s">
        <v>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U28" s="6"/>
      <c r="AA28" s="6"/>
      <c r="AD28" s="13"/>
    </row>
    <row r="29" spans="1:30" s="2" customFormat="1" x14ac:dyDescent="0.7">
      <c r="A29" s="2" t="s">
        <v>5</v>
      </c>
      <c r="B29" s="2" t="s">
        <v>5</v>
      </c>
      <c r="C29" s="10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U29" s="11" t="e">
        <f>STDEV(U4:U26)</f>
        <v>#DIV/0!</v>
      </c>
      <c r="AA29" s="11"/>
      <c r="AD29" s="6"/>
    </row>
    <row r="30" spans="1:30" s="2" customFormat="1" x14ac:dyDescent="0.7">
      <c r="U30" s="11" t="s">
        <v>10</v>
      </c>
      <c r="AA30" s="11"/>
      <c r="AD30" s="6"/>
    </row>
    <row r="31" spans="1:30" s="2" customFormat="1" ht="33.75" x14ac:dyDescent="0.75">
      <c r="AD31" s="12"/>
    </row>
    <row r="32" spans="1:30" x14ac:dyDescent="0.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</sheetData>
  <mergeCells count="7">
    <mergeCell ref="O1:Q1"/>
    <mergeCell ref="S1:T1"/>
    <mergeCell ref="A1:B1"/>
    <mergeCell ref="C1:E1"/>
    <mergeCell ref="F1:H1"/>
    <mergeCell ref="I1:K1"/>
    <mergeCell ref="L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4"/>
  <sheetViews>
    <sheetView workbookViewId="0">
      <selection activeCell="F6" sqref="F6"/>
    </sheetView>
  </sheetViews>
  <sheetFormatPr defaultRowHeight="14.6" x14ac:dyDescent="0.35"/>
  <cols>
    <col min="2" max="2" width="10.7265625" customWidth="1"/>
    <col min="3" max="3" width="11.54296875" customWidth="1"/>
    <col min="4" max="4" width="13.81640625" customWidth="1"/>
  </cols>
  <sheetData>
    <row r="1" spans="1:4" ht="29.2" thickBot="1" x14ac:dyDescent="0.7">
      <c r="A1" s="24" t="s">
        <v>14</v>
      </c>
      <c r="B1" s="24"/>
      <c r="C1" s="24"/>
      <c r="D1" s="24"/>
    </row>
    <row r="2" spans="1:4" ht="28.7" x14ac:dyDescent="0.65">
      <c r="A2" s="16" t="s">
        <v>0</v>
      </c>
      <c r="B2" s="16" t="s">
        <v>13</v>
      </c>
      <c r="C2" s="16" t="s">
        <v>12</v>
      </c>
      <c r="D2" s="16" t="s">
        <v>11</v>
      </c>
    </row>
    <row r="3" spans="1:4" ht="28.7" x14ac:dyDescent="0.65">
      <c r="A3" s="14">
        <v>1</v>
      </c>
      <c r="B3" s="14">
        <v>1</v>
      </c>
      <c r="C3" s="14">
        <v>1</v>
      </c>
      <c r="D3" s="21">
        <v>9.9</v>
      </c>
    </row>
    <row r="4" spans="1:4" ht="28.7" x14ac:dyDescent="0.65">
      <c r="A4" s="14">
        <v>2</v>
      </c>
      <c r="B4" s="14">
        <v>1</v>
      </c>
      <c r="C4" s="14">
        <v>2</v>
      </c>
      <c r="D4" s="21">
        <v>9.5</v>
      </c>
    </row>
    <row r="5" spans="1:4" ht="28.7" x14ac:dyDescent="0.65">
      <c r="A5" s="18">
        <v>3</v>
      </c>
      <c r="B5" s="18">
        <v>1</v>
      </c>
      <c r="C5" s="18">
        <v>3</v>
      </c>
      <c r="D5" s="22">
        <v>8.3000000000000007</v>
      </c>
    </row>
    <row r="6" spans="1:4" ht="28.7" x14ac:dyDescent="0.65">
      <c r="A6" s="18">
        <v>4</v>
      </c>
      <c r="B6" s="18">
        <v>1</v>
      </c>
      <c r="C6" s="18">
        <v>4</v>
      </c>
      <c r="D6" s="22">
        <v>8.6999999999999993</v>
      </c>
    </row>
    <row r="7" spans="1:4" ht="28.7" x14ac:dyDescent="0.65">
      <c r="A7" s="19">
        <v>5</v>
      </c>
      <c r="B7" s="19">
        <v>2</v>
      </c>
      <c r="C7" s="19">
        <v>1</v>
      </c>
      <c r="D7" s="23">
        <v>9.9</v>
      </c>
    </row>
    <row r="8" spans="1:4" ht="28.7" x14ac:dyDescent="0.65">
      <c r="A8" s="19">
        <v>6</v>
      </c>
      <c r="B8" s="19">
        <v>2</v>
      </c>
      <c r="C8" s="19">
        <v>2</v>
      </c>
      <c r="D8" s="23">
        <v>8.8000000000000007</v>
      </c>
    </row>
    <row r="9" spans="1:4" ht="28.7" x14ac:dyDescent="0.65">
      <c r="A9" s="19">
        <v>7</v>
      </c>
      <c r="B9" s="19">
        <v>2</v>
      </c>
      <c r="C9" s="19">
        <v>3</v>
      </c>
      <c r="D9" s="23">
        <v>7</v>
      </c>
    </row>
    <row r="10" spans="1:4" ht="28.7" x14ac:dyDescent="0.65">
      <c r="A10" s="19">
        <v>8</v>
      </c>
      <c r="B10" s="19">
        <v>2</v>
      </c>
      <c r="C10" s="19">
        <v>4</v>
      </c>
      <c r="D10" s="23">
        <v>7.9</v>
      </c>
    </row>
    <row r="11" spans="1:4" ht="28.7" x14ac:dyDescent="0.65">
      <c r="A11" s="18">
        <v>9</v>
      </c>
      <c r="B11" s="18">
        <v>3</v>
      </c>
      <c r="C11" s="18">
        <v>1</v>
      </c>
      <c r="D11" s="22">
        <v>9.3000000000000007</v>
      </c>
    </row>
    <row r="12" spans="1:4" ht="28.7" x14ac:dyDescent="0.65">
      <c r="A12" s="18">
        <v>10</v>
      </c>
      <c r="B12" s="18">
        <v>3</v>
      </c>
      <c r="C12" s="18">
        <v>2</v>
      </c>
      <c r="D12" s="22">
        <v>7.5</v>
      </c>
    </row>
    <row r="13" spans="1:4" ht="28.7" x14ac:dyDescent="0.65">
      <c r="A13" s="18">
        <v>11</v>
      </c>
      <c r="B13" s="18">
        <v>3</v>
      </c>
      <c r="C13" s="18">
        <v>3</v>
      </c>
      <c r="D13" s="22">
        <v>6.9</v>
      </c>
    </row>
    <row r="14" spans="1:4" ht="28.7" x14ac:dyDescent="0.65">
      <c r="A14" s="14">
        <v>12</v>
      </c>
      <c r="B14" s="14">
        <v>3</v>
      </c>
      <c r="C14" s="14">
        <v>4</v>
      </c>
      <c r="D14" s="21">
        <v>6.9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9"/>
  <sheetViews>
    <sheetView workbookViewId="0">
      <selection activeCell="F5" sqref="F5"/>
    </sheetView>
  </sheetViews>
  <sheetFormatPr defaultRowHeight="14.6" x14ac:dyDescent="0.35"/>
  <cols>
    <col min="1" max="1" width="14.26953125" bestFit="1" customWidth="1"/>
    <col min="3" max="3" width="11.26953125" customWidth="1"/>
    <col min="4" max="4" width="13.453125" customWidth="1"/>
    <col min="5" max="5" width="15" customWidth="1"/>
    <col min="6" max="6" width="18.54296875" customWidth="1"/>
    <col min="7" max="7" width="18.1796875" customWidth="1"/>
    <col min="8" max="8" width="18.26953125" customWidth="1"/>
    <col min="9" max="9" width="15" customWidth="1"/>
    <col min="10" max="10" width="14.81640625" customWidth="1"/>
    <col min="11" max="11" width="14.1796875" customWidth="1"/>
    <col min="12" max="12" width="14.453125" customWidth="1"/>
  </cols>
  <sheetData>
    <row r="1" spans="1:32" s="24" customFormat="1" ht="29.2" thickBot="1" x14ac:dyDescent="0.7">
      <c r="A1" s="24" t="s">
        <v>14</v>
      </c>
    </row>
    <row r="2" spans="1:32" s="17" customFormat="1" ht="28.7" x14ac:dyDescent="0.65">
      <c r="A2" s="16" t="s">
        <v>0</v>
      </c>
      <c r="B2" s="16" t="s">
        <v>13</v>
      </c>
      <c r="C2" s="16" t="s">
        <v>12</v>
      </c>
      <c r="D2" s="16" t="s">
        <v>11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32" ht="28.7" x14ac:dyDescent="0.65">
      <c r="A3" s="14">
        <v>1</v>
      </c>
      <c r="B3" s="14">
        <v>1</v>
      </c>
      <c r="C3" s="14">
        <v>1</v>
      </c>
      <c r="D3" s="21">
        <v>9.9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32" ht="28.7" x14ac:dyDescent="0.65">
      <c r="A4" s="14">
        <v>2</v>
      </c>
      <c r="B4" s="14">
        <v>1</v>
      </c>
      <c r="C4" s="14">
        <v>2</v>
      </c>
      <c r="D4" s="21">
        <v>9.5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8"/>
      <c r="P4" s="18"/>
      <c r="Q4" s="18"/>
      <c r="R4" s="18"/>
      <c r="S4" s="18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</row>
    <row r="5" spans="1:32" ht="28.7" x14ac:dyDescent="0.65">
      <c r="A5" s="18">
        <v>3</v>
      </c>
      <c r="B5" s="18">
        <v>1</v>
      </c>
      <c r="C5" s="18">
        <v>3</v>
      </c>
      <c r="D5" s="22">
        <v>8.3000000000000007</v>
      </c>
      <c r="E5" s="18"/>
      <c r="F5" s="18"/>
      <c r="G5" s="18"/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</row>
    <row r="6" spans="1:32" ht="28.7" x14ac:dyDescent="0.65">
      <c r="A6" s="18">
        <v>4</v>
      </c>
      <c r="B6" s="18">
        <v>1</v>
      </c>
      <c r="C6" s="18">
        <v>4</v>
      </c>
      <c r="D6" s="22">
        <v>8.6999999999999993</v>
      </c>
      <c r="E6" s="18"/>
      <c r="F6" s="18"/>
      <c r="G6" s="18"/>
      <c r="H6" s="18"/>
      <c r="I6" s="19"/>
      <c r="J6" s="18"/>
      <c r="K6" s="18"/>
      <c r="L6" s="18"/>
      <c r="M6" s="18"/>
      <c r="N6" s="18"/>
      <c r="O6" s="18"/>
      <c r="P6" s="18"/>
      <c r="Q6" s="18"/>
      <c r="R6" s="18"/>
      <c r="S6" s="18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</row>
    <row r="7" spans="1:32" s="15" customFormat="1" ht="28.7" x14ac:dyDescent="0.65">
      <c r="A7" s="19">
        <v>5</v>
      </c>
      <c r="B7" s="19">
        <v>2</v>
      </c>
      <c r="C7" s="19">
        <v>1</v>
      </c>
      <c r="D7" s="23">
        <v>9.9</v>
      </c>
      <c r="E7" s="19"/>
      <c r="F7" s="19"/>
      <c r="G7" s="19"/>
      <c r="H7" s="19"/>
      <c r="I7" s="19"/>
      <c r="J7" s="18"/>
      <c r="K7" s="18"/>
      <c r="L7" s="19"/>
      <c r="M7" s="19"/>
      <c r="N7" s="19"/>
      <c r="O7" s="19"/>
      <c r="P7" s="19"/>
      <c r="Q7" s="19"/>
      <c r="R7" s="19"/>
      <c r="S7" s="19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</row>
    <row r="8" spans="1:32" s="15" customFormat="1" ht="28.7" x14ac:dyDescent="0.65">
      <c r="A8" s="19">
        <v>6</v>
      </c>
      <c r="B8" s="19">
        <v>2</v>
      </c>
      <c r="C8" s="19">
        <v>2</v>
      </c>
      <c r="D8" s="23">
        <v>8.8000000000000007</v>
      </c>
      <c r="E8" s="19"/>
      <c r="F8" s="19"/>
      <c r="G8" s="19"/>
      <c r="H8" s="19"/>
      <c r="I8" s="19"/>
      <c r="J8" s="18"/>
      <c r="K8" s="18"/>
      <c r="L8" s="19"/>
      <c r="M8" s="19"/>
      <c r="N8" s="19"/>
      <c r="O8" s="19"/>
      <c r="P8" s="19"/>
      <c r="Q8" s="19"/>
      <c r="R8" s="19"/>
      <c r="S8" s="19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</row>
    <row r="9" spans="1:32" s="15" customFormat="1" ht="28.7" x14ac:dyDescent="0.65">
      <c r="A9" s="19">
        <v>7</v>
      </c>
      <c r="B9" s="19">
        <v>2</v>
      </c>
      <c r="C9" s="19">
        <v>3</v>
      </c>
      <c r="D9" s="23">
        <v>7</v>
      </c>
      <c r="E9" s="19"/>
      <c r="F9" s="19"/>
      <c r="G9" s="19"/>
      <c r="H9" s="19"/>
      <c r="I9" s="19"/>
      <c r="J9" s="18"/>
      <c r="K9" s="18"/>
      <c r="L9" s="19"/>
      <c r="M9" s="19"/>
      <c r="N9" s="19"/>
      <c r="O9" s="19"/>
      <c r="P9" s="19"/>
      <c r="Q9" s="19"/>
      <c r="R9" s="19"/>
      <c r="S9" s="19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  <row r="10" spans="1:32" s="15" customFormat="1" ht="28.7" x14ac:dyDescent="0.65">
      <c r="A10" s="19">
        <v>8</v>
      </c>
      <c r="B10" s="19">
        <v>2</v>
      </c>
      <c r="C10" s="19">
        <v>4</v>
      </c>
      <c r="D10" s="23">
        <v>7.9</v>
      </c>
      <c r="E10" s="19"/>
      <c r="F10" s="19"/>
      <c r="G10" s="19"/>
      <c r="H10" s="19"/>
      <c r="I10" s="19"/>
      <c r="J10" s="18"/>
      <c r="K10" s="18"/>
      <c r="L10" s="19"/>
      <c r="M10" s="19"/>
      <c r="N10" s="19"/>
      <c r="O10" s="19"/>
      <c r="P10" s="19"/>
      <c r="Q10" s="19"/>
      <c r="R10" s="19"/>
      <c r="S10" s="19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</row>
    <row r="11" spans="1:32" ht="28.7" x14ac:dyDescent="0.65">
      <c r="A11" s="18">
        <v>9</v>
      </c>
      <c r="B11" s="18">
        <v>3</v>
      </c>
      <c r="C11" s="18">
        <v>1</v>
      </c>
      <c r="D11" s="22">
        <v>9.3000000000000007</v>
      </c>
      <c r="E11" s="18"/>
      <c r="F11" s="18"/>
      <c r="G11" s="18"/>
      <c r="H11" s="18"/>
      <c r="I11" s="19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</row>
    <row r="12" spans="1:32" ht="28.7" x14ac:dyDescent="0.65">
      <c r="A12" s="18">
        <v>10</v>
      </c>
      <c r="B12" s="18">
        <v>3</v>
      </c>
      <c r="C12" s="18">
        <v>2</v>
      </c>
      <c r="D12" s="22">
        <v>7.5</v>
      </c>
      <c r="E12" s="18"/>
      <c r="F12" s="18"/>
      <c r="G12" s="18"/>
      <c r="H12" s="18"/>
      <c r="I12" s="19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</row>
    <row r="13" spans="1:32" ht="28.7" x14ac:dyDescent="0.65">
      <c r="A13" s="18">
        <v>11</v>
      </c>
      <c r="B13" s="18">
        <v>3</v>
      </c>
      <c r="C13" s="18">
        <v>3</v>
      </c>
      <c r="D13" s="22">
        <v>6.9</v>
      </c>
      <c r="E13" s="18"/>
      <c r="F13" s="18"/>
      <c r="G13" s="18"/>
      <c r="H13" s="18"/>
      <c r="I13" s="19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</row>
    <row r="14" spans="1:32" ht="28.7" x14ac:dyDescent="0.65">
      <c r="A14" s="14">
        <v>12</v>
      </c>
      <c r="B14" s="14">
        <v>3</v>
      </c>
      <c r="C14" s="14">
        <v>4</v>
      </c>
      <c r="D14" s="21">
        <v>6.9</v>
      </c>
      <c r="E14" s="14" t="s">
        <v>5</v>
      </c>
      <c r="F14" s="14"/>
      <c r="G14" s="14"/>
      <c r="H14" s="14"/>
      <c r="I14" s="14"/>
      <c r="J14" s="14"/>
      <c r="K14" s="14"/>
      <c r="L14" s="14"/>
      <c r="M14" s="14"/>
      <c r="N14" s="14"/>
      <c r="O14" s="18"/>
      <c r="P14" s="18"/>
      <c r="Q14" s="18"/>
      <c r="R14" s="18"/>
      <c r="S14" s="18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</row>
    <row r="15" spans="1:32" ht="28.7" x14ac:dyDescent="0.65">
      <c r="B15" s="14" t="s">
        <v>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8"/>
      <c r="P15" s="18"/>
      <c r="Q15" s="18"/>
      <c r="R15" s="18"/>
      <c r="S15" s="18"/>
      <c r="T15" s="18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 spans="1:32" ht="28.7" x14ac:dyDescent="0.65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4"/>
      <c r="N16" s="14"/>
      <c r="O16" s="14"/>
      <c r="P16" s="14"/>
      <c r="Q16" s="14"/>
      <c r="R16" s="14"/>
      <c r="S16" s="14"/>
      <c r="T16" s="14"/>
    </row>
    <row r="17" spans="2:20" ht="28.7" x14ac:dyDescent="0.65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4"/>
      <c r="N17" s="14"/>
      <c r="O17" s="14"/>
      <c r="P17" s="14"/>
      <c r="Q17" s="14"/>
      <c r="R17" s="14"/>
      <c r="S17" s="14"/>
      <c r="T17" s="14"/>
    </row>
    <row r="18" spans="2:20" ht="28.7" x14ac:dyDescent="0.65">
      <c r="B18" s="18"/>
      <c r="C18" s="18"/>
      <c r="D18" s="18"/>
      <c r="E18" s="91"/>
      <c r="F18" s="91"/>
      <c r="G18" s="91"/>
      <c r="H18" s="91"/>
      <c r="I18" s="18"/>
      <c r="J18" s="18"/>
      <c r="K18" s="18"/>
      <c r="L18" s="18"/>
      <c r="M18" s="14"/>
      <c r="N18" s="14"/>
      <c r="O18" s="14"/>
      <c r="P18" s="14"/>
      <c r="Q18" s="14"/>
      <c r="R18" s="14"/>
      <c r="S18" s="14"/>
      <c r="T18" s="14"/>
    </row>
    <row r="19" spans="2:20" ht="28.7" x14ac:dyDescent="0.6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4"/>
      <c r="N19" s="14"/>
      <c r="O19" s="14"/>
      <c r="P19" s="14"/>
      <c r="Q19" s="14"/>
      <c r="R19" s="14"/>
      <c r="S19" s="14"/>
      <c r="T19" s="14"/>
    </row>
    <row r="20" spans="2:20" ht="28.7" x14ac:dyDescent="0.65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4"/>
      <c r="N20" s="14"/>
      <c r="O20" s="14"/>
      <c r="P20" s="14"/>
      <c r="Q20" s="14"/>
      <c r="R20" s="14"/>
      <c r="S20" s="14"/>
      <c r="T20" s="14"/>
    </row>
    <row r="21" spans="2:20" ht="28.7" x14ac:dyDescent="0.65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4"/>
      <c r="N21" s="14"/>
      <c r="O21" s="14"/>
      <c r="P21" s="14"/>
      <c r="Q21" s="14"/>
      <c r="R21" s="14"/>
      <c r="S21" s="14"/>
      <c r="T21" s="14"/>
    </row>
    <row r="22" spans="2:20" ht="28.7" x14ac:dyDescent="0.65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4"/>
      <c r="N22" s="14"/>
      <c r="O22" s="14"/>
      <c r="P22" s="14"/>
      <c r="Q22" s="14"/>
      <c r="R22" s="14"/>
      <c r="S22" s="14"/>
      <c r="T22" s="14"/>
    </row>
    <row r="23" spans="2:20" ht="28.7" x14ac:dyDescent="0.65">
      <c r="B23" s="18"/>
      <c r="C23" s="18"/>
      <c r="D23" s="19"/>
      <c r="E23" s="19"/>
      <c r="F23" s="19"/>
      <c r="G23" s="19"/>
      <c r="H23" s="19"/>
      <c r="I23" s="18"/>
      <c r="J23" s="18"/>
      <c r="K23" s="18"/>
      <c r="L23" s="18"/>
      <c r="M23" s="14"/>
      <c r="N23" s="14"/>
      <c r="O23" s="14"/>
      <c r="P23" s="14"/>
      <c r="Q23" s="14"/>
      <c r="R23" s="14"/>
      <c r="S23" s="14"/>
      <c r="T23" s="14"/>
    </row>
    <row r="24" spans="2:20" ht="28.7" x14ac:dyDescent="0.65">
      <c r="B24" s="18"/>
      <c r="C24" s="18"/>
      <c r="D24" s="20"/>
      <c r="E24" s="18"/>
      <c r="F24" s="18"/>
      <c r="G24" s="18"/>
      <c r="H24" s="18"/>
      <c r="I24" s="18"/>
      <c r="J24" s="18"/>
      <c r="K24" s="18"/>
      <c r="L24" s="18"/>
      <c r="M24" s="14"/>
      <c r="N24" s="14"/>
      <c r="O24" s="14"/>
      <c r="P24" s="14"/>
      <c r="Q24" s="14"/>
      <c r="R24" s="14"/>
      <c r="S24" s="14"/>
      <c r="T24" s="14"/>
    </row>
    <row r="25" spans="2:20" ht="28.7" x14ac:dyDescent="0.65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4"/>
      <c r="N25" s="14"/>
      <c r="O25" s="14"/>
      <c r="P25" s="14"/>
      <c r="Q25" s="14"/>
      <c r="R25" s="14"/>
      <c r="S25" s="14"/>
      <c r="T25" s="14"/>
    </row>
    <row r="26" spans="2:20" ht="28.7" x14ac:dyDescent="0.65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4"/>
      <c r="N26" s="14"/>
      <c r="O26" s="14"/>
      <c r="P26" s="14"/>
      <c r="Q26" s="14"/>
      <c r="R26" s="14"/>
      <c r="S26" s="14"/>
      <c r="T26" s="14"/>
    </row>
    <row r="27" spans="2:20" ht="28.7" x14ac:dyDescent="0.6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2:20" ht="28.7" x14ac:dyDescent="0.6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2:20" ht="28.7" x14ac:dyDescent="0.6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</sheetData>
  <mergeCells count="1">
    <mergeCell ref="E18:H18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45"/>
  <sheetViews>
    <sheetView workbookViewId="0">
      <selection activeCell="A26" sqref="A26"/>
    </sheetView>
  </sheetViews>
  <sheetFormatPr defaultRowHeight="14.6" x14ac:dyDescent="0.35"/>
  <cols>
    <col min="2" max="2" width="10.54296875" customWidth="1"/>
  </cols>
  <sheetData>
    <row r="1" spans="1:2" x14ac:dyDescent="0.35">
      <c r="A1" t="s">
        <v>15</v>
      </c>
    </row>
    <row r="2" spans="1:2" x14ac:dyDescent="0.35">
      <c r="A2" t="s">
        <v>0</v>
      </c>
      <c r="B2" t="s">
        <v>16</v>
      </c>
    </row>
    <row r="3" spans="1:2" x14ac:dyDescent="0.35">
      <c r="A3">
        <v>1</v>
      </c>
      <c r="B3">
        <v>97.322999999999993</v>
      </c>
    </row>
    <row r="4" spans="1:2" x14ac:dyDescent="0.35">
      <c r="A4">
        <v>2</v>
      </c>
      <c r="B4">
        <v>99.385999999999996</v>
      </c>
    </row>
    <row r="5" spans="1:2" x14ac:dyDescent="0.35">
      <c r="A5">
        <v>3</v>
      </c>
      <c r="B5">
        <v>100.581</v>
      </c>
    </row>
    <row r="6" spans="1:2" x14ac:dyDescent="0.35">
      <c r="A6">
        <v>4</v>
      </c>
      <c r="B6">
        <v>95.671000000000006</v>
      </c>
    </row>
    <row r="7" spans="1:2" x14ac:dyDescent="0.35">
      <c r="A7">
        <v>5</v>
      </c>
      <c r="B7">
        <v>102.601</v>
      </c>
    </row>
    <row r="8" spans="1:2" x14ac:dyDescent="0.35">
      <c r="A8">
        <v>6</v>
      </c>
      <c r="B8">
        <v>101.751</v>
      </c>
    </row>
    <row r="9" spans="1:2" x14ac:dyDescent="0.35">
      <c r="A9">
        <v>7</v>
      </c>
      <c r="B9">
        <v>103.672</v>
      </c>
    </row>
    <row r="10" spans="1:2" x14ac:dyDescent="0.35">
      <c r="A10">
        <v>8</v>
      </c>
      <c r="B10">
        <v>100.169</v>
      </c>
    </row>
    <row r="11" spans="1:2" x14ac:dyDescent="0.35">
      <c r="A11">
        <v>9</v>
      </c>
      <c r="B11">
        <v>104.47499999999999</v>
      </c>
    </row>
    <row r="12" spans="1:2" x14ac:dyDescent="0.35">
      <c r="A12">
        <v>10</v>
      </c>
      <c r="B12">
        <v>105.712</v>
      </c>
    </row>
    <row r="13" spans="1:2" x14ac:dyDescent="0.35">
      <c r="A13">
        <v>11</v>
      </c>
      <c r="B13">
        <v>109.05500000000001</v>
      </c>
    </row>
    <row r="14" spans="1:2" x14ac:dyDescent="0.35">
      <c r="A14">
        <v>12</v>
      </c>
      <c r="B14">
        <v>103.34399999999999</v>
      </c>
    </row>
    <row r="15" spans="1:2" x14ac:dyDescent="0.35">
      <c r="A15">
        <v>13</v>
      </c>
      <c r="B15">
        <v>109.13200000000001</v>
      </c>
    </row>
    <row r="16" spans="1:2" x14ac:dyDescent="0.35">
      <c r="A16">
        <v>14</v>
      </c>
      <c r="B16">
        <v>110.47199999999999</v>
      </c>
    </row>
    <row r="17" spans="1:2" x14ac:dyDescent="0.35">
      <c r="A17">
        <v>15</v>
      </c>
      <c r="B17">
        <v>110.752</v>
      </c>
    </row>
    <row r="18" spans="1:2" x14ac:dyDescent="0.35">
      <c r="A18">
        <v>16</v>
      </c>
      <c r="B18">
        <v>108.949</v>
      </c>
    </row>
    <row r="19" spans="1:2" x14ac:dyDescent="0.35">
      <c r="A19">
        <v>17</v>
      </c>
      <c r="B19">
        <v>111.71299999999999</v>
      </c>
    </row>
    <row r="20" spans="1:2" x14ac:dyDescent="0.35">
      <c r="A20">
        <v>18</v>
      </c>
      <c r="B20">
        <v>113.63500000000001</v>
      </c>
    </row>
    <row r="21" spans="1:2" x14ac:dyDescent="0.35">
      <c r="A21">
        <v>19</v>
      </c>
      <c r="B21">
        <v>115.535</v>
      </c>
    </row>
    <row r="22" spans="1:2" x14ac:dyDescent="0.35">
      <c r="A22">
        <v>20</v>
      </c>
      <c r="B22">
        <v>111.43899999999999</v>
      </c>
    </row>
    <row r="23" spans="1:2" x14ac:dyDescent="0.35">
      <c r="A23">
        <v>21</v>
      </c>
      <c r="B23">
        <v>115.798</v>
      </c>
    </row>
    <row r="24" spans="1:2" x14ac:dyDescent="0.35">
      <c r="A24">
        <v>22</v>
      </c>
      <c r="B24">
        <v>119.851</v>
      </c>
    </row>
    <row r="25" spans="1:2" x14ac:dyDescent="0.35">
      <c r="A25">
        <v>23</v>
      </c>
      <c r="B25">
        <v>120.605</v>
      </c>
    </row>
    <row r="26" spans="1:2" x14ac:dyDescent="0.35">
      <c r="A26">
        <v>24</v>
      </c>
      <c r="B26">
        <v>115.752</v>
      </c>
    </row>
    <row r="27" spans="1:2" x14ac:dyDescent="0.35">
      <c r="A27">
        <v>25</v>
      </c>
      <c r="B27">
        <v>119.38</v>
      </c>
    </row>
    <row r="28" spans="1:2" x14ac:dyDescent="0.35">
      <c r="A28">
        <v>26</v>
      </c>
      <c r="B28">
        <v>112.423</v>
      </c>
    </row>
    <row r="29" spans="1:2" x14ac:dyDescent="0.35">
      <c r="A29">
        <v>27</v>
      </c>
      <c r="B29">
        <v>122.32</v>
      </c>
    </row>
    <row r="30" spans="1:2" x14ac:dyDescent="0.35">
      <c r="A30">
        <v>28</v>
      </c>
      <c r="B30">
        <v>118.61</v>
      </c>
    </row>
    <row r="31" spans="1:2" x14ac:dyDescent="0.35">
      <c r="A31">
        <v>29</v>
      </c>
      <c r="B31">
        <v>121.79900000000001</v>
      </c>
    </row>
    <row r="32" spans="1:2" x14ac:dyDescent="0.35">
      <c r="A32">
        <v>30</v>
      </c>
      <c r="B32">
        <v>127.54</v>
      </c>
    </row>
    <row r="33" spans="1:2" x14ac:dyDescent="0.35">
      <c r="A33">
        <v>31</v>
      </c>
      <c r="B33">
        <v>126.88800000000001</v>
      </c>
    </row>
    <row r="34" spans="1:2" x14ac:dyDescent="0.35">
      <c r="A34">
        <v>32</v>
      </c>
      <c r="B34">
        <v>122.581</v>
      </c>
    </row>
    <row r="35" spans="1:2" x14ac:dyDescent="0.35">
      <c r="A35">
        <v>33</v>
      </c>
      <c r="B35">
        <v>124.873</v>
      </c>
    </row>
    <row r="36" spans="1:2" x14ac:dyDescent="0.35">
      <c r="A36">
        <v>34</v>
      </c>
      <c r="B36">
        <v>130.316</v>
      </c>
    </row>
    <row r="37" spans="1:2" x14ac:dyDescent="0.35">
      <c r="A37">
        <v>35</v>
      </c>
      <c r="B37">
        <v>129.49600000000001</v>
      </c>
    </row>
    <row r="38" spans="1:2" x14ac:dyDescent="0.35">
      <c r="A38">
        <v>36</v>
      </c>
      <c r="B38">
        <v>125.721</v>
      </c>
    </row>
    <row r="39" spans="1:2" x14ac:dyDescent="0.35">
      <c r="A39">
        <v>37</v>
      </c>
      <c r="B39">
        <v>130.55699999999999</v>
      </c>
    </row>
    <row r="40" spans="1:2" x14ac:dyDescent="0.35">
      <c r="A40">
        <v>38</v>
      </c>
      <c r="B40">
        <v>133.554</v>
      </c>
    </row>
    <row r="41" spans="1:2" x14ac:dyDescent="0.35">
      <c r="A41">
        <v>39</v>
      </c>
      <c r="B41">
        <v>134.01300000000001</v>
      </c>
    </row>
    <row r="42" spans="1:2" x14ac:dyDescent="0.35">
      <c r="A42">
        <v>40</v>
      </c>
      <c r="B42">
        <v>130.221</v>
      </c>
    </row>
    <row r="43" spans="1:2" x14ac:dyDescent="0.35">
      <c r="A43">
        <v>41</v>
      </c>
      <c r="B43">
        <v>133.251</v>
      </c>
    </row>
    <row r="44" spans="1:2" x14ac:dyDescent="0.35">
      <c r="A44">
        <v>42</v>
      </c>
      <c r="B44">
        <v>137.63999999999999</v>
      </c>
    </row>
    <row r="45" spans="1:2" x14ac:dyDescent="0.35">
      <c r="A45">
        <v>43</v>
      </c>
      <c r="B45">
        <v>136.15199999999999</v>
      </c>
    </row>
    <row r="46" spans="1:2" x14ac:dyDescent="0.35">
      <c r="A46">
        <v>44</v>
      </c>
      <c r="B46">
        <v>134.04900000000001</v>
      </c>
    </row>
    <row r="47" spans="1:2" x14ac:dyDescent="0.35">
      <c r="A47">
        <v>45</v>
      </c>
      <c r="B47">
        <v>136.03399999999999</v>
      </c>
    </row>
    <row r="48" spans="1:2" x14ac:dyDescent="0.35">
      <c r="A48">
        <v>46</v>
      </c>
      <c r="B48">
        <v>141.636</v>
      </c>
    </row>
    <row r="49" spans="1:2" x14ac:dyDescent="0.35">
      <c r="A49">
        <v>47</v>
      </c>
      <c r="B49">
        <v>140.26400000000001</v>
      </c>
    </row>
    <row r="50" spans="1:2" x14ac:dyDescent="0.35">
      <c r="A50">
        <v>48</v>
      </c>
      <c r="B50">
        <v>137.761</v>
      </c>
    </row>
    <row r="51" spans="1:2" x14ac:dyDescent="0.35">
      <c r="A51">
        <v>49</v>
      </c>
      <c r="B51">
        <v>140.608</v>
      </c>
    </row>
    <row r="52" spans="1:2" x14ac:dyDescent="0.35">
      <c r="A52">
        <v>50</v>
      </c>
      <c r="B52">
        <v>145.76499999999999</v>
      </c>
    </row>
    <row r="53" spans="1:2" x14ac:dyDescent="0.35">
      <c r="A53">
        <v>51</v>
      </c>
      <c r="B53">
        <v>145.49100000000001</v>
      </c>
    </row>
    <row r="54" spans="1:2" x14ac:dyDescent="0.35">
      <c r="A54">
        <v>52</v>
      </c>
      <c r="B54">
        <v>143.40100000000001</v>
      </c>
    </row>
    <row r="55" spans="1:2" x14ac:dyDescent="0.35">
      <c r="A55">
        <v>53</v>
      </c>
      <c r="B55">
        <v>145.87299999999999</v>
      </c>
    </row>
    <row r="56" spans="1:2" x14ac:dyDescent="0.35">
      <c r="A56">
        <v>54</v>
      </c>
      <c r="B56">
        <v>151.227</v>
      </c>
    </row>
    <row r="57" spans="1:2" x14ac:dyDescent="0.35">
      <c r="A57">
        <v>55</v>
      </c>
      <c r="B57">
        <v>149.66</v>
      </c>
    </row>
    <row r="58" spans="1:2" x14ac:dyDescent="0.35">
      <c r="A58">
        <v>56</v>
      </c>
      <c r="B58">
        <v>148.268</v>
      </c>
    </row>
    <row r="59" spans="1:2" x14ac:dyDescent="0.35">
      <c r="A59">
        <v>57</v>
      </c>
      <c r="B59">
        <v>152.012</v>
      </c>
    </row>
    <row r="60" spans="1:2" x14ac:dyDescent="0.35">
      <c r="A60">
        <v>58</v>
      </c>
      <c r="B60">
        <v>156.29300000000001</v>
      </c>
    </row>
    <row r="61" spans="1:2" x14ac:dyDescent="0.35">
      <c r="A61">
        <v>59</v>
      </c>
      <c r="B61">
        <v>156.30600000000001</v>
      </c>
    </row>
    <row r="62" spans="1:2" x14ac:dyDescent="0.35">
      <c r="A62">
        <v>60</v>
      </c>
      <c r="B62">
        <v>151.636</v>
      </c>
    </row>
    <row r="63" spans="1:2" x14ac:dyDescent="0.35">
      <c r="A63">
        <v>61</v>
      </c>
      <c r="B63">
        <v>156.86600000000001</v>
      </c>
    </row>
    <row r="64" spans="1:2" x14ac:dyDescent="0.35">
      <c r="A64">
        <v>62</v>
      </c>
      <c r="B64">
        <v>161.65299999999999</v>
      </c>
    </row>
    <row r="65" spans="1:2" x14ac:dyDescent="0.35">
      <c r="A65">
        <v>63</v>
      </c>
      <c r="B65">
        <v>158.83099999999999</v>
      </c>
    </row>
    <row r="66" spans="1:2" x14ac:dyDescent="0.35">
      <c r="A66">
        <v>64</v>
      </c>
      <c r="B66">
        <v>157.87100000000001</v>
      </c>
    </row>
    <row r="67" spans="1:2" x14ac:dyDescent="0.35">
      <c r="A67">
        <v>65</v>
      </c>
      <c r="B67">
        <v>159.78899999999999</v>
      </c>
    </row>
    <row r="68" spans="1:2" x14ac:dyDescent="0.35">
      <c r="A68">
        <v>66</v>
      </c>
      <c r="B68">
        <v>166.352</v>
      </c>
    </row>
    <row r="69" spans="1:2" x14ac:dyDescent="0.35">
      <c r="A69">
        <v>67</v>
      </c>
      <c r="B69">
        <v>163.87200000000001</v>
      </c>
    </row>
    <row r="70" spans="1:2" x14ac:dyDescent="0.35">
      <c r="A70">
        <v>68</v>
      </c>
      <c r="B70">
        <v>162.214</v>
      </c>
    </row>
    <row r="71" spans="1:2" x14ac:dyDescent="0.35">
      <c r="A71">
        <v>69</v>
      </c>
      <c r="B71">
        <v>165.239</v>
      </c>
    </row>
    <row r="72" spans="1:2" x14ac:dyDescent="0.35">
      <c r="A72">
        <v>70</v>
      </c>
      <c r="B72">
        <v>170.42099999999999</v>
      </c>
    </row>
    <row r="73" spans="1:2" x14ac:dyDescent="0.35">
      <c r="A73">
        <v>71</v>
      </c>
      <c r="B73">
        <v>169.18799999999999</v>
      </c>
    </row>
    <row r="74" spans="1:2" x14ac:dyDescent="0.35">
      <c r="A74">
        <v>72</v>
      </c>
      <c r="B74">
        <v>167.274</v>
      </c>
    </row>
    <row r="75" spans="1:2" x14ac:dyDescent="0.35">
      <c r="A75">
        <v>73</v>
      </c>
      <c r="B75">
        <v>170.048</v>
      </c>
    </row>
    <row r="76" spans="1:2" x14ac:dyDescent="0.35">
      <c r="A76">
        <v>74</v>
      </c>
      <c r="B76">
        <v>175.631</v>
      </c>
    </row>
    <row r="77" spans="1:2" x14ac:dyDescent="0.35">
      <c r="A77">
        <v>75</v>
      </c>
      <c r="B77">
        <v>174.56200000000001</v>
      </c>
    </row>
    <row r="78" spans="1:2" x14ac:dyDescent="0.35">
      <c r="A78">
        <v>76</v>
      </c>
      <c r="B78">
        <v>172.45</v>
      </c>
    </row>
    <row r="79" spans="1:2" x14ac:dyDescent="0.35">
      <c r="A79">
        <v>77</v>
      </c>
      <c r="B79">
        <v>174.45599999999999</v>
      </c>
    </row>
    <row r="80" spans="1:2" x14ac:dyDescent="0.35">
      <c r="A80">
        <v>78</v>
      </c>
      <c r="B80">
        <v>181.31800000000001</v>
      </c>
    </row>
    <row r="81" spans="1:2" x14ac:dyDescent="0.35">
      <c r="A81">
        <v>79</v>
      </c>
      <c r="B81">
        <v>179.96</v>
      </c>
    </row>
    <row r="82" spans="1:2" x14ac:dyDescent="0.35">
      <c r="A82">
        <v>80</v>
      </c>
      <c r="B82">
        <v>177.06800000000001</v>
      </c>
    </row>
    <row r="83" spans="1:2" x14ac:dyDescent="0.35">
      <c r="A83">
        <v>81</v>
      </c>
      <c r="B83">
        <v>179.14099999999999</v>
      </c>
    </row>
    <row r="84" spans="1:2" x14ac:dyDescent="0.35">
      <c r="A84">
        <v>82</v>
      </c>
      <c r="B84">
        <v>183.94499999999999</v>
      </c>
    </row>
    <row r="85" spans="1:2" x14ac:dyDescent="0.35">
      <c r="A85">
        <v>83</v>
      </c>
      <c r="B85">
        <v>183.05600000000001</v>
      </c>
    </row>
    <row r="86" spans="1:2" x14ac:dyDescent="0.35">
      <c r="A86">
        <v>84</v>
      </c>
      <c r="B86">
        <v>181.09800000000001</v>
      </c>
    </row>
    <row r="87" spans="1:2" x14ac:dyDescent="0.35">
      <c r="A87">
        <v>85</v>
      </c>
      <c r="B87">
        <v>183.12799999999999</v>
      </c>
    </row>
    <row r="88" spans="1:2" x14ac:dyDescent="0.35">
      <c r="A88">
        <v>86</v>
      </c>
      <c r="B88">
        <v>191.285</v>
      </c>
    </row>
    <row r="89" spans="1:2" x14ac:dyDescent="0.35">
      <c r="A89">
        <v>87</v>
      </c>
      <c r="B89">
        <v>188.67599999999999</v>
      </c>
    </row>
    <row r="90" spans="1:2" x14ac:dyDescent="0.35">
      <c r="A90">
        <v>88</v>
      </c>
      <c r="B90">
        <v>185.39099999999999</v>
      </c>
    </row>
    <row r="91" spans="1:2" x14ac:dyDescent="0.35">
      <c r="A91">
        <v>89</v>
      </c>
      <c r="B91">
        <v>187.751</v>
      </c>
    </row>
    <row r="92" spans="1:2" x14ac:dyDescent="0.35">
      <c r="A92">
        <v>90</v>
      </c>
      <c r="B92">
        <v>194.459</v>
      </c>
    </row>
    <row r="93" spans="1:2" x14ac:dyDescent="0.35">
      <c r="A93">
        <v>91</v>
      </c>
      <c r="B93">
        <v>192.726</v>
      </c>
    </row>
    <row r="94" spans="1:2" x14ac:dyDescent="0.35">
      <c r="A94">
        <v>92</v>
      </c>
      <c r="B94">
        <v>189.86099999999999</v>
      </c>
    </row>
    <row r="95" spans="1:2" x14ac:dyDescent="0.35">
      <c r="A95">
        <v>93</v>
      </c>
      <c r="B95">
        <v>191.43899999999999</v>
      </c>
    </row>
    <row r="96" spans="1:2" x14ac:dyDescent="0.35">
      <c r="A96">
        <v>94</v>
      </c>
      <c r="B96">
        <v>200.03</v>
      </c>
    </row>
    <row r="97" spans="1:2" x14ac:dyDescent="0.35">
      <c r="A97">
        <v>95</v>
      </c>
      <c r="B97">
        <v>196.39099999999999</v>
      </c>
    </row>
    <row r="98" spans="1:2" x14ac:dyDescent="0.35">
      <c r="A98">
        <v>96</v>
      </c>
      <c r="B98">
        <v>196.40600000000001</v>
      </c>
    </row>
    <row r="99" spans="1:2" x14ac:dyDescent="0.35">
      <c r="A99">
        <v>97</v>
      </c>
      <c r="B99">
        <v>198.09899999999999</v>
      </c>
    </row>
    <row r="100" spans="1:2" x14ac:dyDescent="0.35">
      <c r="A100">
        <v>98</v>
      </c>
      <c r="B100">
        <v>204.684</v>
      </c>
    </row>
    <row r="101" spans="1:2" x14ac:dyDescent="0.35">
      <c r="A101">
        <v>99</v>
      </c>
      <c r="B101">
        <v>203.34399999999999</v>
      </c>
    </row>
    <row r="102" spans="1:2" x14ac:dyDescent="0.35">
      <c r="A102">
        <v>100</v>
      </c>
      <c r="B102">
        <v>197.99</v>
      </c>
    </row>
    <row r="103" spans="1:2" x14ac:dyDescent="0.35">
      <c r="A103">
        <v>101</v>
      </c>
      <c r="B103">
        <v>202.40700000000001</v>
      </c>
    </row>
    <row r="104" spans="1:2" x14ac:dyDescent="0.35">
      <c r="A104">
        <v>102</v>
      </c>
      <c r="B104">
        <v>210.07300000000001</v>
      </c>
    </row>
    <row r="105" spans="1:2" x14ac:dyDescent="0.35">
      <c r="A105">
        <v>103</v>
      </c>
      <c r="B105">
        <v>207.40299999999999</v>
      </c>
    </row>
    <row r="106" spans="1:2" x14ac:dyDescent="0.35">
      <c r="A106">
        <v>104</v>
      </c>
      <c r="B106">
        <v>203.71299999999999</v>
      </c>
    </row>
    <row r="107" spans="1:2" x14ac:dyDescent="0.35">
      <c r="A107">
        <v>105</v>
      </c>
      <c r="B107">
        <v>208.78899999999999</v>
      </c>
    </row>
    <row r="108" spans="1:2" x14ac:dyDescent="0.35">
      <c r="A108">
        <v>106</v>
      </c>
      <c r="B108">
        <v>213.626</v>
      </c>
    </row>
    <row r="109" spans="1:2" x14ac:dyDescent="0.35">
      <c r="A109">
        <v>107</v>
      </c>
      <c r="B109">
        <v>211.80799999999999</v>
      </c>
    </row>
    <row r="110" spans="1:2" x14ac:dyDescent="0.35">
      <c r="A110">
        <v>108</v>
      </c>
      <c r="B110">
        <v>209.16900000000001</v>
      </c>
    </row>
    <row r="111" spans="1:2" x14ac:dyDescent="0.35">
      <c r="A111">
        <v>109</v>
      </c>
      <c r="B111">
        <v>211.79300000000001</v>
      </c>
    </row>
    <row r="112" spans="1:2" x14ac:dyDescent="0.35">
      <c r="A112">
        <v>110</v>
      </c>
      <c r="B112">
        <v>219.51499999999999</v>
      </c>
    </row>
    <row r="113" spans="1:2" x14ac:dyDescent="0.35">
      <c r="A113">
        <v>111</v>
      </c>
      <c r="B113">
        <v>216.68799999999999</v>
      </c>
    </row>
    <row r="114" spans="1:2" x14ac:dyDescent="0.35">
      <c r="A114">
        <v>112</v>
      </c>
      <c r="B114">
        <v>213.73400000000001</v>
      </c>
    </row>
    <row r="115" spans="1:2" x14ac:dyDescent="0.35">
      <c r="A115">
        <v>113</v>
      </c>
      <c r="B115">
        <v>216.46799999999999</v>
      </c>
    </row>
    <row r="116" spans="1:2" x14ac:dyDescent="0.35">
      <c r="A116">
        <v>114</v>
      </c>
      <c r="B116">
        <v>223.6</v>
      </c>
    </row>
    <row r="117" spans="1:2" x14ac:dyDescent="0.35">
      <c r="A117">
        <v>115</v>
      </c>
      <c r="B117">
        <v>219.971</v>
      </c>
    </row>
    <row r="118" spans="1:2" x14ac:dyDescent="0.35">
      <c r="A118">
        <v>116</v>
      </c>
      <c r="B118">
        <v>216.864</v>
      </c>
    </row>
    <row r="119" spans="1:2" x14ac:dyDescent="0.35">
      <c r="A119">
        <v>117</v>
      </c>
      <c r="B119">
        <v>221.19900000000001</v>
      </c>
    </row>
    <row r="120" spans="1:2" x14ac:dyDescent="0.35">
      <c r="A120">
        <v>118</v>
      </c>
      <c r="B120">
        <v>227.43899999999999</v>
      </c>
    </row>
    <row r="121" spans="1:2" x14ac:dyDescent="0.35">
      <c r="A121">
        <v>119</v>
      </c>
      <c r="B121">
        <v>224.87200000000001</v>
      </c>
    </row>
    <row r="122" spans="1:2" x14ac:dyDescent="0.35">
      <c r="A122">
        <v>120</v>
      </c>
      <c r="B122">
        <v>222.03399999999999</v>
      </c>
    </row>
    <row r="123" spans="1:2" x14ac:dyDescent="0.35">
      <c r="A123">
        <v>121</v>
      </c>
      <c r="B123">
        <v>225.79400000000001</v>
      </c>
    </row>
    <row r="124" spans="1:2" x14ac:dyDescent="0.35">
      <c r="A124">
        <v>122</v>
      </c>
      <c r="B124">
        <v>231.90799999999999</v>
      </c>
    </row>
    <row r="125" spans="1:2" x14ac:dyDescent="0.35">
      <c r="A125">
        <v>123</v>
      </c>
      <c r="B125">
        <v>228.49700000000001</v>
      </c>
    </row>
    <row r="126" spans="1:2" x14ac:dyDescent="0.35">
      <c r="A126">
        <v>124</v>
      </c>
      <c r="B126">
        <v>225.202</v>
      </c>
    </row>
    <row r="127" spans="1:2" x14ac:dyDescent="0.35">
      <c r="A127">
        <v>125</v>
      </c>
      <c r="B127">
        <v>229.66499999999999</v>
      </c>
    </row>
    <row r="128" spans="1:2" x14ac:dyDescent="0.35">
      <c r="A128">
        <v>126</v>
      </c>
      <c r="B128">
        <v>236.35</v>
      </c>
    </row>
    <row r="129" spans="1:2" x14ac:dyDescent="0.35">
      <c r="A129">
        <v>127</v>
      </c>
      <c r="B129">
        <v>233.512</v>
      </c>
    </row>
    <row r="130" spans="1:2" x14ac:dyDescent="0.35">
      <c r="A130">
        <v>128</v>
      </c>
      <c r="B130">
        <v>230.428</v>
      </c>
    </row>
    <row r="131" spans="1:2" x14ac:dyDescent="0.35">
      <c r="A131">
        <v>129</v>
      </c>
      <c r="B131">
        <v>233.99600000000001</v>
      </c>
    </row>
    <row r="132" spans="1:2" x14ac:dyDescent="0.35">
      <c r="A132">
        <v>130</v>
      </c>
      <c r="B132">
        <v>240.95500000000001</v>
      </c>
    </row>
    <row r="133" spans="1:2" x14ac:dyDescent="0.35">
      <c r="A133">
        <v>131</v>
      </c>
      <c r="B133">
        <v>237.42099999999999</v>
      </c>
    </row>
    <row r="134" spans="1:2" x14ac:dyDescent="0.35">
      <c r="A134">
        <v>132</v>
      </c>
      <c r="B134">
        <v>234.17400000000001</v>
      </c>
    </row>
    <row r="135" spans="1:2" x14ac:dyDescent="0.35">
      <c r="A135">
        <v>133</v>
      </c>
      <c r="B135">
        <v>236.98400000000001</v>
      </c>
    </row>
    <row r="136" spans="1:2" x14ac:dyDescent="0.35">
      <c r="A136">
        <v>134</v>
      </c>
      <c r="B136">
        <v>245.05699999999999</v>
      </c>
    </row>
    <row r="137" spans="1:2" x14ac:dyDescent="0.35">
      <c r="A137">
        <v>135</v>
      </c>
      <c r="B137">
        <v>241.983</v>
      </c>
    </row>
    <row r="138" spans="1:2" x14ac:dyDescent="0.35">
      <c r="A138">
        <v>136</v>
      </c>
      <c r="B138">
        <v>237.09399999999999</v>
      </c>
    </row>
    <row r="139" spans="1:2" x14ac:dyDescent="0.35">
      <c r="A139">
        <v>137</v>
      </c>
      <c r="B139">
        <v>242.36699999999999</v>
      </c>
    </row>
    <row r="140" spans="1:2" x14ac:dyDescent="0.35">
      <c r="A140">
        <v>138</v>
      </c>
      <c r="B140">
        <v>249.358</v>
      </c>
    </row>
    <row r="141" spans="1:2" x14ac:dyDescent="0.35">
      <c r="A141">
        <v>139</v>
      </c>
      <c r="B141">
        <v>245.15299999999999</v>
      </c>
    </row>
    <row r="142" spans="1:2" x14ac:dyDescent="0.35">
      <c r="A142">
        <v>140</v>
      </c>
      <c r="B142">
        <v>240.53299999999999</v>
      </c>
    </row>
    <row r="143" spans="1:2" x14ac:dyDescent="0.35">
      <c r="A143">
        <v>141</v>
      </c>
      <c r="B143">
        <v>251.05199999999999</v>
      </c>
    </row>
    <row r="144" spans="1:2" x14ac:dyDescent="0.35">
      <c r="A144">
        <v>142</v>
      </c>
      <c r="B144">
        <v>253.50700000000001</v>
      </c>
    </row>
    <row r="145" spans="1:2" x14ac:dyDescent="0.35">
      <c r="A145">
        <v>143</v>
      </c>
      <c r="B145">
        <v>260.50099999999998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34"/>
  <sheetViews>
    <sheetView workbookViewId="0">
      <selection activeCell="E7" sqref="E7"/>
    </sheetView>
  </sheetViews>
  <sheetFormatPr defaultRowHeight="14.6" x14ac:dyDescent="0.35"/>
  <cols>
    <col min="2" max="2" width="19.54296875" customWidth="1"/>
  </cols>
  <sheetData>
    <row r="1" spans="1:2" x14ac:dyDescent="0.35">
      <c r="A1" t="s">
        <v>17</v>
      </c>
    </row>
    <row r="2" spans="1:2" x14ac:dyDescent="0.35">
      <c r="A2" t="s">
        <v>0</v>
      </c>
      <c r="B2" t="s">
        <v>18</v>
      </c>
    </row>
    <row r="3" spans="1:2" x14ac:dyDescent="0.35">
      <c r="A3">
        <v>1</v>
      </c>
      <c r="B3">
        <v>707</v>
      </c>
    </row>
    <row r="4" spans="1:2" x14ac:dyDescent="0.35">
      <c r="A4">
        <v>2</v>
      </c>
      <c r="B4">
        <v>655</v>
      </c>
    </row>
    <row r="5" spans="1:2" x14ac:dyDescent="0.35">
      <c r="A5">
        <v>3</v>
      </c>
      <c r="B5">
        <v>638</v>
      </c>
    </row>
    <row r="6" spans="1:2" x14ac:dyDescent="0.35">
      <c r="A6">
        <v>4</v>
      </c>
      <c r="B6">
        <v>574</v>
      </c>
    </row>
    <row r="7" spans="1:2" x14ac:dyDescent="0.35">
      <c r="A7">
        <v>5</v>
      </c>
      <c r="B7">
        <v>552</v>
      </c>
    </row>
    <row r="8" spans="1:2" x14ac:dyDescent="0.35">
      <c r="A8">
        <v>6</v>
      </c>
      <c r="B8">
        <v>980</v>
      </c>
    </row>
    <row r="9" spans="1:2" x14ac:dyDescent="0.35">
      <c r="A9">
        <v>7</v>
      </c>
      <c r="B9">
        <v>926</v>
      </c>
    </row>
    <row r="10" spans="1:2" x14ac:dyDescent="0.35">
      <c r="A10">
        <v>8</v>
      </c>
      <c r="B10">
        <v>680</v>
      </c>
    </row>
    <row r="11" spans="1:2" x14ac:dyDescent="0.35">
      <c r="A11">
        <v>9</v>
      </c>
      <c r="B11">
        <v>597</v>
      </c>
    </row>
    <row r="12" spans="1:2" x14ac:dyDescent="0.35">
      <c r="A12">
        <v>10</v>
      </c>
      <c r="B12">
        <v>637</v>
      </c>
    </row>
    <row r="13" spans="1:2" x14ac:dyDescent="0.35">
      <c r="A13">
        <v>11</v>
      </c>
      <c r="B13">
        <v>660</v>
      </c>
    </row>
    <row r="14" spans="1:2" x14ac:dyDescent="0.35">
      <c r="A14">
        <v>12</v>
      </c>
      <c r="B14">
        <v>704</v>
      </c>
    </row>
    <row r="15" spans="1:2" x14ac:dyDescent="0.35">
      <c r="A15">
        <v>13</v>
      </c>
      <c r="B15">
        <v>758</v>
      </c>
    </row>
    <row r="16" spans="1:2" x14ac:dyDescent="0.35">
      <c r="A16">
        <v>14</v>
      </c>
      <c r="B16">
        <v>835</v>
      </c>
    </row>
    <row r="17" spans="1:2" x14ac:dyDescent="0.35">
      <c r="A17">
        <v>15</v>
      </c>
      <c r="B17">
        <v>747</v>
      </c>
    </row>
    <row r="18" spans="1:2" x14ac:dyDescent="0.35">
      <c r="A18">
        <v>16</v>
      </c>
      <c r="B18">
        <v>617</v>
      </c>
    </row>
    <row r="19" spans="1:2" x14ac:dyDescent="0.35">
      <c r="A19">
        <v>17</v>
      </c>
      <c r="B19">
        <v>554</v>
      </c>
    </row>
    <row r="20" spans="1:2" x14ac:dyDescent="0.35">
      <c r="A20">
        <v>18</v>
      </c>
      <c r="B20">
        <v>929</v>
      </c>
    </row>
    <row r="21" spans="1:2" x14ac:dyDescent="0.35">
      <c r="A21">
        <v>19</v>
      </c>
      <c r="B21">
        <v>815</v>
      </c>
    </row>
    <row r="22" spans="1:2" x14ac:dyDescent="0.35">
      <c r="A22">
        <v>20</v>
      </c>
      <c r="B22">
        <v>702</v>
      </c>
    </row>
    <row r="23" spans="1:2" x14ac:dyDescent="0.35">
      <c r="A23">
        <v>21</v>
      </c>
      <c r="B23">
        <v>640</v>
      </c>
    </row>
    <row r="24" spans="1:2" x14ac:dyDescent="0.35">
      <c r="A24">
        <v>22</v>
      </c>
      <c r="B24">
        <v>588</v>
      </c>
    </row>
    <row r="25" spans="1:2" x14ac:dyDescent="0.35">
      <c r="A25">
        <v>23</v>
      </c>
      <c r="B25">
        <v>669</v>
      </c>
    </row>
    <row r="26" spans="1:2" x14ac:dyDescent="0.35">
      <c r="A26">
        <v>24</v>
      </c>
      <c r="B26">
        <v>675</v>
      </c>
    </row>
    <row r="27" spans="1:2" x14ac:dyDescent="0.35">
      <c r="A27">
        <v>25</v>
      </c>
      <c r="B27">
        <v>610</v>
      </c>
    </row>
    <row r="28" spans="1:2" x14ac:dyDescent="0.35">
      <c r="A28">
        <v>26</v>
      </c>
      <c r="B28">
        <v>651</v>
      </c>
    </row>
    <row r="29" spans="1:2" x14ac:dyDescent="0.35">
      <c r="A29">
        <v>27</v>
      </c>
      <c r="B29">
        <v>605</v>
      </c>
    </row>
    <row r="30" spans="1:2" x14ac:dyDescent="0.35">
      <c r="A30">
        <v>28</v>
      </c>
      <c r="B30">
        <v>592</v>
      </c>
    </row>
    <row r="31" spans="1:2" x14ac:dyDescent="0.35">
      <c r="A31">
        <v>29</v>
      </c>
      <c r="B31">
        <v>527</v>
      </c>
    </row>
    <row r="32" spans="1:2" x14ac:dyDescent="0.35">
      <c r="A32">
        <v>30</v>
      </c>
      <c r="B32">
        <v>898</v>
      </c>
    </row>
    <row r="33" spans="1:2" x14ac:dyDescent="0.35">
      <c r="A33">
        <v>31</v>
      </c>
      <c r="B33">
        <v>839</v>
      </c>
    </row>
    <row r="34" spans="1:2" x14ac:dyDescent="0.35">
      <c r="A34">
        <v>32</v>
      </c>
      <c r="B34">
        <v>614</v>
      </c>
    </row>
    <row r="35" spans="1:2" x14ac:dyDescent="0.35">
      <c r="A35">
        <v>33</v>
      </c>
      <c r="B35">
        <v>594</v>
      </c>
    </row>
    <row r="36" spans="1:2" x14ac:dyDescent="0.35">
      <c r="A36">
        <v>34</v>
      </c>
      <c r="B36">
        <v>576</v>
      </c>
    </row>
    <row r="37" spans="1:2" x14ac:dyDescent="0.35">
      <c r="A37">
        <v>35</v>
      </c>
      <c r="B37">
        <v>672</v>
      </c>
    </row>
    <row r="38" spans="1:2" x14ac:dyDescent="0.35">
      <c r="A38">
        <v>36</v>
      </c>
      <c r="B38">
        <v>651</v>
      </c>
    </row>
    <row r="39" spans="1:2" x14ac:dyDescent="0.35">
      <c r="A39">
        <v>37</v>
      </c>
      <c r="B39">
        <v>714</v>
      </c>
    </row>
    <row r="40" spans="1:2" x14ac:dyDescent="0.35">
      <c r="A40">
        <v>38</v>
      </c>
      <c r="B40">
        <v>715</v>
      </c>
    </row>
    <row r="41" spans="1:2" x14ac:dyDescent="0.35">
      <c r="A41">
        <v>39</v>
      </c>
      <c r="B41">
        <v>672</v>
      </c>
    </row>
    <row r="42" spans="1:2" x14ac:dyDescent="0.35">
      <c r="A42">
        <v>40</v>
      </c>
      <c r="B42">
        <v>588</v>
      </c>
    </row>
    <row r="43" spans="1:2" x14ac:dyDescent="0.35">
      <c r="A43">
        <v>41</v>
      </c>
      <c r="B43">
        <v>567</v>
      </c>
    </row>
    <row r="44" spans="1:2" x14ac:dyDescent="0.35">
      <c r="A44">
        <v>42</v>
      </c>
      <c r="B44">
        <v>1057</v>
      </c>
    </row>
    <row r="45" spans="1:2" x14ac:dyDescent="0.35">
      <c r="A45">
        <v>43</v>
      </c>
      <c r="B45">
        <v>949</v>
      </c>
    </row>
    <row r="46" spans="1:2" x14ac:dyDescent="0.35">
      <c r="A46">
        <v>44</v>
      </c>
      <c r="B46">
        <v>683</v>
      </c>
    </row>
    <row r="47" spans="1:2" x14ac:dyDescent="0.35">
      <c r="A47">
        <v>45</v>
      </c>
      <c r="B47">
        <v>771</v>
      </c>
    </row>
    <row r="48" spans="1:2" x14ac:dyDescent="0.35">
      <c r="A48">
        <v>46</v>
      </c>
      <c r="B48">
        <v>708</v>
      </c>
    </row>
    <row r="49" spans="1:2" x14ac:dyDescent="0.35">
      <c r="A49">
        <v>47</v>
      </c>
      <c r="B49">
        <v>824</v>
      </c>
    </row>
    <row r="50" spans="1:2" x14ac:dyDescent="0.35">
      <c r="A50">
        <v>48</v>
      </c>
      <c r="B50">
        <v>835</v>
      </c>
    </row>
    <row r="51" spans="1:2" x14ac:dyDescent="0.35">
      <c r="A51">
        <v>49</v>
      </c>
      <c r="B51">
        <v>980</v>
      </c>
    </row>
    <row r="52" spans="1:2" x14ac:dyDescent="0.35">
      <c r="A52">
        <v>50</v>
      </c>
      <c r="B52">
        <v>969</v>
      </c>
    </row>
    <row r="53" spans="1:2" x14ac:dyDescent="0.35">
      <c r="A53">
        <v>51</v>
      </c>
      <c r="B53">
        <v>931</v>
      </c>
    </row>
    <row r="54" spans="1:2" x14ac:dyDescent="0.35">
      <c r="A54">
        <v>52</v>
      </c>
      <c r="B54">
        <v>892</v>
      </c>
    </row>
    <row r="55" spans="1:2" x14ac:dyDescent="0.35">
      <c r="A55">
        <v>53</v>
      </c>
      <c r="B55">
        <v>828</v>
      </c>
    </row>
    <row r="56" spans="1:2" x14ac:dyDescent="0.35">
      <c r="A56">
        <v>54</v>
      </c>
      <c r="B56">
        <v>1350</v>
      </c>
    </row>
    <row r="57" spans="1:2" x14ac:dyDescent="0.35">
      <c r="A57">
        <v>55</v>
      </c>
      <c r="B57">
        <v>1218</v>
      </c>
    </row>
    <row r="58" spans="1:2" x14ac:dyDescent="0.35">
      <c r="A58">
        <v>56</v>
      </c>
      <c r="B58">
        <v>977</v>
      </c>
    </row>
    <row r="59" spans="1:2" x14ac:dyDescent="0.35">
      <c r="A59">
        <v>57</v>
      </c>
      <c r="B59">
        <v>836</v>
      </c>
    </row>
    <row r="60" spans="1:2" x14ac:dyDescent="0.35">
      <c r="A60">
        <v>58</v>
      </c>
      <c r="B60">
        <v>838</v>
      </c>
    </row>
    <row r="61" spans="1:2" x14ac:dyDescent="0.35">
      <c r="A61">
        <v>59</v>
      </c>
      <c r="B61">
        <v>866</v>
      </c>
    </row>
    <row r="62" spans="1:2" x14ac:dyDescent="0.35">
      <c r="A62">
        <v>60</v>
      </c>
      <c r="B62">
        <v>877</v>
      </c>
    </row>
    <row r="63" spans="1:2" x14ac:dyDescent="0.35">
      <c r="A63">
        <v>61</v>
      </c>
      <c r="B63">
        <v>1007</v>
      </c>
    </row>
    <row r="64" spans="1:2" x14ac:dyDescent="0.35">
      <c r="A64">
        <v>62</v>
      </c>
      <c r="B64">
        <v>951</v>
      </c>
    </row>
    <row r="65" spans="1:2" x14ac:dyDescent="0.35">
      <c r="A65">
        <v>63</v>
      </c>
      <c r="B65">
        <v>906</v>
      </c>
    </row>
    <row r="66" spans="1:2" x14ac:dyDescent="0.35">
      <c r="A66">
        <v>64</v>
      </c>
      <c r="B66">
        <v>911</v>
      </c>
    </row>
    <row r="67" spans="1:2" x14ac:dyDescent="0.35">
      <c r="A67">
        <v>65</v>
      </c>
      <c r="B67">
        <v>812</v>
      </c>
    </row>
    <row r="68" spans="1:2" x14ac:dyDescent="0.35">
      <c r="A68">
        <v>66</v>
      </c>
      <c r="B68">
        <v>1172</v>
      </c>
    </row>
    <row r="69" spans="1:2" x14ac:dyDescent="0.35">
      <c r="A69">
        <v>67</v>
      </c>
      <c r="B69">
        <v>1101</v>
      </c>
    </row>
    <row r="70" spans="1:2" x14ac:dyDescent="0.35">
      <c r="A70">
        <v>68</v>
      </c>
      <c r="B70">
        <v>900</v>
      </c>
    </row>
    <row r="71" spans="1:2" x14ac:dyDescent="0.35">
      <c r="A71">
        <v>69</v>
      </c>
      <c r="B71">
        <v>841</v>
      </c>
    </row>
    <row r="72" spans="1:2" x14ac:dyDescent="0.35">
      <c r="A72">
        <v>70</v>
      </c>
      <c r="B72">
        <v>853</v>
      </c>
    </row>
    <row r="73" spans="1:2" x14ac:dyDescent="0.35">
      <c r="A73">
        <v>71</v>
      </c>
      <c r="B73">
        <v>922</v>
      </c>
    </row>
    <row r="74" spans="1:2" x14ac:dyDescent="0.35">
      <c r="A74">
        <v>72</v>
      </c>
      <c r="B74">
        <v>886</v>
      </c>
    </row>
    <row r="75" spans="1:2" x14ac:dyDescent="0.35">
      <c r="A75">
        <v>73</v>
      </c>
      <c r="B75">
        <v>896</v>
      </c>
    </row>
    <row r="76" spans="1:2" x14ac:dyDescent="0.35">
      <c r="A76">
        <v>74</v>
      </c>
      <c r="B76">
        <v>936</v>
      </c>
    </row>
    <row r="77" spans="1:2" x14ac:dyDescent="0.35">
      <c r="A77">
        <v>75</v>
      </c>
      <c r="B77">
        <v>902</v>
      </c>
    </row>
    <row r="78" spans="1:2" x14ac:dyDescent="0.35">
      <c r="A78">
        <v>76</v>
      </c>
      <c r="B78">
        <v>765</v>
      </c>
    </row>
    <row r="79" spans="1:2" x14ac:dyDescent="0.35">
      <c r="A79">
        <v>77</v>
      </c>
      <c r="B79">
        <v>735</v>
      </c>
    </row>
    <row r="80" spans="1:2" x14ac:dyDescent="0.35">
      <c r="A80">
        <v>78</v>
      </c>
      <c r="B80">
        <v>1234</v>
      </c>
    </row>
    <row r="81" spans="1:2" x14ac:dyDescent="0.35">
      <c r="A81">
        <v>79</v>
      </c>
      <c r="B81">
        <v>1052</v>
      </c>
    </row>
    <row r="82" spans="1:2" x14ac:dyDescent="0.35">
      <c r="A82">
        <v>80</v>
      </c>
      <c r="B82">
        <v>868</v>
      </c>
    </row>
    <row r="83" spans="1:2" x14ac:dyDescent="0.35">
      <c r="A83">
        <v>81</v>
      </c>
      <c r="B83">
        <v>798</v>
      </c>
    </row>
    <row r="84" spans="1:2" x14ac:dyDescent="0.35">
      <c r="A84">
        <v>82</v>
      </c>
      <c r="B84">
        <v>751</v>
      </c>
    </row>
    <row r="85" spans="1:2" x14ac:dyDescent="0.35">
      <c r="A85">
        <v>83</v>
      </c>
      <c r="B85">
        <v>820</v>
      </c>
    </row>
    <row r="86" spans="1:2" x14ac:dyDescent="0.35">
      <c r="A86">
        <v>84</v>
      </c>
      <c r="B86">
        <v>725</v>
      </c>
    </row>
    <row r="87" spans="1:2" x14ac:dyDescent="0.35">
      <c r="A87">
        <v>85</v>
      </c>
      <c r="B87">
        <v>821</v>
      </c>
    </row>
    <row r="88" spans="1:2" x14ac:dyDescent="0.35">
      <c r="A88">
        <v>86</v>
      </c>
      <c r="B88">
        <v>895</v>
      </c>
    </row>
    <row r="89" spans="1:2" x14ac:dyDescent="0.35">
      <c r="A89">
        <v>87</v>
      </c>
      <c r="B89">
        <v>851</v>
      </c>
    </row>
    <row r="90" spans="1:2" x14ac:dyDescent="0.35">
      <c r="A90">
        <v>88</v>
      </c>
      <c r="B90">
        <v>734</v>
      </c>
    </row>
    <row r="91" spans="1:2" x14ac:dyDescent="0.35">
      <c r="A91">
        <v>89</v>
      </c>
      <c r="B91">
        <v>636</v>
      </c>
    </row>
    <row r="92" spans="1:2" x14ac:dyDescent="0.35">
      <c r="A92">
        <v>90</v>
      </c>
      <c r="B92">
        <v>994</v>
      </c>
    </row>
    <row r="93" spans="1:2" x14ac:dyDescent="0.35">
      <c r="A93">
        <v>91</v>
      </c>
      <c r="B93">
        <v>990</v>
      </c>
    </row>
    <row r="94" spans="1:2" x14ac:dyDescent="0.35">
      <c r="A94">
        <v>92</v>
      </c>
      <c r="B94">
        <v>750</v>
      </c>
    </row>
    <row r="95" spans="1:2" x14ac:dyDescent="0.35">
      <c r="A95">
        <v>93</v>
      </c>
      <c r="B95">
        <v>727</v>
      </c>
    </row>
    <row r="96" spans="1:2" x14ac:dyDescent="0.35">
      <c r="A96">
        <v>94</v>
      </c>
      <c r="B96">
        <v>754</v>
      </c>
    </row>
    <row r="97" spans="1:2" x14ac:dyDescent="0.35">
      <c r="A97">
        <v>95</v>
      </c>
      <c r="B97">
        <v>792</v>
      </c>
    </row>
    <row r="98" spans="1:2" x14ac:dyDescent="0.35">
      <c r="A98">
        <v>96</v>
      </c>
      <c r="B98">
        <v>817</v>
      </c>
    </row>
    <row r="99" spans="1:2" x14ac:dyDescent="0.35">
      <c r="A99">
        <v>97</v>
      </c>
      <c r="B99">
        <v>856</v>
      </c>
    </row>
    <row r="100" spans="1:2" x14ac:dyDescent="0.35">
      <c r="A100">
        <v>98</v>
      </c>
      <c r="B100">
        <v>886</v>
      </c>
    </row>
    <row r="101" spans="1:2" x14ac:dyDescent="0.35">
      <c r="A101">
        <v>99</v>
      </c>
      <c r="B101">
        <v>833</v>
      </c>
    </row>
    <row r="102" spans="1:2" x14ac:dyDescent="0.35">
      <c r="A102">
        <v>100</v>
      </c>
      <c r="B102">
        <v>733</v>
      </c>
    </row>
    <row r="103" spans="1:2" x14ac:dyDescent="0.35">
      <c r="A103">
        <v>101</v>
      </c>
      <c r="B103">
        <v>657</v>
      </c>
    </row>
    <row r="104" spans="1:2" x14ac:dyDescent="0.35">
      <c r="A104">
        <v>102</v>
      </c>
      <c r="B104">
        <v>1004</v>
      </c>
    </row>
    <row r="105" spans="1:2" x14ac:dyDescent="0.35">
      <c r="A105">
        <v>103</v>
      </c>
      <c r="B105">
        <v>956</v>
      </c>
    </row>
    <row r="106" spans="1:2" x14ac:dyDescent="0.35">
      <c r="A106">
        <v>104</v>
      </c>
      <c r="B106">
        <v>777</v>
      </c>
    </row>
    <row r="107" spans="1:2" x14ac:dyDescent="0.35">
      <c r="A107">
        <v>105</v>
      </c>
      <c r="B107">
        <v>761</v>
      </c>
    </row>
    <row r="108" spans="1:2" x14ac:dyDescent="0.35">
      <c r="A108">
        <v>106</v>
      </c>
      <c r="B108">
        <v>709</v>
      </c>
    </row>
    <row r="109" spans="1:2" x14ac:dyDescent="0.35">
      <c r="A109">
        <v>107</v>
      </c>
      <c r="B109">
        <v>777</v>
      </c>
    </row>
    <row r="110" spans="1:2" x14ac:dyDescent="0.35">
      <c r="A110">
        <v>108</v>
      </c>
      <c r="B110">
        <v>771</v>
      </c>
    </row>
    <row r="111" spans="1:2" x14ac:dyDescent="0.35">
      <c r="A111">
        <v>109</v>
      </c>
      <c r="B111">
        <v>840</v>
      </c>
    </row>
    <row r="112" spans="1:2" x14ac:dyDescent="0.35">
      <c r="A112">
        <v>110</v>
      </c>
      <c r="B112">
        <v>847</v>
      </c>
    </row>
    <row r="113" spans="1:2" x14ac:dyDescent="0.35">
      <c r="A113">
        <v>111</v>
      </c>
      <c r="B113">
        <v>774</v>
      </c>
    </row>
    <row r="114" spans="1:2" x14ac:dyDescent="0.35">
      <c r="A114">
        <v>112</v>
      </c>
      <c r="B114">
        <v>720</v>
      </c>
    </row>
    <row r="115" spans="1:2" x14ac:dyDescent="0.35">
      <c r="A115">
        <v>113</v>
      </c>
      <c r="B115">
        <v>848</v>
      </c>
    </row>
    <row r="116" spans="1:2" x14ac:dyDescent="0.35">
      <c r="A116">
        <v>114</v>
      </c>
      <c r="B116">
        <v>1240</v>
      </c>
    </row>
    <row r="117" spans="1:2" x14ac:dyDescent="0.35">
      <c r="A117">
        <v>115</v>
      </c>
      <c r="B117">
        <v>1168</v>
      </c>
    </row>
    <row r="118" spans="1:2" x14ac:dyDescent="0.35">
      <c r="A118">
        <v>116</v>
      </c>
      <c r="B118">
        <v>936</v>
      </c>
    </row>
    <row r="119" spans="1:2" x14ac:dyDescent="0.35">
      <c r="A119">
        <v>117</v>
      </c>
      <c r="B119">
        <v>853</v>
      </c>
    </row>
    <row r="120" spans="1:2" x14ac:dyDescent="0.35">
      <c r="A120">
        <v>118</v>
      </c>
      <c r="B120">
        <v>910</v>
      </c>
    </row>
    <row r="121" spans="1:2" x14ac:dyDescent="0.35">
      <c r="A121">
        <v>119</v>
      </c>
      <c r="B121">
        <v>953</v>
      </c>
    </row>
    <row r="122" spans="1:2" x14ac:dyDescent="0.35">
      <c r="A122">
        <v>120</v>
      </c>
      <c r="B122">
        <v>874</v>
      </c>
    </row>
    <row r="123" spans="1:2" x14ac:dyDescent="0.35">
      <c r="A123">
        <v>121</v>
      </c>
      <c r="B123">
        <v>1026</v>
      </c>
    </row>
    <row r="124" spans="1:2" x14ac:dyDescent="0.35">
      <c r="A124">
        <v>122</v>
      </c>
      <c r="B124">
        <v>1030</v>
      </c>
    </row>
    <row r="125" spans="1:2" x14ac:dyDescent="0.35">
      <c r="A125">
        <v>123</v>
      </c>
      <c r="B125">
        <v>946</v>
      </c>
    </row>
    <row r="126" spans="1:2" x14ac:dyDescent="0.35">
      <c r="A126">
        <v>124</v>
      </c>
      <c r="B126">
        <v>860</v>
      </c>
    </row>
    <row r="127" spans="1:2" x14ac:dyDescent="0.35">
      <c r="A127">
        <v>125</v>
      </c>
      <c r="B127">
        <v>856</v>
      </c>
    </row>
    <row r="128" spans="1:2" x14ac:dyDescent="0.35">
      <c r="A128">
        <v>126</v>
      </c>
      <c r="B128">
        <v>1190</v>
      </c>
    </row>
    <row r="129" spans="1:2" x14ac:dyDescent="0.35">
      <c r="A129">
        <v>127</v>
      </c>
      <c r="B129">
        <v>1038</v>
      </c>
    </row>
    <row r="130" spans="1:2" x14ac:dyDescent="0.35">
      <c r="A130">
        <v>128</v>
      </c>
      <c r="B130">
        <v>883</v>
      </c>
    </row>
    <row r="131" spans="1:2" x14ac:dyDescent="0.35">
      <c r="A131">
        <v>129</v>
      </c>
      <c r="B131">
        <v>843</v>
      </c>
    </row>
    <row r="132" spans="1:2" x14ac:dyDescent="0.35">
      <c r="A132">
        <v>130</v>
      </c>
      <c r="B132">
        <v>857</v>
      </c>
    </row>
    <row r="133" spans="1:2" x14ac:dyDescent="0.35">
      <c r="A133">
        <v>131</v>
      </c>
      <c r="B133">
        <v>1016</v>
      </c>
    </row>
    <row r="134" spans="1:2" x14ac:dyDescent="0.35">
      <c r="A134">
        <v>132</v>
      </c>
      <c r="B134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02"/>
  <sheetViews>
    <sheetView workbookViewId="0">
      <selection activeCell="I4" sqref="I4"/>
    </sheetView>
  </sheetViews>
  <sheetFormatPr defaultRowHeight="14.6" x14ac:dyDescent="0.35"/>
  <cols>
    <col min="2" max="2" width="13.7265625" customWidth="1"/>
  </cols>
  <sheetData>
    <row r="1" spans="1:3" x14ac:dyDescent="0.35">
      <c r="A1" t="s">
        <v>19</v>
      </c>
    </row>
    <row r="2" spans="1:3" x14ac:dyDescent="0.35">
      <c r="A2" t="s">
        <v>0</v>
      </c>
      <c r="B2" t="s">
        <v>11</v>
      </c>
    </row>
    <row r="3" spans="1:3" x14ac:dyDescent="0.35">
      <c r="A3">
        <v>1</v>
      </c>
      <c r="B3">
        <v>25642</v>
      </c>
      <c r="C3" s="28"/>
    </row>
    <row r="4" spans="1:3" x14ac:dyDescent="0.35">
      <c r="A4">
        <v>2</v>
      </c>
      <c r="B4">
        <v>22187</v>
      </c>
      <c r="C4" s="28"/>
    </row>
    <row r="5" spans="1:3" x14ac:dyDescent="0.35">
      <c r="A5">
        <v>3</v>
      </c>
      <c r="B5">
        <v>24878</v>
      </c>
      <c r="C5" s="28"/>
    </row>
    <row r="6" spans="1:3" x14ac:dyDescent="0.35">
      <c r="A6">
        <v>4</v>
      </c>
      <c r="B6">
        <v>22915</v>
      </c>
      <c r="C6" s="28"/>
    </row>
    <row r="7" spans="1:3" x14ac:dyDescent="0.35">
      <c r="A7">
        <v>5</v>
      </c>
      <c r="B7">
        <v>26411</v>
      </c>
      <c r="C7" s="28"/>
    </row>
    <row r="8" spans="1:3" x14ac:dyDescent="0.35">
      <c r="A8">
        <v>6</v>
      </c>
      <c r="B8">
        <v>26726</v>
      </c>
      <c r="C8" s="28"/>
    </row>
    <row r="9" spans="1:3" x14ac:dyDescent="0.35">
      <c r="A9">
        <v>7</v>
      </c>
      <c r="B9">
        <v>31677</v>
      </c>
      <c r="C9" s="28"/>
    </row>
    <row r="10" spans="1:3" x14ac:dyDescent="0.35">
      <c r="A10">
        <v>8</v>
      </c>
      <c r="B10">
        <v>31797</v>
      </c>
      <c r="C10" s="28"/>
    </row>
    <row r="11" spans="1:3" x14ac:dyDescent="0.35">
      <c r="A11">
        <v>9</v>
      </c>
      <c r="B11">
        <v>27211</v>
      </c>
      <c r="C11" s="28"/>
    </row>
    <row r="12" spans="1:3" x14ac:dyDescent="0.35">
      <c r="A12">
        <v>10</v>
      </c>
      <c r="B12">
        <v>25732</v>
      </c>
      <c r="C12" s="28"/>
    </row>
    <row r="13" spans="1:3" x14ac:dyDescent="0.35">
      <c r="A13">
        <v>11</v>
      </c>
      <c r="B13">
        <v>25251</v>
      </c>
      <c r="C13" s="28"/>
    </row>
    <row r="14" spans="1:3" x14ac:dyDescent="0.35">
      <c r="A14">
        <v>12</v>
      </c>
      <c r="B14">
        <v>30576</v>
      </c>
      <c r="C14" s="28"/>
    </row>
    <row r="15" spans="1:3" x14ac:dyDescent="0.35">
      <c r="A15">
        <v>13</v>
      </c>
      <c r="B15">
        <v>28502</v>
      </c>
      <c r="C15" s="28"/>
    </row>
    <row r="16" spans="1:3" x14ac:dyDescent="0.35">
      <c r="A16">
        <v>14</v>
      </c>
      <c r="B16">
        <v>24703</v>
      </c>
      <c r="C16" s="28"/>
    </row>
    <row r="17" spans="1:3" x14ac:dyDescent="0.35">
      <c r="A17">
        <v>15</v>
      </c>
      <c r="B17">
        <v>27367</v>
      </c>
      <c r="C17" s="28"/>
    </row>
    <row r="18" spans="1:3" x14ac:dyDescent="0.35">
      <c r="A18">
        <v>16</v>
      </c>
      <c r="B18">
        <v>26981</v>
      </c>
      <c r="C18" s="28"/>
    </row>
    <row r="19" spans="1:3" x14ac:dyDescent="0.35">
      <c r="A19">
        <v>17</v>
      </c>
      <c r="B19">
        <v>30241</v>
      </c>
      <c r="C19" s="28"/>
    </row>
    <row r="20" spans="1:3" x14ac:dyDescent="0.35">
      <c r="A20">
        <v>18</v>
      </c>
      <c r="B20">
        <v>34983</v>
      </c>
      <c r="C20" s="28"/>
    </row>
    <row r="21" spans="1:3" x14ac:dyDescent="0.35">
      <c r="A21">
        <v>19</v>
      </c>
      <c r="B21">
        <v>34690</v>
      </c>
      <c r="C21" s="28"/>
    </row>
    <row r="22" spans="1:3" x14ac:dyDescent="0.35">
      <c r="A22">
        <v>20</v>
      </c>
      <c r="B22">
        <v>38369</v>
      </c>
      <c r="C22" s="28"/>
    </row>
    <row r="23" spans="1:3" x14ac:dyDescent="0.35">
      <c r="A23">
        <v>21</v>
      </c>
      <c r="B23">
        <v>30348</v>
      </c>
      <c r="C23" s="28"/>
    </row>
    <row r="24" spans="1:3" x14ac:dyDescent="0.35">
      <c r="A24">
        <v>22</v>
      </c>
      <c r="B24">
        <v>27788</v>
      </c>
      <c r="C24" s="28"/>
    </row>
    <row r="25" spans="1:3" x14ac:dyDescent="0.35">
      <c r="A25">
        <v>23</v>
      </c>
      <c r="B25">
        <v>26248</v>
      </c>
      <c r="C25" s="28"/>
    </row>
    <row r="26" spans="1:3" x14ac:dyDescent="0.35">
      <c r="A26">
        <v>24</v>
      </c>
      <c r="B26">
        <v>30736</v>
      </c>
      <c r="C26" s="28"/>
    </row>
    <row r="27" spans="1:3" x14ac:dyDescent="0.35">
      <c r="A27">
        <v>25</v>
      </c>
      <c r="B27">
        <v>30267</v>
      </c>
      <c r="C27" s="28"/>
    </row>
    <row r="28" spans="1:3" x14ac:dyDescent="0.35">
      <c r="A28">
        <v>26</v>
      </c>
      <c r="B28">
        <v>26469</v>
      </c>
      <c r="C28" s="28"/>
    </row>
    <row r="29" spans="1:3" x14ac:dyDescent="0.35">
      <c r="A29">
        <v>27</v>
      </c>
      <c r="B29">
        <v>28864</v>
      </c>
      <c r="C29" s="28"/>
    </row>
    <row r="30" spans="1:3" x14ac:dyDescent="0.35">
      <c r="A30">
        <v>28</v>
      </c>
      <c r="B30">
        <v>27947</v>
      </c>
      <c r="C30" s="28"/>
    </row>
    <row r="31" spans="1:3" x14ac:dyDescent="0.35">
      <c r="A31">
        <v>29</v>
      </c>
      <c r="B31">
        <v>31280</v>
      </c>
      <c r="C31" s="28"/>
    </row>
    <row r="32" spans="1:3" x14ac:dyDescent="0.35">
      <c r="A32">
        <v>30</v>
      </c>
      <c r="B32">
        <v>33677</v>
      </c>
      <c r="C32" s="28"/>
    </row>
    <row r="33" spans="1:3" x14ac:dyDescent="0.35">
      <c r="A33">
        <v>31</v>
      </c>
      <c r="B33">
        <v>41113</v>
      </c>
      <c r="C33" s="28"/>
    </row>
    <row r="34" spans="1:3" x14ac:dyDescent="0.35">
      <c r="A34">
        <v>32</v>
      </c>
      <c r="B34">
        <v>42847</v>
      </c>
      <c r="C34" s="28"/>
    </row>
    <row r="35" spans="1:3" x14ac:dyDescent="0.35">
      <c r="A35">
        <v>33</v>
      </c>
      <c r="B35">
        <v>34624</v>
      </c>
      <c r="C35" s="28"/>
    </row>
    <row r="36" spans="1:3" x14ac:dyDescent="0.35">
      <c r="A36">
        <v>34</v>
      </c>
      <c r="B36">
        <v>29988</v>
      </c>
      <c r="C36" s="28"/>
    </row>
    <row r="37" spans="1:3" x14ac:dyDescent="0.35">
      <c r="A37">
        <v>35</v>
      </c>
      <c r="B37">
        <v>29516</v>
      </c>
      <c r="C37" s="28"/>
    </row>
    <row r="38" spans="1:3" x14ac:dyDescent="0.35">
      <c r="A38">
        <v>36</v>
      </c>
      <c r="B38">
        <v>33684</v>
      </c>
      <c r="C38" s="28"/>
    </row>
    <row r="39" spans="1:3" x14ac:dyDescent="0.35">
      <c r="A39">
        <v>37</v>
      </c>
      <c r="B39">
        <v>33198</v>
      </c>
      <c r="C39" s="28"/>
    </row>
    <row r="40" spans="1:3" x14ac:dyDescent="0.35">
      <c r="A40">
        <v>38</v>
      </c>
      <c r="B40">
        <v>27344</v>
      </c>
      <c r="C40" s="28"/>
    </row>
    <row r="41" spans="1:3" x14ac:dyDescent="0.35">
      <c r="A41">
        <v>39</v>
      </c>
      <c r="B41">
        <v>29740</v>
      </c>
      <c r="C41" s="28"/>
    </row>
    <row r="42" spans="1:3" x14ac:dyDescent="0.35">
      <c r="A42">
        <v>40</v>
      </c>
      <c r="B42">
        <v>32150</v>
      </c>
      <c r="C42" s="28"/>
    </row>
    <row r="43" spans="1:3" x14ac:dyDescent="0.35">
      <c r="A43">
        <v>41</v>
      </c>
      <c r="B43">
        <v>35036</v>
      </c>
      <c r="C43" s="28"/>
    </row>
    <row r="44" spans="1:3" x14ac:dyDescent="0.35">
      <c r="A44">
        <v>42</v>
      </c>
      <c r="B44">
        <v>40683</v>
      </c>
      <c r="C44" s="28"/>
    </row>
    <row r="45" spans="1:3" x14ac:dyDescent="0.35">
      <c r="A45">
        <v>43</v>
      </c>
      <c r="B45">
        <v>44506</v>
      </c>
      <c r="C45" s="28"/>
    </row>
    <row r="46" spans="1:3" x14ac:dyDescent="0.35">
      <c r="A46">
        <v>44</v>
      </c>
      <c r="B46">
        <v>41706</v>
      </c>
      <c r="C46" s="28"/>
    </row>
    <row r="47" spans="1:3" x14ac:dyDescent="0.35">
      <c r="A47">
        <v>45</v>
      </c>
      <c r="B47">
        <v>35836</v>
      </c>
      <c r="C47" s="28"/>
    </row>
    <row r="48" spans="1:3" x14ac:dyDescent="0.35">
      <c r="A48">
        <v>46</v>
      </c>
      <c r="B48">
        <v>32760</v>
      </c>
      <c r="C48" s="28"/>
    </row>
    <row r="49" spans="1:3" x14ac:dyDescent="0.35">
      <c r="A49">
        <v>47</v>
      </c>
      <c r="B49">
        <v>31358</v>
      </c>
      <c r="C49" s="28"/>
    </row>
    <row r="50" spans="1:3" x14ac:dyDescent="0.35">
      <c r="A50">
        <v>48</v>
      </c>
      <c r="B50">
        <v>36354</v>
      </c>
      <c r="C50" s="28"/>
    </row>
    <row r="51" spans="1:3" x14ac:dyDescent="0.35">
      <c r="A51">
        <v>49</v>
      </c>
      <c r="B51">
        <v>36018</v>
      </c>
      <c r="C51" s="28"/>
    </row>
    <row r="52" spans="1:3" x14ac:dyDescent="0.35">
      <c r="A52">
        <v>50</v>
      </c>
      <c r="B52">
        <v>33737</v>
      </c>
      <c r="C52" s="28"/>
    </row>
    <row r="53" spans="1:3" x14ac:dyDescent="0.35">
      <c r="A53">
        <v>51</v>
      </c>
      <c r="B53">
        <v>33983</v>
      </c>
      <c r="C53" s="28"/>
    </row>
    <row r="54" spans="1:3" x14ac:dyDescent="0.35">
      <c r="A54">
        <v>52</v>
      </c>
      <c r="B54">
        <v>33209</v>
      </c>
      <c r="C54" s="28"/>
    </row>
    <row r="55" spans="1:3" x14ac:dyDescent="0.35">
      <c r="A55">
        <v>53</v>
      </c>
      <c r="B55">
        <v>37445</v>
      </c>
      <c r="C55" s="28"/>
    </row>
    <row r="56" spans="1:3" x14ac:dyDescent="0.35">
      <c r="A56">
        <v>54</v>
      </c>
      <c r="B56">
        <v>37969</v>
      </c>
      <c r="C56" s="28"/>
    </row>
    <row r="57" spans="1:3" x14ac:dyDescent="0.35">
      <c r="A57">
        <v>55</v>
      </c>
      <c r="B57">
        <v>48126</v>
      </c>
      <c r="C57" s="28"/>
    </row>
    <row r="58" spans="1:3" x14ac:dyDescent="0.35">
      <c r="A58">
        <v>56</v>
      </c>
      <c r="B58">
        <v>47120</v>
      </c>
      <c r="C58" s="28"/>
    </row>
    <row r="59" spans="1:3" x14ac:dyDescent="0.35">
      <c r="A59">
        <v>57</v>
      </c>
      <c r="B59">
        <v>40650</v>
      </c>
      <c r="C59" s="28"/>
    </row>
    <row r="60" spans="1:3" x14ac:dyDescent="0.35">
      <c r="A60">
        <v>58</v>
      </c>
      <c r="B60">
        <v>35158</v>
      </c>
      <c r="C60" s="28"/>
    </row>
    <row r="61" spans="1:3" x14ac:dyDescent="0.35">
      <c r="A61">
        <v>59</v>
      </c>
      <c r="B61">
        <v>33490</v>
      </c>
      <c r="C61" s="28"/>
    </row>
    <row r="62" spans="1:3" x14ac:dyDescent="0.35">
      <c r="A62">
        <v>60</v>
      </c>
      <c r="B62">
        <v>37535</v>
      </c>
      <c r="C62" s="28"/>
    </row>
    <row r="63" spans="1:3" x14ac:dyDescent="0.35">
      <c r="A63">
        <v>61</v>
      </c>
      <c r="B63">
        <v>36995</v>
      </c>
      <c r="C63" s="28"/>
    </row>
    <row r="64" spans="1:3" x14ac:dyDescent="0.35">
      <c r="A64">
        <v>62</v>
      </c>
      <c r="B64">
        <v>32370</v>
      </c>
      <c r="C64" s="28"/>
    </row>
    <row r="65" spans="1:3" x14ac:dyDescent="0.35">
      <c r="A65">
        <v>63</v>
      </c>
      <c r="B65">
        <v>35865</v>
      </c>
      <c r="C65" s="28"/>
    </row>
    <row r="66" spans="1:3" x14ac:dyDescent="0.35">
      <c r="A66">
        <v>64</v>
      </c>
      <c r="B66">
        <v>37844</v>
      </c>
      <c r="C66" s="28"/>
    </row>
    <row r="67" spans="1:3" x14ac:dyDescent="0.35">
      <c r="A67">
        <v>65</v>
      </c>
      <c r="B67">
        <v>41806</v>
      </c>
      <c r="C67" s="28"/>
    </row>
    <row r="68" spans="1:3" x14ac:dyDescent="0.35">
      <c r="A68">
        <v>66</v>
      </c>
      <c r="B68">
        <v>44389</v>
      </c>
      <c r="C68" s="28"/>
    </row>
    <row r="69" spans="1:3" x14ac:dyDescent="0.35">
      <c r="A69">
        <v>67</v>
      </c>
      <c r="B69">
        <v>52051</v>
      </c>
      <c r="C69" s="28"/>
    </row>
    <row r="70" spans="1:3" x14ac:dyDescent="0.35">
      <c r="A70">
        <v>68</v>
      </c>
      <c r="B70">
        <v>48408</v>
      </c>
      <c r="C70" s="28"/>
    </row>
    <row r="71" spans="1:3" x14ac:dyDescent="0.35">
      <c r="A71">
        <v>69</v>
      </c>
      <c r="B71">
        <v>41180</v>
      </c>
      <c r="C71" s="28"/>
    </row>
    <row r="72" spans="1:3" x14ac:dyDescent="0.35">
      <c r="A72">
        <v>70</v>
      </c>
      <c r="B72">
        <v>38078</v>
      </c>
      <c r="C72" s="28"/>
    </row>
    <row r="73" spans="1:3" x14ac:dyDescent="0.35">
      <c r="A73">
        <v>71</v>
      </c>
      <c r="B73">
        <v>35835</v>
      </c>
      <c r="C73" s="28"/>
    </row>
    <row r="74" spans="1:3" x14ac:dyDescent="0.35">
      <c r="A74">
        <v>72</v>
      </c>
      <c r="B74">
        <v>40247</v>
      </c>
      <c r="C74" s="28"/>
    </row>
    <row r="75" spans="1:3" x14ac:dyDescent="0.35">
      <c r="A75">
        <v>73</v>
      </c>
      <c r="B75">
        <v>41591</v>
      </c>
      <c r="C75" s="28"/>
    </row>
    <row r="76" spans="1:3" x14ac:dyDescent="0.35">
      <c r="A76">
        <v>74</v>
      </c>
      <c r="B76">
        <v>36048</v>
      </c>
      <c r="C76" s="28"/>
    </row>
    <row r="77" spans="1:3" x14ac:dyDescent="0.35">
      <c r="A77">
        <v>75</v>
      </c>
      <c r="B77">
        <v>40643</v>
      </c>
      <c r="C77" s="28"/>
    </row>
    <row r="78" spans="1:3" x14ac:dyDescent="0.35">
      <c r="A78">
        <v>76</v>
      </c>
      <c r="B78">
        <v>37944</v>
      </c>
      <c r="C78" s="28"/>
    </row>
    <row r="79" spans="1:3" x14ac:dyDescent="0.35">
      <c r="A79">
        <v>77</v>
      </c>
      <c r="B79">
        <v>39898</v>
      </c>
      <c r="C79" s="28"/>
    </row>
    <row r="80" spans="1:3" x14ac:dyDescent="0.35">
      <c r="A80">
        <v>78</v>
      </c>
      <c r="B80">
        <v>45750</v>
      </c>
      <c r="C80" s="28"/>
    </row>
    <row r="81" spans="1:3" x14ac:dyDescent="0.35">
      <c r="A81">
        <v>79</v>
      </c>
      <c r="B81">
        <v>55878</v>
      </c>
      <c r="C81" s="28"/>
    </row>
    <row r="82" spans="1:3" x14ac:dyDescent="0.35">
      <c r="A82">
        <v>80</v>
      </c>
      <c r="B82">
        <v>56796</v>
      </c>
      <c r="C82" s="28"/>
    </row>
    <row r="83" spans="1:3" x14ac:dyDescent="0.35">
      <c r="A83">
        <v>81</v>
      </c>
      <c r="B83">
        <v>47294</v>
      </c>
      <c r="C83" s="28"/>
    </row>
    <row r="84" spans="1:3" x14ac:dyDescent="0.35">
      <c r="A84">
        <v>82</v>
      </c>
      <c r="B84">
        <v>42630</v>
      </c>
      <c r="C84" s="28"/>
    </row>
    <row r="85" spans="1:3" x14ac:dyDescent="0.35">
      <c r="A85">
        <v>83</v>
      </c>
      <c r="B85">
        <v>40626</v>
      </c>
      <c r="C85" s="28"/>
    </row>
    <row r="86" spans="1:3" x14ac:dyDescent="0.35">
      <c r="A86">
        <v>84</v>
      </c>
      <c r="B86">
        <v>45874</v>
      </c>
      <c r="C86" s="28"/>
    </row>
    <row r="87" spans="1:3" x14ac:dyDescent="0.35">
      <c r="A87">
        <v>85</v>
      </c>
      <c r="B87">
        <v>46686</v>
      </c>
      <c r="C87" s="28"/>
    </row>
    <row r="88" spans="1:3" x14ac:dyDescent="0.35">
      <c r="A88">
        <v>86</v>
      </c>
      <c r="B88">
        <v>39883</v>
      </c>
      <c r="C88" s="28"/>
    </row>
    <row r="89" spans="1:3" x14ac:dyDescent="0.35">
      <c r="A89">
        <v>87</v>
      </c>
      <c r="B89">
        <v>45023</v>
      </c>
      <c r="C89" s="28"/>
    </row>
    <row r="90" spans="1:3" x14ac:dyDescent="0.35">
      <c r="A90">
        <v>88</v>
      </c>
      <c r="B90">
        <v>43492</v>
      </c>
      <c r="C90" s="28"/>
    </row>
    <row r="91" spans="1:3" x14ac:dyDescent="0.35">
      <c r="A91">
        <v>89</v>
      </c>
      <c r="B91">
        <v>50548</v>
      </c>
      <c r="C91" s="28"/>
    </row>
    <row r="92" spans="1:3" x14ac:dyDescent="0.35">
      <c r="A92">
        <v>90</v>
      </c>
      <c r="B92">
        <v>57572</v>
      </c>
      <c r="C92" s="28"/>
    </row>
    <row r="93" spans="1:3" x14ac:dyDescent="0.35">
      <c r="A93">
        <v>91</v>
      </c>
      <c r="B93">
        <v>64770</v>
      </c>
      <c r="C93" s="28"/>
    </row>
    <row r="94" spans="1:3" x14ac:dyDescent="0.35">
      <c r="A94">
        <v>92</v>
      </c>
      <c r="B94">
        <v>63960</v>
      </c>
      <c r="C94" s="28"/>
    </row>
    <row r="95" spans="1:3" x14ac:dyDescent="0.35">
      <c r="A95">
        <v>93</v>
      </c>
      <c r="B95">
        <v>49220</v>
      </c>
      <c r="C95" s="28"/>
    </row>
    <row r="96" spans="1:3" x14ac:dyDescent="0.35">
      <c r="A96">
        <v>94</v>
      </c>
      <c r="B96">
        <v>45234</v>
      </c>
      <c r="C96" s="28"/>
    </row>
    <row r="97" spans="1:3" x14ac:dyDescent="0.35">
      <c r="A97">
        <v>95</v>
      </c>
      <c r="B97">
        <v>44572</v>
      </c>
      <c r="C97" s="28"/>
    </row>
    <row r="98" spans="1:3" x14ac:dyDescent="0.35">
      <c r="A98">
        <v>96</v>
      </c>
      <c r="B98">
        <v>50371</v>
      </c>
      <c r="C98" s="28"/>
    </row>
    <row r="99" spans="1:3" x14ac:dyDescent="0.35">
      <c r="A99">
        <v>97</v>
      </c>
      <c r="B99">
        <v>48813</v>
      </c>
      <c r="C99" s="28"/>
    </row>
    <row r="100" spans="1:3" x14ac:dyDescent="0.35">
      <c r="A100">
        <v>98</v>
      </c>
      <c r="B100">
        <v>41448</v>
      </c>
      <c r="C100" s="28"/>
    </row>
    <row r="101" spans="1:3" x14ac:dyDescent="0.35">
      <c r="A101">
        <v>99</v>
      </c>
      <c r="B101">
        <v>46005</v>
      </c>
      <c r="C101" s="28"/>
    </row>
    <row r="102" spans="1:3" x14ac:dyDescent="0.35">
      <c r="A102">
        <v>100</v>
      </c>
      <c r="B102">
        <v>45738</v>
      </c>
      <c r="C102" s="28"/>
    </row>
    <row r="103" spans="1:3" x14ac:dyDescent="0.35">
      <c r="A103">
        <v>101</v>
      </c>
      <c r="B103">
        <v>55852</v>
      </c>
      <c r="C103" s="28"/>
    </row>
    <row r="104" spans="1:3" x14ac:dyDescent="0.35">
      <c r="A104">
        <v>102</v>
      </c>
      <c r="B104">
        <v>63236</v>
      </c>
      <c r="C104" s="28"/>
    </row>
    <row r="105" spans="1:3" x14ac:dyDescent="0.35">
      <c r="A105">
        <v>103</v>
      </c>
      <c r="B105">
        <v>68432</v>
      </c>
      <c r="C105" s="28"/>
    </row>
    <row r="106" spans="1:3" x14ac:dyDescent="0.35">
      <c r="A106">
        <v>104</v>
      </c>
      <c r="B106">
        <v>65706</v>
      </c>
      <c r="C106" s="28"/>
    </row>
    <row r="107" spans="1:3" x14ac:dyDescent="0.35">
      <c r="A107">
        <v>105</v>
      </c>
      <c r="B107">
        <v>52300</v>
      </c>
      <c r="C107" s="28"/>
    </row>
    <row r="108" spans="1:3" x14ac:dyDescent="0.35">
      <c r="A108">
        <v>106</v>
      </c>
      <c r="B108">
        <v>47647</v>
      </c>
      <c r="C108" s="28"/>
    </row>
    <row r="109" spans="1:3" x14ac:dyDescent="0.35">
      <c r="A109">
        <v>107</v>
      </c>
      <c r="B109">
        <v>46354</v>
      </c>
      <c r="C109" s="28"/>
    </row>
    <row r="110" spans="1:3" x14ac:dyDescent="0.35">
      <c r="A110">
        <v>108</v>
      </c>
      <c r="B110">
        <v>48862</v>
      </c>
      <c r="C110" s="28"/>
    </row>
    <row r="111" spans="1:3" x14ac:dyDescent="0.35">
      <c r="A111">
        <v>109</v>
      </c>
      <c r="B111">
        <v>49433</v>
      </c>
      <c r="C111" s="28"/>
    </row>
    <row r="112" spans="1:3" x14ac:dyDescent="0.35">
      <c r="A112">
        <v>110</v>
      </c>
      <c r="B112">
        <v>44832</v>
      </c>
      <c r="C112" s="28"/>
    </row>
    <row r="113" spans="1:3" x14ac:dyDescent="0.35">
      <c r="A113">
        <v>111</v>
      </c>
      <c r="B113">
        <v>47281</v>
      </c>
      <c r="C113" s="28"/>
    </row>
    <row r="114" spans="1:3" x14ac:dyDescent="0.35">
      <c r="A114">
        <v>112</v>
      </c>
      <c r="B114">
        <v>46947</v>
      </c>
      <c r="C114" s="28"/>
    </row>
    <row r="115" spans="1:3" x14ac:dyDescent="0.35">
      <c r="A115">
        <v>113</v>
      </c>
      <c r="B115">
        <v>54880</v>
      </c>
      <c r="C115" s="28"/>
    </row>
    <row r="116" spans="1:3" x14ac:dyDescent="0.35">
      <c r="A116">
        <v>114</v>
      </c>
      <c r="B116">
        <v>61276</v>
      </c>
      <c r="C116" s="28"/>
    </row>
    <row r="117" spans="1:3" x14ac:dyDescent="0.35">
      <c r="A117">
        <v>115</v>
      </c>
      <c r="B117">
        <v>70623</v>
      </c>
      <c r="C117" s="28"/>
    </row>
    <row r="118" spans="1:3" x14ac:dyDescent="0.35">
      <c r="A118">
        <v>116</v>
      </c>
      <c r="B118">
        <v>70200</v>
      </c>
      <c r="C118" s="28"/>
    </row>
    <row r="119" spans="1:3" x14ac:dyDescent="0.35">
      <c r="A119">
        <v>117</v>
      </c>
      <c r="B119">
        <v>58008</v>
      </c>
      <c r="C119" s="28"/>
    </row>
    <row r="120" spans="1:3" x14ac:dyDescent="0.35">
      <c r="A120">
        <v>118</v>
      </c>
      <c r="B120">
        <v>49866</v>
      </c>
      <c r="C120" s="28"/>
    </row>
    <row r="121" spans="1:3" x14ac:dyDescent="0.35">
      <c r="A121">
        <v>119</v>
      </c>
      <c r="B121">
        <v>47469</v>
      </c>
      <c r="C121" s="28"/>
    </row>
    <row r="122" spans="1:3" x14ac:dyDescent="0.35">
      <c r="A122">
        <v>120</v>
      </c>
      <c r="B122">
        <v>51840</v>
      </c>
      <c r="C122" s="28"/>
    </row>
    <row r="123" spans="1:3" x14ac:dyDescent="0.35">
      <c r="A123">
        <v>121</v>
      </c>
      <c r="B123">
        <v>52769</v>
      </c>
      <c r="C123" s="28"/>
    </row>
    <row r="124" spans="1:3" x14ac:dyDescent="0.35">
      <c r="A124">
        <v>122</v>
      </c>
      <c r="B124">
        <v>43706</v>
      </c>
      <c r="C124" s="28"/>
    </row>
    <row r="125" spans="1:3" x14ac:dyDescent="0.35">
      <c r="A125">
        <v>123</v>
      </c>
      <c r="B125">
        <v>47580</v>
      </c>
      <c r="C125" s="28"/>
    </row>
    <row r="126" spans="1:3" x14ac:dyDescent="0.35">
      <c r="A126">
        <v>124</v>
      </c>
      <c r="B126">
        <v>49249</v>
      </c>
      <c r="C126" s="28"/>
    </row>
    <row r="127" spans="1:3" x14ac:dyDescent="0.35">
      <c r="A127">
        <v>125</v>
      </c>
      <c r="B127">
        <v>57798</v>
      </c>
      <c r="C127" s="28"/>
    </row>
    <row r="128" spans="1:3" x14ac:dyDescent="0.35">
      <c r="A128">
        <v>126</v>
      </c>
      <c r="B128">
        <v>62674</v>
      </c>
      <c r="C128" s="28"/>
    </row>
    <row r="129" spans="1:3" x14ac:dyDescent="0.35">
      <c r="A129">
        <v>127</v>
      </c>
      <c r="B129">
        <v>73069</v>
      </c>
      <c r="C129" s="28"/>
    </row>
    <row r="130" spans="1:3" x14ac:dyDescent="0.35">
      <c r="A130">
        <v>128</v>
      </c>
      <c r="B130">
        <v>69258</v>
      </c>
      <c r="C130" s="28"/>
    </row>
    <row r="131" spans="1:3" x14ac:dyDescent="0.35">
      <c r="A131">
        <v>129</v>
      </c>
      <c r="B131">
        <v>61568</v>
      </c>
      <c r="C131" s="28"/>
    </row>
    <row r="132" spans="1:3" x14ac:dyDescent="0.35">
      <c r="A132">
        <v>130</v>
      </c>
      <c r="B132">
        <v>53013</v>
      </c>
      <c r="C132" s="28"/>
    </row>
    <row r="133" spans="1:3" x14ac:dyDescent="0.35">
      <c r="A133">
        <v>131</v>
      </c>
      <c r="B133">
        <v>49330</v>
      </c>
      <c r="C133" s="28"/>
    </row>
    <row r="134" spans="1:3" x14ac:dyDescent="0.35">
      <c r="A134">
        <v>132</v>
      </c>
      <c r="B134">
        <v>55617</v>
      </c>
      <c r="C134" s="28"/>
    </row>
    <row r="135" spans="1:3" x14ac:dyDescent="0.35">
      <c r="A135">
        <v>133</v>
      </c>
      <c r="B135">
        <v>57264</v>
      </c>
      <c r="C135" s="28"/>
    </row>
    <row r="136" spans="1:3" x14ac:dyDescent="0.35">
      <c r="A136">
        <v>134</v>
      </c>
      <c r="B136">
        <v>49691</v>
      </c>
      <c r="C136" s="28"/>
    </row>
    <row r="137" spans="1:3" x14ac:dyDescent="0.35">
      <c r="A137">
        <v>135</v>
      </c>
      <c r="B137">
        <v>56580</v>
      </c>
      <c r="C137" s="28"/>
    </row>
    <row r="138" spans="1:3" x14ac:dyDescent="0.35">
      <c r="A138">
        <v>136</v>
      </c>
      <c r="B138">
        <v>54413</v>
      </c>
      <c r="C138" s="28"/>
    </row>
    <row r="139" spans="1:3" x14ac:dyDescent="0.35">
      <c r="A139">
        <v>137</v>
      </c>
      <c r="B139">
        <v>60255</v>
      </c>
      <c r="C139" s="28"/>
    </row>
    <row r="140" spans="1:3" x14ac:dyDescent="0.35">
      <c r="A140">
        <v>138</v>
      </c>
      <c r="B140">
        <v>69302</v>
      </c>
      <c r="C140" s="28"/>
    </row>
    <row r="141" spans="1:3" x14ac:dyDescent="0.35">
      <c r="A141">
        <v>139</v>
      </c>
      <c r="B141">
        <v>78522</v>
      </c>
      <c r="C141" s="28"/>
    </row>
    <row r="142" spans="1:3" x14ac:dyDescent="0.35">
      <c r="A142">
        <v>140</v>
      </c>
      <c r="B142">
        <v>67322</v>
      </c>
      <c r="C142" s="28"/>
    </row>
    <row r="143" spans="1:3" x14ac:dyDescent="0.35">
      <c r="A143">
        <v>141</v>
      </c>
      <c r="B143">
        <v>61650</v>
      </c>
      <c r="C143" s="28"/>
    </row>
    <row r="144" spans="1:3" x14ac:dyDescent="0.35">
      <c r="A144">
        <v>142</v>
      </c>
      <c r="B144">
        <v>55168</v>
      </c>
      <c r="C144" s="28"/>
    </row>
    <row r="145" spans="1:3" x14ac:dyDescent="0.35">
      <c r="A145">
        <v>143</v>
      </c>
      <c r="B145">
        <v>51795</v>
      </c>
      <c r="C145" s="28"/>
    </row>
    <row r="146" spans="1:3" x14ac:dyDescent="0.35">
      <c r="A146">
        <v>144</v>
      </c>
      <c r="B146">
        <v>58200</v>
      </c>
      <c r="C146" s="28"/>
    </row>
    <row r="147" spans="1:3" x14ac:dyDescent="0.35">
      <c r="A147">
        <v>145</v>
      </c>
      <c r="B147">
        <v>58837</v>
      </c>
      <c r="C147" s="28"/>
    </row>
    <row r="148" spans="1:3" x14ac:dyDescent="0.35">
      <c r="A148">
        <v>146</v>
      </c>
      <c r="B148">
        <v>49743</v>
      </c>
      <c r="C148" s="28"/>
    </row>
    <row r="149" spans="1:3" x14ac:dyDescent="0.35">
      <c r="A149">
        <v>147</v>
      </c>
      <c r="B149">
        <v>58511</v>
      </c>
      <c r="C149" s="28"/>
    </row>
    <row r="150" spans="1:3" x14ac:dyDescent="0.35">
      <c r="A150">
        <v>148</v>
      </c>
      <c r="B150">
        <v>57134</v>
      </c>
      <c r="C150" s="28"/>
    </row>
    <row r="151" spans="1:3" x14ac:dyDescent="0.35">
      <c r="A151">
        <v>149</v>
      </c>
      <c r="B151">
        <v>54654</v>
      </c>
      <c r="C151" s="28"/>
    </row>
    <row r="152" spans="1:3" x14ac:dyDescent="0.35">
      <c r="A152">
        <v>150</v>
      </c>
      <c r="B152">
        <v>73759</v>
      </c>
      <c r="C152" s="28"/>
    </row>
    <row r="153" spans="1:3" x14ac:dyDescent="0.35">
      <c r="A153">
        <v>151</v>
      </c>
      <c r="B153">
        <v>84697</v>
      </c>
      <c r="C153" s="28"/>
    </row>
    <row r="154" spans="1:3" x14ac:dyDescent="0.35">
      <c r="A154">
        <v>152</v>
      </c>
      <c r="B154">
        <v>84106</v>
      </c>
      <c r="C154" s="28"/>
    </row>
    <row r="155" spans="1:3" x14ac:dyDescent="0.35">
      <c r="A155">
        <v>153</v>
      </c>
      <c r="B155">
        <v>69128</v>
      </c>
      <c r="C155" s="28"/>
    </row>
    <row r="156" spans="1:3" x14ac:dyDescent="0.35">
      <c r="A156">
        <v>154</v>
      </c>
      <c r="B156">
        <v>58099</v>
      </c>
      <c r="C156" s="28"/>
    </row>
    <row r="157" spans="1:3" x14ac:dyDescent="0.35">
      <c r="A157">
        <v>155</v>
      </c>
      <c r="B157">
        <v>52432</v>
      </c>
      <c r="C157" s="28"/>
    </row>
    <row r="158" spans="1:3" x14ac:dyDescent="0.35">
      <c r="A158">
        <v>156</v>
      </c>
      <c r="B158">
        <v>55717</v>
      </c>
      <c r="C158" s="28"/>
    </row>
    <row r="159" spans="1:3" x14ac:dyDescent="0.35">
      <c r="A159">
        <v>157</v>
      </c>
      <c r="B159">
        <v>53987</v>
      </c>
      <c r="C159" s="28"/>
    </row>
    <row r="160" spans="1:3" x14ac:dyDescent="0.35">
      <c r="A160">
        <v>158</v>
      </c>
      <c r="B160">
        <v>47623</v>
      </c>
      <c r="C160" s="28"/>
    </row>
    <row r="161" spans="1:3" x14ac:dyDescent="0.35">
      <c r="A161">
        <v>159</v>
      </c>
      <c r="B161">
        <v>49698</v>
      </c>
      <c r="C161" s="28"/>
    </row>
    <row r="162" spans="1:3" x14ac:dyDescent="0.35">
      <c r="A162">
        <v>160</v>
      </c>
      <c r="B162">
        <v>49869</v>
      </c>
      <c r="C162" s="28"/>
    </row>
    <row r="163" spans="1:3" x14ac:dyDescent="0.35">
      <c r="A163">
        <v>161</v>
      </c>
      <c r="B163">
        <v>64618</v>
      </c>
      <c r="C163" s="28"/>
    </row>
    <row r="164" spans="1:3" x14ac:dyDescent="0.35">
      <c r="A164">
        <v>162</v>
      </c>
      <c r="B164">
        <v>70848</v>
      </c>
      <c r="C164" s="28"/>
    </row>
    <row r="165" spans="1:3" x14ac:dyDescent="0.35">
      <c r="A165">
        <v>163</v>
      </c>
      <c r="B165">
        <v>85185</v>
      </c>
      <c r="C165" s="28"/>
    </row>
    <row r="166" spans="1:3" x14ac:dyDescent="0.35">
      <c r="A166">
        <v>164</v>
      </c>
      <c r="B166">
        <v>86687</v>
      </c>
      <c r="C166" s="28"/>
    </row>
    <row r="167" spans="1:3" x14ac:dyDescent="0.35">
      <c r="A167">
        <v>165</v>
      </c>
      <c r="B167">
        <v>63671</v>
      </c>
      <c r="C167" s="28"/>
    </row>
    <row r="168" spans="1:3" x14ac:dyDescent="0.35">
      <c r="A168">
        <v>166</v>
      </c>
      <c r="B168">
        <v>63772</v>
      </c>
      <c r="C168" s="28"/>
    </row>
    <row r="169" spans="1:3" x14ac:dyDescent="0.35">
      <c r="A169">
        <v>167</v>
      </c>
      <c r="B169">
        <v>59619</v>
      </c>
      <c r="C169" s="28"/>
    </row>
    <row r="170" spans="1:3" x14ac:dyDescent="0.35">
      <c r="A170">
        <v>168</v>
      </c>
      <c r="B170">
        <v>64297</v>
      </c>
      <c r="C170" s="28"/>
    </row>
    <row r="171" spans="1:3" x14ac:dyDescent="0.35">
      <c r="A171">
        <v>169</v>
      </c>
      <c r="B171">
        <v>64692</v>
      </c>
      <c r="C171" s="28"/>
    </row>
    <row r="172" spans="1:3" x14ac:dyDescent="0.35">
      <c r="A172">
        <v>170</v>
      </c>
      <c r="B172">
        <v>55035</v>
      </c>
      <c r="C172" s="28"/>
    </row>
    <row r="173" spans="1:3" x14ac:dyDescent="0.35">
      <c r="A173">
        <v>171</v>
      </c>
      <c r="B173">
        <v>57809</v>
      </c>
      <c r="C173" s="28"/>
    </row>
    <row r="174" spans="1:3" x14ac:dyDescent="0.35">
      <c r="A174">
        <v>172</v>
      </c>
      <c r="B174">
        <v>60132</v>
      </c>
      <c r="C174" s="28"/>
    </row>
    <row r="175" spans="1:3" x14ac:dyDescent="0.35">
      <c r="A175">
        <v>173</v>
      </c>
      <c r="B175">
        <v>70040</v>
      </c>
      <c r="C175" s="28"/>
    </row>
    <row r="176" spans="1:3" x14ac:dyDescent="0.35">
      <c r="A176">
        <v>174</v>
      </c>
      <c r="B176">
        <v>80504</v>
      </c>
      <c r="C176" s="28"/>
    </row>
    <row r="177" spans="1:3" x14ac:dyDescent="0.35">
      <c r="A177">
        <v>175</v>
      </c>
      <c r="B177">
        <v>92052</v>
      </c>
      <c r="C177" s="28"/>
    </row>
    <row r="178" spans="1:3" x14ac:dyDescent="0.35">
      <c r="A178">
        <v>176</v>
      </c>
      <c r="B178">
        <v>85733</v>
      </c>
      <c r="C178" s="28"/>
    </row>
    <row r="179" spans="1:3" x14ac:dyDescent="0.35">
      <c r="A179">
        <v>177</v>
      </c>
      <c r="B179">
        <v>77901</v>
      </c>
      <c r="C179" s="28"/>
    </row>
    <row r="180" spans="1:3" x14ac:dyDescent="0.35">
      <c r="A180">
        <v>178</v>
      </c>
      <c r="B180">
        <v>67213</v>
      </c>
      <c r="C180" s="28"/>
    </row>
    <row r="181" spans="1:3" x14ac:dyDescent="0.35">
      <c r="A181">
        <v>179</v>
      </c>
      <c r="B181">
        <v>59309</v>
      </c>
      <c r="C181" s="28"/>
    </row>
    <row r="182" spans="1:3" x14ac:dyDescent="0.35">
      <c r="A182">
        <v>180</v>
      </c>
      <c r="B182">
        <v>64339</v>
      </c>
      <c r="C182" s="28"/>
    </row>
    <row r="183" spans="1:3" x14ac:dyDescent="0.35">
      <c r="A183">
        <v>181</v>
      </c>
      <c r="B183">
        <v>67125</v>
      </c>
      <c r="C183" s="28"/>
    </row>
    <row r="184" spans="1:3" x14ac:dyDescent="0.35">
      <c r="A184">
        <v>182</v>
      </c>
      <c r="B184">
        <v>62112</v>
      </c>
      <c r="C184" s="28"/>
    </row>
    <row r="185" spans="1:3" x14ac:dyDescent="0.35">
      <c r="A185">
        <v>183</v>
      </c>
      <c r="B185">
        <v>66541</v>
      </c>
      <c r="C185" s="28"/>
    </row>
    <row r="186" spans="1:3" x14ac:dyDescent="0.35">
      <c r="A186">
        <v>184</v>
      </c>
      <c r="B186">
        <v>66950</v>
      </c>
      <c r="C186" s="28"/>
    </row>
    <row r="187" spans="1:3" x14ac:dyDescent="0.35">
      <c r="A187">
        <v>185</v>
      </c>
      <c r="B187">
        <v>70742</v>
      </c>
      <c r="C187" s="28"/>
    </row>
    <row r="188" spans="1:3" x14ac:dyDescent="0.35">
      <c r="A188">
        <v>186</v>
      </c>
      <c r="B188">
        <v>76553</v>
      </c>
      <c r="C188" s="28"/>
    </row>
    <row r="189" spans="1:3" x14ac:dyDescent="0.35">
      <c r="A189">
        <v>187</v>
      </c>
      <c r="B189">
        <v>94620</v>
      </c>
      <c r="C189" s="28"/>
    </row>
    <row r="190" spans="1:3" x14ac:dyDescent="0.35">
      <c r="A190">
        <v>188</v>
      </c>
      <c r="B190">
        <v>90064</v>
      </c>
      <c r="C190" s="28"/>
    </row>
    <row r="191" spans="1:3" x14ac:dyDescent="0.35">
      <c r="A191">
        <v>189</v>
      </c>
      <c r="B191">
        <v>74588</v>
      </c>
      <c r="C191" s="28"/>
    </row>
    <row r="192" spans="1:3" x14ac:dyDescent="0.35">
      <c r="A192">
        <v>190</v>
      </c>
      <c r="B192">
        <v>73027</v>
      </c>
      <c r="C192" s="28"/>
    </row>
    <row r="193" spans="1:3" x14ac:dyDescent="0.35">
      <c r="A193">
        <v>191</v>
      </c>
      <c r="B193">
        <v>63233</v>
      </c>
      <c r="C193" s="28"/>
    </row>
    <row r="194" spans="1:3" x14ac:dyDescent="0.35">
      <c r="A194">
        <v>192</v>
      </c>
      <c r="B194">
        <v>69713</v>
      </c>
      <c r="C194" s="28"/>
    </row>
    <row r="195" spans="1:3" x14ac:dyDescent="0.35">
      <c r="A195">
        <v>193</v>
      </c>
      <c r="B195">
        <v>69939</v>
      </c>
      <c r="C195" s="28"/>
    </row>
    <row r="196" spans="1:3" x14ac:dyDescent="0.35">
      <c r="A196">
        <v>194</v>
      </c>
      <c r="B196">
        <v>56479</v>
      </c>
      <c r="C196" s="28"/>
    </row>
    <row r="197" spans="1:3" x14ac:dyDescent="0.35">
      <c r="A197">
        <v>195</v>
      </c>
      <c r="B197">
        <v>61827</v>
      </c>
      <c r="C197" s="28"/>
    </row>
    <row r="198" spans="1:3" x14ac:dyDescent="0.35">
      <c r="A198">
        <v>196</v>
      </c>
      <c r="B198">
        <v>66748</v>
      </c>
      <c r="C198" s="28"/>
    </row>
    <row r="199" spans="1:3" x14ac:dyDescent="0.35">
      <c r="A199">
        <v>197</v>
      </c>
      <c r="B199">
        <v>74065</v>
      </c>
      <c r="C199" s="28"/>
    </row>
    <row r="200" spans="1:3" x14ac:dyDescent="0.35">
      <c r="A200">
        <v>198</v>
      </c>
      <c r="B200">
        <v>95567</v>
      </c>
      <c r="C200" s="28"/>
    </row>
    <row r="201" spans="1:3" x14ac:dyDescent="0.35">
      <c r="A201">
        <v>199</v>
      </c>
      <c r="B201">
        <v>101045</v>
      </c>
      <c r="C201" s="28"/>
    </row>
    <row r="202" spans="1:3" x14ac:dyDescent="0.35">
      <c r="A202">
        <v>200</v>
      </c>
      <c r="B202">
        <v>93495</v>
      </c>
      <c r="C202" s="28"/>
    </row>
    <row r="203" spans="1:3" x14ac:dyDescent="0.35">
      <c r="A203">
        <v>201</v>
      </c>
      <c r="B203">
        <v>80953</v>
      </c>
      <c r="C203" s="28"/>
    </row>
    <row r="204" spans="1:3" x14ac:dyDescent="0.35">
      <c r="A204">
        <v>202</v>
      </c>
      <c r="B204">
        <v>67600</v>
      </c>
      <c r="C204" s="28"/>
    </row>
    <row r="205" spans="1:3" x14ac:dyDescent="0.35">
      <c r="A205">
        <v>203</v>
      </c>
      <c r="B205">
        <v>61489</v>
      </c>
      <c r="C205" s="28"/>
    </row>
    <row r="206" spans="1:3" x14ac:dyDescent="0.35">
      <c r="A206">
        <v>204</v>
      </c>
      <c r="B206">
        <v>68877</v>
      </c>
      <c r="C206" s="28"/>
    </row>
    <row r="207" spans="1:3" x14ac:dyDescent="0.35">
      <c r="A207">
        <v>205</v>
      </c>
      <c r="B207">
        <v>71621</v>
      </c>
      <c r="C207" s="28"/>
    </row>
    <row r="208" spans="1:3" x14ac:dyDescent="0.35">
      <c r="A208">
        <v>206</v>
      </c>
      <c r="B208">
        <v>60780</v>
      </c>
      <c r="C208" s="28"/>
    </row>
    <row r="209" spans="1:3" x14ac:dyDescent="0.35">
      <c r="A209">
        <v>207</v>
      </c>
      <c r="B209">
        <v>68901</v>
      </c>
      <c r="C209" s="28"/>
    </row>
    <row r="210" spans="1:3" x14ac:dyDescent="0.35">
      <c r="A210">
        <v>208</v>
      </c>
      <c r="B210">
        <v>67066</v>
      </c>
      <c r="C210" s="28"/>
    </row>
    <row r="211" spans="1:3" x14ac:dyDescent="0.35">
      <c r="A211">
        <v>209</v>
      </c>
      <c r="B211">
        <v>78151</v>
      </c>
      <c r="C211" s="28"/>
    </row>
    <row r="212" spans="1:3" x14ac:dyDescent="0.35">
      <c r="A212">
        <v>210</v>
      </c>
      <c r="B212">
        <v>81006</v>
      </c>
      <c r="C212" s="28"/>
    </row>
    <row r="213" spans="1:3" x14ac:dyDescent="0.35">
      <c r="A213">
        <v>211</v>
      </c>
      <c r="B213">
        <v>96104</v>
      </c>
      <c r="C213" s="28"/>
    </row>
    <row r="214" spans="1:3" x14ac:dyDescent="0.35">
      <c r="A214">
        <v>212</v>
      </c>
      <c r="B214">
        <v>96743</v>
      </c>
      <c r="C214" s="28"/>
    </row>
    <row r="215" spans="1:3" x14ac:dyDescent="0.35">
      <c r="A215">
        <v>213</v>
      </c>
      <c r="B215">
        <v>77873</v>
      </c>
      <c r="C215" s="28"/>
    </row>
    <row r="216" spans="1:3" x14ac:dyDescent="0.35">
      <c r="A216">
        <v>214</v>
      </c>
      <c r="B216">
        <v>71561</v>
      </c>
      <c r="C216" s="28"/>
    </row>
    <row r="217" spans="1:3" x14ac:dyDescent="0.35">
      <c r="A217">
        <v>215</v>
      </c>
      <c r="B217">
        <v>68117</v>
      </c>
      <c r="C217" s="28"/>
    </row>
    <row r="218" spans="1:3" x14ac:dyDescent="0.35">
      <c r="A218">
        <v>216</v>
      </c>
      <c r="B218">
        <v>75504</v>
      </c>
      <c r="C218" s="28"/>
    </row>
    <row r="219" spans="1:3" x14ac:dyDescent="0.35">
      <c r="A219">
        <v>217</v>
      </c>
      <c r="B219">
        <v>79704</v>
      </c>
      <c r="C219" s="28"/>
    </row>
    <row r="220" spans="1:3" x14ac:dyDescent="0.35">
      <c r="A220">
        <v>218</v>
      </c>
      <c r="B220">
        <v>66506</v>
      </c>
      <c r="C220" s="28"/>
    </row>
    <row r="221" spans="1:3" x14ac:dyDescent="0.35">
      <c r="A221">
        <v>219</v>
      </c>
      <c r="B221">
        <v>71860</v>
      </c>
      <c r="C221" s="28"/>
    </row>
    <row r="222" spans="1:3" x14ac:dyDescent="0.35">
      <c r="A222">
        <v>220</v>
      </c>
      <c r="B222">
        <v>70188</v>
      </c>
      <c r="C222" s="28"/>
    </row>
    <row r="223" spans="1:3" x14ac:dyDescent="0.35">
      <c r="A223">
        <v>221</v>
      </c>
      <c r="B223">
        <v>79489</v>
      </c>
      <c r="C223" s="28"/>
    </row>
    <row r="224" spans="1:3" x14ac:dyDescent="0.35">
      <c r="A224">
        <v>222</v>
      </c>
      <c r="B224">
        <v>85542</v>
      </c>
      <c r="C224" s="28"/>
    </row>
    <row r="225" spans="1:3" x14ac:dyDescent="0.35">
      <c r="A225">
        <v>223</v>
      </c>
      <c r="B225">
        <v>92518</v>
      </c>
      <c r="C225" s="28"/>
    </row>
    <row r="226" spans="1:3" x14ac:dyDescent="0.35">
      <c r="A226">
        <v>224</v>
      </c>
      <c r="B226">
        <v>98811</v>
      </c>
      <c r="C226" s="28"/>
    </row>
    <row r="227" spans="1:3" x14ac:dyDescent="0.35">
      <c r="A227">
        <v>225</v>
      </c>
      <c r="B227">
        <v>84383</v>
      </c>
      <c r="C227" s="28"/>
    </row>
    <row r="228" spans="1:3" x14ac:dyDescent="0.35">
      <c r="A228">
        <v>226</v>
      </c>
      <c r="B228">
        <v>72841</v>
      </c>
      <c r="C228" s="28"/>
    </row>
    <row r="229" spans="1:3" x14ac:dyDescent="0.35">
      <c r="A229">
        <v>227</v>
      </c>
      <c r="B229">
        <v>68118</v>
      </c>
      <c r="C229" s="28"/>
    </row>
    <row r="230" spans="1:3" x14ac:dyDescent="0.35">
      <c r="A230">
        <v>228</v>
      </c>
      <c r="B230">
        <v>75389</v>
      </c>
      <c r="C230" s="28"/>
    </row>
    <row r="231" spans="1:3" x14ac:dyDescent="0.35">
      <c r="A231">
        <v>229</v>
      </c>
      <c r="B231">
        <v>76501</v>
      </c>
      <c r="C231" s="28"/>
    </row>
    <row r="232" spans="1:3" x14ac:dyDescent="0.35">
      <c r="A232">
        <v>230</v>
      </c>
      <c r="B232">
        <v>67761</v>
      </c>
      <c r="C232" s="28"/>
    </row>
    <row r="233" spans="1:3" x14ac:dyDescent="0.35">
      <c r="A233">
        <v>231</v>
      </c>
      <c r="B233">
        <v>73332</v>
      </c>
      <c r="C233" s="28"/>
    </row>
    <row r="234" spans="1:3" x14ac:dyDescent="0.35">
      <c r="A234">
        <v>232</v>
      </c>
      <c r="B234">
        <v>69580</v>
      </c>
      <c r="C234" s="28"/>
    </row>
    <row r="235" spans="1:3" x14ac:dyDescent="0.35">
      <c r="A235">
        <v>233</v>
      </c>
      <c r="B235">
        <v>84110</v>
      </c>
      <c r="C235" s="28"/>
    </row>
    <row r="236" spans="1:3" x14ac:dyDescent="0.35">
      <c r="A236">
        <v>234</v>
      </c>
      <c r="B236">
        <v>88892</v>
      </c>
      <c r="C236" s="28"/>
    </row>
    <row r="237" spans="1:3" x14ac:dyDescent="0.35">
      <c r="A237">
        <v>235</v>
      </c>
      <c r="B237">
        <v>110927</v>
      </c>
      <c r="C237" s="28"/>
    </row>
    <row r="238" spans="1:3" x14ac:dyDescent="0.35">
      <c r="A238">
        <v>236</v>
      </c>
      <c r="B238">
        <v>98899</v>
      </c>
      <c r="C238" s="28"/>
    </row>
    <row r="239" spans="1:3" x14ac:dyDescent="0.35">
      <c r="A239">
        <v>237</v>
      </c>
      <c r="B239">
        <v>90836</v>
      </c>
      <c r="C239" s="28"/>
    </row>
    <row r="240" spans="1:3" x14ac:dyDescent="0.35">
      <c r="A240">
        <v>238</v>
      </c>
      <c r="B240">
        <v>73043</v>
      </c>
      <c r="C240" s="28"/>
    </row>
    <row r="241" spans="1:3" x14ac:dyDescent="0.35">
      <c r="A241">
        <v>239</v>
      </c>
      <c r="B241">
        <v>70107</v>
      </c>
      <c r="C241" s="28"/>
    </row>
    <row r="242" spans="1:3" x14ac:dyDescent="0.35">
      <c r="A242">
        <v>240</v>
      </c>
      <c r="B242">
        <v>77207</v>
      </c>
      <c r="C242" s="28"/>
    </row>
    <row r="243" spans="1:3" x14ac:dyDescent="0.35">
      <c r="A243">
        <v>241</v>
      </c>
      <c r="B243">
        <v>77900</v>
      </c>
      <c r="C243" s="28"/>
    </row>
    <row r="244" spans="1:3" x14ac:dyDescent="0.35">
      <c r="A244">
        <v>242</v>
      </c>
      <c r="B244">
        <v>65586</v>
      </c>
      <c r="C244" s="28"/>
    </row>
    <row r="245" spans="1:3" x14ac:dyDescent="0.35">
      <c r="A245">
        <v>243</v>
      </c>
      <c r="B245">
        <v>74291</v>
      </c>
      <c r="C245" s="28"/>
    </row>
    <row r="246" spans="1:3" x14ac:dyDescent="0.35">
      <c r="A246">
        <v>244</v>
      </c>
      <c r="B246">
        <v>73777</v>
      </c>
      <c r="C246" s="28"/>
    </row>
    <row r="247" spans="1:3" x14ac:dyDescent="0.35">
      <c r="A247">
        <v>245</v>
      </c>
      <c r="B247">
        <v>80152</v>
      </c>
      <c r="C247" s="28"/>
    </row>
    <row r="248" spans="1:3" x14ac:dyDescent="0.35">
      <c r="A248">
        <v>246</v>
      </c>
      <c r="B248">
        <v>97450</v>
      </c>
      <c r="C248" s="28"/>
    </row>
    <row r="249" spans="1:3" x14ac:dyDescent="0.35">
      <c r="A249">
        <v>247</v>
      </c>
      <c r="B249">
        <v>110423</v>
      </c>
      <c r="C249" s="28"/>
    </row>
    <row r="250" spans="1:3" x14ac:dyDescent="0.35">
      <c r="A250">
        <v>248</v>
      </c>
      <c r="B250">
        <v>96068</v>
      </c>
      <c r="C250" s="28"/>
    </row>
    <row r="251" spans="1:3" x14ac:dyDescent="0.35">
      <c r="A251">
        <v>249</v>
      </c>
      <c r="B251">
        <v>79075</v>
      </c>
      <c r="C251" s="28"/>
    </row>
    <row r="252" spans="1:3" x14ac:dyDescent="0.35">
      <c r="A252">
        <v>250</v>
      </c>
      <c r="B252">
        <v>77907</v>
      </c>
      <c r="C252" s="28"/>
    </row>
    <row r="253" spans="1:3" x14ac:dyDescent="0.35">
      <c r="A253">
        <v>251</v>
      </c>
      <c r="B253">
        <v>72870</v>
      </c>
      <c r="C253" s="28"/>
    </row>
    <row r="254" spans="1:3" x14ac:dyDescent="0.35">
      <c r="A254">
        <v>252</v>
      </c>
      <c r="B254">
        <v>82796</v>
      </c>
      <c r="C254" s="28"/>
    </row>
    <row r="255" spans="1:3" x14ac:dyDescent="0.35">
      <c r="A255">
        <v>253</v>
      </c>
      <c r="B255">
        <v>79695</v>
      </c>
      <c r="C255" s="28"/>
    </row>
    <row r="256" spans="1:3" x14ac:dyDescent="0.35">
      <c r="A256">
        <v>254</v>
      </c>
      <c r="B256">
        <v>67373</v>
      </c>
      <c r="C256" s="28"/>
    </row>
    <row r="257" spans="1:3" x14ac:dyDescent="0.35">
      <c r="A257">
        <v>255</v>
      </c>
      <c r="B257">
        <v>74662</v>
      </c>
      <c r="C257" s="28"/>
    </row>
    <row r="258" spans="1:3" x14ac:dyDescent="0.35">
      <c r="A258">
        <v>256</v>
      </c>
      <c r="B258">
        <v>77408</v>
      </c>
      <c r="C258" s="28"/>
    </row>
    <row r="259" spans="1:3" x14ac:dyDescent="0.35">
      <c r="A259">
        <v>257</v>
      </c>
      <c r="B259">
        <v>88004</v>
      </c>
      <c r="C259" s="28"/>
    </row>
    <row r="260" spans="1:3" x14ac:dyDescent="0.35">
      <c r="A260">
        <v>258</v>
      </c>
      <c r="B260">
        <v>96836</v>
      </c>
      <c r="C260" s="28"/>
    </row>
    <row r="261" spans="1:3" x14ac:dyDescent="0.35">
      <c r="A261">
        <v>259</v>
      </c>
      <c r="B261">
        <v>106478</v>
      </c>
      <c r="C261" s="28"/>
    </row>
    <row r="262" spans="1:3" x14ac:dyDescent="0.35">
      <c r="A262">
        <v>260</v>
      </c>
      <c r="B262">
        <v>105702</v>
      </c>
      <c r="C262" s="28"/>
    </row>
    <row r="263" spans="1:3" x14ac:dyDescent="0.35">
      <c r="A263">
        <v>261</v>
      </c>
      <c r="B263">
        <v>83945</v>
      </c>
      <c r="C263" s="28"/>
    </row>
    <row r="264" spans="1:3" x14ac:dyDescent="0.35">
      <c r="A264">
        <v>262</v>
      </c>
      <c r="B264">
        <v>78070</v>
      </c>
      <c r="C264" s="28"/>
    </row>
    <row r="265" spans="1:3" x14ac:dyDescent="0.35">
      <c r="A265">
        <v>263</v>
      </c>
      <c r="B265">
        <v>74765</v>
      </c>
      <c r="C265" s="28"/>
    </row>
    <row r="266" spans="1:3" x14ac:dyDescent="0.35">
      <c r="A266">
        <v>264</v>
      </c>
      <c r="B266">
        <v>81912</v>
      </c>
      <c r="C266" s="28"/>
    </row>
    <row r="267" spans="1:3" x14ac:dyDescent="0.35">
      <c r="A267">
        <v>265</v>
      </c>
      <c r="B267">
        <v>84266</v>
      </c>
      <c r="C267" s="28"/>
    </row>
    <row r="268" spans="1:3" x14ac:dyDescent="0.35">
      <c r="A268">
        <v>266</v>
      </c>
      <c r="B268">
        <v>69638</v>
      </c>
      <c r="C268" s="28"/>
    </row>
    <row r="269" spans="1:3" x14ac:dyDescent="0.35">
      <c r="A269">
        <v>267</v>
      </c>
      <c r="B269">
        <v>75665</v>
      </c>
      <c r="C269" s="28"/>
    </row>
    <row r="270" spans="1:3" x14ac:dyDescent="0.35">
      <c r="A270">
        <v>268</v>
      </c>
      <c r="B270">
        <v>84929</v>
      </c>
      <c r="C270" s="28"/>
    </row>
    <row r="271" spans="1:3" x14ac:dyDescent="0.35">
      <c r="A271">
        <v>269</v>
      </c>
      <c r="B271">
        <v>97683</v>
      </c>
      <c r="C271" s="28"/>
    </row>
    <row r="272" spans="1:3" x14ac:dyDescent="0.35">
      <c r="A272">
        <v>270</v>
      </c>
      <c r="B272">
        <v>103512</v>
      </c>
      <c r="C272" s="28"/>
    </row>
    <row r="273" spans="1:3" x14ac:dyDescent="0.35">
      <c r="A273">
        <v>271</v>
      </c>
      <c r="B273">
        <v>107781</v>
      </c>
      <c r="C273" s="28"/>
    </row>
    <row r="274" spans="1:3" x14ac:dyDescent="0.35">
      <c r="A274">
        <v>272</v>
      </c>
      <c r="B274">
        <v>113099</v>
      </c>
      <c r="C274" s="28"/>
    </row>
    <row r="275" spans="1:3" x14ac:dyDescent="0.35">
      <c r="A275">
        <v>273</v>
      </c>
      <c r="B275">
        <v>98568</v>
      </c>
      <c r="C275" s="28"/>
    </row>
    <row r="276" spans="1:3" x14ac:dyDescent="0.35">
      <c r="A276">
        <v>274</v>
      </c>
      <c r="B276">
        <v>89904</v>
      </c>
      <c r="C276" s="28"/>
    </row>
    <row r="277" spans="1:3" x14ac:dyDescent="0.35">
      <c r="A277">
        <v>275</v>
      </c>
      <c r="B277">
        <v>79016</v>
      </c>
      <c r="C277" s="28"/>
    </row>
    <row r="278" spans="1:3" x14ac:dyDescent="0.35">
      <c r="A278">
        <v>276</v>
      </c>
      <c r="B278">
        <v>86612</v>
      </c>
      <c r="C278" s="28"/>
    </row>
    <row r="279" spans="1:3" x14ac:dyDescent="0.35">
      <c r="A279">
        <v>277</v>
      </c>
      <c r="B279">
        <v>83797</v>
      </c>
      <c r="C279" s="28"/>
    </row>
    <row r="280" spans="1:3" x14ac:dyDescent="0.35">
      <c r="A280">
        <v>278</v>
      </c>
      <c r="B280">
        <v>78966</v>
      </c>
      <c r="C280" s="28"/>
    </row>
    <row r="281" spans="1:3" x14ac:dyDescent="0.35">
      <c r="A281">
        <v>279</v>
      </c>
      <c r="B281">
        <v>88292</v>
      </c>
      <c r="C281" s="28"/>
    </row>
    <row r="282" spans="1:3" x14ac:dyDescent="0.35">
      <c r="A282">
        <v>280</v>
      </c>
      <c r="B282">
        <v>77584</v>
      </c>
      <c r="C282" s="28"/>
    </row>
    <row r="283" spans="1:3" x14ac:dyDescent="0.35">
      <c r="A283">
        <v>281</v>
      </c>
      <c r="B283">
        <v>93877</v>
      </c>
      <c r="C283" s="28"/>
    </row>
    <row r="284" spans="1:3" x14ac:dyDescent="0.35">
      <c r="A284">
        <v>282</v>
      </c>
      <c r="B284">
        <v>103092</v>
      </c>
      <c r="C284" s="28"/>
    </row>
    <row r="285" spans="1:3" x14ac:dyDescent="0.35">
      <c r="A285">
        <v>283</v>
      </c>
      <c r="B285">
        <v>129183</v>
      </c>
      <c r="C285" s="28"/>
    </row>
    <row r="286" spans="1:3" x14ac:dyDescent="0.35">
      <c r="A286">
        <v>284</v>
      </c>
      <c r="B286">
        <v>119871</v>
      </c>
      <c r="C286" s="28"/>
    </row>
    <row r="287" spans="1:3" x14ac:dyDescent="0.35">
      <c r="A287">
        <v>285</v>
      </c>
      <c r="B287">
        <v>104673</v>
      </c>
      <c r="C287" s="28"/>
    </row>
    <row r="288" spans="1:3" x14ac:dyDescent="0.35">
      <c r="A288">
        <v>286</v>
      </c>
      <c r="B288">
        <v>90782</v>
      </c>
      <c r="C288" s="28"/>
    </row>
    <row r="289" spans="1:3" x14ac:dyDescent="0.35">
      <c r="A289">
        <v>287</v>
      </c>
      <c r="B289">
        <v>82297</v>
      </c>
      <c r="C289" s="28"/>
    </row>
    <row r="290" spans="1:3" x14ac:dyDescent="0.35">
      <c r="A290">
        <v>288</v>
      </c>
      <c r="B290">
        <v>93007</v>
      </c>
      <c r="C290" s="28"/>
    </row>
    <row r="291" spans="1:3" x14ac:dyDescent="0.35">
      <c r="A291">
        <v>289</v>
      </c>
      <c r="B291">
        <v>92166</v>
      </c>
      <c r="C291" s="28"/>
    </row>
    <row r="292" spans="1:3" x14ac:dyDescent="0.35">
      <c r="A292">
        <v>290</v>
      </c>
      <c r="B292">
        <v>80791</v>
      </c>
      <c r="C292" s="28"/>
    </row>
    <row r="293" spans="1:3" x14ac:dyDescent="0.35">
      <c r="A293">
        <v>291</v>
      </c>
      <c r="B293">
        <v>84970</v>
      </c>
      <c r="C293" s="28"/>
    </row>
    <row r="294" spans="1:3" x14ac:dyDescent="0.35">
      <c r="A294">
        <v>292</v>
      </c>
      <c r="B294">
        <v>91803</v>
      </c>
      <c r="C294" s="28"/>
    </row>
    <row r="295" spans="1:3" x14ac:dyDescent="0.35">
      <c r="A295">
        <v>293</v>
      </c>
      <c r="B295">
        <v>98262</v>
      </c>
      <c r="C295" s="28"/>
    </row>
    <row r="296" spans="1:3" x14ac:dyDescent="0.35">
      <c r="A296">
        <v>294</v>
      </c>
      <c r="B296">
        <v>109810</v>
      </c>
      <c r="C296" s="28"/>
    </row>
    <row r="297" spans="1:3" x14ac:dyDescent="0.35">
      <c r="A297">
        <v>295</v>
      </c>
      <c r="B297">
        <v>127141</v>
      </c>
      <c r="C297" s="28"/>
    </row>
    <row r="298" spans="1:3" x14ac:dyDescent="0.35">
      <c r="A298">
        <v>296</v>
      </c>
      <c r="B298">
        <v>124035</v>
      </c>
      <c r="C298" s="28"/>
    </row>
    <row r="299" spans="1:3" x14ac:dyDescent="0.35">
      <c r="A299">
        <v>297</v>
      </c>
      <c r="B299">
        <v>102791</v>
      </c>
      <c r="C299" s="28"/>
    </row>
    <row r="300" spans="1:3" x14ac:dyDescent="0.35">
      <c r="A300">
        <v>298</v>
      </c>
      <c r="B300">
        <v>92688</v>
      </c>
      <c r="C300" s="28"/>
    </row>
    <row r="301" spans="1:3" x14ac:dyDescent="0.35">
      <c r="A301">
        <v>299</v>
      </c>
      <c r="B301">
        <v>86580</v>
      </c>
      <c r="C301" s="28"/>
    </row>
    <row r="302" spans="1:3" x14ac:dyDescent="0.35">
      <c r="A302">
        <v>300</v>
      </c>
      <c r="B302">
        <v>97534</v>
      </c>
      <c r="C302" s="2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4"/>
  <sheetViews>
    <sheetView workbookViewId="0">
      <selection sqref="A1:B1"/>
    </sheetView>
  </sheetViews>
  <sheetFormatPr defaultRowHeight="14.6" x14ac:dyDescent="0.35"/>
  <cols>
    <col min="2" max="2" width="13.7265625" customWidth="1"/>
  </cols>
  <sheetData>
    <row r="1" spans="1:2" ht="15.65" x14ac:dyDescent="0.35">
      <c r="A1" s="92" t="s">
        <v>21</v>
      </c>
      <c r="B1" s="92"/>
    </row>
    <row r="2" spans="1:2" ht="15.65" x14ac:dyDescent="0.35">
      <c r="A2" s="29" t="s">
        <v>0</v>
      </c>
      <c r="B2" s="29" t="s">
        <v>20</v>
      </c>
    </row>
    <row r="3" spans="1:2" ht="15.65" x14ac:dyDescent="0.35">
      <c r="A3" s="30">
        <v>1</v>
      </c>
      <c r="B3" s="30">
        <v>120</v>
      </c>
    </row>
    <row r="4" spans="1:2" ht="15.65" x14ac:dyDescent="0.35">
      <c r="A4" s="30">
        <v>2</v>
      </c>
      <c r="B4" s="30">
        <v>123</v>
      </c>
    </row>
    <row r="5" spans="1:2" ht="15.65" x14ac:dyDescent="0.35">
      <c r="A5" s="30">
        <v>3</v>
      </c>
      <c r="B5" s="30">
        <v>126</v>
      </c>
    </row>
    <row r="6" spans="1:2" ht="15.65" x14ac:dyDescent="0.35">
      <c r="A6" s="30">
        <v>4</v>
      </c>
      <c r="B6" s="30">
        <v>129</v>
      </c>
    </row>
    <row r="7" spans="1:2" ht="15.65" x14ac:dyDescent="0.35">
      <c r="A7" s="30">
        <v>5</v>
      </c>
      <c r="B7" s="30">
        <v>132</v>
      </c>
    </row>
    <row r="8" spans="1:2" ht="15.65" x14ac:dyDescent="0.35">
      <c r="A8" s="30">
        <v>6</v>
      </c>
      <c r="B8" s="30">
        <v>135</v>
      </c>
    </row>
    <row r="9" spans="1:2" ht="15.65" x14ac:dyDescent="0.35">
      <c r="A9" s="30">
        <v>7</v>
      </c>
      <c r="B9" s="30">
        <v>138</v>
      </c>
    </row>
    <row r="10" spans="1:2" ht="15.65" x14ac:dyDescent="0.35">
      <c r="A10" s="30">
        <v>8</v>
      </c>
      <c r="B10" s="30">
        <v>141</v>
      </c>
    </row>
    <row r="11" spans="1:2" ht="15.65" x14ac:dyDescent="0.35">
      <c r="A11" s="30">
        <v>9</v>
      </c>
      <c r="B11" s="30">
        <v>144</v>
      </c>
    </row>
    <row r="12" spans="1:2" ht="15.65" x14ac:dyDescent="0.35">
      <c r="A12" s="30">
        <v>10</v>
      </c>
      <c r="B12" s="30">
        <v>147</v>
      </c>
    </row>
    <row r="13" spans="1:2" ht="15.65" x14ac:dyDescent="0.35">
      <c r="A13" s="30">
        <v>11</v>
      </c>
      <c r="B13" s="29">
        <v>150</v>
      </c>
    </row>
    <row r="14" spans="1:2" ht="15.65" x14ac:dyDescent="0.35">
      <c r="A14" s="30">
        <v>12</v>
      </c>
      <c r="B14" s="29">
        <v>153</v>
      </c>
    </row>
  </sheetData>
  <mergeCells count="1">
    <mergeCell ref="A1: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2"/>
  <sheetViews>
    <sheetView workbookViewId="0">
      <selection sqref="A1:B1"/>
    </sheetView>
  </sheetViews>
  <sheetFormatPr defaultRowHeight="14.6" x14ac:dyDescent="0.35"/>
  <sheetData>
    <row r="1" spans="1:2" ht="15.65" x14ac:dyDescent="0.35">
      <c r="A1" s="92" t="s">
        <v>22</v>
      </c>
      <c r="B1" s="92"/>
    </row>
    <row r="2" spans="1:2" ht="15.65" x14ac:dyDescent="0.35">
      <c r="A2" s="29" t="s">
        <v>0</v>
      </c>
      <c r="B2" s="29" t="s">
        <v>20</v>
      </c>
    </row>
    <row r="3" spans="1:2" ht="15.65" x14ac:dyDescent="0.35">
      <c r="A3" s="29">
        <v>1</v>
      </c>
      <c r="B3" s="29">
        <v>63</v>
      </c>
    </row>
    <row r="4" spans="1:2" ht="15.65" x14ac:dyDescent="0.35">
      <c r="A4" s="29">
        <v>2</v>
      </c>
      <c r="B4" s="29">
        <v>64</v>
      </c>
    </row>
    <row r="5" spans="1:2" ht="15.65" x14ac:dyDescent="0.35">
      <c r="A5" s="29">
        <v>3</v>
      </c>
      <c r="B5" s="30">
        <v>58</v>
      </c>
    </row>
    <row r="6" spans="1:2" ht="15.65" x14ac:dyDescent="0.35">
      <c r="A6" s="29">
        <v>4</v>
      </c>
      <c r="B6" s="29">
        <v>60</v>
      </c>
    </row>
    <row r="7" spans="1:2" ht="15.65" x14ac:dyDescent="0.35">
      <c r="A7" s="31">
        <v>5</v>
      </c>
      <c r="B7" s="31">
        <v>75</v>
      </c>
    </row>
    <row r="8" spans="1:2" ht="15.65" x14ac:dyDescent="0.35">
      <c r="A8" s="29">
        <v>6</v>
      </c>
      <c r="B8" s="29">
        <v>70</v>
      </c>
    </row>
    <row r="9" spans="1:2" ht="15.65" x14ac:dyDescent="0.35">
      <c r="A9" s="29">
        <v>7</v>
      </c>
      <c r="B9" s="29">
        <v>64</v>
      </c>
    </row>
    <row r="10" spans="1:2" ht="15.65" x14ac:dyDescent="0.35">
      <c r="A10" s="29">
        <v>8</v>
      </c>
      <c r="B10" s="29">
        <v>67</v>
      </c>
    </row>
    <row r="11" spans="1:2" ht="15.65" x14ac:dyDescent="0.35">
      <c r="A11" s="29">
        <v>9</v>
      </c>
      <c r="B11" s="29">
        <v>80</v>
      </c>
    </row>
    <row r="12" spans="1:2" ht="15.65" x14ac:dyDescent="0.35">
      <c r="A12" s="31">
        <v>10</v>
      </c>
      <c r="B12" s="31">
        <v>74</v>
      </c>
    </row>
    <row r="13" spans="1:2" ht="15.65" x14ac:dyDescent="0.35">
      <c r="A13" s="29">
        <v>11</v>
      </c>
      <c r="B13" s="29">
        <v>66</v>
      </c>
    </row>
    <row r="14" spans="1:2" ht="15.65" x14ac:dyDescent="0.35">
      <c r="A14" s="29">
        <v>12</v>
      </c>
      <c r="B14" s="29">
        <v>68</v>
      </c>
    </row>
    <row r="15" spans="1:2" ht="15.65" x14ac:dyDescent="0.35">
      <c r="A15" s="29">
        <v>13</v>
      </c>
      <c r="B15" s="29">
        <v>80</v>
      </c>
    </row>
    <row r="16" spans="1:2" ht="15.65" x14ac:dyDescent="0.35">
      <c r="A16" s="29">
        <v>14</v>
      </c>
      <c r="B16" s="29">
        <v>81</v>
      </c>
    </row>
    <row r="17" spans="1:2" ht="15.65" x14ac:dyDescent="0.35">
      <c r="A17" s="31">
        <v>15</v>
      </c>
      <c r="B17" s="31">
        <v>74</v>
      </c>
    </row>
    <row r="18" spans="1:2" ht="15.65" x14ac:dyDescent="0.35">
      <c r="A18" s="29">
        <v>16</v>
      </c>
      <c r="B18" s="29">
        <v>75</v>
      </c>
    </row>
    <row r="19" spans="1:2" ht="15.65" x14ac:dyDescent="0.35">
      <c r="A19" s="29">
        <v>17</v>
      </c>
      <c r="B19" s="29">
        <v>87</v>
      </c>
    </row>
    <row r="20" spans="1:2" ht="15.65" x14ac:dyDescent="0.35">
      <c r="A20" s="29">
        <v>18</v>
      </c>
      <c r="B20" s="29">
        <v>84</v>
      </c>
    </row>
    <row r="21" spans="1:2" ht="15.65" x14ac:dyDescent="0.35">
      <c r="A21" s="29">
        <v>19</v>
      </c>
      <c r="B21" s="29">
        <v>76</v>
      </c>
    </row>
    <row r="22" spans="1:2" ht="15.65" x14ac:dyDescent="0.35">
      <c r="A22" s="31">
        <v>20</v>
      </c>
      <c r="B22" s="31">
        <v>74</v>
      </c>
    </row>
    <row r="23" spans="1:2" ht="15.65" x14ac:dyDescent="0.35">
      <c r="A23" s="29">
        <v>21</v>
      </c>
      <c r="B23" s="29">
        <v>93</v>
      </c>
    </row>
    <row r="24" spans="1:2" ht="15.65" x14ac:dyDescent="0.35">
      <c r="A24" s="29">
        <v>22</v>
      </c>
      <c r="B24" s="29">
        <v>91</v>
      </c>
    </row>
    <row r="25" spans="1:2" ht="15.65" x14ac:dyDescent="0.35">
      <c r="A25" s="29">
        <v>23</v>
      </c>
      <c r="B25" s="29">
        <v>85</v>
      </c>
    </row>
    <row r="26" spans="1:2" ht="15.65" x14ac:dyDescent="0.35">
      <c r="A26" s="29">
        <v>24</v>
      </c>
      <c r="B26" s="29">
        <v>84</v>
      </c>
    </row>
    <row r="27" spans="1:2" ht="15.65" x14ac:dyDescent="0.35">
      <c r="A27" s="31">
        <v>25</v>
      </c>
      <c r="B27" s="31">
        <v>97</v>
      </c>
    </row>
    <row r="28" spans="1:2" ht="15.65" x14ac:dyDescent="0.35">
      <c r="A28" s="29">
        <v>26</v>
      </c>
      <c r="B28" s="29">
        <v>95</v>
      </c>
    </row>
    <row r="29" spans="1:2" ht="15.65" x14ac:dyDescent="0.35">
      <c r="A29" s="29">
        <v>27</v>
      </c>
      <c r="B29" s="29">
        <v>89</v>
      </c>
    </row>
    <row r="30" spans="1:2" ht="15.65" x14ac:dyDescent="0.35">
      <c r="A30" s="29">
        <v>28</v>
      </c>
      <c r="B30" s="29">
        <v>86</v>
      </c>
    </row>
    <row r="31" spans="1:2" ht="15.65" x14ac:dyDescent="0.35">
      <c r="A31" s="29">
        <v>29</v>
      </c>
      <c r="B31" s="29">
        <v>103</v>
      </c>
    </row>
    <row r="32" spans="1:2" ht="15.65" x14ac:dyDescent="0.35">
      <c r="A32" s="31">
        <v>30</v>
      </c>
      <c r="B32" s="31">
        <v>101</v>
      </c>
    </row>
  </sheetData>
  <mergeCells count="1">
    <mergeCell ref="A1: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1"/>
  <sheetViews>
    <sheetView workbookViewId="0">
      <selection sqref="A1:B31"/>
    </sheetView>
  </sheetViews>
  <sheetFormatPr defaultRowHeight="14.6" x14ac:dyDescent="0.35"/>
  <sheetData>
    <row r="1" spans="1:2" x14ac:dyDescent="0.35">
      <c r="A1" t="s">
        <v>0</v>
      </c>
      <c r="B1" t="s">
        <v>20</v>
      </c>
    </row>
    <row r="2" spans="1:2" x14ac:dyDescent="0.35">
      <c r="A2">
        <v>1</v>
      </c>
      <c r="B2">
        <v>63</v>
      </c>
    </row>
    <row r="3" spans="1:2" x14ac:dyDescent="0.35">
      <c r="A3">
        <v>2</v>
      </c>
      <c r="B3">
        <v>64</v>
      </c>
    </row>
    <row r="4" spans="1:2" x14ac:dyDescent="0.35">
      <c r="A4">
        <v>3</v>
      </c>
      <c r="B4">
        <v>66</v>
      </c>
    </row>
    <row r="5" spans="1:2" x14ac:dyDescent="0.35">
      <c r="A5">
        <v>4</v>
      </c>
      <c r="B5">
        <v>64</v>
      </c>
    </row>
    <row r="6" spans="1:2" x14ac:dyDescent="0.35">
      <c r="A6">
        <v>5</v>
      </c>
      <c r="B6">
        <v>68</v>
      </c>
    </row>
    <row r="7" spans="1:2" x14ac:dyDescent="0.35">
      <c r="A7">
        <v>6</v>
      </c>
      <c r="B7">
        <v>70</v>
      </c>
    </row>
    <row r="8" spans="1:2" x14ac:dyDescent="0.35">
      <c r="A8">
        <v>7</v>
      </c>
      <c r="B8">
        <v>67</v>
      </c>
    </row>
    <row r="9" spans="1:2" x14ac:dyDescent="0.35">
      <c r="A9">
        <v>8</v>
      </c>
      <c r="B9">
        <v>69</v>
      </c>
    </row>
    <row r="10" spans="1:2" x14ac:dyDescent="0.35">
      <c r="A10">
        <v>9</v>
      </c>
      <c r="B10">
        <v>74</v>
      </c>
    </row>
    <row r="11" spans="1:2" x14ac:dyDescent="0.35">
      <c r="A11">
        <v>10</v>
      </c>
      <c r="B11">
        <v>72</v>
      </c>
    </row>
    <row r="12" spans="1:2" x14ac:dyDescent="0.35">
      <c r="A12">
        <v>11</v>
      </c>
      <c r="B12">
        <v>73</v>
      </c>
    </row>
    <row r="13" spans="1:2" x14ac:dyDescent="0.35">
      <c r="A13">
        <v>12</v>
      </c>
      <c r="B13">
        <v>78</v>
      </c>
    </row>
    <row r="14" spans="1:2" x14ac:dyDescent="0.35">
      <c r="A14">
        <v>13</v>
      </c>
      <c r="B14">
        <v>77</v>
      </c>
    </row>
    <row r="15" spans="1:2" x14ac:dyDescent="0.35">
      <c r="A15">
        <v>14</v>
      </c>
      <c r="B15">
        <v>80</v>
      </c>
    </row>
    <row r="16" spans="1:2" x14ac:dyDescent="0.35">
      <c r="A16">
        <v>15</v>
      </c>
      <c r="B16">
        <v>83</v>
      </c>
    </row>
    <row r="17" spans="1:2" x14ac:dyDescent="0.35">
      <c r="A17">
        <v>16</v>
      </c>
      <c r="B17">
        <v>81</v>
      </c>
    </row>
    <row r="18" spans="1:2" x14ac:dyDescent="0.35">
      <c r="A18">
        <v>17</v>
      </c>
      <c r="B18">
        <v>86</v>
      </c>
    </row>
    <row r="19" spans="1:2" x14ac:dyDescent="0.35">
      <c r="A19">
        <v>18</v>
      </c>
      <c r="B19">
        <v>88</v>
      </c>
    </row>
    <row r="20" spans="1:2" x14ac:dyDescent="0.35">
      <c r="A20">
        <v>19</v>
      </c>
      <c r="B20">
        <v>85</v>
      </c>
    </row>
    <row r="21" spans="1:2" x14ac:dyDescent="0.35">
      <c r="A21">
        <v>20</v>
      </c>
      <c r="B21">
        <v>87</v>
      </c>
    </row>
    <row r="22" spans="1:2" x14ac:dyDescent="0.35">
      <c r="A22">
        <v>21</v>
      </c>
      <c r="B22">
        <v>92</v>
      </c>
    </row>
    <row r="23" spans="1:2" x14ac:dyDescent="0.35">
      <c r="A23">
        <v>22</v>
      </c>
      <c r="B23">
        <v>95</v>
      </c>
    </row>
    <row r="24" spans="1:2" x14ac:dyDescent="0.35">
      <c r="A24">
        <v>23</v>
      </c>
      <c r="B24">
        <v>93</v>
      </c>
    </row>
    <row r="25" spans="1:2" x14ac:dyDescent="0.35">
      <c r="A25">
        <v>24</v>
      </c>
      <c r="B25">
        <v>97</v>
      </c>
    </row>
    <row r="26" spans="1:2" x14ac:dyDescent="0.35">
      <c r="A26">
        <v>25</v>
      </c>
      <c r="B26">
        <v>99</v>
      </c>
    </row>
    <row r="27" spans="1:2" x14ac:dyDescent="0.35">
      <c r="A27">
        <v>26</v>
      </c>
      <c r="B27">
        <v>96</v>
      </c>
    </row>
    <row r="28" spans="1:2" x14ac:dyDescent="0.35">
      <c r="A28">
        <v>27</v>
      </c>
      <c r="B28">
        <v>102</v>
      </c>
    </row>
    <row r="29" spans="1:2" x14ac:dyDescent="0.35">
      <c r="A29">
        <v>28</v>
      </c>
      <c r="B29">
        <v>101</v>
      </c>
    </row>
    <row r="30" spans="1:2" x14ac:dyDescent="0.35">
      <c r="A30">
        <v>29</v>
      </c>
      <c r="B30">
        <v>103</v>
      </c>
    </row>
    <row r="31" spans="1:2" x14ac:dyDescent="0.35">
      <c r="A31">
        <v>30</v>
      </c>
      <c r="B3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SERIESI (Irregular)</vt:lpstr>
      <vt:lpstr>SERIESG (Trend)</vt:lpstr>
      <vt:lpstr>PT Unemployment (Quarterly)</vt:lpstr>
      <vt:lpstr>ACF_PACF</vt:lpstr>
      <vt:lpstr>A</vt:lpstr>
      <vt:lpstr>Decomposition, Deseasonalizing</vt:lpstr>
      <vt:lpstr>MRData</vt:lpstr>
      <vt:lpstr>COMPUTE</vt:lpstr>
      <vt:lpstr>Table 5-7_MLRM Decomposition</vt:lpstr>
      <vt:lpstr>WWFATAL_Table 2-4</vt:lpstr>
      <vt:lpstr>SERIESF</vt:lpstr>
      <vt:lpstr>SERIESH</vt:lpstr>
      <vt:lpstr>Table4-1</vt:lpstr>
      <vt:lpstr>PT Unemployment (Add)</vt:lpstr>
      <vt:lpstr>PT Unemployment (Mult)</vt:lpstr>
      <vt:lpstr>Quarterly Simulated Data</vt:lpstr>
      <vt:lpstr>Monthly Employment</vt:lpstr>
      <vt:lpstr>Megawatt</vt:lpstr>
      <vt:lpstr>Table 6-5 DMA</vt:lpstr>
      <vt:lpstr>Table 6-8 Brown's DES</vt:lpstr>
      <vt:lpstr>Table 6-7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</dc:creator>
  <cp:lastModifiedBy>Justin</cp:lastModifiedBy>
  <dcterms:created xsi:type="dcterms:W3CDTF">2013-06-20T03:29:11Z</dcterms:created>
  <dcterms:modified xsi:type="dcterms:W3CDTF">2019-02-12T04:05:19Z</dcterms:modified>
</cp:coreProperties>
</file>